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vsdx" ContentType="application/vnd.ms-visio.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https://idbg.sharepoint.com/teams/EZ-HO-LON/HO-L1202/15 LifeCycle Milestones/POD/"/>
    </mc:Choice>
  </mc:AlternateContent>
  <xr:revisionPtr revIDLastSave="20" documentId="8_{D1D4A094-7699-4CF3-A52C-616C222D7073}" xr6:coauthVersionLast="44" xr6:coauthVersionMax="45" xr10:uidLastSave="{8ED5A35C-1C22-44D5-B3F9-D815CC9A4A7B}"/>
  <bookViews>
    <workbookView xWindow="-110" yWindow="-110" windowWidth="19420" windowHeight="10420" tabRatio="821" activeTab="14" xr2:uid="{00000000-000D-0000-FFFF-FFFF00000000}"/>
  </bookViews>
  <sheets>
    <sheet name="Índice" sheetId="1" r:id="rId1"/>
    <sheet name="8_MP_Marzo(anterior)" sheetId="27" state="hidden" r:id="rId2"/>
    <sheet name="Presup_Misión" sheetId="6" state="hidden" r:id="rId3"/>
    <sheet name="Resumen " sheetId="7" state="hidden" r:id="rId4"/>
    <sheet name="Presupuesto Inicial" sheetId="8" state="hidden" r:id="rId5"/>
    <sheet name="CA_Adm" sheetId="9" state="hidden" r:id="rId6"/>
    <sheet name="SIAFI" sheetId="29" state="hidden" r:id="rId7"/>
    <sheet name="5_Info_PMR" sheetId="12" state="hidden" r:id="rId8"/>
    <sheet name="6.1_PD_APry" sheetId="13" state="hidden" r:id="rId9"/>
    <sheet name="8.1_POA_1" sheetId="16" state="hidden" r:id="rId10"/>
    <sheet name="9_PFM" sheetId="17" state="hidden" r:id="rId11"/>
    <sheet name="9.1 PFM_APry" sheetId="18" state="hidden" r:id="rId12"/>
    <sheet name="1_MdR" sheetId="2" r:id="rId13"/>
    <sheet name="2_EDT" sheetId="10" r:id="rId14"/>
    <sheet name="3_EE" sheetId="11" r:id="rId15"/>
    <sheet name="4.1_CC C" sheetId="3" r:id="rId16"/>
    <sheet name="4.2_CC P" sheetId="4" r:id="rId17"/>
    <sheet name="4.3_Info PMR" sheetId="35" r:id="rId18"/>
    <sheet name="6.2_PD" sheetId="14" r:id="rId19"/>
    <sheet name="7_Curva S" sheetId="15" r:id="rId20"/>
    <sheet name="8_MP" sheetId="5" r:id="rId21"/>
    <sheet name="10.1_Est_Proy" sheetId="19" r:id="rId22"/>
    <sheet name="10.2_PA" sheetId="20" r:id="rId23"/>
    <sheet name="10.3_PA_Det" sheetId="21" r:id="rId24"/>
    <sheet name="Matriz de Riesgos" sheetId="36" r:id="rId25"/>
    <sheet name="Criterios" sheetId="22" r:id="rId26"/>
    <sheet name="CA1_ET" sheetId="23" state="hidden" r:id="rId27"/>
    <sheet name="CA2_U" sheetId="24" state="hidden" r:id="rId28"/>
    <sheet name="CA3" sheetId="25"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A" localSheetId="17">#REF!</definedName>
    <definedName name="\A" localSheetId="7">#REF!</definedName>
    <definedName name="\A" localSheetId="2">#REF!</definedName>
    <definedName name="\A">#REF!</definedName>
    <definedName name="\C" localSheetId="17">'[1]c-3'!#REF!</definedName>
    <definedName name="\C" localSheetId="7">'[1]c-3'!#REF!</definedName>
    <definedName name="\C" localSheetId="1">'[2]C-3'!#REF!</definedName>
    <definedName name="\C" localSheetId="2">'[1]c-3'!#REF!</definedName>
    <definedName name="\C">'[1]c-3'!#REF!</definedName>
    <definedName name="\e" localSheetId="17">#REF!</definedName>
    <definedName name="\e" localSheetId="7">#REF!</definedName>
    <definedName name="\e" localSheetId="2">#REF!</definedName>
    <definedName name="\e">#REF!</definedName>
    <definedName name="\S">#N/A</definedName>
    <definedName name="\x" localSheetId="17">#REF!</definedName>
    <definedName name="\x" localSheetId="7">#REF!</definedName>
    <definedName name="\x" localSheetId="2">#REF!</definedName>
    <definedName name="\x">#REF!</definedName>
    <definedName name="_____ACT1">#REF!</definedName>
    <definedName name="_____ACT2">#REF!</definedName>
    <definedName name="_____VLR1">(#REF!)</definedName>
    <definedName name="____ACT1">#REF!</definedName>
    <definedName name="____ACT2">#REF!</definedName>
    <definedName name="____VLR1">(#REF!)</definedName>
    <definedName name="___ACT1">#REF!</definedName>
    <definedName name="___ACT2">#REF!</definedName>
    <definedName name="___VLR1">(#REF!)</definedName>
    <definedName name="__123Graph_A" localSheetId="17">#REF!</definedName>
    <definedName name="__123Graph_A" localSheetId="7">#REF!</definedName>
    <definedName name="__123Graph_A" localSheetId="2">#REF!</definedName>
    <definedName name="__123Graph_A">#REF!</definedName>
    <definedName name="__123Graph_AGRAF" localSheetId="17">#REF!</definedName>
    <definedName name="__123Graph_AGRAF" localSheetId="7">#REF!</definedName>
    <definedName name="__123Graph_AGRAF" localSheetId="2">#REF!</definedName>
    <definedName name="__123Graph_AGRAF">#REF!</definedName>
    <definedName name="__123Graph_B" localSheetId="17">#REF!</definedName>
    <definedName name="__123Graph_B" localSheetId="7">#REF!</definedName>
    <definedName name="__123Graph_B" localSheetId="2">#REF!</definedName>
    <definedName name="__123Graph_B">#REF!</definedName>
    <definedName name="__123Graph_BGRAF" localSheetId="17">#REF!</definedName>
    <definedName name="__123Graph_BGRAF" localSheetId="7">#REF!</definedName>
    <definedName name="__123Graph_BGRAF" localSheetId="2">#REF!</definedName>
    <definedName name="__123Graph_BGRAF">#REF!</definedName>
    <definedName name="__123Graph_C" localSheetId="17">#REF!</definedName>
    <definedName name="__123Graph_C" localSheetId="7">#REF!</definedName>
    <definedName name="__123Graph_C" localSheetId="2">#REF!</definedName>
    <definedName name="__123Graph_C">#REF!</definedName>
    <definedName name="__123Graph_CGRAF" localSheetId="17">#REF!</definedName>
    <definedName name="__123Graph_CGRAF" localSheetId="7">#REF!</definedName>
    <definedName name="__123Graph_CGRAF" localSheetId="2">#REF!</definedName>
    <definedName name="__123Graph_CGRAF">#REF!</definedName>
    <definedName name="__123Graph_D" localSheetId="17">#REF!</definedName>
    <definedName name="__123Graph_D" localSheetId="7">#REF!</definedName>
    <definedName name="__123Graph_D" localSheetId="2">#REF!</definedName>
    <definedName name="__123Graph_D">#REF!</definedName>
    <definedName name="__123Graph_DGRAF" localSheetId="17">#REF!</definedName>
    <definedName name="__123Graph_DGRAF" localSheetId="7">#REF!</definedName>
    <definedName name="__123Graph_DGRAF" localSheetId="2">#REF!</definedName>
    <definedName name="__123Graph_DGRAF">#REF!</definedName>
    <definedName name="__123Graph_E" localSheetId="17">#REF!</definedName>
    <definedName name="__123Graph_E" localSheetId="7">#REF!</definedName>
    <definedName name="__123Graph_E" localSheetId="2">#REF!</definedName>
    <definedName name="__123Graph_E">#REF!</definedName>
    <definedName name="__123Graph_EGRAF" localSheetId="17">#REF!</definedName>
    <definedName name="__123Graph_EGRAF" localSheetId="7">#REF!</definedName>
    <definedName name="__123Graph_EGRAF" localSheetId="2">#REF!</definedName>
    <definedName name="__123Graph_EGRAF">#REF!</definedName>
    <definedName name="__123Graph_F" localSheetId="17">#REF!</definedName>
    <definedName name="__123Graph_F" localSheetId="7">#REF!</definedName>
    <definedName name="__123Graph_F" localSheetId="2">#REF!</definedName>
    <definedName name="__123Graph_F">#REF!</definedName>
    <definedName name="__123Graph_FGRAF" localSheetId="17">#REF!</definedName>
    <definedName name="__123Graph_FGRAF" localSheetId="7">#REF!</definedName>
    <definedName name="__123Graph_FGRAF" localSheetId="2">#REF!</definedName>
    <definedName name="__123Graph_FGRAF">#REF!</definedName>
    <definedName name="__123Graph_X" localSheetId="17">#REF!</definedName>
    <definedName name="__123Graph_X" localSheetId="7">#REF!</definedName>
    <definedName name="__123Graph_X" localSheetId="2">#REF!</definedName>
    <definedName name="__123Graph_X">#REF!</definedName>
    <definedName name="__123Graph_XGRAF" localSheetId="17">#REF!</definedName>
    <definedName name="__123Graph_XGRAF" localSheetId="7">#REF!</definedName>
    <definedName name="__123Graph_XGRAF" localSheetId="2">#REF!</definedName>
    <definedName name="__123Graph_XGRAF">#REF!</definedName>
    <definedName name="__ACT1">#REF!</definedName>
    <definedName name="__ACT2">#REF!</definedName>
    <definedName name="__POA2" localSheetId="17">#REF!</definedName>
    <definedName name="__POA2" localSheetId="7">#REF!</definedName>
    <definedName name="__POA2" localSheetId="20">#REF!</definedName>
    <definedName name="__POA2" localSheetId="1">#REF!</definedName>
    <definedName name="__POA2" localSheetId="26">#REF!</definedName>
    <definedName name="__POA2" localSheetId="2">#REF!</definedName>
    <definedName name="__POA2">#REF!</definedName>
    <definedName name="__VLR1">(#REF!)</definedName>
    <definedName name="_1990" localSheetId="17">'[1]c-5'!#REF!</definedName>
    <definedName name="_1990" localSheetId="7">'[1]c-5'!#REF!</definedName>
    <definedName name="_1990" localSheetId="1">'[2]C-5'!#REF!</definedName>
    <definedName name="_1990" localSheetId="2">'[1]c-5'!#REF!</definedName>
    <definedName name="_1990">'[1]c-5'!#REF!</definedName>
    <definedName name="_2" localSheetId="17">#REF!</definedName>
    <definedName name="_2" localSheetId="7">#REF!</definedName>
    <definedName name="_2" localSheetId="20">#REF!</definedName>
    <definedName name="_2" localSheetId="1">#REF!</definedName>
    <definedName name="_2" localSheetId="26">#REF!</definedName>
    <definedName name="_2" localSheetId="2">#REF!</definedName>
    <definedName name="_2">#REF!</definedName>
    <definedName name="_6" localSheetId="17">#REF!</definedName>
    <definedName name="_6" localSheetId="7">#REF!</definedName>
    <definedName name="_6" localSheetId="20">#REF!</definedName>
    <definedName name="_6" localSheetId="1">#REF!</definedName>
    <definedName name="_6" localSheetId="26">#REF!</definedName>
    <definedName name="_6" localSheetId="2">#REF!</definedName>
    <definedName name="_6">#REF!</definedName>
    <definedName name="_ACT1">#REF!</definedName>
    <definedName name="_ACT2">#REF!</definedName>
    <definedName name="_AtRisk_SimSetting_AutomaticallyGenerateReports" localSheetId="1" hidden="1">FALSE</definedName>
    <definedName name="_AtRisk_SimSetting_AutomaticallyGenerateReports">0</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 localSheetId="1" hidden="1">TRUE</definedName>
    <definedName name="_AtRisk_SimSetting_ConvergencePerformMeanTest">1</definedName>
    <definedName name="_AtRisk_SimSetting_ConvergencePerformPercentileTest" localSheetId="1" hidden="1">FALSE</definedName>
    <definedName name="_AtRisk_SimSetting_ConvergencePerformPercentileTest">0</definedName>
    <definedName name="_AtRisk_SimSetting_ConvergencePerformStdDeviationTest" localSheetId="1" hidden="1">FALSE</definedName>
    <definedName name="_AtRisk_SimSetting_ConvergencePerformStdDeviationTest">0</definedName>
    <definedName name="_AtRisk_SimSetting_ConvergenceTestAllOutputs" localSheetId="1" hidden="1">TRUE</definedName>
    <definedName name="_AtRisk_SimSetting_ConvergenceTestAllOutputs">1</definedName>
    <definedName name="_AtRisk_SimSetting_ConvergenceTestingPeriod">100</definedName>
    <definedName name="_AtRisk_SimSetting_ConvergenceTolerance">0.03</definedName>
    <definedName name="_AtRisk_SimSetting_LiveUpdate" localSheetId="1" hidden="1">TRUE</definedName>
    <definedName name="_AtRisk_SimSetting_LiveUpdate">1</definedName>
    <definedName name="_AtRisk_SimSetting_LiveUpdatePeriod">-1</definedName>
    <definedName name="_AtRisk_SimSetting_MacroRecalculationBehavior">0</definedName>
    <definedName name="_AtRisk_SimSetting_RandomNumberGenerator">0</definedName>
    <definedName name="_AtRisk_SimSetting_ReportsList">1</definedName>
    <definedName name="_AtRisk_SimSetting_ShowSimulationProgressWindow" localSheetId="1" hidden="1">TRUE</definedName>
    <definedName name="_AtRisk_SimSetting_ShowSimulationProgressWindow">1</definedName>
    <definedName name="_AtRisk_SimSetting_SimNameCount">0</definedName>
    <definedName name="_AtRisk_SimSetting_SmartSensitivityAnalysisEnabled" localSheetId="1" hidden="1">TRUE</definedName>
    <definedName name="_AtRisk_SimSetting_SmartSensitivityAnalysisEnabled">1</definedName>
    <definedName name="_AtRisk_SimSetting_StatisticFunctionUpdating">1</definedName>
    <definedName name="_AtRisk_SimSetting_StdRecalcActiveSimulationNumber">1</definedName>
    <definedName name="_AtRisk_SimSetting_StdRecalcBehavior">0</definedName>
    <definedName name="_AtRisk_SimSetting_StdRecalcWithoutRiskStatic">0</definedName>
    <definedName name="_AtRisk_SimSetting_StdRecalcWithoutRiskStaticPercentile">0.5</definedName>
    <definedName name="_Fill" localSheetId="17">#REF!</definedName>
    <definedName name="_Fill" localSheetId="7">#REF!</definedName>
    <definedName name="_Fill" localSheetId="20">#REF!</definedName>
    <definedName name="_Fill" localSheetId="1" hidden="1">#REF!</definedName>
    <definedName name="_Fill" localSheetId="2">#REF!</definedName>
    <definedName name="_Fill">#REF!</definedName>
    <definedName name="_xlnm._FilterDatabase" localSheetId="23" hidden="1">'10.3_PA_Det'!$P$1:$P$243</definedName>
    <definedName name="_xlnm._FilterDatabase" localSheetId="20" hidden="1">'8_MP'!$B$1:$B$406</definedName>
    <definedName name="_xlnm._FilterDatabase" localSheetId="1" hidden="1">'8_MP_Marzo(anterior)'!$P$1:$P$284</definedName>
    <definedName name="_xlnm._FilterDatabase" localSheetId="24" hidden="1">'Matriz de Riesgos'!$A$2:$P$20</definedName>
    <definedName name="_ftn1" localSheetId="20">'8_MP'!#REF!</definedName>
    <definedName name="_ftn1" localSheetId="1">'8_MP_Marzo(anterior)'!#REF!</definedName>
    <definedName name="_ftn2" localSheetId="12">'1_MdR'!#REF!</definedName>
    <definedName name="_ftnref1" localSheetId="20">'8_MP'!#REF!</definedName>
    <definedName name="_ftnref1" localSheetId="1">'8_MP_Marzo(anterior)'!#REF!</definedName>
    <definedName name="_ftnref2" localSheetId="12">'1_MdR'!#REF!</definedName>
    <definedName name="_Hlk485736022" localSheetId="12">'1_MdR'!#REF!</definedName>
    <definedName name="_Key1" localSheetId="17">#REF!</definedName>
    <definedName name="_Key1" localSheetId="7">#REF!</definedName>
    <definedName name="_Key1" localSheetId="2">#REF!</definedName>
    <definedName name="_Key1">#REF!</definedName>
    <definedName name="_msoanchor_1" localSheetId="17">#REF!</definedName>
    <definedName name="_msoanchor_1" localSheetId="7">#REF!</definedName>
    <definedName name="_msoanchor_1" localSheetId="2">#REF!</definedName>
    <definedName name="_msoanchor_1">#REF!</definedName>
    <definedName name="_msoanchor_2" localSheetId="17">#REF!</definedName>
    <definedName name="_msoanchor_2" localSheetId="7">#REF!</definedName>
    <definedName name="_msoanchor_2" localSheetId="2">#REF!</definedName>
    <definedName name="_msoanchor_2">#REF!</definedName>
    <definedName name="_Order1">255</definedName>
    <definedName name="_POA2" localSheetId="23">#REF!</definedName>
    <definedName name="_POA2" localSheetId="17">#REF!</definedName>
    <definedName name="_POA2" localSheetId="7">#REF!</definedName>
    <definedName name="_POA2" localSheetId="20">#REF!</definedName>
    <definedName name="_POA2" localSheetId="1">#REF!</definedName>
    <definedName name="_POA2" localSheetId="2">#REF!</definedName>
    <definedName name="_POA2">#REF!</definedName>
    <definedName name="_POAAAA" localSheetId="23">#REF!</definedName>
    <definedName name="_POAAAA" localSheetId="17">#REF!</definedName>
    <definedName name="_POAAAA" localSheetId="7">#REF!</definedName>
    <definedName name="_POAAAA" localSheetId="20">#REF!</definedName>
    <definedName name="_POAAAA" localSheetId="1">#REF!</definedName>
    <definedName name="_POAAAA" localSheetId="2">#REF!</definedName>
    <definedName name="_POAAAA">#REF!</definedName>
    <definedName name="_Sort" localSheetId="17">#REF!</definedName>
    <definedName name="_Sort" localSheetId="7">#REF!</definedName>
    <definedName name="_Sort" localSheetId="2">#REF!</definedName>
    <definedName name="_Sort">#REF!</definedName>
    <definedName name="_Toc8047014" localSheetId="17">#REF!</definedName>
    <definedName name="_Toc8047014" localSheetId="2">#REF!</definedName>
    <definedName name="_Toc8047014">#REF!</definedName>
    <definedName name="_VLR1">(#REF!)</definedName>
    <definedName name="A" localSheetId="17">#REF!</definedName>
    <definedName name="A" localSheetId="7">[3]Clasificador!$A$1:$B$341</definedName>
    <definedName name="A" localSheetId="2">#REF!</definedName>
    <definedName name="A">#REF!</definedName>
    <definedName name="A_IMPRESION_IM" localSheetId="17">#REF!</definedName>
    <definedName name="A_IMPRESION_IM" localSheetId="7">#REF!</definedName>
    <definedName name="A_IMPRESION_IM" localSheetId="2">#REF!</definedName>
    <definedName name="A_IMPRESION_IM">#REF!</definedName>
    <definedName name="A_impresión_IM" localSheetId="17">#REF!</definedName>
    <definedName name="A_impresión_IM" localSheetId="7">#REF!</definedName>
    <definedName name="A_impresión_IM" localSheetId="2">#REF!</definedName>
    <definedName name="A_impresión_IM">#REF!</definedName>
    <definedName name="A11_ABR_10" localSheetId="17">#REF!</definedName>
    <definedName name="A11_ABR_10" localSheetId="2">#REF!</definedName>
    <definedName name="A11_ABR_10">#REF!</definedName>
    <definedName name="A11_ABR_30" localSheetId="17">#REF!</definedName>
    <definedName name="A11_ABR_30" localSheetId="2">#REF!</definedName>
    <definedName name="A11_ABR_30">#REF!</definedName>
    <definedName name="A11_AGO_10" localSheetId="17">#REF!</definedName>
    <definedName name="A11_AGO_10" localSheetId="2">#REF!</definedName>
    <definedName name="A11_AGO_10">#REF!</definedName>
    <definedName name="A11_AGO_30" localSheetId="17">#REF!</definedName>
    <definedName name="A11_AGO_30" localSheetId="2">#REF!</definedName>
    <definedName name="A11_AGO_30">#REF!</definedName>
    <definedName name="A11_DIC_10" localSheetId="17">#REF!</definedName>
    <definedName name="A11_DIC_10" localSheetId="2">#REF!</definedName>
    <definedName name="A11_DIC_10">#REF!</definedName>
    <definedName name="A11_DIC_30" localSheetId="17">#REF!</definedName>
    <definedName name="A11_DIC_30" localSheetId="2">#REF!</definedName>
    <definedName name="A11_DIC_30">#REF!</definedName>
    <definedName name="A11_ENE_10" localSheetId="17">#REF!</definedName>
    <definedName name="A11_ENE_10" localSheetId="2">#REF!</definedName>
    <definedName name="A11_ENE_10">#REF!</definedName>
    <definedName name="A11_ENE_30" localSheetId="17">#REF!</definedName>
    <definedName name="A11_ENE_30" localSheetId="2">#REF!</definedName>
    <definedName name="A11_ENE_30">#REF!</definedName>
    <definedName name="A11_FEB_10" localSheetId="17">#REF!</definedName>
    <definedName name="A11_FEB_10" localSheetId="2">#REF!</definedName>
    <definedName name="A11_FEB_10">#REF!</definedName>
    <definedName name="A11_FEB_30" localSheetId="17">#REF!</definedName>
    <definedName name="A11_FEB_30" localSheetId="2">#REF!</definedName>
    <definedName name="A11_FEB_30">#REF!</definedName>
    <definedName name="A11_JUL_10" localSheetId="17">#REF!</definedName>
    <definedName name="A11_JUL_10" localSheetId="2">#REF!</definedName>
    <definedName name="A11_JUL_10">#REF!</definedName>
    <definedName name="A11_JUL_30" localSheetId="17">#REF!</definedName>
    <definedName name="A11_JUL_30" localSheetId="2">#REF!</definedName>
    <definedName name="A11_JUL_30">#REF!</definedName>
    <definedName name="A11_JUN_10" localSheetId="17">#REF!</definedName>
    <definedName name="A11_JUN_10" localSheetId="2">#REF!</definedName>
    <definedName name="A11_JUN_10">#REF!</definedName>
    <definedName name="A11_JUN_30" localSheetId="17">#REF!</definedName>
    <definedName name="A11_JUN_30" localSheetId="2">#REF!</definedName>
    <definedName name="A11_JUN_30">#REF!</definedName>
    <definedName name="A11_MAR_10" localSheetId="17">#REF!</definedName>
    <definedName name="A11_MAR_10" localSheetId="2">#REF!</definedName>
    <definedName name="A11_MAR_10">#REF!</definedName>
    <definedName name="A11_MAR_30" localSheetId="17">#REF!</definedName>
    <definedName name="A11_MAR_30" localSheetId="2">#REF!</definedName>
    <definedName name="A11_MAR_30">#REF!</definedName>
    <definedName name="A11_MAY_10" localSheetId="17">#REF!</definedName>
    <definedName name="A11_MAY_10" localSheetId="2">#REF!</definedName>
    <definedName name="A11_MAY_10">#REF!</definedName>
    <definedName name="A11_MAY_30" localSheetId="17">#REF!</definedName>
    <definedName name="A11_MAY_30" localSheetId="2">#REF!</definedName>
    <definedName name="A11_MAY_30">#REF!</definedName>
    <definedName name="A11_NOV_10" localSheetId="17">#REF!</definedName>
    <definedName name="A11_NOV_10" localSheetId="2">#REF!</definedName>
    <definedName name="A11_NOV_10">#REF!</definedName>
    <definedName name="A11_NOV_30" localSheetId="17">#REF!</definedName>
    <definedName name="A11_NOV_30" localSheetId="2">#REF!</definedName>
    <definedName name="A11_NOV_30">#REF!</definedName>
    <definedName name="A11_OCT_10" localSheetId="17">#REF!</definedName>
    <definedName name="A11_OCT_10" localSheetId="2">#REF!</definedName>
    <definedName name="A11_OCT_10">#REF!</definedName>
    <definedName name="A11_OCT_30" localSheetId="17">#REF!</definedName>
    <definedName name="A11_OCT_30" localSheetId="2">#REF!</definedName>
    <definedName name="A11_OCT_30">#REF!</definedName>
    <definedName name="A11_SET_10" localSheetId="17">#REF!</definedName>
    <definedName name="A11_SET_10" localSheetId="2">#REF!</definedName>
    <definedName name="A11_SET_10">#REF!</definedName>
    <definedName name="A11_SET_30" localSheetId="17">#REF!</definedName>
    <definedName name="A11_SET_30" localSheetId="2">#REF!</definedName>
    <definedName name="A11_SET_30">#REF!</definedName>
    <definedName name="A12_ABR_10" localSheetId="17">#REF!</definedName>
    <definedName name="A12_ABR_10" localSheetId="2">#REF!</definedName>
    <definedName name="A12_ABR_10">#REF!</definedName>
    <definedName name="A12_ABR_20" localSheetId="17">#REF!</definedName>
    <definedName name="A12_ABR_20" localSheetId="2">#REF!</definedName>
    <definedName name="A12_ABR_20">#REF!</definedName>
    <definedName name="A12_ABR_30" localSheetId="17">#REF!</definedName>
    <definedName name="A12_ABR_30" localSheetId="2">#REF!</definedName>
    <definedName name="A12_ABR_30">#REF!</definedName>
    <definedName name="A12_AGO_10" localSheetId="17">#REF!</definedName>
    <definedName name="A12_AGO_10" localSheetId="2">#REF!</definedName>
    <definedName name="A12_AGO_10">#REF!</definedName>
    <definedName name="A12_AGO_20" localSheetId="17">#REF!</definedName>
    <definedName name="A12_AGO_20" localSheetId="2">#REF!</definedName>
    <definedName name="A12_AGO_20">#REF!</definedName>
    <definedName name="A12_AGO_30" localSheetId="17">#REF!</definedName>
    <definedName name="A12_AGO_30" localSheetId="2">#REF!</definedName>
    <definedName name="A12_AGO_30">#REF!</definedName>
    <definedName name="A12_DIC_10" localSheetId="17">#REF!</definedName>
    <definedName name="A12_DIC_10" localSheetId="2">#REF!</definedName>
    <definedName name="A12_DIC_10">#REF!</definedName>
    <definedName name="A12_DIC_20" localSheetId="17">#REF!</definedName>
    <definedName name="A12_DIC_20" localSheetId="2">#REF!</definedName>
    <definedName name="A12_DIC_20">#REF!</definedName>
    <definedName name="A12_DIC_30" localSheetId="17">#REF!</definedName>
    <definedName name="A12_DIC_30" localSheetId="2">#REF!</definedName>
    <definedName name="A12_DIC_30">#REF!</definedName>
    <definedName name="A12_ENE_10" localSheetId="17">#REF!</definedName>
    <definedName name="A12_ENE_10" localSheetId="2">#REF!</definedName>
    <definedName name="A12_ENE_10">#REF!</definedName>
    <definedName name="A12_ENE_20" localSheetId="17">#REF!</definedName>
    <definedName name="A12_ENE_20" localSheetId="2">#REF!</definedName>
    <definedName name="A12_ENE_20">#REF!</definedName>
    <definedName name="A12_ENE_30" localSheetId="17">#REF!</definedName>
    <definedName name="A12_ENE_30" localSheetId="2">#REF!</definedName>
    <definedName name="A12_ENE_30">#REF!</definedName>
    <definedName name="A12_FEB_10" localSheetId="17">#REF!</definedName>
    <definedName name="A12_FEB_10" localSheetId="2">#REF!</definedName>
    <definedName name="A12_FEB_10">#REF!</definedName>
    <definedName name="A12_FEB_20" localSheetId="17">#REF!</definedName>
    <definedName name="A12_FEB_20" localSheetId="2">#REF!</definedName>
    <definedName name="A12_FEB_20">#REF!</definedName>
    <definedName name="A12_FEB_30" localSheetId="17">#REF!</definedName>
    <definedName name="A12_FEB_30" localSheetId="2">#REF!</definedName>
    <definedName name="A12_FEB_30">#REF!</definedName>
    <definedName name="A12_JUL_10" localSheetId="17">#REF!</definedName>
    <definedName name="A12_JUL_10" localSheetId="2">#REF!</definedName>
    <definedName name="A12_JUL_10">#REF!</definedName>
    <definedName name="A12_JUL_20" localSheetId="17">#REF!</definedName>
    <definedName name="A12_JUL_20" localSheetId="2">#REF!</definedName>
    <definedName name="A12_JUL_20">#REF!</definedName>
    <definedName name="A12_JUL_30" localSheetId="17">#REF!</definedName>
    <definedName name="A12_JUL_30" localSheetId="2">#REF!</definedName>
    <definedName name="A12_JUL_30">#REF!</definedName>
    <definedName name="A12_JUN_10" localSheetId="17">#REF!</definedName>
    <definedName name="A12_JUN_10" localSheetId="2">#REF!</definedName>
    <definedName name="A12_JUN_10">#REF!</definedName>
    <definedName name="A12_JUN_20" localSheetId="17">#REF!</definedName>
    <definedName name="A12_JUN_20" localSheetId="2">#REF!</definedName>
    <definedName name="A12_JUN_20">#REF!</definedName>
    <definedName name="A12_JUN_30" localSheetId="17">#REF!</definedName>
    <definedName name="A12_JUN_30" localSheetId="2">#REF!</definedName>
    <definedName name="A12_JUN_30">#REF!</definedName>
    <definedName name="A12_MAR_10" localSheetId="17">#REF!</definedName>
    <definedName name="A12_MAR_10" localSheetId="2">#REF!</definedName>
    <definedName name="A12_MAR_10">#REF!</definedName>
    <definedName name="A12_MAR_20" localSheetId="17">#REF!</definedName>
    <definedName name="A12_MAR_20" localSheetId="2">#REF!</definedName>
    <definedName name="A12_MAR_20">#REF!</definedName>
    <definedName name="A12_MAR_30" localSheetId="17">#REF!</definedName>
    <definedName name="A12_MAR_30" localSheetId="2">#REF!</definedName>
    <definedName name="A12_MAR_30">#REF!</definedName>
    <definedName name="A12_MAY_10" localSheetId="17">#REF!</definedName>
    <definedName name="A12_MAY_10" localSheetId="2">#REF!</definedName>
    <definedName name="A12_MAY_10">#REF!</definedName>
    <definedName name="A12_MAY_20" localSheetId="17">#REF!</definedName>
    <definedName name="A12_MAY_20" localSheetId="2">#REF!</definedName>
    <definedName name="A12_MAY_20">#REF!</definedName>
    <definedName name="A12_MAY_30" localSheetId="17">#REF!</definedName>
    <definedName name="A12_MAY_30" localSheetId="2">#REF!</definedName>
    <definedName name="A12_MAY_30">#REF!</definedName>
    <definedName name="A12_NOV_10" localSheetId="17">#REF!</definedName>
    <definedName name="A12_NOV_10" localSheetId="2">#REF!</definedName>
    <definedName name="A12_NOV_10">#REF!</definedName>
    <definedName name="A12_NOV_20" localSheetId="17">#REF!</definedName>
    <definedName name="A12_NOV_20" localSheetId="2">#REF!</definedName>
    <definedName name="A12_NOV_20">#REF!</definedName>
    <definedName name="A12_NOV_30" localSheetId="17">#REF!</definedName>
    <definedName name="A12_NOV_30" localSheetId="2">#REF!</definedName>
    <definedName name="A12_NOV_30">#REF!</definedName>
    <definedName name="A12_OCT_10" localSheetId="17">#REF!</definedName>
    <definedName name="A12_OCT_10" localSheetId="2">#REF!</definedName>
    <definedName name="A12_OCT_10">#REF!</definedName>
    <definedName name="A12_OCT_20" localSheetId="17">#REF!</definedName>
    <definedName name="A12_OCT_20" localSheetId="2">#REF!</definedName>
    <definedName name="A12_OCT_20">#REF!</definedName>
    <definedName name="A12_OCT_30" localSheetId="17">#REF!</definedName>
    <definedName name="A12_OCT_30" localSheetId="2">#REF!</definedName>
    <definedName name="A12_OCT_30">#REF!</definedName>
    <definedName name="A12_SET_10" localSheetId="17">#REF!</definedName>
    <definedName name="A12_SET_10" localSheetId="2">#REF!</definedName>
    <definedName name="A12_SET_10">#REF!</definedName>
    <definedName name="A12_SET_20" localSheetId="17">#REF!</definedName>
    <definedName name="A12_SET_20" localSheetId="2">#REF!</definedName>
    <definedName name="A12_SET_20">#REF!</definedName>
    <definedName name="A12_SET_30" localSheetId="17">#REF!</definedName>
    <definedName name="A12_SET_30" localSheetId="2">#REF!</definedName>
    <definedName name="A12_SET_30">#REF!</definedName>
    <definedName name="A19_ABR_10" localSheetId="17">#REF!</definedName>
    <definedName name="A19_ABR_10" localSheetId="2">#REF!</definedName>
    <definedName name="A19_ABR_10">#REF!</definedName>
    <definedName name="A19_ABR_20" localSheetId="17">#REF!</definedName>
    <definedName name="A19_ABR_20" localSheetId="2">#REF!</definedName>
    <definedName name="A19_ABR_20">#REF!</definedName>
    <definedName name="A19_ABR_30" localSheetId="17">#REF!</definedName>
    <definedName name="A19_ABR_30" localSheetId="2">#REF!</definedName>
    <definedName name="A19_ABR_30">#REF!</definedName>
    <definedName name="A19_AGO_10" localSheetId="17">#REF!</definedName>
    <definedName name="A19_AGO_10" localSheetId="2">#REF!</definedName>
    <definedName name="A19_AGO_10">#REF!</definedName>
    <definedName name="A19_AGO_20" localSheetId="17">#REF!</definedName>
    <definedName name="A19_AGO_20" localSheetId="2">#REF!</definedName>
    <definedName name="A19_AGO_20">#REF!</definedName>
    <definedName name="A19_AGO_30" localSheetId="17">#REF!</definedName>
    <definedName name="A19_AGO_30" localSheetId="2">#REF!</definedName>
    <definedName name="A19_AGO_30">#REF!</definedName>
    <definedName name="A19_DIC_10" localSheetId="17">#REF!</definedName>
    <definedName name="A19_DIC_10" localSheetId="2">#REF!</definedName>
    <definedName name="A19_DIC_10">#REF!</definedName>
    <definedName name="A19_DIC_20" localSheetId="17">#REF!</definedName>
    <definedName name="A19_DIC_20" localSheetId="2">#REF!</definedName>
    <definedName name="A19_DIC_20">#REF!</definedName>
    <definedName name="A19_DIC_30" localSheetId="17">#REF!</definedName>
    <definedName name="A19_DIC_30" localSheetId="2">#REF!</definedName>
    <definedName name="A19_DIC_30">#REF!</definedName>
    <definedName name="A19_ENE_10" localSheetId="17">#REF!</definedName>
    <definedName name="A19_ENE_10" localSheetId="2">#REF!</definedName>
    <definedName name="A19_ENE_10">#REF!</definedName>
    <definedName name="A19_ENE_20" localSheetId="17">#REF!</definedName>
    <definedName name="A19_ENE_20" localSheetId="2">#REF!</definedName>
    <definedName name="A19_ENE_20">#REF!</definedName>
    <definedName name="A19_ENE_30" localSheetId="17">#REF!</definedName>
    <definedName name="A19_ENE_30" localSheetId="2">#REF!</definedName>
    <definedName name="A19_ENE_30">#REF!</definedName>
    <definedName name="A19_FEB_10" localSheetId="17">#REF!</definedName>
    <definedName name="A19_FEB_10" localSheetId="2">#REF!</definedName>
    <definedName name="A19_FEB_10">#REF!</definedName>
    <definedName name="A19_FEB_20" localSheetId="17">#REF!</definedName>
    <definedName name="A19_FEB_20" localSheetId="2">#REF!</definedName>
    <definedName name="A19_FEB_20">#REF!</definedName>
    <definedName name="A19_FEB_30" localSheetId="17">#REF!</definedName>
    <definedName name="A19_FEB_30" localSheetId="2">#REF!</definedName>
    <definedName name="A19_FEB_30">#REF!</definedName>
    <definedName name="A19_JUL_10" localSheetId="17">#REF!</definedName>
    <definedName name="A19_JUL_10" localSheetId="2">#REF!</definedName>
    <definedName name="A19_JUL_10">#REF!</definedName>
    <definedName name="A19_JUL_20" localSheetId="17">#REF!</definedName>
    <definedName name="A19_JUL_20" localSheetId="2">#REF!</definedName>
    <definedName name="A19_JUL_20">#REF!</definedName>
    <definedName name="A19_JUL_30" localSheetId="17">#REF!</definedName>
    <definedName name="A19_JUL_30" localSheetId="2">#REF!</definedName>
    <definedName name="A19_JUL_30">#REF!</definedName>
    <definedName name="A19_JUN_10" localSheetId="17">#REF!</definedName>
    <definedName name="A19_JUN_10" localSheetId="2">#REF!</definedName>
    <definedName name="A19_JUN_10">#REF!</definedName>
    <definedName name="A19_JUN_20" localSheetId="17">#REF!</definedName>
    <definedName name="A19_JUN_20" localSheetId="2">#REF!</definedName>
    <definedName name="A19_JUN_20">#REF!</definedName>
    <definedName name="A19_JUN_30" localSheetId="17">#REF!</definedName>
    <definedName name="A19_JUN_30" localSheetId="2">#REF!</definedName>
    <definedName name="A19_JUN_30">#REF!</definedName>
    <definedName name="A19_MAR_10" localSheetId="17">#REF!</definedName>
    <definedName name="A19_MAR_10" localSheetId="2">#REF!</definedName>
    <definedName name="A19_MAR_10">#REF!</definedName>
    <definedName name="A19_MAR_20" localSheetId="17">#REF!</definedName>
    <definedName name="A19_MAR_20" localSheetId="2">#REF!</definedName>
    <definedName name="A19_MAR_20">#REF!</definedName>
    <definedName name="A19_MAR_30" localSheetId="17">#REF!</definedName>
    <definedName name="A19_MAR_30" localSheetId="2">#REF!</definedName>
    <definedName name="A19_MAR_30">#REF!</definedName>
    <definedName name="A19_MAY_10" localSheetId="17">#REF!</definedName>
    <definedName name="A19_MAY_10" localSheetId="2">#REF!</definedName>
    <definedName name="A19_MAY_10">#REF!</definedName>
    <definedName name="A19_MAY_20" localSheetId="17">#REF!</definedName>
    <definedName name="A19_MAY_20" localSheetId="2">#REF!</definedName>
    <definedName name="A19_MAY_20">#REF!</definedName>
    <definedName name="A19_MAY_30" localSheetId="17">#REF!</definedName>
    <definedName name="A19_MAY_30" localSheetId="2">#REF!</definedName>
    <definedName name="A19_MAY_30">#REF!</definedName>
    <definedName name="A19_NOV_10" localSheetId="17">#REF!</definedName>
    <definedName name="A19_NOV_10" localSheetId="2">#REF!</definedName>
    <definedName name="A19_NOV_10">#REF!</definedName>
    <definedName name="A19_NOV_20" localSheetId="17">#REF!</definedName>
    <definedName name="A19_NOV_20" localSheetId="2">#REF!</definedName>
    <definedName name="A19_NOV_20">#REF!</definedName>
    <definedName name="A19_NOV_30" localSheetId="17">#REF!</definedName>
    <definedName name="A19_NOV_30" localSheetId="2">#REF!</definedName>
    <definedName name="A19_NOV_30">#REF!</definedName>
    <definedName name="A19_OCT_10" localSheetId="17">#REF!</definedName>
    <definedName name="A19_OCT_10" localSheetId="2">#REF!</definedName>
    <definedName name="A19_OCT_10">#REF!</definedName>
    <definedName name="A19_OCT_20" localSheetId="17">#REF!</definedName>
    <definedName name="A19_OCT_20" localSheetId="2">#REF!</definedName>
    <definedName name="A19_OCT_20">#REF!</definedName>
    <definedName name="A19_OCT_30" localSheetId="17">#REF!</definedName>
    <definedName name="A19_OCT_30" localSheetId="2">#REF!</definedName>
    <definedName name="A19_OCT_30">#REF!</definedName>
    <definedName name="A19_SET_10" localSheetId="17">#REF!</definedName>
    <definedName name="A19_SET_10" localSheetId="2">#REF!</definedName>
    <definedName name="A19_SET_10">#REF!</definedName>
    <definedName name="A19_SET_20" localSheetId="17">#REF!</definedName>
    <definedName name="A19_SET_20" localSheetId="2">#REF!</definedName>
    <definedName name="A19_SET_20">#REF!</definedName>
    <definedName name="A19_SET_30" localSheetId="17">#REF!</definedName>
    <definedName name="A19_SET_30" localSheetId="2">#REF!</definedName>
    <definedName name="A19_SET_30">#REF!</definedName>
    <definedName name="A20_ABR_10" localSheetId="17">#REF!</definedName>
    <definedName name="A20_ABR_10" localSheetId="2">#REF!</definedName>
    <definedName name="A20_ABR_10">#REF!</definedName>
    <definedName name="A20_ABR_30" localSheetId="17">#REF!</definedName>
    <definedName name="A20_ABR_30" localSheetId="2">#REF!</definedName>
    <definedName name="A20_ABR_30">#REF!</definedName>
    <definedName name="A20_AGO_10" localSheetId="17">#REF!</definedName>
    <definedName name="A20_AGO_10" localSheetId="2">#REF!</definedName>
    <definedName name="A20_AGO_10">#REF!</definedName>
    <definedName name="A20_AGO_30" localSheetId="17">#REF!</definedName>
    <definedName name="A20_AGO_30" localSheetId="2">#REF!</definedName>
    <definedName name="A20_AGO_30">#REF!</definedName>
    <definedName name="A20_DIC_10" localSheetId="17">#REF!</definedName>
    <definedName name="A20_DIC_10" localSheetId="2">#REF!</definedName>
    <definedName name="A20_DIC_10">#REF!</definedName>
    <definedName name="A20_DIC_30" localSheetId="17">#REF!</definedName>
    <definedName name="A20_DIC_30" localSheetId="2">#REF!</definedName>
    <definedName name="A20_DIC_30">#REF!</definedName>
    <definedName name="A20_ENE_10" localSheetId="17">#REF!</definedName>
    <definedName name="A20_ENE_10" localSheetId="2">#REF!</definedName>
    <definedName name="A20_ENE_10">#REF!</definedName>
    <definedName name="A20_ENE_30" localSheetId="17">#REF!</definedName>
    <definedName name="A20_ENE_30" localSheetId="2">#REF!</definedName>
    <definedName name="A20_ENE_30">#REF!</definedName>
    <definedName name="A20_FEB_10" localSheetId="17">#REF!</definedName>
    <definedName name="A20_FEB_10" localSheetId="2">#REF!</definedName>
    <definedName name="A20_FEB_10">#REF!</definedName>
    <definedName name="A20_FEB_30" localSheetId="17">#REF!</definedName>
    <definedName name="A20_FEB_30" localSheetId="2">#REF!</definedName>
    <definedName name="A20_FEB_30">#REF!</definedName>
    <definedName name="A20_JUL_10" localSheetId="17">#REF!</definedName>
    <definedName name="A20_JUL_10" localSheetId="2">#REF!</definedName>
    <definedName name="A20_JUL_10">#REF!</definedName>
    <definedName name="A20_JUL_30" localSheetId="17">#REF!</definedName>
    <definedName name="A20_JUL_30" localSheetId="2">#REF!</definedName>
    <definedName name="A20_JUL_30">#REF!</definedName>
    <definedName name="A20_JUN_10" localSheetId="17">#REF!</definedName>
    <definedName name="A20_JUN_10" localSheetId="2">#REF!</definedName>
    <definedName name="A20_JUN_10">#REF!</definedName>
    <definedName name="A20_JUN_30" localSheetId="17">#REF!</definedName>
    <definedName name="A20_JUN_30" localSheetId="2">#REF!</definedName>
    <definedName name="A20_JUN_30">#REF!</definedName>
    <definedName name="A20_MAR_10" localSheetId="17">#REF!</definedName>
    <definedName name="A20_MAR_10" localSheetId="2">#REF!</definedName>
    <definedName name="A20_MAR_10">#REF!</definedName>
    <definedName name="A20_MAR_30" localSheetId="17">#REF!</definedName>
    <definedName name="A20_MAR_30" localSheetId="2">#REF!</definedName>
    <definedName name="A20_MAR_30">#REF!</definedName>
    <definedName name="A20_MAY_10" localSheetId="17">#REF!</definedName>
    <definedName name="A20_MAY_10" localSheetId="2">#REF!</definedName>
    <definedName name="A20_MAY_10">#REF!</definedName>
    <definedName name="A20_MAY_30" localSheetId="17">#REF!</definedName>
    <definedName name="A20_MAY_30" localSheetId="2">#REF!</definedName>
    <definedName name="A20_MAY_30">#REF!</definedName>
    <definedName name="A20_NOV_10" localSheetId="17">#REF!</definedName>
    <definedName name="A20_NOV_10" localSheetId="2">#REF!</definedName>
    <definedName name="A20_NOV_10">#REF!</definedName>
    <definedName name="A20_NOV_30" localSheetId="17">#REF!</definedName>
    <definedName name="A20_NOV_30" localSheetId="2">#REF!</definedName>
    <definedName name="A20_NOV_30">#REF!</definedName>
    <definedName name="A20_OCT_10" localSheetId="17">#REF!</definedName>
    <definedName name="A20_OCT_10" localSheetId="2">#REF!</definedName>
    <definedName name="A20_OCT_10">#REF!</definedName>
    <definedName name="A20_OCT_30" localSheetId="17">#REF!</definedName>
    <definedName name="A20_OCT_30" localSheetId="2">#REF!</definedName>
    <definedName name="A20_OCT_30">#REF!</definedName>
    <definedName name="A20_SET_10" localSheetId="17">#REF!</definedName>
    <definedName name="A20_SET_10" localSheetId="2">#REF!</definedName>
    <definedName name="A20_SET_10">#REF!</definedName>
    <definedName name="A20_SET_30" localSheetId="17">#REF!</definedName>
    <definedName name="A20_SET_30" localSheetId="2">#REF!</definedName>
    <definedName name="A20_SET_30">#REF!</definedName>
    <definedName name="A34_ABR_10" localSheetId="17">#REF!</definedName>
    <definedName name="A34_ABR_10" localSheetId="2">#REF!</definedName>
    <definedName name="A34_ABR_10">#REF!</definedName>
    <definedName name="A34_ABR_20" localSheetId="17">#REF!</definedName>
    <definedName name="A34_ABR_20" localSheetId="2">#REF!</definedName>
    <definedName name="A34_ABR_20">#REF!</definedName>
    <definedName name="A34_ABR_30" localSheetId="17">#REF!</definedName>
    <definedName name="A34_ABR_30" localSheetId="2">#REF!</definedName>
    <definedName name="A34_ABR_30">#REF!</definedName>
    <definedName name="A34_AGO_10" localSheetId="17">#REF!</definedName>
    <definedName name="A34_AGO_10" localSheetId="2">#REF!</definedName>
    <definedName name="A34_AGO_10">#REF!</definedName>
    <definedName name="A34_AGO_20" localSheetId="17">#REF!</definedName>
    <definedName name="A34_AGO_20" localSheetId="2">#REF!</definedName>
    <definedName name="A34_AGO_20">#REF!</definedName>
    <definedName name="A34_AGO_30" localSheetId="17">#REF!</definedName>
    <definedName name="A34_AGO_30" localSheetId="2">#REF!</definedName>
    <definedName name="A34_AGO_30">#REF!</definedName>
    <definedName name="A34_DIC_10" localSheetId="17">#REF!</definedName>
    <definedName name="A34_DIC_10" localSheetId="2">#REF!</definedName>
    <definedName name="A34_DIC_10">#REF!</definedName>
    <definedName name="A34_DIC_20" localSheetId="17">#REF!</definedName>
    <definedName name="A34_DIC_20" localSheetId="2">#REF!</definedName>
    <definedName name="A34_DIC_20">#REF!</definedName>
    <definedName name="A34_DIC_30" localSheetId="17">#REF!</definedName>
    <definedName name="A34_DIC_30" localSheetId="2">#REF!</definedName>
    <definedName name="A34_DIC_30">#REF!</definedName>
    <definedName name="A34_ENE_10" localSheetId="17">#REF!</definedName>
    <definedName name="A34_ENE_10" localSheetId="2">#REF!</definedName>
    <definedName name="A34_ENE_10">#REF!</definedName>
    <definedName name="A34_ENE_20" localSheetId="17">#REF!</definedName>
    <definedName name="A34_ENE_20" localSheetId="2">#REF!</definedName>
    <definedName name="A34_ENE_20">#REF!</definedName>
    <definedName name="A34_ENE_30" localSheetId="17">#REF!</definedName>
    <definedName name="A34_ENE_30" localSheetId="2">#REF!</definedName>
    <definedName name="A34_ENE_30">#REF!</definedName>
    <definedName name="A34_FEB_10" localSheetId="17">#REF!</definedName>
    <definedName name="A34_FEB_10" localSheetId="2">#REF!</definedName>
    <definedName name="A34_FEB_10">#REF!</definedName>
    <definedName name="A34_FEB_20" localSheetId="17">#REF!</definedName>
    <definedName name="A34_FEB_20" localSheetId="2">#REF!</definedName>
    <definedName name="A34_FEB_20">#REF!</definedName>
    <definedName name="A34_FEB_30" localSheetId="17">#REF!</definedName>
    <definedName name="A34_FEB_30" localSheetId="2">#REF!</definedName>
    <definedName name="A34_FEB_30">#REF!</definedName>
    <definedName name="A34_JUL_10" localSheetId="17">#REF!</definedName>
    <definedName name="A34_JUL_10" localSheetId="2">#REF!</definedName>
    <definedName name="A34_JUL_10">#REF!</definedName>
    <definedName name="A34_JUL_20" localSheetId="17">#REF!</definedName>
    <definedName name="A34_JUL_20" localSheetId="2">#REF!</definedName>
    <definedName name="A34_JUL_20">#REF!</definedName>
    <definedName name="A34_JUL_30" localSheetId="17">#REF!</definedName>
    <definedName name="A34_JUL_30" localSheetId="2">#REF!</definedName>
    <definedName name="A34_JUL_30">#REF!</definedName>
    <definedName name="A34_JUN_10" localSheetId="17">#REF!</definedName>
    <definedName name="A34_JUN_10" localSheetId="2">#REF!</definedName>
    <definedName name="A34_JUN_10">#REF!</definedName>
    <definedName name="A34_JUN_20" localSheetId="17">#REF!</definedName>
    <definedName name="A34_JUN_20" localSheetId="2">#REF!</definedName>
    <definedName name="A34_JUN_20">#REF!</definedName>
    <definedName name="A34_JUN_30" localSheetId="17">#REF!</definedName>
    <definedName name="A34_JUN_30" localSheetId="2">#REF!</definedName>
    <definedName name="A34_JUN_30">#REF!</definedName>
    <definedName name="A34_MAR_10" localSheetId="17">#REF!</definedName>
    <definedName name="A34_MAR_10" localSheetId="2">#REF!</definedName>
    <definedName name="A34_MAR_10">#REF!</definedName>
    <definedName name="A34_MAR_20" localSheetId="17">#REF!</definedName>
    <definedName name="A34_MAR_20" localSheetId="2">#REF!</definedName>
    <definedName name="A34_MAR_20">#REF!</definedName>
    <definedName name="A34_MAR_30" localSheetId="17">#REF!</definedName>
    <definedName name="A34_MAR_30" localSheetId="2">#REF!</definedName>
    <definedName name="A34_MAR_30">#REF!</definedName>
    <definedName name="A34_MAY_10" localSheetId="17">#REF!</definedName>
    <definedName name="A34_MAY_10" localSheetId="2">#REF!</definedName>
    <definedName name="A34_MAY_10">#REF!</definedName>
    <definedName name="A34_MAY_20" localSheetId="17">#REF!</definedName>
    <definedName name="A34_MAY_20" localSheetId="2">#REF!</definedName>
    <definedName name="A34_MAY_20">#REF!</definedName>
    <definedName name="A34_MAY_30" localSheetId="17">#REF!</definedName>
    <definedName name="A34_MAY_30" localSheetId="2">#REF!</definedName>
    <definedName name="A34_MAY_30">#REF!</definedName>
    <definedName name="A34_NOV_10" localSheetId="17">#REF!</definedName>
    <definedName name="A34_NOV_10" localSheetId="2">#REF!</definedName>
    <definedName name="A34_NOV_10">#REF!</definedName>
    <definedName name="A34_NOV_20" localSheetId="17">#REF!</definedName>
    <definedName name="A34_NOV_20" localSheetId="2">#REF!</definedName>
    <definedName name="A34_NOV_20">#REF!</definedName>
    <definedName name="A34_NOV_30" localSheetId="17">#REF!</definedName>
    <definedName name="A34_NOV_30" localSheetId="2">#REF!</definedName>
    <definedName name="A34_NOV_30">#REF!</definedName>
    <definedName name="A34_OCT_10" localSheetId="17">#REF!</definedName>
    <definedName name="A34_OCT_10" localSheetId="2">#REF!</definedName>
    <definedName name="A34_OCT_10">#REF!</definedName>
    <definedName name="A34_OCT_20" localSheetId="17">#REF!</definedName>
    <definedName name="A34_OCT_20" localSheetId="2">#REF!</definedName>
    <definedName name="A34_OCT_20">#REF!</definedName>
    <definedName name="A34_OCT_30" localSheetId="17">#REF!</definedName>
    <definedName name="A34_OCT_30" localSheetId="2">#REF!</definedName>
    <definedName name="A34_OCT_30">#REF!</definedName>
    <definedName name="A34_SET_10" localSheetId="17">#REF!</definedName>
    <definedName name="A34_SET_10" localSheetId="2">#REF!</definedName>
    <definedName name="A34_SET_10">#REF!</definedName>
    <definedName name="A34_SET_20" localSheetId="17">#REF!</definedName>
    <definedName name="A34_SET_20" localSheetId="2">#REF!</definedName>
    <definedName name="A34_SET_20">#REF!</definedName>
    <definedName name="A34_SET_30" localSheetId="17">#REF!</definedName>
    <definedName name="A34_SET_30" localSheetId="2">#REF!</definedName>
    <definedName name="A34_SET_30">#REF!</definedName>
    <definedName name="A50_ABR_10" localSheetId="17">#REF!</definedName>
    <definedName name="A50_ABR_10" localSheetId="2">#REF!</definedName>
    <definedName name="A50_ABR_10">#REF!</definedName>
    <definedName name="A50_ABR_20" localSheetId="17">#REF!</definedName>
    <definedName name="A50_ABR_20" localSheetId="2">#REF!</definedName>
    <definedName name="A50_ABR_20">#REF!</definedName>
    <definedName name="A50_ABR_30" localSheetId="17">#REF!</definedName>
    <definedName name="A50_ABR_30" localSheetId="2">#REF!</definedName>
    <definedName name="A50_ABR_30">#REF!</definedName>
    <definedName name="A50_AGO_10" localSheetId="17">#REF!</definedName>
    <definedName name="A50_AGO_10" localSheetId="2">#REF!</definedName>
    <definedName name="A50_AGO_10">#REF!</definedName>
    <definedName name="A50_AGO_20" localSheetId="17">#REF!</definedName>
    <definedName name="A50_AGO_20" localSheetId="2">#REF!</definedName>
    <definedName name="A50_AGO_20">#REF!</definedName>
    <definedName name="A50_AGO_30" localSheetId="17">#REF!</definedName>
    <definedName name="A50_AGO_30" localSheetId="2">#REF!</definedName>
    <definedName name="A50_AGO_30">#REF!</definedName>
    <definedName name="A50_DIC_10" localSheetId="17">#REF!</definedName>
    <definedName name="A50_DIC_10" localSheetId="2">#REF!</definedName>
    <definedName name="A50_DIC_10">#REF!</definedName>
    <definedName name="A50_DIC_20" localSheetId="17">#REF!</definedName>
    <definedName name="A50_DIC_20" localSheetId="2">#REF!</definedName>
    <definedName name="A50_DIC_20">#REF!</definedName>
    <definedName name="A50_DIC_30" localSheetId="17">#REF!</definedName>
    <definedName name="A50_DIC_30" localSheetId="2">#REF!</definedName>
    <definedName name="A50_DIC_30">#REF!</definedName>
    <definedName name="A50_ENE_10" localSheetId="17">#REF!</definedName>
    <definedName name="A50_ENE_10" localSheetId="2">#REF!</definedName>
    <definedName name="A50_ENE_10">#REF!</definedName>
    <definedName name="A50_ENE_20" localSheetId="17">#REF!</definedName>
    <definedName name="A50_ENE_20" localSheetId="2">#REF!</definedName>
    <definedName name="A50_ENE_20">#REF!</definedName>
    <definedName name="A50_ENE_30" localSheetId="17">#REF!</definedName>
    <definedName name="A50_ENE_30" localSheetId="2">#REF!</definedName>
    <definedName name="A50_ENE_30">#REF!</definedName>
    <definedName name="A50_FEB_10" localSheetId="17">#REF!</definedName>
    <definedName name="A50_FEB_10" localSheetId="2">#REF!</definedName>
    <definedName name="A50_FEB_10">#REF!</definedName>
    <definedName name="A50_FEB_20" localSheetId="17">#REF!</definedName>
    <definedName name="A50_FEB_20" localSheetId="2">#REF!</definedName>
    <definedName name="A50_FEB_20">#REF!</definedName>
    <definedName name="A50_FEB_30" localSheetId="17">#REF!</definedName>
    <definedName name="A50_FEB_30" localSheetId="2">#REF!</definedName>
    <definedName name="A50_FEB_30">#REF!</definedName>
    <definedName name="A50_JUL_10" localSheetId="17">#REF!</definedName>
    <definedName name="A50_JUL_10" localSheetId="2">#REF!</definedName>
    <definedName name="A50_JUL_10">#REF!</definedName>
    <definedName name="A50_JUL_20" localSheetId="17">#REF!</definedName>
    <definedName name="A50_JUL_20" localSheetId="2">#REF!</definedName>
    <definedName name="A50_JUL_20">#REF!</definedName>
    <definedName name="A50_JUL_30" localSheetId="17">#REF!</definedName>
    <definedName name="A50_JUL_30" localSheetId="2">#REF!</definedName>
    <definedName name="A50_JUL_30">#REF!</definedName>
    <definedName name="A50_JUN_10" localSheetId="17">#REF!</definedName>
    <definedName name="A50_JUN_10" localSheetId="2">#REF!</definedName>
    <definedName name="A50_JUN_10">#REF!</definedName>
    <definedName name="A50_JUN_20" localSheetId="17">#REF!</definedName>
    <definedName name="A50_JUN_20" localSheetId="2">#REF!</definedName>
    <definedName name="A50_JUN_20">#REF!</definedName>
    <definedName name="A50_JUN_30" localSheetId="17">#REF!</definedName>
    <definedName name="A50_JUN_30" localSheetId="2">#REF!</definedName>
    <definedName name="A50_JUN_30">#REF!</definedName>
    <definedName name="A50_MAR_10" localSheetId="17">#REF!</definedName>
    <definedName name="A50_MAR_10" localSheetId="2">#REF!</definedName>
    <definedName name="A50_MAR_10">#REF!</definedName>
    <definedName name="A50_MAR_20" localSheetId="17">#REF!</definedName>
    <definedName name="A50_MAR_20" localSheetId="2">#REF!</definedName>
    <definedName name="A50_MAR_20">#REF!</definedName>
    <definedName name="A50_MAR_30" localSheetId="17">#REF!</definedName>
    <definedName name="A50_MAR_30" localSheetId="2">#REF!</definedName>
    <definedName name="A50_MAR_30">#REF!</definedName>
    <definedName name="A50_MAY_10" localSheetId="17">#REF!</definedName>
    <definedName name="A50_MAY_10" localSheetId="2">#REF!</definedName>
    <definedName name="A50_MAY_10">#REF!</definedName>
    <definedName name="A50_MAY_20" localSheetId="17">#REF!</definedName>
    <definedName name="A50_MAY_20" localSheetId="2">#REF!</definedName>
    <definedName name="A50_MAY_20">#REF!</definedName>
    <definedName name="A50_MAY_30" localSheetId="17">#REF!</definedName>
    <definedName name="A50_MAY_30" localSheetId="2">#REF!</definedName>
    <definedName name="A50_MAY_30">#REF!</definedName>
    <definedName name="A50_MAY_50" localSheetId="17">#REF!</definedName>
    <definedName name="A50_MAY_50" localSheetId="2">#REF!</definedName>
    <definedName name="A50_MAY_50">#REF!</definedName>
    <definedName name="A50_NOV_10" localSheetId="17">#REF!</definedName>
    <definedName name="A50_NOV_10" localSheetId="2">#REF!</definedName>
    <definedName name="A50_NOV_10">#REF!</definedName>
    <definedName name="A50_NOV_20" localSheetId="17">#REF!</definedName>
    <definedName name="A50_NOV_20" localSheetId="2">#REF!</definedName>
    <definedName name="A50_NOV_20">#REF!</definedName>
    <definedName name="A50_NOV_30" localSheetId="17">#REF!</definedName>
    <definedName name="A50_NOV_30" localSheetId="2">#REF!</definedName>
    <definedName name="A50_NOV_30">#REF!</definedName>
    <definedName name="A50_OCT_10" localSheetId="17">#REF!</definedName>
    <definedName name="A50_OCT_10" localSheetId="2">#REF!</definedName>
    <definedName name="A50_OCT_10">#REF!</definedName>
    <definedName name="A50_OCT_20" localSheetId="17">#REF!</definedName>
    <definedName name="A50_OCT_20" localSheetId="2">#REF!</definedName>
    <definedName name="A50_OCT_20">#REF!</definedName>
    <definedName name="A50_OCT_30" localSheetId="17">#REF!</definedName>
    <definedName name="A50_OCT_30" localSheetId="2">#REF!</definedName>
    <definedName name="A50_OCT_30">#REF!</definedName>
    <definedName name="A50_SET_10" localSheetId="17">#REF!</definedName>
    <definedName name="A50_SET_10" localSheetId="2">#REF!</definedName>
    <definedName name="A50_SET_10">#REF!</definedName>
    <definedName name="A50_SET_20" localSheetId="17">#REF!</definedName>
    <definedName name="A50_SET_20" localSheetId="2">#REF!</definedName>
    <definedName name="A50_SET_20">#REF!</definedName>
    <definedName name="A50_SET_30" localSheetId="17">#REF!</definedName>
    <definedName name="A50_SET_30" localSheetId="2">#REF!</definedName>
    <definedName name="A50_SET_30">#REF!</definedName>
    <definedName name="A61_ABR_10" localSheetId="17">#REF!</definedName>
    <definedName name="A61_ABR_10" localSheetId="2">#REF!</definedName>
    <definedName name="A61_ABR_10">#REF!</definedName>
    <definedName name="A61_ABR_30" localSheetId="17">#REF!</definedName>
    <definedName name="A61_ABR_30" localSheetId="2">#REF!</definedName>
    <definedName name="A61_ABR_30">#REF!</definedName>
    <definedName name="A61_AGO_10" localSheetId="17">#REF!</definedName>
    <definedName name="A61_AGO_10" localSheetId="2">#REF!</definedName>
    <definedName name="A61_AGO_10">#REF!</definedName>
    <definedName name="A61_AGO_30" localSheetId="17">#REF!</definedName>
    <definedName name="A61_AGO_30" localSheetId="2">#REF!</definedName>
    <definedName name="A61_AGO_30">#REF!</definedName>
    <definedName name="A61_DIC_10" localSheetId="17">#REF!</definedName>
    <definedName name="A61_DIC_10" localSheetId="2">#REF!</definedName>
    <definedName name="A61_DIC_10">#REF!</definedName>
    <definedName name="A61_DIC_30" localSheetId="17">#REF!</definedName>
    <definedName name="A61_DIC_30" localSheetId="2">#REF!</definedName>
    <definedName name="A61_DIC_30">#REF!</definedName>
    <definedName name="A61_ENE_10" localSheetId="17">#REF!</definedName>
    <definedName name="A61_ENE_10" localSheetId="2">#REF!</definedName>
    <definedName name="A61_ENE_10">#REF!</definedName>
    <definedName name="A61_ENE_30" localSheetId="17">#REF!</definedName>
    <definedName name="A61_ENE_30" localSheetId="2">#REF!</definedName>
    <definedName name="A61_ENE_30">#REF!</definedName>
    <definedName name="A61_FEB_10" localSheetId="17">#REF!</definedName>
    <definedName name="A61_FEB_10" localSheetId="2">#REF!</definedName>
    <definedName name="A61_FEB_10">#REF!</definedName>
    <definedName name="A61_FEB_30" localSheetId="17">#REF!</definedName>
    <definedName name="A61_FEB_30" localSheetId="2">#REF!</definedName>
    <definedName name="A61_FEB_30">#REF!</definedName>
    <definedName name="A61_JUL_10" localSheetId="17">#REF!</definedName>
    <definedName name="A61_JUL_10" localSheetId="2">#REF!</definedName>
    <definedName name="A61_JUL_10">#REF!</definedName>
    <definedName name="A61_JUL_30" localSheetId="17">#REF!</definedName>
    <definedName name="A61_JUL_30" localSheetId="2">#REF!</definedName>
    <definedName name="A61_JUL_30">#REF!</definedName>
    <definedName name="A61_JUN_10" localSheetId="17">#REF!</definedName>
    <definedName name="A61_JUN_10" localSheetId="2">#REF!</definedName>
    <definedName name="A61_JUN_10">#REF!</definedName>
    <definedName name="A61_JUN_30" localSheetId="17">#REF!</definedName>
    <definedName name="A61_JUN_30" localSheetId="2">#REF!</definedName>
    <definedName name="A61_JUN_30">#REF!</definedName>
    <definedName name="A61_MAR_10" localSheetId="17">#REF!</definedName>
    <definedName name="A61_MAR_10" localSheetId="2">#REF!</definedName>
    <definedName name="A61_MAR_10">#REF!</definedName>
    <definedName name="A61_MAR_30" localSheetId="17">#REF!</definedName>
    <definedName name="A61_MAR_30" localSheetId="2">#REF!</definedName>
    <definedName name="A61_MAR_30">#REF!</definedName>
    <definedName name="A61_MAY_10" localSheetId="17">#REF!</definedName>
    <definedName name="A61_MAY_10" localSheetId="2">#REF!</definedName>
    <definedName name="A61_MAY_10">#REF!</definedName>
    <definedName name="A61_MAY_30" localSheetId="17">#REF!</definedName>
    <definedName name="A61_MAY_30" localSheetId="2">#REF!</definedName>
    <definedName name="A61_MAY_30">#REF!</definedName>
    <definedName name="A61_NOV_10" localSheetId="17">#REF!</definedName>
    <definedName name="A61_NOV_10" localSheetId="2">#REF!</definedName>
    <definedName name="A61_NOV_10">#REF!</definedName>
    <definedName name="A61_NOV_30" localSheetId="17">#REF!</definedName>
    <definedName name="A61_NOV_30" localSheetId="2">#REF!</definedName>
    <definedName name="A61_NOV_30">#REF!</definedName>
    <definedName name="A61_OCT_10" localSheetId="17">#REF!</definedName>
    <definedName name="A61_OCT_10" localSheetId="2">#REF!</definedName>
    <definedName name="A61_OCT_10">#REF!</definedName>
    <definedName name="A61_OCT_30" localSheetId="17">#REF!</definedName>
    <definedName name="A61_OCT_30" localSheetId="2">#REF!</definedName>
    <definedName name="A61_OCT_30">#REF!</definedName>
    <definedName name="A61_SET_10" localSheetId="17">#REF!</definedName>
    <definedName name="A61_SET_10" localSheetId="2">#REF!</definedName>
    <definedName name="A61_SET_10">#REF!</definedName>
    <definedName name="A61_SET_30" localSheetId="17">#REF!</definedName>
    <definedName name="A61_SET_30" localSheetId="2">#REF!</definedName>
    <definedName name="A61_SET_30">#REF!</definedName>
    <definedName name="A62_ABR_10" localSheetId="17">#REF!</definedName>
    <definedName name="A62_ABR_10" localSheetId="2">#REF!</definedName>
    <definedName name="A62_ABR_10">#REF!</definedName>
    <definedName name="A62_ABR_30" localSheetId="17">#REF!</definedName>
    <definedName name="A62_ABR_30" localSheetId="2">#REF!</definedName>
    <definedName name="A62_ABR_30">#REF!</definedName>
    <definedName name="A62_AGO_10" localSheetId="17">#REF!</definedName>
    <definedName name="A62_AGO_10" localSheetId="2">#REF!</definedName>
    <definedName name="A62_AGO_10">#REF!</definedName>
    <definedName name="A62_AGO_30" localSheetId="17">#REF!</definedName>
    <definedName name="A62_AGO_30" localSheetId="2">#REF!</definedName>
    <definedName name="A62_AGO_30">#REF!</definedName>
    <definedName name="A62_DIC_10" localSheetId="17">#REF!</definedName>
    <definedName name="A62_DIC_10" localSheetId="2">#REF!</definedName>
    <definedName name="A62_DIC_10">#REF!</definedName>
    <definedName name="A62_DIC_30" localSheetId="17">#REF!</definedName>
    <definedName name="A62_DIC_30" localSheetId="2">#REF!</definedName>
    <definedName name="A62_DIC_30">#REF!</definedName>
    <definedName name="A62_ENE_10" localSheetId="17">#REF!</definedName>
    <definedName name="A62_ENE_10" localSheetId="2">#REF!</definedName>
    <definedName name="A62_ENE_10">#REF!</definedName>
    <definedName name="A62_ENE_30" localSheetId="17">#REF!</definedName>
    <definedName name="A62_ENE_30" localSheetId="2">#REF!</definedName>
    <definedName name="A62_ENE_30">#REF!</definedName>
    <definedName name="A62_FEB_10" localSheetId="17">#REF!</definedName>
    <definedName name="A62_FEB_10" localSheetId="2">#REF!</definedName>
    <definedName name="A62_FEB_10">#REF!</definedName>
    <definedName name="A62_FEB_30" localSheetId="17">#REF!</definedName>
    <definedName name="A62_FEB_30" localSheetId="2">#REF!</definedName>
    <definedName name="A62_FEB_30">#REF!</definedName>
    <definedName name="A62_JUL_10" localSheetId="17">#REF!</definedName>
    <definedName name="A62_JUL_10" localSheetId="2">#REF!</definedName>
    <definedName name="A62_JUL_10">#REF!</definedName>
    <definedName name="A62_JUL_30" localSheetId="17">#REF!</definedName>
    <definedName name="A62_JUL_30" localSheetId="2">#REF!</definedName>
    <definedName name="A62_JUL_30">#REF!</definedName>
    <definedName name="A62_JUN_10" localSheetId="17">#REF!</definedName>
    <definedName name="A62_JUN_10" localSheetId="2">#REF!</definedName>
    <definedName name="A62_JUN_10">#REF!</definedName>
    <definedName name="A62_JUN_30" localSheetId="17">#REF!</definedName>
    <definedName name="A62_JUN_30" localSheetId="2">#REF!</definedName>
    <definedName name="A62_JUN_30">#REF!</definedName>
    <definedName name="A62_MAR_10" localSheetId="17">#REF!</definedName>
    <definedName name="A62_MAR_10" localSheetId="2">#REF!</definedName>
    <definedName name="A62_MAR_10">#REF!</definedName>
    <definedName name="A62_MAR_30" localSheetId="17">#REF!</definedName>
    <definedName name="A62_MAR_30" localSheetId="2">#REF!</definedName>
    <definedName name="A62_MAR_30">#REF!</definedName>
    <definedName name="A62_MAY_10" localSheetId="17">#REF!</definedName>
    <definedName name="A62_MAY_10" localSheetId="2">#REF!</definedName>
    <definedName name="A62_MAY_10">#REF!</definedName>
    <definedName name="A62_MAY_30" localSheetId="17">#REF!</definedName>
    <definedName name="A62_MAY_30" localSheetId="2">#REF!</definedName>
    <definedName name="A62_MAY_30">#REF!</definedName>
    <definedName name="A62_NOV_10" localSheetId="17">#REF!</definedName>
    <definedName name="A62_NOV_10" localSheetId="2">#REF!</definedName>
    <definedName name="A62_NOV_10">#REF!</definedName>
    <definedName name="A62_NOV_30" localSheetId="17">#REF!</definedName>
    <definedName name="A62_NOV_30" localSheetId="2">#REF!</definedName>
    <definedName name="A62_NOV_30">#REF!</definedName>
    <definedName name="A62_OCT_10" localSheetId="17">#REF!</definedName>
    <definedName name="A62_OCT_10" localSheetId="2">#REF!</definedName>
    <definedName name="A62_OCT_10">#REF!</definedName>
    <definedName name="A62_OCT_30" localSheetId="17">#REF!</definedName>
    <definedName name="A62_OCT_30" localSheetId="2">#REF!</definedName>
    <definedName name="A62_OCT_30">#REF!</definedName>
    <definedName name="A62_SET_10" localSheetId="17">#REF!</definedName>
    <definedName name="A62_SET_10" localSheetId="2">#REF!</definedName>
    <definedName name="A62_SET_10">#REF!</definedName>
    <definedName name="A62_SET_30" localSheetId="17">#REF!</definedName>
    <definedName name="A62_SET_30" localSheetId="2">#REF!</definedName>
    <definedName name="A62_SET_30">#REF!</definedName>
    <definedName name="A63_ABR_10" localSheetId="17">#REF!</definedName>
    <definedName name="A63_ABR_10" localSheetId="2">#REF!</definedName>
    <definedName name="A63_ABR_10">#REF!</definedName>
    <definedName name="A63_ABR_30" localSheetId="17">#REF!</definedName>
    <definedName name="A63_ABR_30" localSheetId="2">#REF!</definedName>
    <definedName name="A63_ABR_30">#REF!</definedName>
    <definedName name="A63_AGO_10" localSheetId="17">#REF!</definedName>
    <definedName name="A63_AGO_10" localSheetId="2">#REF!</definedName>
    <definedName name="A63_AGO_10">#REF!</definedName>
    <definedName name="A63_AGO_30" localSheetId="17">#REF!</definedName>
    <definedName name="A63_AGO_30" localSheetId="2">#REF!</definedName>
    <definedName name="A63_AGO_30">#REF!</definedName>
    <definedName name="A63_DIC_10" localSheetId="17">#REF!</definedName>
    <definedName name="A63_DIC_10" localSheetId="2">#REF!</definedName>
    <definedName name="A63_DIC_10">#REF!</definedName>
    <definedName name="A63_DIC_30" localSheetId="17">#REF!</definedName>
    <definedName name="A63_DIC_30" localSheetId="2">#REF!</definedName>
    <definedName name="A63_DIC_30">#REF!</definedName>
    <definedName name="A63_ENE_10" localSheetId="17">#REF!</definedName>
    <definedName name="A63_ENE_10" localSheetId="2">#REF!</definedName>
    <definedName name="A63_ENE_10">#REF!</definedName>
    <definedName name="A63_ENE_30" localSheetId="17">#REF!</definedName>
    <definedName name="A63_ENE_30" localSheetId="2">#REF!</definedName>
    <definedName name="A63_ENE_30">#REF!</definedName>
    <definedName name="A63_FEB_10" localSheetId="17">#REF!</definedName>
    <definedName name="A63_FEB_10" localSheetId="2">#REF!</definedName>
    <definedName name="A63_FEB_10">#REF!</definedName>
    <definedName name="A63_FEB_30" localSheetId="17">#REF!</definedName>
    <definedName name="A63_FEB_30" localSheetId="2">#REF!</definedName>
    <definedName name="A63_FEB_30">#REF!</definedName>
    <definedName name="A63_JUL_10" localSheetId="17">#REF!</definedName>
    <definedName name="A63_JUL_10" localSheetId="2">#REF!</definedName>
    <definedName name="A63_JUL_10">#REF!</definedName>
    <definedName name="A63_JUL_30" localSheetId="17">#REF!</definedName>
    <definedName name="A63_JUL_30" localSheetId="2">#REF!</definedName>
    <definedName name="A63_JUL_30">#REF!</definedName>
    <definedName name="A63_JUN_10" localSheetId="17">#REF!</definedName>
    <definedName name="A63_JUN_10" localSheetId="2">#REF!</definedName>
    <definedName name="A63_JUN_10">#REF!</definedName>
    <definedName name="A63_JUN_30" localSheetId="17">#REF!</definedName>
    <definedName name="A63_JUN_30" localSheetId="2">#REF!</definedName>
    <definedName name="A63_JUN_30">#REF!</definedName>
    <definedName name="A63_MAR_10" localSheetId="17">#REF!</definedName>
    <definedName name="A63_MAR_10" localSheetId="2">#REF!</definedName>
    <definedName name="A63_MAR_10">#REF!</definedName>
    <definedName name="A63_MAR_30" localSheetId="17">#REF!</definedName>
    <definedName name="A63_MAR_30" localSheetId="2">#REF!</definedName>
    <definedName name="A63_MAR_30">#REF!</definedName>
    <definedName name="A63_MAY_10" localSheetId="17">#REF!</definedName>
    <definedName name="A63_MAY_10" localSheetId="2">#REF!</definedName>
    <definedName name="A63_MAY_10">#REF!</definedName>
    <definedName name="A63_MAY_30" localSheetId="17">#REF!</definedName>
    <definedName name="A63_MAY_30" localSheetId="2">#REF!</definedName>
    <definedName name="A63_MAY_30">#REF!</definedName>
    <definedName name="A63_NOV_10" localSheetId="17">#REF!</definedName>
    <definedName name="A63_NOV_10" localSheetId="2">#REF!</definedName>
    <definedName name="A63_NOV_10">#REF!</definedName>
    <definedName name="A63_NOV_30" localSheetId="17">#REF!</definedName>
    <definedName name="A63_NOV_30" localSheetId="2">#REF!</definedName>
    <definedName name="A63_NOV_30">#REF!</definedName>
    <definedName name="A63_OCT_10" localSheetId="17">#REF!</definedName>
    <definedName name="A63_OCT_10" localSheetId="2">#REF!</definedName>
    <definedName name="A63_OCT_10">#REF!</definedName>
    <definedName name="A63_OCT_30" localSheetId="17">#REF!</definedName>
    <definedName name="A63_OCT_30" localSheetId="2">#REF!</definedName>
    <definedName name="A63_OCT_30">#REF!</definedName>
    <definedName name="A63_SET_10" localSheetId="17">#REF!</definedName>
    <definedName name="A63_SET_10" localSheetId="2">#REF!</definedName>
    <definedName name="A63_SET_10">#REF!</definedName>
    <definedName name="A63_SET_30" localSheetId="17">#REF!</definedName>
    <definedName name="A63_SET_30" localSheetId="2">#REF!</definedName>
    <definedName name="A63_SET_30">#REF!</definedName>
    <definedName name="A70_ABR_10" localSheetId="17">#REF!</definedName>
    <definedName name="A70_ABR_10" localSheetId="2">#REF!</definedName>
    <definedName name="A70_ABR_10">#REF!</definedName>
    <definedName name="A70_ABR_20" localSheetId="17">#REF!</definedName>
    <definedName name="A70_ABR_20" localSheetId="2">#REF!</definedName>
    <definedName name="A70_ABR_20">#REF!</definedName>
    <definedName name="A70_ABR_30" localSheetId="17">#REF!</definedName>
    <definedName name="A70_ABR_30" localSheetId="2">#REF!</definedName>
    <definedName name="A70_ABR_30">#REF!</definedName>
    <definedName name="A70_AGO_10" localSheetId="17">#REF!</definedName>
    <definedName name="A70_AGO_10" localSheetId="2">#REF!</definedName>
    <definedName name="A70_AGO_10">#REF!</definedName>
    <definedName name="A70_AGO_20" localSheetId="17">#REF!</definedName>
    <definedName name="A70_AGO_20" localSheetId="2">#REF!</definedName>
    <definedName name="A70_AGO_20">#REF!</definedName>
    <definedName name="A70_AGO_30" localSheetId="17">#REF!</definedName>
    <definedName name="A70_AGO_30" localSheetId="2">#REF!</definedName>
    <definedName name="A70_AGO_30">#REF!</definedName>
    <definedName name="A70_DIC_10" localSheetId="17">#REF!</definedName>
    <definedName name="A70_DIC_10" localSheetId="2">#REF!</definedName>
    <definedName name="A70_DIC_10">#REF!</definedName>
    <definedName name="A70_DIC_20" localSheetId="17">#REF!</definedName>
    <definedName name="A70_DIC_20" localSheetId="2">#REF!</definedName>
    <definedName name="A70_DIC_20">#REF!</definedName>
    <definedName name="A70_DIC_30" localSheetId="17">#REF!</definedName>
    <definedName name="A70_DIC_30" localSheetId="2">#REF!</definedName>
    <definedName name="A70_DIC_30">#REF!</definedName>
    <definedName name="A70_ENE_10" localSheetId="17">#REF!</definedName>
    <definedName name="A70_ENE_10" localSheetId="2">#REF!</definedName>
    <definedName name="A70_ENE_10">#REF!</definedName>
    <definedName name="A70_ENE_20" localSheetId="17">#REF!</definedName>
    <definedName name="A70_ENE_20" localSheetId="2">#REF!</definedName>
    <definedName name="A70_ENE_20">#REF!</definedName>
    <definedName name="A70_ENE_30" localSheetId="17">#REF!</definedName>
    <definedName name="A70_ENE_30" localSheetId="2">#REF!</definedName>
    <definedName name="A70_ENE_30">#REF!</definedName>
    <definedName name="A70_FEB_10" localSheetId="17">#REF!</definedName>
    <definedName name="A70_FEB_10" localSheetId="2">#REF!</definedName>
    <definedName name="A70_FEB_10">#REF!</definedName>
    <definedName name="A70_FEB_20" localSheetId="17">#REF!</definedName>
    <definedName name="A70_FEB_20" localSheetId="2">#REF!</definedName>
    <definedName name="A70_FEB_20">#REF!</definedName>
    <definedName name="A70_FEB_30" localSheetId="17">#REF!</definedName>
    <definedName name="A70_FEB_30" localSheetId="2">#REF!</definedName>
    <definedName name="A70_FEB_30">#REF!</definedName>
    <definedName name="A70_JUL_10" localSheetId="17">#REF!</definedName>
    <definedName name="A70_JUL_10" localSheetId="2">#REF!</definedName>
    <definedName name="A70_JUL_10">#REF!</definedName>
    <definedName name="A70_JUL_20" localSheetId="17">#REF!</definedName>
    <definedName name="A70_JUL_20" localSheetId="2">#REF!</definedName>
    <definedName name="A70_JUL_20">#REF!</definedName>
    <definedName name="A70_JUL_30" localSheetId="17">#REF!</definedName>
    <definedName name="A70_JUL_30" localSheetId="2">#REF!</definedName>
    <definedName name="A70_JUL_30">#REF!</definedName>
    <definedName name="A70_JUN_10" localSheetId="17">#REF!</definedName>
    <definedName name="A70_JUN_10" localSheetId="2">#REF!</definedName>
    <definedName name="A70_JUN_10">#REF!</definedName>
    <definedName name="A70_JUN_20" localSheetId="17">#REF!</definedName>
    <definedName name="A70_JUN_20" localSheetId="2">#REF!</definedName>
    <definedName name="A70_JUN_20">#REF!</definedName>
    <definedName name="A70_JUN_30" localSheetId="17">#REF!</definedName>
    <definedName name="A70_JUN_30" localSheetId="2">#REF!</definedName>
    <definedName name="A70_JUN_30">#REF!</definedName>
    <definedName name="A70_MAR_10" localSheetId="17">#REF!</definedName>
    <definedName name="A70_MAR_10" localSheetId="2">#REF!</definedName>
    <definedName name="A70_MAR_10">#REF!</definedName>
    <definedName name="A70_MAR_20" localSheetId="17">#REF!</definedName>
    <definedName name="A70_MAR_20" localSheetId="2">#REF!</definedName>
    <definedName name="A70_MAR_20">#REF!</definedName>
    <definedName name="A70_MAR_30" localSheetId="17">#REF!</definedName>
    <definedName name="A70_MAR_30" localSheetId="2">#REF!</definedName>
    <definedName name="A70_MAR_30">#REF!</definedName>
    <definedName name="A70_MAY_10" localSheetId="17">#REF!</definedName>
    <definedName name="A70_MAY_10" localSheetId="2">#REF!</definedName>
    <definedName name="A70_MAY_10">#REF!</definedName>
    <definedName name="A70_MAY_20" localSheetId="17">#REF!</definedName>
    <definedName name="A70_MAY_20" localSheetId="2">#REF!</definedName>
    <definedName name="A70_MAY_20">#REF!</definedName>
    <definedName name="A70_MAY_30" localSheetId="17">#REF!</definedName>
    <definedName name="A70_MAY_30" localSheetId="2">#REF!</definedName>
    <definedName name="A70_MAY_30">#REF!</definedName>
    <definedName name="A70_NOV_10" localSheetId="17">#REF!</definedName>
    <definedName name="A70_NOV_10" localSheetId="2">#REF!</definedName>
    <definedName name="A70_NOV_10">#REF!</definedName>
    <definedName name="A70_NOV_20" localSheetId="17">#REF!</definedName>
    <definedName name="A70_NOV_20" localSheetId="2">#REF!</definedName>
    <definedName name="A70_NOV_20">#REF!</definedName>
    <definedName name="A70_NOV_30" localSheetId="17">#REF!</definedName>
    <definedName name="A70_NOV_30" localSheetId="2">#REF!</definedName>
    <definedName name="A70_NOV_30">#REF!</definedName>
    <definedName name="A70_OCT_10" localSheetId="17">#REF!</definedName>
    <definedName name="A70_OCT_10" localSheetId="2">#REF!</definedName>
    <definedName name="A70_OCT_10">#REF!</definedName>
    <definedName name="A70_OCT_20" localSheetId="17">#REF!</definedName>
    <definedName name="A70_OCT_20" localSheetId="2">#REF!</definedName>
    <definedName name="A70_OCT_20">#REF!</definedName>
    <definedName name="A70_OCT_30" localSheetId="17">#REF!</definedName>
    <definedName name="A70_OCT_30" localSheetId="2">#REF!</definedName>
    <definedName name="A70_OCT_30">#REF!</definedName>
    <definedName name="A70_SET_10" localSheetId="17">#REF!</definedName>
    <definedName name="A70_SET_10" localSheetId="2">#REF!</definedName>
    <definedName name="A70_SET_10">#REF!</definedName>
    <definedName name="A70_SET_20" localSheetId="17">#REF!</definedName>
    <definedName name="A70_SET_20" localSheetId="2">#REF!</definedName>
    <definedName name="A70_SET_20">#REF!</definedName>
    <definedName name="A70_SET_30" localSheetId="17">#REF!</definedName>
    <definedName name="A70_SET_30" localSheetId="2">#REF!</definedName>
    <definedName name="A70_SET_30">#REF!</definedName>
    <definedName name="AA" localSheetId="1">[4]Clasificador!$A$1:$B$341</definedName>
    <definedName name="AA">[3]Clasificador!$A$1:$B$341</definedName>
    <definedName name="aaa" localSheetId="23">#REF!</definedName>
    <definedName name="aaa" localSheetId="17">#REF!</definedName>
    <definedName name="aaa" localSheetId="7">#REF!</definedName>
    <definedName name="aaa" localSheetId="20">#REF!</definedName>
    <definedName name="aaa" localSheetId="1">#REF!</definedName>
    <definedName name="aaa" localSheetId="2">#REF!</definedName>
    <definedName name="aaa">#REF!</definedName>
    <definedName name="AAAA" localSheetId="1">[4]Clasificador!$A$1:$B$341</definedName>
    <definedName name="AAAA">[3]Clasificador!$A$1:$B$341</definedName>
    <definedName name="AAAAA" localSheetId="1">[4]Clasificador!$A$1:$B$341</definedName>
    <definedName name="AAAAA">[3]Clasificador!$A$1:$B$341</definedName>
    <definedName name="AAAAAA" localSheetId="17">#REF!</definedName>
    <definedName name="AAAAAA" localSheetId="7">#REF!</definedName>
    <definedName name="AAAAAA" localSheetId="20">#REF!</definedName>
    <definedName name="AAAAAA" localSheetId="1">#REF!</definedName>
    <definedName name="AAAAAA" localSheetId="2">#REF!</definedName>
    <definedName name="AAAAAA">#REF!</definedName>
    <definedName name="ACUM">#REF!</definedName>
    <definedName name="ACUM1">(#REF!)</definedName>
    <definedName name="ACUM2">#REF!</definedName>
    <definedName name="AGO" localSheetId="17">#REF!</definedName>
    <definedName name="AGO" localSheetId="7">#REF!</definedName>
    <definedName name="AGO" localSheetId="2">#REF!</definedName>
    <definedName name="AGO">#REF!</definedName>
    <definedName name="alo" localSheetId="17">#REF!</definedName>
    <definedName name="alo" localSheetId="7">#REF!</definedName>
    <definedName name="alo" localSheetId="20">#REF!</definedName>
    <definedName name="alo" localSheetId="1">#REF!</definedName>
    <definedName name="alo" localSheetId="2">#REF!</definedName>
    <definedName name="alo">#REF!</definedName>
    <definedName name="B" localSheetId="1">[4]Clasificador!$A$1:$B$341</definedName>
    <definedName name="B">[3]Clasificador!$A$1:$B$341</definedName>
    <definedName name="CAP_10" localSheetId="17">#REF!</definedName>
    <definedName name="CAP_10" localSheetId="2">#REF!</definedName>
    <definedName name="CAP_10">#REF!</definedName>
    <definedName name="CAP_10_1" localSheetId="17">#REF!</definedName>
    <definedName name="CAP_10_1" localSheetId="2">#REF!</definedName>
    <definedName name="CAP_10_1">#REF!</definedName>
    <definedName name="CAP_10_27" localSheetId="17">#REF!</definedName>
    <definedName name="CAP_10_27" localSheetId="2">#REF!</definedName>
    <definedName name="CAP_10_27">#REF!</definedName>
    <definedName name="Carga_1" localSheetId="17">'[5]base de datos'!#REF!,'[5]base de datos'!#REF!,'[5]base de datos'!#REF!,'[5]base de datos'!#REF!</definedName>
    <definedName name="Carga_1" localSheetId="1">'[6]Base de Datos'!#REF!,'[6]Base de Datos'!#REF!,'[6]Base de Datos'!#REF!,'[6]Base de Datos'!#REF!</definedName>
    <definedName name="Carga_1" localSheetId="2">'[5]base de datos'!#REF!,'[5]base de datos'!#REF!,'[5]base de datos'!#REF!,'[5]base de datos'!#REF!</definedName>
    <definedName name="Carga_1">'[5]base de datos'!#REF!,'[5]base de datos'!#REF!,'[5]base de datos'!#REF!,'[5]base de datos'!#REF!</definedName>
    <definedName name="CATA_2008" localSheetId="1">[7]Catalogo!$B$9:$F$2571</definedName>
    <definedName name="CATA_2008">[8]Catalogo!$B$9:$F$2571</definedName>
    <definedName name="cebollaC" localSheetId="17">#REF!</definedName>
    <definedName name="cebollaC" localSheetId="7">#REF!</definedName>
    <definedName name="cebollaC" localSheetId="2">#REF!</definedName>
    <definedName name="cebollaC">#REF!</definedName>
    <definedName name="cebollaP" localSheetId="17">#REF!</definedName>
    <definedName name="cebollaP" localSheetId="7">#REF!</definedName>
    <definedName name="cebollaP" localSheetId="2">#REF!</definedName>
    <definedName name="cebollaP">#REF!</definedName>
    <definedName name="cebollaPr" localSheetId="17">#REF!</definedName>
    <definedName name="cebollaPr" localSheetId="7">#REF!</definedName>
    <definedName name="cebollaPr" localSheetId="2">#REF!</definedName>
    <definedName name="cebollaPr">#REF!</definedName>
    <definedName name="cebollaR" localSheetId="17">#REF!</definedName>
    <definedName name="cebollaR" localSheetId="7">#REF!</definedName>
    <definedName name="cebollaR" localSheetId="2">#REF!</definedName>
    <definedName name="cebollaR">#REF!</definedName>
    <definedName name="cebollaS" localSheetId="17">#REF!</definedName>
    <definedName name="cebollaS" localSheetId="7">#REF!</definedName>
    <definedName name="cebollaS" localSheetId="2">#REF!</definedName>
    <definedName name="cebollaS">#REF!</definedName>
    <definedName name="CLASIFICA" localSheetId="17">#REF!</definedName>
    <definedName name="CLASIFICA" localSheetId="2">#REF!</definedName>
    <definedName name="CLASIFICA">#REF!</definedName>
    <definedName name="Component1" localSheetId="1">[5]RRF!$C$8</definedName>
    <definedName name="Component1">[9]RRF!$C$8</definedName>
    <definedName name="Component11" localSheetId="1">[5]RRF!$C$44</definedName>
    <definedName name="Component11">[9]RRF!$C$44</definedName>
    <definedName name="Component2" localSheetId="1">[5]RRF!$C$12</definedName>
    <definedName name="Component2">[9]RRF!$C$12</definedName>
    <definedName name="Component3" localSheetId="1">[5]RRF!$C$19</definedName>
    <definedName name="Component3">[9]RRF!$C$19</definedName>
    <definedName name="Component4" localSheetId="1">[5]RRF!$C$26</definedName>
    <definedName name="Component4">[9]RRF!$C$26</definedName>
    <definedName name="Component7" localSheetId="1">[5]RRF!$C$31</definedName>
    <definedName name="Component7">[9]RRF!$C$31</definedName>
    <definedName name="Component8" localSheetId="1">[5]RRF!$C$35</definedName>
    <definedName name="Component8">[9]RRF!$C$35</definedName>
    <definedName name="Component9" localSheetId="1">[5]RRF!$C$40</definedName>
    <definedName name="Component9">[9]RRF!$C$40</definedName>
    <definedName name="COR_10" localSheetId="17">#REF!</definedName>
    <definedName name="COR_10" localSheetId="2">#REF!</definedName>
    <definedName name="COR_10">#REF!</definedName>
    <definedName name="CR111_1" localSheetId="17">#REF!</definedName>
    <definedName name="CR111_1" localSheetId="2">#REF!</definedName>
    <definedName name="CR111_1">#REF!</definedName>
    <definedName name="CR111_2" localSheetId="17">#REF!</definedName>
    <definedName name="CR111_2" localSheetId="2">#REF!</definedName>
    <definedName name="CR111_2">#REF!</definedName>
    <definedName name="CR111_3" localSheetId="17">#REF!</definedName>
    <definedName name="CR111_3" localSheetId="2">#REF!</definedName>
    <definedName name="CR111_3">#REF!</definedName>
    <definedName name="CR111_4" localSheetId="17">#REF!</definedName>
    <definedName name="CR111_4" localSheetId="2">#REF!</definedName>
    <definedName name="CR111_4">#REF!</definedName>
    <definedName name="CR111_5" localSheetId="17">#REF!</definedName>
    <definedName name="CR111_5" localSheetId="2">#REF!</definedName>
    <definedName name="CR111_5">#REF!</definedName>
    <definedName name="CR111_6" localSheetId="17">#REF!</definedName>
    <definedName name="CR111_6" localSheetId="2">#REF!</definedName>
    <definedName name="CR111_6">#REF!</definedName>
    <definedName name="CR111_7" localSheetId="17">#REF!</definedName>
    <definedName name="CR111_7" localSheetId="2">#REF!</definedName>
    <definedName name="CR111_7">#REF!</definedName>
    <definedName name="CR111_8" localSheetId="17">#REF!</definedName>
    <definedName name="CR111_8" localSheetId="2">#REF!</definedName>
    <definedName name="CR111_8">#REF!</definedName>
    <definedName name="CR111_9" localSheetId="17">#REF!</definedName>
    <definedName name="CR111_9" localSheetId="2">#REF!</definedName>
    <definedName name="CR111_9">#REF!</definedName>
    <definedName name="CR112_1" localSheetId="17">#REF!</definedName>
    <definedName name="CR112_1" localSheetId="2">#REF!</definedName>
    <definedName name="CR112_1">#REF!</definedName>
    <definedName name="CR112_2" localSheetId="17">#REF!</definedName>
    <definedName name="CR112_2" localSheetId="2">#REF!</definedName>
    <definedName name="CR112_2">#REF!</definedName>
    <definedName name="CR112_3" localSheetId="17">#REF!</definedName>
    <definedName name="CR112_3" localSheetId="2">#REF!</definedName>
    <definedName name="CR112_3">#REF!</definedName>
    <definedName name="CR112_4" localSheetId="17">#REF!</definedName>
    <definedName name="CR112_4" localSheetId="2">#REF!</definedName>
    <definedName name="CR112_4">#REF!</definedName>
    <definedName name="CR112_5" localSheetId="17">#REF!</definedName>
    <definedName name="CR112_5" localSheetId="2">#REF!</definedName>
    <definedName name="CR112_5">#REF!</definedName>
    <definedName name="CR112_6" localSheetId="17">#REF!</definedName>
    <definedName name="CR112_6" localSheetId="2">#REF!</definedName>
    <definedName name="CR112_6">#REF!</definedName>
    <definedName name="CR112_7" localSheetId="17">#REF!</definedName>
    <definedName name="CR112_7" localSheetId="2">#REF!</definedName>
    <definedName name="CR112_7">#REF!</definedName>
    <definedName name="CR112_8" localSheetId="17">#REF!</definedName>
    <definedName name="CR112_8" localSheetId="2">#REF!</definedName>
    <definedName name="CR112_8">#REF!</definedName>
    <definedName name="CR112_9" localSheetId="17">#REF!</definedName>
    <definedName name="CR112_9" localSheetId="2">#REF!</definedName>
    <definedName name="CR112_9">#REF!</definedName>
    <definedName name="CR113_1" localSheetId="17">#REF!</definedName>
    <definedName name="CR113_1" localSheetId="2">#REF!</definedName>
    <definedName name="CR113_1">#REF!</definedName>
    <definedName name="CR113_2" localSheetId="17">#REF!</definedName>
    <definedName name="CR113_2" localSheetId="2">#REF!</definedName>
    <definedName name="CR113_2">#REF!</definedName>
    <definedName name="CR113_3" localSheetId="17">#REF!</definedName>
    <definedName name="CR113_3" localSheetId="2">#REF!</definedName>
    <definedName name="CR113_3">#REF!</definedName>
    <definedName name="CR113_4" localSheetId="17">#REF!</definedName>
    <definedName name="CR113_4" localSheetId="2">#REF!</definedName>
    <definedName name="CR113_4">#REF!</definedName>
    <definedName name="CR113_5" localSheetId="17">#REF!</definedName>
    <definedName name="CR113_5" localSheetId="2">#REF!</definedName>
    <definedName name="CR113_5">#REF!</definedName>
    <definedName name="CR113_6" localSheetId="17">#REF!</definedName>
    <definedName name="CR113_6" localSheetId="2">#REF!</definedName>
    <definedName name="CR113_6">#REF!</definedName>
    <definedName name="CR113_7" localSheetId="17">#REF!</definedName>
    <definedName name="CR113_7" localSheetId="2">#REF!</definedName>
    <definedName name="CR113_7">#REF!</definedName>
    <definedName name="CR113_8" localSheetId="17">#REF!</definedName>
    <definedName name="CR113_8" localSheetId="2">#REF!</definedName>
    <definedName name="CR113_8">#REF!</definedName>
    <definedName name="CR113_9" localSheetId="17">#REF!</definedName>
    <definedName name="CR113_9" localSheetId="2">#REF!</definedName>
    <definedName name="CR113_9">#REF!</definedName>
    <definedName name="CR114_1" localSheetId="17">#REF!</definedName>
    <definedName name="CR114_1" localSheetId="2">#REF!</definedName>
    <definedName name="CR114_1">#REF!</definedName>
    <definedName name="CR114_2" localSheetId="17">#REF!</definedName>
    <definedName name="CR114_2" localSheetId="2">#REF!</definedName>
    <definedName name="CR114_2">#REF!</definedName>
    <definedName name="CR114_3" localSheetId="17">#REF!</definedName>
    <definedName name="CR114_3" localSheetId="2">#REF!</definedName>
    <definedName name="CR114_3">#REF!</definedName>
    <definedName name="CR114_4" localSheetId="17">#REF!</definedName>
    <definedName name="CR114_4" localSheetId="2">#REF!</definedName>
    <definedName name="CR114_4">#REF!</definedName>
    <definedName name="CR114_5" localSheetId="17">#REF!</definedName>
    <definedName name="CR114_5" localSheetId="2">#REF!</definedName>
    <definedName name="CR114_5">#REF!</definedName>
    <definedName name="CR114_6" localSheetId="17">#REF!</definedName>
    <definedName name="CR114_6" localSheetId="2">#REF!</definedName>
    <definedName name="CR114_6">#REF!</definedName>
    <definedName name="CR114_7" localSheetId="17">#REF!</definedName>
    <definedName name="CR114_7" localSheetId="2">#REF!</definedName>
    <definedName name="CR114_7">#REF!</definedName>
    <definedName name="CR114_8" localSheetId="17">#REF!</definedName>
    <definedName name="CR114_8" localSheetId="2">#REF!</definedName>
    <definedName name="CR114_8">#REF!</definedName>
    <definedName name="CR114_9" localSheetId="17">#REF!</definedName>
    <definedName name="CR114_9" localSheetId="2">#REF!</definedName>
    <definedName name="CR114_9">#REF!</definedName>
    <definedName name="CR115_1" localSheetId="17">#REF!</definedName>
    <definedName name="CR115_1" localSheetId="2">#REF!</definedName>
    <definedName name="CR115_1">#REF!</definedName>
    <definedName name="CR115_2" localSheetId="17">#REF!</definedName>
    <definedName name="CR115_2" localSheetId="2">#REF!</definedName>
    <definedName name="CR115_2">#REF!</definedName>
    <definedName name="CR115_3" localSheetId="17">#REF!</definedName>
    <definedName name="CR115_3" localSheetId="2">#REF!</definedName>
    <definedName name="CR115_3">#REF!</definedName>
    <definedName name="CR115_4" localSheetId="17">#REF!</definedName>
    <definedName name="CR115_4" localSheetId="2">#REF!</definedName>
    <definedName name="CR115_4">#REF!</definedName>
    <definedName name="CR115_5" localSheetId="17">#REF!</definedName>
    <definedName name="CR115_5" localSheetId="2">#REF!</definedName>
    <definedName name="CR115_5">#REF!</definedName>
    <definedName name="CR115_6" localSheetId="17">#REF!</definedName>
    <definedName name="CR115_6" localSheetId="2">#REF!</definedName>
    <definedName name="CR115_6">#REF!</definedName>
    <definedName name="CR115_7" localSheetId="17">#REF!</definedName>
    <definedName name="CR115_7" localSheetId="2">#REF!</definedName>
    <definedName name="CR115_7">#REF!</definedName>
    <definedName name="CR115_8" localSheetId="17">#REF!</definedName>
    <definedName name="CR115_8" localSheetId="2">#REF!</definedName>
    <definedName name="CR115_8">#REF!</definedName>
    <definedName name="CR115_9" localSheetId="17">#REF!</definedName>
    <definedName name="CR115_9" localSheetId="2">#REF!</definedName>
    <definedName name="CR115_9">#REF!</definedName>
    <definedName name="CR116_1" localSheetId="17">#REF!</definedName>
    <definedName name="CR116_1" localSheetId="2">#REF!</definedName>
    <definedName name="CR116_1">#REF!</definedName>
    <definedName name="CR116_2" localSheetId="17">#REF!</definedName>
    <definedName name="CR116_2" localSheetId="2">#REF!</definedName>
    <definedName name="CR116_2">#REF!</definedName>
    <definedName name="CR116_3" localSheetId="17">#REF!</definedName>
    <definedName name="CR116_3" localSheetId="2">#REF!</definedName>
    <definedName name="CR116_3">#REF!</definedName>
    <definedName name="CR116_4" localSheetId="17">#REF!</definedName>
    <definedName name="CR116_4" localSheetId="2">#REF!</definedName>
    <definedName name="CR116_4">#REF!</definedName>
    <definedName name="CR116_5" localSheetId="17">#REF!</definedName>
    <definedName name="CR116_5" localSheetId="2">#REF!</definedName>
    <definedName name="CR116_5">#REF!</definedName>
    <definedName name="CR116_6" localSheetId="17">#REF!</definedName>
    <definedName name="CR116_6" localSheetId="2">#REF!</definedName>
    <definedName name="CR116_6">#REF!</definedName>
    <definedName name="CR116_7" localSheetId="17">#REF!</definedName>
    <definedName name="CR116_7" localSheetId="2">#REF!</definedName>
    <definedName name="CR116_7">#REF!</definedName>
    <definedName name="CR116_8" localSheetId="17">#REF!</definedName>
    <definedName name="CR116_8" localSheetId="2">#REF!</definedName>
    <definedName name="CR116_8">#REF!</definedName>
    <definedName name="CR116_9" localSheetId="17">#REF!</definedName>
    <definedName name="CR116_9" localSheetId="2">#REF!</definedName>
    <definedName name="CR116_9">#REF!</definedName>
    <definedName name="CRIT_090" localSheetId="17">#REF!</definedName>
    <definedName name="CRIT_090" localSheetId="2">#REF!</definedName>
    <definedName name="CRIT_090">#REF!</definedName>
    <definedName name="CRIT_095" localSheetId="17">#REF!</definedName>
    <definedName name="CRIT_095" localSheetId="2">#REF!</definedName>
    <definedName name="CRIT_095">#REF!</definedName>
    <definedName name="CRIT_1_10" localSheetId="17">#REF!</definedName>
    <definedName name="CRIT_1_10" localSheetId="2">#REF!</definedName>
    <definedName name="CRIT_1_10">#REF!</definedName>
    <definedName name="CRIT_1_20" localSheetId="17">#REF!</definedName>
    <definedName name="CRIT_1_20" localSheetId="2">#REF!</definedName>
    <definedName name="CRIT_1_20">#REF!</definedName>
    <definedName name="CRIT_1_30" localSheetId="17">#REF!</definedName>
    <definedName name="CRIT_1_30" localSheetId="2">#REF!</definedName>
    <definedName name="CRIT_1_30">#REF!</definedName>
    <definedName name="CRIT_2_10" localSheetId="17">#REF!</definedName>
    <definedName name="CRIT_2_10" localSheetId="2">#REF!</definedName>
    <definedName name="CRIT_2_10">#REF!</definedName>
    <definedName name="CRIT_2_20" localSheetId="17">#REF!</definedName>
    <definedName name="CRIT_2_20" localSheetId="2">#REF!</definedName>
    <definedName name="CRIT_2_20">#REF!</definedName>
    <definedName name="CRIT_2_30" localSheetId="17">#REF!</definedName>
    <definedName name="CRIT_2_30" localSheetId="2">#REF!</definedName>
    <definedName name="CRIT_2_30">#REF!</definedName>
    <definedName name="CRIT_20303" localSheetId="17">#REF!</definedName>
    <definedName name="CRIT_20303" localSheetId="2">#REF!</definedName>
    <definedName name="CRIT_20303">#REF!</definedName>
    <definedName name="CRIT_3_10" localSheetId="17">#REF!</definedName>
    <definedName name="CRIT_3_10" localSheetId="2">#REF!</definedName>
    <definedName name="CRIT_3_10">#REF!</definedName>
    <definedName name="CRIT_3_20" localSheetId="17">#REF!</definedName>
    <definedName name="CRIT_3_20" localSheetId="2">#REF!</definedName>
    <definedName name="CRIT_3_20">#REF!</definedName>
    <definedName name="CRIT_3_30" localSheetId="17">#REF!</definedName>
    <definedName name="CRIT_3_30" localSheetId="2">#REF!</definedName>
    <definedName name="CRIT_3_30">#REF!</definedName>
    <definedName name="CRIT_4_10" localSheetId="17">#REF!</definedName>
    <definedName name="CRIT_4_10" localSheetId="2">#REF!</definedName>
    <definedName name="CRIT_4_10">#REF!</definedName>
    <definedName name="CRIT_4_20" localSheetId="17">#REF!</definedName>
    <definedName name="CRIT_4_20" localSheetId="2">#REF!</definedName>
    <definedName name="CRIT_4_20">#REF!</definedName>
    <definedName name="CRIT_4_30" localSheetId="17">#REF!</definedName>
    <definedName name="CRIT_4_30" localSheetId="2">#REF!</definedName>
    <definedName name="CRIT_4_30">#REF!</definedName>
    <definedName name="CRIT_5_10" localSheetId="17">#REF!</definedName>
    <definedName name="CRIT_5_10" localSheetId="2">#REF!</definedName>
    <definedName name="CRIT_5_10">#REF!</definedName>
    <definedName name="CRIT_5_20" localSheetId="17">#REF!</definedName>
    <definedName name="CRIT_5_20" localSheetId="2">#REF!</definedName>
    <definedName name="CRIT_5_20">#REF!</definedName>
    <definedName name="CRIT_5_30" localSheetId="17">#REF!</definedName>
    <definedName name="CRIT_5_30" localSheetId="2">#REF!</definedName>
    <definedName name="CRIT_5_30">#REF!</definedName>
    <definedName name="CRIT_6_10" localSheetId="1">[9]Hoja1!$L$1:$M$2</definedName>
    <definedName name="CRIT_6_10">[10]Hoja1!$L$1:$M$2</definedName>
    <definedName name="CRIT_6_20" localSheetId="1">[9]Hoja1!$L$4:$M$5</definedName>
    <definedName name="CRIT_6_20">[10]Hoja1!$L$4:$M$5</definedName>
    <definedName name="CRIT_6_30" localSheetId="1">[9]Hoja1!$L$7:$M$8</definedName>
    <definedName name="CRIT_6_30">[10]Hoja1!$L$7:$M$8</definedName>
    <definedName name="CRIT_7_10" localSheetId="17">#REF!</definedName>
    <definedName name="CRIT_7_10" localSheetId="2">#REF!</definedName>
    <definedName name="CRIT_7_10">#REF!</definedName>
    <definedName name="CRIT_7_20" localSheetId="17">#REF!</definedName>
    <definedName name="CRIT_7_20" localSheetId="2">#REF!</definedName>
    <definedName name="CRIT_7_20">#REF!</definedName>
    <definedName name="CRIT_7_30" localSheetId="1">[9]Hoja1!$N$7:$O$8</definedName>
    <definedName name="CRIT_7_30">[10]Hoja1!$N$7:$O$8</definedName>
    <definedName name="CRIT_8_10" localSheetId="17">#REF!</definedName>
    <definedName name="CRIT_8_10" localSheetId="2">#REF!</definedName>
    <definedName name="CRIT_8_10">#REF!</definedName>
    <definedName name="CRIT_8_20" localSheetId="17">#REF!</definedName>
    <definedName name="CRIT_8_20" localSheetId="2">#REF!</definedName>
    <definedName name="CRIT_8_20">#REF!</definedName>
    <definedName name="CRIT_8_30" localSheetId="17">#REF!</definedName>
    <definedName name="CRIT_8_30" localSheetId="2">#REF!</definedName>
    <definedName name="CRIT_8_30">#REF!</definedName>
    <definedName name="CRIT_9_10" localSheetId="17">#REF!</definedName>
    <definedName name="CRIT_9_10" localSheetId="2">#REF!</definedName>
    <definedName name="CRIT_9_10">#REF!</definedName>
    <definedName name="CRIT_9_20" localSheetId="17">#REF!</definedName>
    <definedName name="CRIT_9_20" localSheetId="2">#REF!</definedName>
    <definedName name="CRIT_9_20">#REF!</definedName>
    <definedName name="CRIT_9_30" localSheetId="17">#REF!</definedName>
    <definedName name="CRIT_9_30" localSheetId="2">#REF!</definedName>
    <definedName name="CRIT_9_30">#REF!</definedName>
    <definedName name="CRIT_BON_1" localSheetId="17">#REF!</definedName>
    <definedName name="CRIT_BON_1" localSheetId="2">#REF!</definedName>
    <definedName name="CRIT_BON_1">#REF!</definedName>
    <definedName name="CRIT_BON_10" localSheetId="17">#REF!</definedName>
    <definedName name="CRIT_BON_10" localSheetId="2">#REF!</definedName>
    <definedName name="CRIT_BON_10">#REF!</definedName>
    <definedName name="CRIT_BON_11" localSheetId="17">#REF!</definedName>
    <definedName name="CRIT_BON_11" localSheetId="2">#REF!</definedName>
    <definedName name="CRIT_BON_11">#REF!</definedName>
    <definedName name="CRIT_BON_12" localSheetId="17">#REF!</definedName>
    <definedName name="CRIT_BON_12" localSheetId="2">#REF!</definedName>
    <definedName name="CRIT_BON_12">#REF!</definedName>
    <definedName name="CRIT_BON_2" localSheetId="17">#REF!</definedName>
    <definedName name="CRIT_BON_2" localSheetId="2">#REF!</definedName>
    <definedName name="CRIT_BON_2">#REF!</definedName>
    <definedName name="CRIT_BON_3" localSheetId="17">#REF!</definedName>
    <definedName name="CRIT_BON_3" localSheetId="2">#REF!</definedName>
    <definedName name="CRIT_BON_3">#REF!</definedName>
    <definedName name="CRIT_BON_4" localSheetId="17">#REF!</definedName>
    <definedName name="CRIT_BON_4" localSheetId="2">#REF!</definedName>
    <definedName name="CRIT_BON_4">#REF!</definedName>
    <definedName name="CRIT_BON_5" localSheetId="17">#REF!</definedName>
    <definedName name="CRIT_BON_5" localSheetId="2">#REF!</definedName>
    <definedName name="CRIT_BON_5">#REF!</definedName>
    <definedName name="CRIT_BON_6" localSheetId="17">#REF!</definedName>
    <definedName name="CRIT_BON_6" localSheetId="2">#REF!</definedName>
    <definedName name="CRIT_BON_6">#REF!</definedName>
    <definedName name="CRIT_BON_7" localSheetId="17">#REF!</definedName>
    <definedName name="CRIT_BON_7" localSheetId="2">#REF!</definedName>
    <definedName name="CRIT_BON_7">#REF!</definedName>
    <definedName name="CRIT_BON_8" localSheetId="17">#REF!</definedName>
    <definedName name="CRIT_BON_8" localSheetId="2">#REF!</definedName>
    <definedName name="CRIT_BON_8">#REF!</definedName>
    <definedName name="CRIT_BON_9" localSheetId="17">#REF!</definedName>
    <definedName name="CRIT_BON_9" localSheetId="2">#REF!</definedName>
    <definedName name="CRIT_BON_9">#REF!</definedName>
    <definedName name="CRIT_CAP" localSheetId="17">#REF!</definedName>
    <definedName name="CRIT_CAP" localSheetId="2">#REF!</definedName>
    <definedName name="CRIT_CAP">#REF!</definedName>
    <definedName name="CRIT_CAP_1" localSheetId="17">#REF!</definedName>
    <definedName name="CRIT_CAP_1" localSheetId="2">#REF!</definedName>
    <definedName name="CRIT_CAP_1">#REF!</definedName>
    <definedName name="CRIT_CAP_1_27" localSheetId="17">#REF!</definedName>
    <definedName name="CRIT_CAP_1_27" localSheetId="2">#REF!</definedName>
    <definedName name="CRIT_CAP_1_27">#REF!</definedName>
    <definedName name="CRIT_CAP_10" localSheetId="17">#REF!</definedName>
    <definedName name="CRIT_CAP_10" localSheetId="2">#REF!</definedName>
    <definedName name="CRIT_CAP_10">#REF!</definedName>
    <definedName name="CRIT_CAP_10_27" localSheetId="17">#REF!</definedName>
    <definedName name="CRIT_CAP_10_27" localSheetId="2">#REF!</definedName>
    <definedName name="CRIT_CAP_10_27">#REF!</definedName>
    <definedName name="CRIT_CAP_11" localSheetId="17">#REF!</definedName>
    <definedName name="CRIT_CAP_11" localSheetId="2">#REF!</definedName>
    <definedName name="CRIT_CAP_11">#REF!</definedName>
    <definedName name="CRIT_CAP_11_27" localSheetId="17">#REF!</definedName>
    <definedName name="CRIT_CAP_11_27" localSheetId="2">#REF!</definedName>
    <definedName name="CRIT_CAP_11_27">#REF!</definedName>
    <definedName name="CRIT_CAP_12" localSheetId="17">#REF!</definedName>
    <definedName name="CRIT_CAP_12" localSheetId="2">#REF!</definedName>
    <definedName name="CRIT_CAP_12">#REF!</definedName>
    <definedName name="CRIT_CAP_12_27" localSheetId="17">#REF!</definedName>
    <definedName name="CRIT_CAP_12_27" localSheetId="2">#REF!</definedName>
    <definedName name="CRIT_CAP_12_27">#REF!</definedName>
    <definedName name="CRIT_CAP_2" localSheetId="17">#REF!</definedName>
    <definedName name="CRIT_CAP_2" localSheetId="2">#REF!</definedName>
    <definedName name="CRIT_CAP_2">#REF!</definedName>
    <definedName name="CRIT_CAP_2_27" localSheetId="17">#REF!</definedName>
    <definedName name="CRIT_CAP_2_27" localSheetId="2">#REF!</definedName>
    <definedName name="CRIT_CAP_2_27">#REF!</definedName>
    <definedName name="CRIT_CAP_3" localSheetId="17">#REF!</definedName>
    <definedName name="CRIT_CAP_3" localSheetId="2">#REF!</definedName>
    <definedName name="CRIT_CAP_3">#REF!</definedName>
    <definedName name="CRIT_CAP_3_27" localSheetId="17">#REF!</definedName>
    <definedName name="CRIT_CAP_3_27" localSheetId="2">#REF!</definedName>
    <definedName name="CRIT_CAP_3_27">#REF!</definedName>
    <definedName name="CRIT_CAP_4" localSheetId="17">#REF!</definedName>
    <definedName name="CRIT_CAP_4" localSheetId="2">#REF!</definedName>
    <definedName name="CRIT_CAP_4">#REF!</definedName>
    <definedName name="CRIT_CAP_4_27" localSheetId="17">#REF!</definedName>
    <definedName name="CRIT_CAP_4_27" localSheetId="2">#REF!</definedName>
    <definedName name="CRIT_CAP_4_27">#REF!</definedName>
    <definedName name="CRIT_CAP_5" localSheetId="17">#REF!</definedName>
    <definedName name="CRIT_CAP_5" localSheetId="2">#REF!</definedName>
    <definedName name="CRIT_CAP_5">#REF!</definedName>
    <definedName name="CRIT_CAP_5_27" localSheetId="17">#REF!</definedName>
    <definedName name="CRIT_CAP_5_27" localSheetId="2">#REF!</definedName>
    <definedName name="CRIT_CAP_5_27">#REF!</definedName>
    <definedName name="CRIT_CAP_6" localSheetId="17">#REF!</definedName>
    <definedName name="CRIT_CAP_6" localSheetId="2">#REF!</definedName>
    <definedName name="CRIT_CAP_6">#REF!</definedName>
    <definedName name="CRIT_CAP_6_27" localSheetId="17">#REF!</definedName>
    <definedName name="CRIT_CAP_6_27" localSheetId="2">#REF!</definedName>
    <definedName name="CRIT_CAP_6_27">#REF!</definedName>
    <definedName name="CRIT_CAP_7" localSheetId="17">#REF!</definedName>
    <definedName name="CRIT_CAP_7" localSheetId="2">#REF!</definedName>
    <definedName name="CRIT_CAP_7">#REF!</definedName>
    <definedName name="CRIT_CAP_7_27" localSheetId="17">#REF!</definedName>
    <definedName name="CRIT_CAP_7_27" localSheetId="2">#REF!</definedName>
    <definedName name="CRIT_CAP_7_27">#REF!</definedName>
    <definedName name="CRIT_CAP_8" localSheetId="17">#REF!</definedName>
    <definedName name="CRIT_CAP_8" localSheetId="2">#REF!</definedName>
    <definedName name="CRIT_CAP_8">#REF!</definedName>
    <definedName name="CRIT_CAP_8_27" localSheetId="17">#REF!</definedName>
    <definedName name="CRIT_CAP_8_27" localSheetId="2">#REF!</definedName>
    <definedName name="CRIT_CAP_8_27">#REF!</definedName>
    <definedName name="CRIT_CAP_9" localSheetId="17">#REF!</definedName>
    <definedName name="CRIT_CAP_9" localSheetId="2">#REF!</definedName>
    <definedName name="CRIT_CAP_9">#REF!</definedName>
    <definedName name="CRIT_CAP_9_27" localSheetId="17">#REF!</definedName>
    <definedName name="CRIT_CAP_9_27" localSheetId="2">#REF!</definedName>
    <definedName name="CRIT_CAP_9_27">#REF!</definedName>
    <definedName name="CRIT_COR" localSheetId="17">#REF!</definedName>
    <definedName name="CRIT_COR" localSheetId="2">#REF!</definedName>
    <definedName name="CRIT_COR">#REF!</definedName>
    <definedName name="CRIT_COR_1" localSheetId="17">#REF!</definedName>
    <definedName name="CRIT_COR_1" localSheetId="2">#REF!</definedName>
    <definedName name="CRIT_COR_1">#REF!</definedName>
    <definedName name="CRIT_COR_10" localSheetId="17">#REF!</definedName>
    <definedName name="CRIT_COR_10" localSheetId="2">#REF!</definedName>
    <definedName name="CRIT_COR_10">#REF!</definedName>
    <definedName name="CRIT_COR_11" localSheetId="17">#REF!</definedName>
    <definedName name="CRIT_COR_11" localSheetId="2">#REF!</definedName>
    <definedName name="CRIT_COR_11">#REF!</definedName>
    <definedName name="CRIT_COR_12" localSheetId="17">#REF!</definedName>
    <definedName name="CRIT_COR_12" localSheetId="2">#REF!</definedName>
    <definedName name="CRIT_COR_12">#REF!</definedName>
    <definedName name="CRIT_COR_2" localSheetId="17">#REF!</definedName>
    <definedName name="CRIT_COR_2" localSheetId="2">#REF!</definedName>
    <definedName name="CRIT_COR_2">#REF!</definedName>
    <definedName name="CRIT_COR_3" localSheetId="17">#REF!</definedName>
    <definedName name="CRIT_COR_3" localSheetId="2">#REF!</definedName>
    <definedName name="CRIT_COR_3">#REF!</definedName>
    <definedName name="CRIT_COR_4" localSheetId="17">#REF!</definedName>
    <definedName name="CRIT_COR_4" localSheetId="2">#REF!</definedName>
    <definedName name="CRIT_COR_4">#REF!</definedName>
    <definedName name="CRIT_COR_5" localSheetId="17">#REF!</definedName>
    <definedName name="CRIT_COR_5" localSheetId="2">#REF!</definedName>
    <definedName name="CRIT_COR_5">#REF!</definedName>
    <definedName name="CRIT_COR_6" localSheetId="17">#REF!</definedName>
    <definedName name="CRIT_COR_6" localSheetId="2">#REF!</definedName>
    <definedName name="CRIT_COR_6">#REF!</definedName>
    <definedName name="CRIT_COR_7" localSheetId="17">#REF!</definedName>
    <definedName name="CRIT_COR_7" localSheetId="2">#REF!</definedName>
    <definedName name="CRIT_COR_7">#REF!</definedName>
    <definedName name="CRIT_COR_8" localSheetId="17">#REF!</definedName>
    <definedName name="CRIT_COR_8" localSheetId="2">#REF!</definedName>
    <definedName name="CRIT_COR_8">#REF!</definedName>
    <definedName name="CRIT_COR_9" localSheetId="17">#REF!</definedName>
    <definedName name="CRIT_COR_9" localSheetId="2">#REF!</definedName>
    <definedName name="CRIT_COR_9">#REF!</definedName>
    <definedName name="CRIT_NIV_1" localSheetId="17">#REF!</definedName>
    <definedName name="CRIT_NIV_1" localSheetId="2">#REF!</definedName>
    <definedName name="CRIT_NIV_1">#REF!</definedName>
    <definedName name="CRIT_NIV_2" localSheetId="17">#REF!</definedName>
    <definedName name="CRIT_NIV_2" localSheetId="2">#REF!</definedName>
    <definedName name="CRIT_NIV_2">#REF!</definedName>
    <definedName name="CRIT_NIV_3" localSheetId="17">#REF!</definedName>
    <definedName name="CRIT_NIV_3" localSheetId="2">#REF!</definedName>
    <definedName name="CRIT_NIV_3">#REF!</definedName>
    <definedName name="CRIT_NIV_4" localSheetId="17">#REF!</definedName>
    <definedName name="CRIT_NIV_4" localSheetId="2">#REF!</definedName>
    <definedName name="CRIT_NIV_4">#REF!</definedName>
    <definedName name="CRIT_NIV_5" localSheetId="17">#REF!</definedName>
    <definedName name="CRIT_NIV_5" localSheetId="2">#REF!</definedName>
    <definedName name="CRIT_NIV_5">#REF!</definedName>
    <definedName name="CRIT_NIV_8" localSheetId="17">#REF!</definedName>
    <definedName name="CRIT_NIV_8" localSheetId="2">#REF!</definedName>
    <definedName name="CRIT_NIV_8">#REF!</definedName>
    <definedName name="CRIT_NIV_9" localSheetId="17">#REF!</definedName>
    <definedName name="CRIT_NIV_9" localSheetId="2">#REF!</definedName>
    <definedName name="CRIT_NIV_9">#REF!</definedName>
    <definedName name="CRIT_RUBRO" localSheetId="17">#REF!</definedName>
    <definedName name="CRIT_RUBRO" localSheetId="2">#REF!</definedName>
    <definedName name="CRIT_RUBRO">#REF!</definedName>
    <definedName name="CRIT_TIPO_1" localSheetId="17">#REF!</definedName>
    <definedName name="CRIT_TIPO_1" localSheetId="2">#REF!</definedName>
    <definedName name="CRIT_TIPO_1">#REF!</definedName>
    <definedName name="CRIT_TIPO_3" localSheetId="17">#REF!</definedName>
    <definedName name="CRIT_TIPO_3" localSheetId="2">#REF!</definedName>
    <definedName name="CRIT_TIPO_3">#REF!</definedName>
    <definedName name="crit101" localSheetId="17">#REF!</definedName>
    <definedName name="crit101" localSheetId="2">#REF!</definedName>
    <definedName name="crit101">#REF!</definedName>
    <definedName name="CRIT1022" localSheetId="17">#REF!</definedName>
    <definedName name="CRIT1022" localSheetId="2">#REF!</definedName>
    <definedName name="CRIT1022">#REF!</definedName>
    <definedName name="crit1027" localSheetId="17">#REF!</definedName>
    <definedName name="crit1027" localSheetId="2">#REF!</definedName>
    <definedName name="crit1027">#REF!</definedName>
    <definedName name="CRIT11_1_1" localSheetId="1">'[8]G04_01-01 revisado'!$AF$1:$AF$2</definedName>
    <definedName name="CRIT11_1_1">'[11]G04_01-01 revisado'!$AF$1:$AF$2</definedName>
    <definedName name="CRIT11_1_2" localSheetId="17">#REF!</definedName>
    <definedName name="CRIT11_1_2" localSheetId="2">#REF!</definedName>
    <definedName name="CRIT11_1_2">#REF!</definedName>
    <definedName name="CRIT11_1_3" localSheetId="17">#REF!</definedName>
    <definedName name="CRIT11_1_3" localSheetId="2">#REF!</definedName>
    <definedName name="CRIT11_1_3">#REF!</definedName>
    <definedName name="CRIT11_1_4" localSheetId="17">#REF!</definedName>
    <definedName name="CRIT11_1_4" localSheetId="2">#REF!</definedName>
    <definedName name="CRIT11_1_4">#REF!</definedName>
    <definedName name="CRIT11_1_5" localSheetId="17">#REF!</definedName>
    <definedName name="CRIT11_1_5" localSheetId="2">#REF!</definedName>
    <definedName name="CRIT11_1_5">#REF!</definedName>
    <definedName name="CRIT11_1_6" localSheetId="17">#REF!</definedName>
    <definedName name="CRIT11_1_6" localSheetId="2">#REF!</definedName>
    <definedName name="CRIT11_1_6">#REF!</definedName>
    <definedName name="CRIT11_1_7" localSheetId="17">#REF!</definedName>
    <definedName name="CRIT11_1_7" localSheetId="2">#REF!</definedName>
    <definedName name="CRIT11_1_7">#REF!</definedName>
    <definedName name="CRIT11_1_8" localSheetId="17">#REF!</definedName>
    <definedName name="CRIT11_1_8" localSheetId="2">#REF!</definedName>
    <definedName name="CRIT11_1_8">#REF!</definedName>
    <definedName name="CRIT11_1_9" localSheetId="17">#REF!</definedName>
    <definedName name="CRIT11_1_9" localSheetId="2">#REF!</definedName>
    <definedName name="CRIT11_1_9">#REF!</definedName>
    <definedName name="CRIT159" localSheetId="17">#REF!</definedName>
    <definedName name="CRIT159" localSheetId="2">#REF!</definedName>
    <definedName name="CRIT159">#REF!</definedName>
    <definedName name="CRIT2013" localSheetId="17">#REF!</definedName>
    <definedName name="CRIT2013" localSheetId="2">#REF!</definedName>
    <definedName name="CRIT2013">#REF!</definedName>
    <definedName name="CRIT20401" localSheetId="17">#REF!</definedName>
    <definedName name="CRIT20401" localSheetId="2">#REF!</definedName>
    <definedName name="CRIT20401">#REF!</definedName>
    <definedName name="CRIT20402" localSheetId="17">#REF!</definedName>
    <definedName name="CRIT20402" localSheetId="2">#REF!</definedName>
    <definedName name="CRIT20402">#REF!</definedName>
    <definedName name="CRIT20403" localSheetId="17">#REF!</definedName>
    <definedName name="CRIT20403" localSheetId="2">#REF!</definedName>
    <definedName name="CRIT20403">#REF!</definedName>
    <definedName name="CRIT20409" localSheetId="17">#REF!</definedName>
    <definedName name="CRIT20409" localSheetId="2">#REF!</definedName>
    <definedName name="CRIT20409">#REF!</definedName>
    <definedName name="CRIT20503" localSheetId="17">#REF!</definedName>
    <definedName name="CRIT20503" localSheetId="2">#REF!</definedName>
    <definedName name="CRIT20503">#REF!</definedName>
    <definedName name="CRIT20655" localSheetId="17">#REF!</definedName>
    <definedName name="CRIT20655" localSheetId="2">#REF!</definedName>
    <definedName name="CRIT20655">#REF!</definedName>
    <definedName name="crit20999" localSheetId="17">#REF!</definedName>
    <definedName name="crit20999" localSheetId="2">#REF!</definedName>
    <definedName name="crit20999">#REF!</definedName>
    <definedName name="CRIT30" localSheetId="17">#REF!</definedName>
    <definedName name="CRIT30" localSheetId="2">#REF!</definedName>
    <definedName name="CRIT30">#REF!</definedName>
    <definedName name="crit301" localSheetId="17">#REF!</definedName>
    <definedName name="crit301" localSheetId="2">#REF!</definedName>
    <definedName name="crit301">#REF!</definedName>
    <definedName name="crit3027" localSheetId="17">#REF!</definedName>
    <definedName name="crit3027" localSheetId="2">#REF!</definedName>
    <definedName name="crit3027">#REF!</definedName>
    <definedName name="CRIT30359" localSheetId="17">#REF!</definedName>
    <definedName name="CRIT30359" localSheetId="2">#REF!</definedName>
    <definedName name="CRIT30359">#REF!</definedName>
    <definedName name="CRIT30402" localSheetId="17">#REF!</definedName>
    <definedName name="CRIT30402" localSheetId="2">#REF!</definedName>
    <definedName name="CRIT30402">#REF!</definedName>
    <definedName name="CRIT30409" localSheetId="17">#REF!</definedName>
    <definedName name="CRIT30409" localSheetId="2">#REF!</definedName>
    <definedName name="CRIT30409">#REF!</definedName>
    <definedName name="CRIT30503" localSheetId="17">#REF!</definedName>
    <definedName name="CRIT30503" localSheetId="2">#REF!</definedName>
    <definedName name="CRIT30503">#REF!</definedName>
    <definedName name="crit30506" localSheetId="17">#REF!</definedName>
    <definedName name="crit30506" localSheetId="2">#REF!</definedName>
    <definedName name="crit30506">#REF!</definedName>
    <definedName name="CRIT30509" localSheetId="17">#REF!</definedName>
    <definedName name="CRIT30509" localSheetId="2">#REF!</definedName>
    <definedName name="CRIT30509">#REF!</definedName>
    <definedName name="_xlnm.Criteria" localSheetId="17">#REF!</definedName>
    <definedName name="_xlnm.Criteria" localSheetId="7">#REF!</definedName>
    <definedName name="_xlnm.Criteria" localSheetId="2">#REF!</definedName>
    <definedName name="_xlnm.Criteria">#REF!</definedName>
    <definedName name="CRITODO" localSheetId="17">#REF!</definedName>
    <definedName name="CRITODO" localSheetId="2">#REF!</definedName>
    <definedName name="CRITODO">#REF!</definedName>
    <definedName name="CUERPO" localSheetId="17">#REF!</definedName>
    <definedName name="CUERPO" localSheetId="2">#REF!</definedName>
    <definedName name="CUERPO">#REF!</definedName>
    <definedName name="_xlnm.Database" localSheetId="17">#REF!</definedName>
    <definedName name="_xlnm.Database" localSheetId="7">#REF!</definedName>
    <definedName name="_xlnm.Database" localSheetId="20">#REF!</definedName>
    <definedName name="_xlnm.Database" localSheetId="1">#REF!</definedName>
    <definedName name="_xlnm.Database" localSheetId="2">#REF!</definedName>
    <definedName name="_xlnm.Database">#REF!</definedName>
    <definedName name="DATOS" localSheetId="17">#REF!</definedName>
    <definedName name="DATOS" localSheetId="2">#REF!</definedName>
    <definedName name="DATOS">#REF!</definedName>
    <definedName name="DATOS_001" localSheetId="1">[10]G04_001!$A$1:$Y$246</definedName>
    <definedName name="DATOS_001">[12]G04_001!$A$1:$Y$246</definedName>
    <definedName name="DATOS_0101" localSheetId="1">'[8]G04_01-01 revisado'!$A$1:$Y$303</definedName>
    <definedName name="DATOS_0101">'[11]G04_01-01 revisado'!$A$1:$Y$303</definedName>
    <definedName name="DATOS_PFI" localSheetId="17">#REF!</definedName>
    <definedName name="DATOS_PFI" localSheetId="2">#REF!</definedName>
    <definedName name="DATOS_PFI">#REF!</definedName>
    <definedName name="DATOS_TIPO_1" localSheetId="17">#REF!</definedName>
    <definedName name="DATOS_TIPO_1" localSheetId="2">#REF!</definedName>
    <definedName name="DATOS_TIPO_1">#REF!</definedName>
    <definedName name="DATOS_TIPO_3" localSheetId="17">#REF!</definedName>
    <definedName name="DATOS_TIPO_3" localSheetId="2">#REF!</definedName>
    <definedName name="DATOS_TIPO_3">#REF!</definedName>
    <definedName name="DES_2013" localSheetId="17">#REF!</definedName>
    <definedName name="DES_2013" localSheetId="2">#REF!</definedName>
    <definedName name="DES_2013">#REF!</definedName>
    <definedName name="DES_20303" localSheetId="17">#REF!</definedName>
    <definedName name="DES_20303" localSheetId="2">#REF!</definedName>
    <definedName name="DES_20303">#REF!</definedName>
    <definedName name="DES_20401" localSheetId="17">#REF!</definedName>
    <definedName name="DES_20401" localSheetId="2">#REF!</definedName>
    <definedName name="DES_20401">#REF!</definedName>
    <definedName name="DES_20403" localSheetId="17">#REF!</definedName>
    <definedName name="DES_20403" localSheetId="2">#REF!</definedName>
    <definedName name="DES_20403">#REF!</definedName>
    <definedName name="DES_20409" localSheetId="17">#REF!</definedName>
    <definedName name="DES_20409" localSheetId="2">#REF!</definedName>
    <definedName name="DES_20409">#REF!</definedName>
    <definedName name="DES_20503" localSheetId="17">#REF!</definedName>
    <definedName name="DES_20503" localSheetId="2">#REF!</definedName>
    <definedName name="DES_20503">#REF!</definedName>
    <definedName name="DES_20655" localSheetId="17">#REF!</definedName>
    <definedName name="DES_20655" localSheetId="2">#REF!</definedName>
    <definedName name="DES_20655">#REF!</definedName>
    <definedName name="DES_30027" localSheetId="17">#REF!</definedName>
    <definedName name="DES_30027" localSheetId="2">#REF!</definedName>
    <definedName name="DES_30027">#REF!</definedName>
    <definedName name="DES_30359" localSheetId="17">#REF!</definedName>
    <definedName name="DES_30359" localSheetId="2">#REF!</definedName>
    <definedName name="DES_30359">#REF!</definedName>
    <definedName name="DES_30402" localSheetId="17">#REF!</definedName>
    <definedName name="DES_30402" localSheetId="2">#REF!</definedName>
    <definedName name="DES_30402">#REF!</definedName>
    <definedName name="DES_30509" localSheetId="17">#REF!</definedName>
    <definedName name="DES_30509" localSheetId="2">#REF!</definedName>
    <definedName name="DES_30509">#REF!</definedName>
    <definedName name="dfbdbg">#REF!</definedName>
    <definedName name="e" localSheetId="17">#REF!</definedName>
    <definedName name="e" localSheetId="7">#REF!</definedName>
    <definedName name="e" localSheetId="20">#REF!</definedName>
    <definedName name="e" localSheetId="1">#REF!</definedName>
    <definedName name="e" localSheetId="2">#REF!</definedName>
    <definedName name="e">#REF!</definedName>
    <definedName name="ebtgb">#REF!</definedName>
    <definedName name="ENCA" localSheetId="17">#REF!</definedName>
    <definedName name="ENCA" localSheetId="2">#REF!</definedName>
    <definedName name="ENCA">#REF!</definedName>
    <definedName name="enter" localSheetId="17">#REF!</definedName>
    <definedName name="enter" localSheetId="2">#REF!</definedName>
    <definedName name="enter">#REF!</definedName>
    <definedName name="Entidades">[13]Entidades!$C$1:$D$75</definedName>
    <definedName name="entro" localSheetId="17">#REF!</definedName>
    <definedName name="entro" localSheetId="1">#REF!</definedName>
    <definedName name="entro" localSheetId="2">#REF!</definedName>
    <definedName name="entro">#REF!</definedName>
    <definedName name="EXTERNO" localSheetId="17">#REF!</definedName>
    <definedName name="EXTERNO" localSheetId="2">#REF!</definedName>
    <definedName name="EXTERNO">#REF!</definedName>
    <definedName name="ffff" localSheetId="17">#REF!</definedName>
    <definedName name="ffff" localSheetId="7">#REF!</definedName>
    <definedName name="ffff" localSheetId="20">#REF!</definedName>
    <definedName name="ffff" localSheetId="1">#REF!</definedName>
    <definedName name="ffff" localSheetId="2">#REF!</definedName>
    <definedName name="ffff">#REF!</definedName>
    <definedName name="Gabinete" localSheetId="17">[14]OBRAS!#REF!</definedName>
    <definedName name="Gabinete">[14]OBRAS!#REF!</definedName>
    <definedName name="GABINETE_REPART" localSheetId="17">#REF!</definedName>
    <definedName name="GABINETE_REPART" localSheetId="1">#REF!</definedName>
    <definedName name="GABINETE_REPART" localSheetId="2">#REF!</definedName>
    <definedName name="GABINETE_REPART">#REF!</definedName>
    <definedName name="Garfico1" localSheetId="17">#REF!</definedName>
    <definedName name="Garfico1" localSheetId="7">#REF!</definedName>
    <definedName name="Garfico1" localSheetId="20">#REF!</definedName>
    <definedName name="Garfico1" localSheetId="1">#REF!</definedName>
    <definedName name="Garfico1" localSheetId="2">#REF!</definedName>
    <definedName name="Garfico1">#REF!</definedName>
    <definedName name="GGGGGGG" localSheetId="17">#REF!</definedName>
    <definedName name="GGGGGGG" localSheetId="7">#REF!</definedName>
    <definedName name="GGGGGGG" localSheetId="20">#REF!</definedName>
    <definedName name="GGGGGGG" localSheetId="1">#REF!</definedName>
    <definedName name="GGGGGGG" localSheetId="2">#REF!</definedName>
    <definedName name="GGGGGGG">#REF!</definedName>
    <definedName name="Gra" localSheetId="17">#REF!</definedName>
    <definedName name="Gra" localSheetId="2">#REF!</definedName>
    <definedName name="Gra">#REF!</definedName>
    <definedName name="GRAFI" localSheetId="17">#REF!</definedName>
    <definedName name="GRAFI" localSheetId="7">#REF!</definedName>
    <definedName name="GRAFI" localSheetId="20">#REF!</definedName>
    <definedName name="GRAFI" localSheetId="1">#REF!</definedName>
    <definedName name="GRAFI" localSheetId="2">#REF!</definedName>
    <definedName name="GRAFI">#REF!</definedName>
    <definedName name="GRAFI1" localSheetId="17">#REF!</definedName>
    <definedName name="GRAFI1" localSheetId="7">#REF!</definedName>
    <definedName name="GRAFI1" localSheetId="20">#REF!</definedName>
    <definedName name="GRAFI1" localSheetId="1">#REF!</definedName>
    <definedName name="GRAFI1" localSheetId="2">#REF!</definedName>
    <definedName name="GRAFI1">#REF!</definedName>
    <definedName name="GRAFICO" localSheetId="17">#REF!</definedName>
    <definedName name="GRAFICO" localSheetId="7">#REF!</definedName>
    <definedName name="GRAFICO" localSheetId="20">#REF!</definedName>
    <definedName name="GRAFICO" localSheetId="1">#REF!</definedName>
    <definedName name="GRAFICO" localSheetId="2">#REF!</definedName>
    <definedName name="GRAFICO">#REF!</definedName>
    <definedName name="Honducompras" localSheetId="17">#REF!</definedName>
    <definedName name="Honducompras">#REF!</definedName>
    <definedName name="INVER" localSheetId="17">#REF!</definedName>
    <definedName name="INVER" localSheetId="2">#REF!</definedName>
    <definedName name="INVER">#REF!</definedName>
    <definedName name="joleor">#REF!</definedName>
    <definedName name="KL" localSheetId="1">[4]Clasificador!$A$1:$B$341</definedName>
    <definedName name="KL">[3]Clasificador!$A$1:$B$341</definedName>
    <definedName name="Level1" localSheetId="1">[5]MER!$J$15</definedName>
    <definedName name="Level1">[9]MER!$J$15</definedName>
    <definedName name="Level11" localSheetId="1">[5]MER!$J$25</definedName>
    <definedName name="Level11">[9]MER!$J$25</definedName>
    <definedName name="Level2" localSheetId="1">[5]MER!$J$16</definedName>
    <definedName name="Level2">[9]MER!$J$16</definedName>
    <definedName name="Level3" localSheetId="1">[5]MER!$J$17</definedName>
    <definedName name="Level3">[9]MER!$J$17</definedName>
    <definedName name="Level4" localSheetId="1">[5]MER!$J$18</definedName>
    <definedName name="Level4">[9]MER!$J$18</definedName>
    <definedName name="Level7" localSheetId="1">[5]MER!$J$21</definedName>
    <definedName name="Level7">[9]MER!$J$21</definedName>
    <definedName name="Level8" localSheetId="1">[5]MER!$J$22</definedName>
    <definedName name="Level8">[9]MER!$J$22</definedName>
    <definedName name="Level9" localSheetId="1">[5]MER!$J$23</definedName>
    <definedName name="Level9">[9]MER!$J$23</definedName>
    <definedName name="LOCAL" localSheetId="17">#REF!</definedName>
    <definedName name="LOCAL" localSheetId="1">#REF!</definedName>
    <definedName name="LOCAL" localSheetId="2">#REF!</definedName>
    <definedName name="LOCAL">#REF!</definedName>
    <definedName name="MIL" localSheetId="17">#REF!</definedName>
    <definedName name="MIL" localSheetId="2">#REF!</definedName>
    <definedName name="MIL">#REF!</definedName>
    <definedName name="Modalidad">[13]Entidades!$C$82:$D$86</definedName>
    <definedName name="Moneda">[13]Entidades!$C$90:$D$92</definedName>
    <definedName name="nu" localSheetId="17">#REF!</definedName>
    <definedName name="nu" localSheetId="7">#REF!</definedName>
    <definedName name="nu" localSheetId="1">#REF!</definedName>
    <definedName name="nu" localSheetId="2">#REF!</definedName>
    <definedName name="nu">#REF!</definedName>
    <definedName name="olp" localSheetId="1">[4]Clasificador!$A$1:$B$341</definedName>
    <definedName name="olp">[3]Clasificador!$A$1:$B$341</definedName>
    <definedName name="Pal_Workbook_GUID">"8MAZQ1ICKXZHGXFQBCV4XLED"</definedName>
    <definedName name="PC_11_10" localSheetId="17">#REF!</definedName>
    <definedName name="PC_11_10" localSheetId="2">#REF!</definedName>
    <definedName name="PC_11_10">#REF!</definedName>
    <definedName name="PC_11_20" localSheetId="17">#REF!</definedName>
    <definedName name="PC_11_20" localSheetId="2">#REF!</definedName>
    <definedName name="PC_11_20">#REF!</definedName>
    <definedName name="PC_11_30" localSheetId="17">#REF!</definedName>
    <definedName name="PC_11_30" localSheetId="2">#REF!</definedName>
    <definedName name="PC_11_30">#REF!</definedName>
    <definedName name="PC_12_10" localSheetId="17">#REF!</definedName>
    <definedName name="PC_12_10" localSheetId="2">#REF!</definedName>
    <definedName name="PC_12_10">#REF!</definedName>
    <definedName name="PC_12_20" localSheetId="17">#REF!</definedName>
    <definedName name="PC_12_20" localSheetId="2">#REF!</definedName>
    <definedName name="PC_12_20">#REF!</definedName>
    <definedName name="PC_12_30" localSheetId="17">#REF!</definedName>
    <definedName name="PC_12_30" localSheetId="2">#REF!</definedName>
    <definedName name="PC_12_30">#REF!</definedName>
    <definedName name="PC_19_10" localSheetId="17">#REF!</definedName>
    <definedName name="PC_19_10" localSheetId="2">#REF!</definedName>
    <definedName name="PC_19_10">#REF!</definedName>
    <definedName name="PC_19_20" localSheetId="17">#REF!</definedName>
    <definedName name="PC_19_20" localSheetId="2">#REF!</definedName>
    <definedName name="PC_19_20">#REF!</definedName>
    <definedName name="PC_19_30" localSheetId="17">#REF!</definedName>
    <definedName name="PC_19_30" localSheetId="2">#REF!</definedName>
    <definedName name="PC_19_30">#REF!</definedName>
    <definedName name="PC_20_10" localSheetId="17">#REF!</definedName>
    <definedName name="PC_20_10" localSheetId="2">#REF!</definedName>
    <definedName name="PC_20_10">#REF!</definedName>
    <definedName name="PC_20_20" localSheetId="17">#REF!</definedName>
    <definedName name="PC_20_20" localSheetId="2">#REF!</definedName>
    <definedName name="PC_20_20">#REF!</definedName>
    <definedName name="PC_20_30" localSheetId="17">#REF!</definedName>
    <definedName name="PC_20_30" localSheetId="2">#REF!</definedName>
    <definedName name="PC_20_30">#REF!</definedName>
    <definedName name="PC_34_10" localSheetId="17">#REF!</definedName>
    <definedName name="PC_34_10" localSheetId="2">#REF!</definedName>
    <definedName name="PC_34_10">#REF!</definedName>
    <definedName name="PC_34_20" localSheetId="17">#REF!</definedName>
    <definedName name="PC_34_20" localSheetId="2">#REF!</definedName>
    <definedName name="PC_34_20">#REF!</definedName>
    <definedName name="PC_34_30" localSheetId="17">#REF!</definedName>
    <definedName name="PC_34_30" localSheetId="2">#REF!</definedName>
    <definedName name="PC_34_30">#REF!</definedName>
    <definedName name="PC_42_10" localSheetId="17">#REF!</definedName>
    <definedName name="PC_42_10" localSheetId="2">#REF!</definedName>
    <definedName name="PC_42_10">#REF!</definedName>
    <definedName name="PC_42_20" localSheetId="17">#REF!</definedName>
    <definedName name="PC_42_20" localSheetId="2">#REF!</definedName>
    <definedName name="PC_42_20">#REF!</definedName>
    <definedName name="PC_50_10" localSheetId="17">#REF!</definedName>
    <definedName name="PC_50_10" localSheetId="2">#REF!</definedName>
    <definedName name="PC_50_10">#REF!</definedName>
    <definedName name="PC_50_20" localSheetId="17">#REF!</definedName>
    <definedName name="PC_50_20" localSheetId="2">#REF!</definedName>
    <definedName name="PC_50_20">#REF!</definedName>
    <definedName name="PC_50_30" localSheetId="17">#REF!</definedName>
    <definedName name="PC_50_30" localSheetId="2">#REF!</definedName>
    <definedName name="PC_50_30">#REF!</definedName>
    <definedName name="PC_61_10" localSheetId="17">#REF!</definedName>
    <definedName name="PC_61_10" localSheetId="2">#REF!</definedName>
    <definedName name="PC_61_10">#REF!</definedName>
    <definedName name="PC_61_20" localSheetId="17">#REF!</definedName>
    <definedName name="PC_61_20" localSheetId="2">#REF!</definedName>
    <definedName name="PC_61_20">#REF!</definedName>
    <definedName name="PC_61_30" localSheetId="17">#REF!</definedName>
    <definedName name="PC_61_30" localSheetId="2">#REF!</definedName>
    <definedName name="PC_61_30">#REF!</definedName>
    <definedName name="PC_62_10" localSheetId="17">#REF!</definedName>
    <definedName name="PC_62_10" localSheetId="2">#REF!</definedName>
    <definedName name="PC_62_10">#REF!</definedName>
    <definedName name="PC_62_20" localSheetId="17">#REF!</definedName>
    <definedName name="PC_62_20" localSheetId="2">#REF!</definedName>
    <definedName name="PC_62_20">#REF!</definedName>
    <definedName name="PC_62_30" localSheetId="17">#REF!</definedName>
    <definedName name="PC_62_30" localSheetId="2">#REF!</definedName>
    <definedName name="PC_62_30">#REF!</definedName>
    <definedName name="PC_63_10" localSheetId="17">#REF!</definedName>
    <definedName name="PC_63_10" localSheetId="2">#REF!</definedName>
    <definedName name="PC_63_10">#REF!</definedName>
    <definedName name="PC_63_20" localSheetId="17">#REF!</definedName>
    <definedName name="PC_63_20" localSheetId="2">#REF!</definedName>
    <definedName name="PC_63_20">#REF!</definedName>
    <definedName name="PC_63_30" localSheetId="17">#REF!</definedName>
    <definedName name="PC_63_30" localSheetId="2">#REF!</definedName>
    <definedName name="PC_63_30">#REF!</definedName>
    <definedName name="PC_70_10" localSheetId="17">#REF!</definedName>
    <definedName name="PC_70_10" localSheetId="2">#REF!</definedName>
    <definedName name="PC_70_10">#REF!</definedName>
    <definedName name="PC_70_20" localSheetId="17">#REF!</definedName>
    <definedName name="PC_70_20" localSheetId="2">#REF!</definedName>
    <definedName name="PC_70_20">#REF!</definedName>
    <definedName name="PC_70_30" localSheetId="17">#REF!</definedName>
    <definedName name="PC_70_30" localSheetId="2">#REF!</definedName>
    <definedName name="PC_70_30">#REF!</definedName>
    <definedName name="Pluri">[13]Entidades!$D$94:$D$95</definedName>
    <definedName name="POA_21" localSheetId="17">#REF!</definedName>
    <definedName name="POA_21" localSheetId="7">#REF!</definedName>
    <definedName name="POA_21" localSheetId="19">#REF!</definedName>
    <definedName name="POA_21" localSheetId="20">#REF!</definedName>
    <definedName name="POA_21" localSheetId="1">#REF!</definedName>
    <definedName name="POA_21" localSheetId="26">#REF!</definedName>
    <definedName name="POA_21" localSheetId="2">#REF!</definedName>
    <definedName name="POA_21">#REF!</definedName>
    <definedName name="Pres" localSheetId="17">#REF!</definedName>
    <definedName name="Pres" localSheetId="7">#REF!</definedName>
    <definedName name="Pres" localSheetId="20">#REF!</definedName>
    <definedName name="Pres" localSheetId="1">#REF!</definedName>
    <definedName name="Pres" localSheetId="2">#REF!</definedName>
    <definedName name="Pres">#REF!</definedName>
    <definedName name="_xlnm.Print_Area">#N/A</definedName>
    <definedName name="Print_Area_MI" localSheetId="17">#REF!</definedName>
    <definedName name="Print_Area_MI" localSheetId="2">#REF!</definedName>
    <definedName name="Print_Area_MI">#REF!</definedName>
    <definedName name="_xlnm.Print_Titles" localSheetId="17">#REF!</definedName>
    <definedName name="_xlnm.Print_Titles" localSheetId="7">#REF!</definedName>
    <definedName name="_xlnm.Print_Titles" localSheetId="2">#REF!</definedName>
    <definedName name="_xlnm.Print_Titles">#REF!</definedName>
    <definedName name="PRO0501_04_3" localSheetId="17">#REF!</definedName>
    <definedName name="PRO0501_04_3" localSheetId="2">#REF!</definedName>
    <definedName name="PRO0501_04_3">#REF!</definedName>
    <definedName name="PROD0101_01_1" localSheetId="17">#REF!</definedName>
    <definedName name="PROD0101_01_1" localSheetId="2">#REF!</definedName>
    <definedName name="PROD0101_01_1">#REF!</definedName>
    <definedName name="PROD0101_01_2" localSheetId="17">#REF!</definedName>
    <definedName name="PROD0101_01_2" localSheetId="2">#REF!</definedName>
    <definedName name="PROD0101_01_2">#REF!</definedName>
    <definedName name="PROD0101_01_3" localSheetId="17">#REF!</definedName>
    <definedName name="PROD0101_01_3" localSheetId="2">#REF!</definedName>
    <definedName name="PROD0101_01_3">#REF!</definedName>
    <definedName name="PROD0101_01_4" localSheetId="17">#REF!</definedName>
    <definedName name="PROD0101_01_4" localSheetId="2">#REF!</definedName>
    <definedName name="PROD0101_01_4">#REF!</definedName>
    <definedName name="PROD0101_02_1" localSheetId="17">#REF!</definedName>
    <definedName name="PROD0101_02_1" localSheetId="2">#REF!</definedName>
    <definedName name="PROD0101_02_1">#REF!</definedName>
    <definedName name="PROD0101_02_2" localSheetId="17">#REF!</definedName>
    <definedName name="PROD0101_02_2" localSheetId="2">#REF!</definedName>
    <definedName name="PROD0101_02_2">#REF!</definedName>
    <definedName name="PROD0101_02_3" localSheetId="17">#REF!</definedName>
    <definedName name="PROD0101_02_3" localSheetId="2">#REF!</definedName>
    <definedName name="PROD0101_02_3">#REF!</definedName>
    <definedName name="PROD0101_03_1" localSheetId="17">#REF!</definedName>
    <definedName name="PROD0101_03_1" localSheetId="2">#REF!</definedName>
    <definedName name="PROD0101_03_1">#REF!</definedName>
    <definedName name="PROD0101_03_10" localSheetId="17">#REF!</definedName>
    <definedName name="PROD0101_03_10" localSheetId="2">#REF!</definedName>
    <definedName name="PROD0101_03_10">#REF!</definedName>
    <definedName name="PROD0101_03_11" localSheetId="17">#REF!</definedName>
    <definedName name="PROD0101_03_11" localSheetId="2">#REF!</definedName>
    <definedName name="PROD0101_03_11">#REF!</definedName>
    <definedName name="PROD0101_03_12" localSheetId="17">#REF!</definedName>
    <definedName name="PROD0101_03_12" localSheetId="2">#REF!</definedName>
    <definedName name="PROD0101_03_12">#REF!</definedName>
    <definedName name="PROD0101_03_13" localSheetId="17">#REF!</definedName>
    <definedName name="PROD0101_03_13" localSheetId="2">#REF!</definedName>
    <definedName name="PROD0101_03_13">#REF!</definedName>
    <definedName name="PROD0101_03_14" localSheetId="17">#REF!</definedName>
    <definedName name="PROD0101_03_14" localSheetId="2">#REF!</definedName>
    <definedName name="PROD0101_03_14">#REF!</definedName>
    <definedName name="PROD0101_03_15" localSheetId="17">#REF!</definedName>
    <definedName name="PROD0101_03_15" localSheetId="2">#REF!</definedName>
    <definedName name="PROD0101_03_15">#REF!</definedName>
    <definedName name="PROD0101_03_16" localSheetId="17">#REF!</definedName>
    <definedName name="PROD0101_03_16" localSheetId="2">#REF!</definedName>
    <definedName name="PROD0101_03_16">#REF!</definedName>
    <definedName name="PROD0101_03_17" localSheetId="17">#REF!</definedName>
    <definedName name="PROD0101_03_17" localSheetId="2">#REF!</definedName>
    <definedName name="PROD0101_03_17">#REF!</definedName>
    <definedName name="PROD0101_03_18" localSheetId="17">#REF!</definedName>
    <definedName name="PROD0101_03_18" localSheetId="2">#REF!</definedName>
    <definedName name="PROD0101_03_18">#REF!</definedName>
    <definedName name="PROD0101_03_19" localSheetId="17">#REF!</definedName>
    <definedName name="PROD0101_03_19" localSheetId="2">#REF!</definedName>
    <definedName name="PROD0101_03_19">#REF!</definedName>
    <definedName name="PROD0101_03_2" localSheetId="17">#REF!</definedName>
    <definedName name="PROD0101_03_2" localSheetId="2">#REF!</definedName>
    <definedName name="PROD0101_03_2">#REF!</definedName>
    <definedName name="PROD0101_03_20" localSheetId="17">#REF!</definedName>
    <definedName name="PROD0101_03_20" localSheetId="2">#REF!</definedName>
    <definedName name="PROD0101_03_20">#REF!</definedName>
    <definedName name="PROD0101_03_21" localSheetId="17">#REF!</definedName>
    <definedName name="PROD0101_03_21" localSheetId="2">#REF!</definedName>
    <definedName name="PROD0101_03_21">#REF!</definedName>
    <definedName name="PROD0101_03_22" localSheetId="17">#REF!</definedName>
    <definedName name="PROD0101_03_22" localSheetId="2">#REF!</definedName>
    <definedName name="PROD0101_03_22">#REF!</definedName>
    <definedName name="PROD0101_03_23" localSheetId="17">#REF!</definedName>
    <definedName name="PROD0101_03_23" localSheetId="2">#REF!</definedName>
    <definedName name="PROD0101_03_23">#REF!</definedName>
    <definedName name="PROD0101_03_24" localSheetId="17">#REF!</definedName>
    <definedName name="PROD0101_03_24" localSheetId="2">#REF!</definedName>
    <definedName name="PROD0101_03_24">#REF!</definedName>
    <definedName name="PROD0101_03_25" localSheetId="17">#REF!</definedName>
    <definedName name="PROD0101_03_25" localSheetId="2">#REF!</definedName>
    <definedName name="PROD0101_03_25">#REF!</definedName>
    <definedName name="PROD0101_03_26" localSheetId="17">#REF!</definedName>
    <definedName name="PROD0101_03_26" localSheetId="2">#REF!</definedName>
    <definedName name="PROD0101_03_26">#REF!</definedName>
    <definedName name="PROD0101_03_27" localSheetId="17">#REF!</definedName>
    <definedName name="PROD0101_03_27" localSheetId="2">#REF!</definedName>
    <definedName name="PROD0101_03_27">#REF!</definedName>
    <definedName name="PROD0101_03_28" localSheetId="17">#REF!</definedName>
    <definedName name="PROD0101_03_28" localSheetId="2">#REF!</definedName>
    <definedName name="PROD0101_03_28">#REF!</definedName>
    <definedName name="PROD0101_03_29" localSheetId="17">#REF!</definedName>
    <definedName name="PROD0101_03_29" localSheetId="2">#REF!</definedName>
    <definedName name="PROD0101_03_29">#REF!</definedName>
    <definedName name="PROD0101_03_3" localSheetId="17">#REF!</definedName>
    <definedName name="PROD0101_03_3" localSheetId="2">#REF!</definedName>
    <definedName name="PROD0101_03_3">#REF!</definedName>
    <definedName name="PROD0101_03_30" localSheetId="17">#REF!</definedName>
    <definedName name="PROD0101_03_30" localSheetId="2">#REF!</definedName>
    <definedName name="PROD0101_03_30">#REF!</definedName>
    <definedName name="PROD0101_03_31" localSheetId="17">#REF!</definedName>
    <definedName name="PROD0101_03_31" localSheetId="2">#REF!</definedName>
    <definedName name="PROD0101_03_31">#REF!</definedName>
    <definedName name="PROD0101_03_32" localSheetId="17">#REF!</definedName>
    <definedName name="PROD0101_03_32" localSheetId="2">#REF!</definedName>
    <definedName name="PROD0101_03_32">#REF!</definedName>
    <definedName name="PROD0101_03_33" localSheetId="17">#REF!</definedName>
    <definedName name="PROD0101_03_33" localSheetId="2">#REF!</definedName>
    <definedName name="PROD0101_03_33">#REF!</definedName>
    <definedName name="PROD0101_03_34" localSheetId="17">#REF!</definedName>
    <definedName name="PROD0101_03_34" localSheetId="2">#REF!</definedName>
    <definedName name="PROD0101_03_34">#REF!</definedName>
    <definedName name="PROD0101_03_35" localSheetId="17">#REF!</definedName>
    <definedName name="PROD0101_03_35" localSheetId="2">#REF!</definedName>
    <definedName name="PROD0101_03_35">#REF!</definedName>
    <definedName name="PROD0101_03_36" localSheetId="17">#REF!</definedName>
    <definedName name="PROD0101_03_36" localSheetId="2">#REF!</definedName>
    <definedName name="PROD0101_03_36">#REF!</definedName>
    <definedName name="PROD0101_03_37" localSheetId="17">#REF!</definedName>
    <definedName name="PROD0101_03_37" localSheetId="2">#REF!</definedName>
    <definedName name="PROD0101_03_37">#REF!</definedName>
    <definedName name="PROD0101_03_38" localSheetId="17">#REF!</definedName>
    <definedName name="PROD0101_03_38" localSheetId="2">#REF!</definedName>
    <definedName name="PROD0101_03_38">#REF!</definedName>
    <definedName name="PROD0101_03_39" localSheetId="17">#REF!</definedName>
    <definedName name="PROD0101_03_39" localSheetId="2">#REF!</definedName>
    <definedName name="PROD0101_03_39">#REF!</definedName>
    <definedName name="PROD0101_03_4" localSheetId="17">#REF!</definedName>
    <definedName name="PROD0101_03_4" localSheetId="2">#REF!</definedName>
    <definedName name="PROD0101_03_4">#REF!</definedName>
    <definedName name="PROD0101_03_40" localSheetId="17">#REF!</definedName>
    <definedName name="PROD0101_03_40" localSheetId="2">#REF!</definedName>
    <definedName name="PROD0101_03_40">#REF!</definedName>
    <definedName name="PROD0101_03_41" localSheetId="17">#REF!</definedName>
    <definedName name="PROD0101_03_41" localSheetId="2">#REF!</definedName>
    <definedName name="PROD0101_03_41">#REF!</definedName>
    <definedName name="PROD0101_03_42" localSheetId="17">#REF!</definedName>
    <definedName name="PROD0101_03_42" localSheetId="2">#REF!</definedName>
    <definedName name="PROD0101_03_42">#REF!</definedName>
    <definedName name="PROD0101_03_43" localSheetId="17">#REF!</definedName>
    <definedName name="PROD0101_03_43" localSheetId="2">#REF!</definedName>
    <definedName name="PROD0101_03_43">#REF!</definedName>
    <definedName name="PROD0101_03_44" localSheetId="17">#REF!</definedName>
    <definedName name="PROD0101_03_44" localSheetId="2">#REF!</definedName>
    <definedName name="PROD0101_03_44">#REF!</definedName>
    <definedName name="PROD0101_03_45" localSheetId="17">#REF!</definedName>
    <definedName name="PROD0101_03_45" localSheetId="2">#REF!</definedName>
    <definedName name="PROD0101_03_45">#REF!</definedName>
    <definedName name="PROD0101_03_5" localSheetId="17">#REF!</definedName>
    <definedName name="PROD0101_03_5" localSheetId="2">#REF!</definedName>
    <definedName name="PROD0101_03_5">#REF!</definedName>
    <definedName name="PROD0101_03_6" localSheetId="17">#REF!</definedName>
    <definedName name="PROD0101_03_6" localSheetId="2">#REF!</definedName>
    <definedName name="PROD0101_03_6">#REF!</definedName>
    <definedName name="PROD0101_03_7" localSheetId="17">#REF!</definedName>
    <definedName name="PROD0101_03_7" localSheetId="2">#REF!</definedName>
    <definedName name="PROD0101_03_7">#REF!</definedName>
    <definedName name="PROD0101_03_8" localSheetId="17">#REF!</definedName>
    <definedName name="PROD0101_03_8" localSheetId="2">#REF!</definedName>
    <definedName name="PROD0101_03_8">#REF!</definedName>
    <definedName name="PROD0101_03_9" localSheetId="17">#REF!</definedName>
    <definedName name="PROD0101_03_9" localSheetId="2">#REF!</definedName>
    <definedName name="PROD0101_03_9">#REF!</definedName>
    <definedName name="PROD0101_03_OF359" localSheetId="17">[15]CodProd!#REF!</definedName>
    <definedName name="PROD0101_03_OF359">[15]CodProd!#REF!</definedName>
    <definedName name="PROD0102_01_1" localSheetId="17">#REF!</definedName>
    <definedName name="PROD0102_01_1" localSheetId="1">#REF!</definedName>
    <definedName name="PROD0102_01_1" localSheetId="2">#REF!</definedName>
    <definedName name="PROD0102_01_1">#REF!</definedName>
    <definedName name="PROD0102_01_2" localSheetId="17">#REF!</definedName>
    <definedName name="PROD0102_01_2" localSheetId="2">#REF!</definedName>
    <definedName name="PROD0102_01_2">#REF!</definedName>
    <definedName name="PROD0102_02_1" localSheetId="17">#REF!</definedName>
    <definedName name="PROD0102_02_1" localSheetId="2">#REF!</definedName>
    <definedName name="PROD0102_02_1">#REF!</definedName>
    <definedName name="PROD0102_02_2" localSheetId="17">#REF!</definedName>
    <definedName name="PROD0102_02_2" localSheetId="2">#REF!</definedName>
    <definedName name="PROD0102_02_2">#REF!</definedName>
    <definedName name="PROD0102_03_1" localSheetId="17">#REF!</definedName>
    <definedName name="PROD0102_03_1" localSheetId="2">#REF!</definedName>
    <definedName name="PROD0102_03_1">#REF!</definedName>
    <definedName name="PROD0102_03_2" localSheetId="17">#REF!</definedName>
    <definedName name="PROD0102_03_2" localSheetId="2">#REF!</definedName>
    <definedName name="PROD0102_03_2">#REF!</definedName>
    <definedName name="PROD0102_04_1" localSheetId="17">#REF!</definedName>
    <definedName name="PROD0102_04_1" localSheetId="2">#REF!</definedName>
    <definedName name="PROD0102_04_1">#REF!</definedName>
    <definedName name="PROD0102_04_10" localSheetId="17">#REF!</definedName>
    <definedName name="PROD0102_04_10" localSheetId="2">#REF!</definedName>
    <definedName name="PROD0102_04_10">#REF!</definedName>
    <definedName name="PROD0102_04_11" localSheetId="17">#REF!</definedName>
    <definedName name="PROD0102_04_11" localSheetId="2">#REF!</definedName>
    <definedName name="PROD0102_04_11">#REF!</definedName>
    <definedName name="PROD0102_04_12" localSheetId="17">#REF!</definedName>
    <definedName name="PROD0102_04_12" localSheetId="2">#REF!</definedName>
    <definedName name="PROD0102_04_12">#REF!</definedName>
    <definedName name="PROD0102_04_13" localSheetId="17">#REF!</definedName>
    <definedName name="PROD0102_04_13" localSheetId="2">#REF!</definedName>
    <definedName name="PROD0102_04_13">#REF!</definedName>
    <definedName name="PROD0102_04_14" localSheetId="17">#REF!</definedName>
    <definedName name="PROD0102_04_14" localSheetId="2">#REF!</definedName>
    <definedName name="PROD0102_04_14">#REF!</definedName>
    <definedName name="PROD0102_04_2" localSheetId="17">#REF!</definedName>
    <definedName name="PROD0102_04_2" localSheetId="2">#REF!</definedName>
    <definedName name="PROD0102_04_2">#REF!</definedName>
    <definedName name="PROD0102_04_3" localSheetId="17">#REF!</definedName>
    <definedName name="PROD0102_04_3" localSheetId="2">#REF!</definedName>
    <definedName name="PROD0102_04_3">#REF!</definedName>
    <definedName name="PROD0102_04_4" localSheetId="17">#REF!</definedName>
    <definedName name="PROD0102_04_4" localSheetId="2">#REF!</definedName>
    <definedName name="PROD0102_04_4">#REF!</definedName>
    <definedName name="PROD0102_04_5" localSheetId="17">#REF!</definedName>
    <definedName name="PROD0102_04_5" localSheetId="2">#REF!</definedName>
    <definedName name="PROD0102_04_5">#REF!</definedName>
    <definedName name="PROD0102_04_6" localSheetId="17">#REF!</definedName>
    <definedName name="PROD0102_04_6" localSheetId="2">#REF!</definedName>
    <definedName name="PROD0102_04_6">#REF!</definedName>
    <definedName name="PROD0102_04_7" localSheetId="17">#REF!</definedName>
    <definedName name="PROD0102_04_7" localSheetId="2">#REF!</definedName>
    <definedName name="PROD0102_04_7">#REF!</definedName>
    <definedName name="PROD0102_04_8" localSheetId="17">#REF!</definedName>
    <definedName name="PROD0102_04_8" localSheetId="2">#REF!</definedName>
    <definedName name="PROD0102_04_8">#REF!</definedName>
    <definedName name="PROD0102_04_9" localSheetId="17">#REF!</definedName>
    <definedName name="PROD0102_04_9" localSheetId="2">#REF!</definedName>
    <definedName name="PROD0102_04_9">#REF!</definedName>
    <definedName name="PROD0103_01_1" localSheetId="17">#REF!</definedName>
    <definedName name="PROD0103_01_1" localSheetId="2">#REF!</definedName>
    <definedName name="PROD0103_01_1">#REF!</definedName>
    <definedName name="PROD0103_01_2" localSheetId="17">#REF!</definedName>
    <definedName name="PROD0103_01_2" localSheetId="2">#REF!</definedName>
    <definedName name="PROD0103_01_2">#REF!</definedName>
    <definedName name="PROD0103_02_1" localSheetId="17">#REF!</definedName>
    <definedName name="PROD0103_02_1" localSheetId="2">#REF!</definedName>
    <definedName name="PROD0103_02_1">#REF!</definedName>
    <definedName name="PROD0103_02_2" localSheetId="17">#REF!</definedName>
    <definedName name="PROD0103_02_2" localSheetId="2">#REF!</definedName>
    <definedName name="PROD0103_02_2">#REF!</definedName>
    <definedName name="PROD0104_01_1" localSheetId="17">#REF!</definedName>
    <definedName name="PROD0104_01_1" localSheetId="2">#REF!</definedName>
    <definedName name="PROD0104_01_1">#REF!</definedName>
    <definedName name="PROD0104_01_2" localSheetId="17">#REF!</definedName>
    <definedName name="PROD0104_01_2" localSheetId="2">#REF!</definedName>
    <definedName name="PROD0104_01_2">#REF!</definedName>
    <definedName name="PROD0104_02_1" localSheetId="17">#REF!</definedName>
    <definedName name="PROD0104_02_1" localSheetId="2">#REF!</definedName>
    <definedName name="PROD0104_02_1">#REF!</definedName>
    <definedName name="PROD0105_01_1" localSheetId="17">#REF!</definedName>
    <definedName name="PROD0105_01_1" localSheetId="2">#REF!</definedName>
    <definedName name="PROD0105_01_1">#REF!</definedName>
    <definedName name="PROD0105_01_2" localSheetId="17">#REF!</definedName>
    <definedName name="PROD0105_01_2" localSheetId="2">#REF!</definedName>
    <definedName name="PROD0105_01_2">#REF!</definedName>
    <definedName name="PROD0105_02_1" localSheetId="17">#REF!</definedName>
    <definedName name="PROD0105_02_1" localSheetId="2">#REF!</definedName>
    <definedName name="PROD0105_02_1">#REF!</definedName>
    <definedName name="PROD0203_01_1" localSheetId="17">#REF!</definedName>
    <definedName name="PROD0203_01_1" localSheetId="2">#REF!</definedName>
    <definedName name="PROD0203_01_1">#REF!</definedName>
    <definedName name="PROD0203_02_1" localSheetId="17">#REF!</definedName>
    <definedName name="PROD0203_02_1" localSheetId="2">#REF!</definedName>
    <definedName name="PROD0203_02_1">#REF!</definedName>
    <definedName name="PROD0203_02_2" localSheetId="17">#REF!</definedName>
    <definedName name="PROD0203_02_2" localSheetId="2">#REF!</definedName>
    <definedName name="PROD0203_02_2">#REF!</definedName>
    <definedName name="PROD0203_02_3" localSheetId="17">#REF!</definedName>
    <definedName name="PROD0203_02_3" localSheetId="2">#REF!</definedName>
    <definedName name="PROD0203_02_3">#REF!</definedName>
    <definedName name="PROD0203_02_4" localSheetId="17">#REF!</definedName>
    <definedName name="PROD0203_02_4" localSheetId="2">#REF!</definedName>
    <definedName name="PROD0203_02_4">#REF!</definedName>
    <definedName name="PROD0203_02_5" localSheetId="17">#REF!</definedName>
    <definedName name="PROD0203_02_5" localSheetId="2">#REF!</definedName>
    <definedName name="PROD0203_02_5">#REF!</definedName>
    <definedName name="PROD0203_02_6" localSheetId="17">#REF!</definedName>
    <definedName name="PROD0203_02_6" localSheetId="2">#REF!</definedName>
    <definedName name="PROD0203_02_6">#REF!</definedName>
    <definedName name="PROD0203_02_7" localSheetId="17">#REF!</definedName>
    <definedName name="PROD0203_02_7" localSheetId="2">#REF!</definedName>
    <definedName name="PROD0203_02_7">#REF!</definedName>
    <definedName name="PROD0205_01_1" localSheetId="17">#REF!</definedName>
    <definedName name="PROD0205_01_1" localSheetId="2">#REF!</definedName>
    <definedName name="PROD0205_01_1">#REF!</definedName>
    <definedName name="PROD0205_01_2" localSheetId="17">#REF!</definedName>
    <definedName name="PROD0205_01_2" localSheetId="2">#REF!</definedName>
    <definedName name="PROD0205_01_2">#REF!</definedName>
    <definedName name="PROD0205_01_3" localSheetId="17">#REF!</definedName>
    <definedName name="PROD0205_01_3" localSheetId="2">#REF!</definedName>
    <definedName name="PROD0205_01_3">#REF!</definedName>
    <definedName name="PROD0205_01_4" localSheetId="17">#REF!</definedName>
    <definedName name="PROD0205_01_4" localSheetId="2">#REF!</definedName>
    <definedName name="PROD0205_01_4">#REF!</definedName>
    <definedName name="PROD0205_01_5" localSheetId="17">#REF!</definedName>
    <definedName name="PROD0205_01_5" localSheetId="2">#REF!</definedName>
    <definedName name="PROD0205_01_5">#REF!</definedName>
    <definedName name="PROD0205_02_1" localSheetId="17">#REF!</definedName>
    <definedName name="PROD0205_02_1" localSheetId="2">#REF!</definedName>
    <definedName name="PROD0205_02_1">#REF!</definedName>
    <definedName name="PROD0205_02_2" localSheetId="17">#REF!</definedName>
    <definedName name="PROD0205_02_2" localSheetId="2">#REF!</definedName>
    <definedName name="PROD0205_02_2">#REF!</definedName>
    <definedName name="PROD0205_02_3" localSheetId="17">#REF!</definedName>
    <definedName name="PROD0205_02_3" localSheetId="2">#REF!</definedName>
    <definedName name="PROD0205_02_3">#REF!</definedName>
    <definedName name="PROD0205_02_4" localSheetId="17">#REF!</definedName>
    <definedName name="PROD0205_02_4" localSheetId="2">#REF!</definedName>
    <definedName name="PROD0205_02_4">#REF!</definedName>
    <definedName name="PROD0205_03_1" localSheetId="17">#REF!</definedName>
    <definedName name="PROD0205_03_1" localSheetId="2">#REF!</definedName>
    <definedName name="PROD0205_03_1">#REF!</definedName>
    <definedName name="PROD0205_03_2" localSheetId="17">#REF!</definedName>
    <definedName name="PROD0205_03_2" localSheetId="2">#REF!</definedName>
    <definedName name="PROD0205_03_2">#REF!</definedName>
    <definedName name="PROD0205_03_3" localSheetId="17">#REF!</definedName>
    <definedName name="PROD0205_03_3" localSheetId="2">#REF!</definedName>
    <definedName name="PROD0205_03_3">#REF!</definedName>
    <definedName name="PROD0205_03_4" localSheetId="17">#REF!</definedName>
    <definedName name="PROD0205_03_4" localSheetId="2">#REF!</definedName>
    <definedName name="PROD0205_03_4">#REF!</definedName>
    <definedName name="PROD0205_04_1" localSheetId="17">#REF!</definedName>
    <definedName name="PROD0205_04_1" localSheetId="2">#REF!</definedName>
    <definedName name="PROD0205_04_1">#REF!</definedName>
    <definedName name="PROD0205_04_2" localSheetId="17">#REF!</definedName>
    <definedName name="PROD0205_04_2" localSheetId="2">#REF!</definedName>
    <definedName name="PROD0205_04_2">#REF!</definedName>
    <definedName name="PROD0205_05_1" localSheetId="17">#REF!</definedName>
    <definedName name="PROD0205_05_1" localSheetId="2">#REF!</definedName>
    <definedName name="PROD0205_05_1">#REF!</definedName>
    <definedName name="PROD0205_05_2" localSheetId="17">#REF!</definedName>
    <definedName name="PROD0205_05_2" localSheetId="2">#REF!</definedName>
    <definedName name="PROD0205_05_2">#REF!</definedName>
    <definedName name="PROD0205_05_3" localSheetId="17">#REF!</definedName>
    <definedName name="PROD0205_05_3" localSheetId="2">#REF!</definedName>
    <definedName name="PROD0205_05_3">#REF!</definedName>
    <definedName name="PROD0208_01_1" localSheetId="17">#REF!</definedName>
    <definedName name="PROD0208_01_1" localSheetId="2">#REF!</definedName>
    <definedName name="PROD0208_01_1">#REF!</definedName>
    <definedName name="PROD0208_02_1" localSheetId="17">#REF!</definedName>
    <definedName name="PROD0208_02_1" localSheetId="2">#REF!</definedName>
    <definedName name="PROD0208_02_1">#REF!</definedName>
    <definedName name="PROD0208_02_2" localSheetId="17">#REF!</definedName>
    <definedName name="PROD0208_02_2" localSheetId="2">#REF!</definedName>
    <definedName name="PROD0208_02_2">#REF!</definedName>
    <definedName name="PROD0208_02_3" localSheetId="17">#REF!</definedName>
    <definedName name="PROD0208_02_3" localSheetId="2">#REF!</definedName>
    <definedName name="PROD0208_02_3">#REF!</definedName>
    <definedName name="PROD0208_02_4" localSheetId="17">#REF!</definedName>
    <definedName name="PROD0208_02_4" localSheetId="2">#REF!</definedName>
    <definedName name="PROD0208_02_4">#REF!</definedName>
    <definedName name="PROD0208_02_5" localSheetId="17">#REF!</definedName>
    <definedName name="PROD0208_02_5" localSheetId="2">#REF!</definedName>
    <definedName name="PROD0208_02_5">#REF!</definedName>
    <definedName name="PROD0210_01_1" localSheetId="17">#REF!</definedName>
    <definedName name="PROD0210_01_1" localSheetId="2">#REF!</definedName>
    <definedName name="PROD0210_01_1">#REF!</definedName>
    <definedName name="PROD0213_01_1" localSheetId="17">#REF!</definedName>
    <definedName name="PROD0213_01_1" localSheetId="2">#REF!</definedName>
    <definedName name="PROD0213_01_1">#REF!</definedName>
    <definedName name="PROD0215_01_1" localSheetId="17">#REF!</definedName>
    <definedName name="PROD0215_01_1" localSheetId="2">#REF!</definedName>
    <definedName name="PROD0215_01_1">#REF!</definedName>
    <definedName name="PROD0215_01_2" localSheetId="17">#REF!</definedName>
    <definedName name="PROD0215_01_2" localSheetId="2">#REF!</definedName>
    <definedName name="PROD0215_01_2">#REF!</definedName>
    <definedName name="PROD0215_01_3" localSheetId="17">#REF!</definedName>
    <definedName name="PROD0215_01_3" localSheetId="2">#REF!</definedName>
    <definedName name="PROD0215_01_3">#REF!</definedName>
    <definedName name="PROD0301_01_1" localSheetId="17">#REF!</definedName>
    <definedName name="PROD0301_01_1" localSheetId="2">#REF!</definedName>
    <definedName name="PROD0301_01_1">#REF!</definedName>
    <definedName name="PROD0301_01_2" localSheetId="17">#REF!</definedName>
    <definedName name="PROD0301_01_2" localSheetId="2">#REF!</definedName>
    <definedName name="PROD0301_01_2">#REF!</definedName>
    <definedName name="PROD0401_01_1" localSheetId="17">#REF!</definedName>
    <definedName name="PROD0401_01_1" localSheetId="2">#REF!</definedName>
    <definedName name="PROD0401_01_1">#REF!</definedName>
    <definedName name="PROD0401_01_2" localSheetId="17">#REF!</definedName>
    <definedName name="PROD0401_01_2" localSheetId="2">#REF!</definedName>
    <definedName name="PROD0401_01_2">#REF!</definedName>
    <definedName name="PROD0401_01_3" localSheetId="17">#REF!</definedName>
    <definedName name="PROD0401_01_3" localSheetId="2">#REF!</definedName>
    <definedName name="PROD0401_01_3">#REF!</definedName>
    <definedName name="PROD0401_02_1" localSheetId="17">#REF!</definedName>
    <definedName name="PROD0401_02_1" localSheetId="2">#REF!</definedName>
    <definedName name="PROD0401_02_1">#REF!</definedName>
    <definedName name="PROD0401_02_2" localSheetId="17">#REF!</definedName>
    <definedName name="PROD0401_02_2" localSheetId="2">#REF!</definedName>
    <definedName name="PROD0401_02_2">#REF!</definedName>
    <definedName name="PROD0416_01_1" localSheetId="17">#REF!</definedName>
    <definedName name="PROD0416_01_1" localSheetId="2">#REF!</definedName>
    <definedName name="PROD0416_01_1">#REF!</definedName>
    <definedName name="PROD0416_01_2" localSheetId="17">#REF!</definedName>
    <definedName name="PROD0416_01_2" localSheetId="2">#REF!</definedName>
    <definedName name="PROD0416_01_2">#REF!</definedName>
    <definedName name="PROD0416_02_1" localSheetId="17">#REF!</definedName>
    <definedName name="PROD0416_02_1" localSheetId="2">#REF!</definedName>
    <definedName name="PROD0416_02_1">#REF!</definedName>
    <definedName name="PROD0416_02_2" localSheetId="17">#REF!</definedName>
    <definedName name="PROD0416_02_2" localSheetId="2">#REF!</definedName>
    <definedName name="PROD0416_02_2">#REF!</definedName>
    <definedName name="PROD0417_01_1" localSheetId="17">#REF!</definedName>
    <definedName name="PROD0417_01_1" localSheetId="2">#REF!</definedName>
    <definedName name="PROD0417_01_1">#REF!</definedName>
    <definedName name="PROD0417_02_1" localSheetId="17">#REF!</definedName>
    <definedName name="PROD0417_02_1" localSheetId="2">#REF!</definedName>
    <definedName name="PROD0417_02_1">#REF!</definedName>
    <definedName name="PROD0418_01_1" localSheetId="17">#REF!</definedName>
    <definedName name="PROD0418_01_1" localSheetId="2">#REF!</definedName>
    <definedName name="PROD0418_01_1">#REF!</definedName>
    <definedName name="PROD0418_02_1" localSheetId="17">#REF!</definedName>
    <definedName name="PROD0418_02_1" localSheetId="2">#REF!</definedName>
    <definedName name="PROD0418_02_1">#REF!</definedName>
    <definedName name="PROD0419_01_1" localSheetId="17">#REF!</definedName>
    <definedName name="PROD0419_01_1" localSheetId="2">#REF!</definedName>
    <definedName name="PROD0419_01_1">#REF!</definedName>
    <definedName name="PROD0419_01_2" localSheetId="17">#REF!</definedName>
    <definedName name="PROD0419_01_2" localSheetId="2">#REF!</definedName>
    <definedName name="PROD0419_01_2">#REF!</definedName>
    <definedName name="PROD0420_01_1" localSheetId="17">#REF!</definedName>
    <definedName name="PROD0420_01_1" localSheetId="2">#REF!</definedName>
    <definedName name="PROD0420_01_1">#REF!</definedName>
    <definedName name="PROD0421_01_1" localSheetId="17">#REF!</definedName>
    <definedName name="PROD0421_01_1" localSheetId="2">#REF!</definedName>
    <definedName name="PROD0421_01_1">#REF!</definedName>
    <definedName name="PROD0421_01_2" localSheetId="17">#REF!</definedName>
    <definedName name="PROD0421_01_2" localSheetId="2">#REF!</definedName>
    <definedName name="PROD0421_01_2">#REF!</definedName>
    <definedName name="PROD0421_02_1" localSheetId="17">#REF!</definedName>
    <definedName name="PROD0421_02_1" localSheetId="2">#REF!</definedName>
    <definedName name="PROD0421_02_1">#REF!</definedName>
    <definedName name="PROD0422_01_1" localSheetId="17">#REF!</definedName>
    <definedName name="PROD0422_01_1" localSheetId="2">#REF!</definedName>
    <definedName name="PROD0422_01_1">#REF!</definedName>
    <definedName name="PROD0422_01_2" localSheetId="17">#REF!</definedName>
    <definedName name="PROD0422_01_2" localSheetId="2">#REF!</definedName>
    <definedName name="PROD0422_01_2">#REF!</definedName>
    <definedName name="PROD0423_01_1" localSheetId="17">#REF!</definedName>
    <definedName name="PROD0423_01_1" localSheetId="2">#REF!</definedName>
    <definedName name="PROD0423_01_1">#REF!</definedName>
    <definedName name="PROD0423_01_2" localSheetId="17">#REF!</definedName>
    <definedName name="PROD0423_01_2" localSheetId="2">#REF!</definedName>
    <definedName name="PROD0423_01_2">#REF!</definedName>
    <definedName name="PROD0424_01_1" localSheetId="17">#REF!</definedName>
    <definedName name="PROD0424_01_1" localSheetId="2">#REF!</definedName>
    <definedName name="PROD0424_01_1">#REF!</definedName>
    <definedName name="PROD0424_01_2" localSheetId="17">#REF!</definedName>
    <definedName name="PROD0424_01_2" localSheetId="2">#REF!</definedName>
    <definedName name="PROD0424_01_2">#REF!</definedName>
    <definedName name="PROD0425_01_1" localSheetId="17">#REF!</definedName>
    <definedName name="PROD0425_01_1" localSheetId="2">#REF!</definedName>
    <definedName name="PROD0425_01_1">#REF!</definedName>
    <definedName name="PROD0425_01_2" localSheetId="17">#REF!</definedName>
    <definedName name="PROD0425_01_2" localSheetId="2">#REF!</definedName>
    <definedName name="PROD0425_01_2">#REF!</definedName>
    <definedName name="PROD0426_01_1" localSheetId="17">#REF!</definedName>
    <definedName name="PROD0426_01_1" localSheetId="2">#REF!</definedName>
    <definedName name="PROD0426_01_1">#REF!</definedName>
    <definedName name="PROD0426_01_2" localSheetId="17">#REF!</definedName>
    <definedName name="PROD0426_01_2" localSheetId="2">#REF!</definedName>
    <definedName name="PROD0426_01_2">#REF!</definedName>
    <definedName name="PROD0501_01_1" localSheetId="17">#REF!</definedName>
    <definedName name="PROD0501_01_1" localSheetId="2">#REF!</definedName>
    <definedName name="PROD0501_01_1">#REF!</definedName>
    <definedName name="PROD0501_01_2" localSheetId="17">#REF!</definedName>
    <definedName name="PROD0501_01_2" localSheetId="2">#REF!</definedName>
    <definedName name="PROD0501_01_2">#REF!</definedName>
    <definedName name="PROD0501_01_3" localSheetId="17">#REF!</definedName>
    <definedName name="PROD0501_01_3" localSheetId="2">#REF!</definedName>
    <definedName name="PROD0501_01_3">#REF!</definedName>
    <definedName name="PROD0501_01_4" localSheetId="17">#REF!</definedName>
    <definedName name="PROD0501_01_4" localSheetId="2">#REF!</definedName>
    <definedName name="PROD0501_01_4">#REF!</definedName>
    <definedName name="PROD0501_01_5" localSheetId="17">#REF!</definedName>
    <definedName name="PROD0501_01_5" localSheetId="2">#REF!</definedName>
    <definedName name="PROD0501_01_5">#REF!</definedName>
    <definedName name="PROD0501_02_1" localSheetId="17">#REF!</definedName>
    <definedName name="PROD0501_02_1" localSheetId="2">#REF!</definedName>
    <definedName name="PROD0501_02_1">#REF!</definedName>
    <definedName name="PROD0501_02_2" localSheetId="17">#REF!</definedName>
    <definedName name="PROD0501_02_2" localSheetId="2">#REF!</definedName>
    <definedName name="PROD0501_02_2">#REF!</definedName>
    <definedName name="PROD0501_02_3" localSheetId="17">#REF!</definedName>
    <definedName name="PROD0501_02_3" localSheetId="2">#REF!</definedName>
    <definedName name="PROD0501_02_3">#REF!</definedName>
    <definedName name="PROD0501_02_4" localSheetId="17">#REF!</definedName>
    <definedName name="PROD0501_02_4" localSheetId="2">#REF!</definedName>
    <definedName name="PROD0501_02_4">#REF!</definedName>
    <definedName name="PROD0501_02_5" localSheetId="17">#REF!</definedName>
    <definedName name="PROD0501_02_5" localSheetId="2">#REF!</definedName>
    <definedName name="PROD0501_02_5">#REF!</definedName>
    <definedName name="PROD0501_03_1" localSheetId="17">#REF!</definedName>
    <definedName name="PROD0501_03_1" localSheetId="2">#REF!</definedName>
    <definedName name="PROD0501_03_1">#REF!</definedName>
    <definedName name="PROD0501_03_2" localSheetId="17">#REF!</definedName>
    <definedName name="PROD0501_03_2" localSheetId="2">#REF!</definedName>
    <definedName name="PROD0501_03_2">#REF!</definedName>
    <definedName name="PROD0501_03_3" localSheetId="17">#REF!</definedName>
    <definedName name="PROD0501_03_3" localSheetId="2">#REF!</definedName>
    <definedName name="PROD0501_03_3">#REF!</definedName>
    <definedName name="PROD0501_03_4" localSheetId="17">#REF!</definedName>
    <definedName name="PROD0501_03_4" localSheetId="2">#REF!</definedName>
    <definedName name="PROD0501_03_4">#REF!</definedName>
    <definedName name="PROD0501_03_5" localSheetId="17">#REF!</definedName>
    <definedName name="PROD0501_03_5" localSheetId="2">#REF!</definedName>
    <definedName name="PROD0501_03_5">#REF!</definedName>
    <definedName name="PROD0501_04_1" localSheetId="17">#REF!</definedName>
    <definedName name="PROD0501_04_1" localSheetId="2">#REF!</definedName>
    <definedName name="PROD0501_04_1">#REF!</definedName>
    <definedName name="PROD0501_04_2" localSheetId="17">#REF!</definedName>
    <definedName name="PROD0501_04_2" localSheetId="2">#REF!</definedName>
    <definedName name="PROD0501_04_2">#REF!</definedName>
    <definedName name="PROD0501_04_3" localSheetId="17">#REF!</definedName>
    <definedName name="PROD0501_04_3" localSheetId="2">#REF!</definedName>
    <definedName name="PROD0501_04_3">#REF!</definedName>
    <definedName name="PROD0501_04_4" localSheetId="17">#REF!</definedName>
    <definedName name="PROD0501_04_4" localSheetId="2">#REF!</definedName>
    <definedName name="PROD0501_04_4">#REF!</definedName>
    <definedName name="PROD0501_04_5" localSheetId="17">#REF!</definedName>
    <definedName name="PROD0501_04_5" localSheetId="2">#REF!</definedName>
    <definedName name="PROD0501_04_5">#REF!</definedName>
    <definedName name="PROD0501_05_1" localSheetId="17">#REF!</definedName>
    <definedName name="PROD0501_05_1" localSheetId="2">#REF!</definedName>
    <definedName name="PROD0501_05_1">#REF!</definedName>
    <definedName name="PROD0501_05_2" localSheetId="17">#REF!</definedName>
    <definedName name="PROD0501_05_2" localSheetId="2">#REF!</definedName>
    <definedName name="PROD0501_05_2">#REF!</definedName>
    <definedName name="PROD0501_05_3" localSheetId="17">#REF!</definedName>
    <definedName name="PROD0501_05_3" localSheetId="2">#REF!</definedName>
    <definedName name="PROD0501_05_3">#REF!</definedName>
    <definedName name="PROD0501_05_4" localSheetId="17">#REF!</definedName>
    <definedName name="PROD0501_05_4" localSheetId="2">#REF!</definedName>
    <definedName name="PROD0501_05_4">#REF!</definedName>
    <definedName name="PROD0501_05_5" localSheetId="17">#REF!</definedName>
    <definedName name="PROD0501_05_5" localSheetId="2">#REF!</definedName>
    <definedName name="PROD0501_05_5">#REF!</definedName>
    <definedName name="PROD0501_06_1" localSheetId="17">#REF!</definedName>
    <definedName name="PROD0501_06_1" localSheetId="2">#REF!</definedName>
    <definedName name="PROD0501_06_1">#REF!</definedName>
    <definedName name="PROD0501_06_2" localSheetId="17">#REF!</definedName>
    <definedName name="PROD0501_06_2" localSheetId="2">#REF!</definedName>
    <definedName name="PROD0501_06_2">#REF!</definedName>
    <definedName name="PROD0501_06_3" localSheetId="17">#REF!</definedName>
    <definedName name="PROD0501_06_3" localSheetId="2">#REF!</definedName>
    <definedName name="PROD0501_06_3">#REF!</definedName>
    <definedName name="PROD0501_06_4" localSheetId="17">#REF!</definedName>
    <definedName name="PROD0501_06_4" localSheetId="2">#REF!</definedName>
    <definedName name="PROD0501_06_4">#REF!</definedName>
    <definedName name="PROD0501_06_5" localSheetId="17">#REF!</definedName>
    <definedName name="PROD0501_06_5" localSheetId="2">#REF!</definedName>
    <definedName name="PROD0501_06_5">#REF!</definedName>
    <definedName name="PROD0501_07_1" localSheetId="17">#REF!</definedName>
    <definedName name="PROD0501_07_1" localSheetId="2">#REF!</definedName>
    <definedName name="PROD0501_07_1">#REF!</definedName>
    <definedName name="PROD0501_07_10" localSheetId="17">#REF!</definedName>
    <definedName name="PROD0501_07_10" localSheetId="2">#REF!</definedName>
    <definedName name="PROD0501_07_10">#REF!</definedName>
    <definedName name="PROD0501_07_11" localSheetId="17">#REF!</definedName>
    <definedName name="PROD0501_07_11" localSheetId="2">#REF!</definedName>
    <definedName name="PROD0501_07_11">#REF!</definedName>
    <definedName name="PROD0501_07_12" localSheetId="17">#REF!</definedName>
    <definedName name="PROD0501_07_12" localSheetId="2">#REF!</definedName>
    <definedName name="PROD0501_07_12">#REF!</definedName>
    <definedName name="PROD0501_07_13" localSheetId="17">#REF!</definedName>
    <definedName name="PROD0501_07_13" localSheetId="2">#REF!</definedName>
    <definedName name="PROD0501_07_13">#REF!</definedName>
    <definedName name="PROD0501_07_14" localSheetId="17">#REF!</definedName>
    <definedName name="PROD0501_07_14" localSheetId="2">#REF!</definedName>
    <definedName name="PROD0501_07_14">#REF!</definedName>
    <definedName name="PROD0501_07_15" localSheetId="17">#REF!</definedName>
    <definedName name="PROD0501_07_15" localSheetId="2">#REF!</definedName>
    <definedName name="PROD0501_07_15">#REF!</definedName>
    <definedName name="PROD0501_07_16" localSheetId="17">#REF!</definedName>
    <definedName name="PROD0501_07_16" localSheetId="2">#REF!</definedName>
    <definedName name="PROD0501_07_16">#REF!</definedName>
    <definedName name="PROD0501_07_17" localSheetId="17">#REF!</definedName>
    <definedName name="PROD0501_07_17" localSheetId="2">#REF!</definedName>
    <definedName name="PROD0501_07_17">#REF!</definedName>
    <definedName name="PROD0501_07_18" localSheetId="17">#REF!</definedName>
    <definedName name="PROD0501_07_18" localSheetId="2">#REF!</definedName>
    <definedName name="PROD0501_07_18">#REF!</definedName>
    <definedName name="PROD0501_07_19" localSheetId="17">#REF!</definedName>
    <definedName name="PROD0501_07_19" localSheetId="2">#REF!</definedName>
    <definedName name="PROD0501_07_19">#REF!</definedName>
    <definedName name="PROD0501_07_2" localSheetId="17">#REF!</definedName>
    <definedName name="PROD0501_07_2" localSheetId="2">#REF!</definedName>
    <definedName name="PROD0501_07_2">#REF!</definedName>
    <definedName name="PROD0501_07_20" localSheetId="17">#REF!</definedName>
    <definedName name="PROD0501_07_20" localSheetId="2">#REF!</definedName>
    <definedName name="PROD0501_07_20">#REF!</definedName>
    <definedName name="PROD0501_07_3" localSheetId="17">#REF!</definedName>
    <definedName name="PROD0501_07_3" localSheetId="2">#REF!</definedName>
    <definedName name="PROD0501_07_3">#REF!</definedName>
    <definedName name="PROD0501_07_4" localSheetId="17">#REF!</definedName>
    <definedName name="PROD0501_07_4" localSheetId="2">#REF!</definedName>
    <definedName name="PROD0501_07_4">#REF!</definedName>
    <definedName name="PROD0501_07_5" localSheetId="17">#REF!</definedName>
    <definedName name="PROD0501_07_5" localSheetId="2">#REF!</definedName>
    <definedName name="PROD0501_07_5">#REF!</definedName>
    <definedName name="PROD0501_07_6" localSheetId="17">#REF!</definedName>
    <definedName name="PROD0501_07_6" localSheetId="2">#REF!</definedName>
    <definedName name="PROD0501_07_6">#REF!</definedName>
    <definedName name="PROD0501_07_7" localSheetId="17">#REF!</definedName>
    <definedName name="PROD0501_07_7" localSheetId="2">#REF!</definedName>
    <definedName name="PROD0501_07_7">#REF!</definedName>
    <definedName name="PROD0501_07_8" localSheetId="17">#REF!</definedName>
    <definedName name="PROD0501_07_8" localSheetId="2">#REF!</definedName>
    <definedName name="PROD0501_07_8">#REF!</definedName>
    <definedName name="PROD0501_07_9" localSheetId="17">#REF!</definedName>
    <definedName name="PROD0501_07_9" localSheetId="2">#REF!</definedName>
    <definedName name="PROD0501_07_9">#REF!</definedName>
    <definedName name="PROD0601_01_1" localSheetId="17">#REF!</definedName>
    <definedName name="PROD0601_01_1" localSheetId="2">#REF!</definedName>
    <definedName name="PROD0601_01_1">#REF!</definedName>
    <definedName name="PROD0601_02_1" localSheetId="17">#REF!</definedName>
    <definedName name="PROD0601_02_1" localSheetId="2">#REF!</definedName>
    <definedName name="PROD0601_02_1">#REF!</definedName>
    <definedName name="PROD0601_03_1" localSheetId="17">#REF!</definedName>
    <definedName name="PROD0601_03_1" localSheetId="2">#REF!</definedName>
    <definedName name="PROD0601_03_1">#REF!</definedName>
    <definedName name="PROD0601_03_2" localSheetId="17">#REF!</definedName>
    <definedName name="PROD0601_03_2" localSheetId="2">#REF!</definedName>
    <definedName name="PROD0601_03_2">#REF!</definedName>
    <definedName name="PROD0601_04_1" localSheetId="17">#REF!</definedName>
    <definedName name="PROD0601_04_1" localSheetId="2">#REF!</definedName>
    <definedName name="PROD0601_04_1">#REF!</definedName>
    <definedName name="PROD0601_05_1" localSheetId="17">#REF!</definedName>
    <definedName name="PROD0601_05_1" localSheetId="2">#REF!</definedName>
    <definedName name="PROD0601_05_1">#REF!</definedName>
    <definedName name="PROD0601_06_1" localSheetId="17">#REF!</definedName>
    <definedName name="PROD0601_06_1" localSheetId="2">#REF!</definedName>
    <definedName name="PROD0601_06_1">#REF!</definedName>
    <definedName name="PROD0601_07_1" localSheetId="17">#REF!</definedName>
    <definedName name="PROD0601_07_1" localSheetId="2">#REF!</definedName>
    <definedName name="PROD0601_07_1">#REF!</definedName>
    <definedName name="PROD0601_07_10" localSheetId="17">#REF!</definedName>
    <definedName name="PROD0601_07_10" localSheetId="2">#REF!</definedName>
    <definedName name="PROD0601_07_10">#REF!</definedName>
    <definedName name="PROD0601_07_11" localSheetId="17">#REF!</definedName>
    <definedName name="PROD0601_07_11" localSheetId="2">#REF!</definedName>
    <definedName name="PROD0601_07_11">#REF!</definedName>
    <definedName name="PROD0601_07_2" localSheetId="17">#REF!</definedName>
    <definedName name="PROD0601_07_2" localSheetId="2">#REF!</definedName>
    <definedName name="PROD0601_07_2">#REF!</definedName>
    <definedName name="PROD0601_07_3" localSheetId="17">#REF!</definedName>
    <definedName name="PROD0601_07_3" localSheetId="2">#REF!</definedName>
    <definedName name="PROD0601_07_3">#REF!</definedName>
    <definedName name="PROD0601_07_4" localSheetId="17">#REF!</definedName>
    <definedName name="PROD0601_07_4" localSheetId="2">#REF!</definedName>
    <definedName name="PROD0601_07_4">#REF!</definedName>
    <definedName name="PROD0601_07_5" localSheetId="17">#REF!</definedName>
    <definedName name="PROD0601_07_5" localSheetId="2">#REF!</definedName>
    <definedName name="PROD0601_07_5">#REF!</definedName>
    <definedName name="PROD0601_07_6" localSheetId="17">#REF!</definedName>
    <definedName name="PROD0601_07_6" localSheetId="2">#REF!</definedName>
    <definedName name="PROD0601_07_6">#REF!</definedName>
    <definedName name="PROD0601_07_7" localSheetId="17">#REF!</definedName>
    <definedName name="PROD0601_07_7" localSheetId="2">#REF!</definedName>
    <definedName name="PROD0601_07_7">#REF!</definedName>
    <definedName name="PROD0601_07_8" localSheetId="17">#REF!</definedName>
    <definedName name="PROD0601_07_8" localSheetId="2">#REF!</definedName>
    <definedName name="PROD0601_07_8">#REF!</definedName>
    <definedName name="PROD0601_07_9" localSheetId="17">#REF!</definedName>
    <definedName name="PROD0601_07_9" localSheetId="2">#REF!</definedName>
    <definedName name="PROD0601_07_9">#REF!</definedName>
    <definedName name="PROD0603_01_1" localSheetId="17">#REF!</definedName>
    <definedName name="PROD0603_01_1" localSheetId="2">#REF!</definedName>
    <definedName name="PROD0603_01_1">#REF!</definedName>
    <definedName name="PROD0603_01_2" localSheetId="17">#REF!</definedName>
    <definedName name="PROD0603_01_2" localSheetId="2">#REF!</definedName>
    <definedName name="PROD0603_01_2">#REF!</definedName>
    <definedName name="PROD0603_02_1" localSheetId="17">#REF!</definedName>
    <definedName name="PROD0603_02_1" localSheetId="2">#REF!</definedName>
    <definedName name="PROD0603_02_1">#REF!</definedName>
    <definedName name="PROD0603_02_2" localSheetId="17">#REF!</definedName>
    <definedName name="PROD0603_02_2" localSheetId="2">#REF!</definedName>
    <definedName name="PROD0603_02_2">#REF!</definedName>
    <definedName name="PROD0603_03_1" localSheetId="17">#REF!</definedName>
    <definedName name="PROD0603_03_1" localSheetId="2">#REF!</definedName>
    <definedName name="PROD0603_03_1">#REF!</definedName>
    <definedName name="PROD0603_03_2" localSheetId="17">#REF!</definedName>
    <definedName name="PROD0603_03_2" localSheetId="2">#REF!</definedName>
    <definedName name="PROD0603_03_2">#REF!</definedName>
    <definedName name="PROD0603_04_1" localSheetId="17">#REF!</definedName>
    <definedName name="PROD0603_04_1" localSheetId="2">#REF!</definedName>
    <definedName name="PROD0603_04_1">#REF!</definedName>
    <definedName name="PROD0603_04_2" localSheetId="17">#REF!</definedName>
    <definedName name="PROD0603_04_2" localSheetId="2">#REF!</definedName>
    <definedName name="PROD0603_04_2">#REF!</definedName>
    <definedName name="PROD0603_05_1" localSheetId="17">#REF!</definedName>
    <definedName name="PROD0603_05_1" localSheetId="2">#REF!</definedName>
    <definedName name="PROD0603_05_1">#REF!</definedName>
    <definedName name="PROD0603_05_10" localSheetId="17">#REF!</definedName>
    <definedName name="PROD0603_05_10" localSheetId="2">#REF!</definedName>
    <definedName name="PROD0603_05_10">#REF!</definedName>
    <definedName name="PROD0603_05_11" localSheetId="17">#REF!</definedName>
    <definedName name="PROD0603_05_11" localSheetId="2">#REF!</definedName>
    <definedName name="PROD0603_05_11">#REF!</definedName>
    <definedName name="PROD0603_05_2" localSheetId="17">#REF!</definedName>
    <definedName name="PROD0603_05_2" localSheetId="2">#REF!</definedName>
    <definedName name="PROD0603_05_2">#REF!</definedName>
    <definedName name="PROD0603_05_3" localSheetId="17">#REF!</definedName>
    <definedName name="PROD0603_05_3" localSheetId="2">#REF!</definedName>
    <definedName name="PROD0603_05_3">#REF!</definedName>
    <definedName name="PROD0603_05_4" localSheetId="17">#REF!</definedName>
    <definedName name="PROD0603_05_4" localSheetId="2">#REF!</definedName>
    <definedName name="PROD0603_05_4">#REF!</definedName>
    <definedName name="PROD0603_05_5" localSheetId="17">#REF!</definedName>
    <definedName name="PROD0603_05_5" localSheetId="2">#REF!</definedName>
    <definedName name="PROD0603_05_5">#REF!</definedName>
    <definedName name="PROD0603_05_6" localSheetId="17">#REF!</definedName>
    <definedName name="PROD0603_05_6" localSheetId="2">#REF!</definedName>
    <definedName name="PROD0603_05_6">#REF!</definedName>
    <definedName name="PROD0603_05_7" localSheetId="17">#REF!</definedName>
    <definedName name="PROD0603_05_7" localSheetId="2">#REF!</definedName>
    <definedName name="PROD0603_05_7">#REF!</definedName>
    <definedName name="PROD0603_05_8" localSheetId="17">#REF!</definedName>
    <definedName name="PROD0603_05_8" localSheetId="2">#REF!</definedName>
    <definedName name="PROD0603_05_8">#REF!</definedName>
    <definedName name="PROD0603_05_9" localSheetId="17">#REF!</definedName>
    <definedName name="PROD0603_05_9" localSheetId="2">#REF!</definedName>
    <definedName name="PROD0603_05_9">#REF!</definedName>
    <definedName name="PROD0604_01_1" localSheetId="17">#REF!</definedName>
    <definedName name="PROD0604_01_1" localSheetId="2">#REF!</definedName>
    <definedName name="PROD0604_01_1">#REF!</definedName>
    <definedName name="PROD0604_01_2" localSheetId="17">#REF!</definedName>
    <definedName name="PROD0604_01_2" localSheetId="2">#REF!</definedName>
    <definedName name="PROD0604_01_2">#REF!</definedName>
    <definedName name="PROD0604_01_3" localSheetId="17">#REF!</definedName>
    <definedName name="PROD0604_01_3" localSheetId="2">#REF!</definedName>
    <definedName name="PROD0604_01_3">#REF!</definedName>
    <definedName name="PROD0604_01_4" localSheetId="17">#REF!</definedName>
    <definedName name="PROD0604_01_4" localSheetId="2">#REF!</definedName>
    <definedName name="PROD0604_01_4">#REF!</definedName>
    <definedName name="PROD0605_01_1" localSheetId="17">#REF!</definedName>
    <definedName name="PROD0605_01_1" localSheetId="2">#REF!</definedName>
    <definedName name="PROD0605_01_1">#REF!</definedName>
    <definedName name="PROD0605_01_2" localSheetId="17">#REF!</definedName>
    <definedName name="PROD0605_01_2" localSheetId="2">#REF!</definedName>
    <definedName name="PROD0605_01_2">#REF!</definedName>
    <definedName name="PROD0605_01_3" localSheetId="17">#REF!</definedName>
    <definedName name="PROD0605_01_3" localSheetId="2">#REF!</definedName>
    <definedName name="PROD0605_01_3">#REF!</definedName>
    <definedName name="PROD0605_02_1" localSheetId="17">#REF!</definedName>
    <definedName name="PROD0605_02_1" localSheetId="2">#REF!</definedName>
    <definedName name="PROD0605_02_1">#REF!</definedName>
    <definedName name="PROD0605_02_2" localSheetId="17">#REF!</definedName>
    <definedName name="PROD0605_02_2" localSheetId="2">#REF!</definedName>
    <definedName name="PROD0605_02_2">#REF!</definedName>
    <definedName name="PROD0701_01_1" localSheetId="17">#REF!</definedName>
    <definedName name="PROD0701_01_1" localSheetId="2">#REF!</definedName>
    <definedName name="PROD0701_01_1">#REF!</definedName>
    <definedName name="PROD0701_01_2" localSheetId="17">#REF!</definedName>
    <definedName name="PROD0701_01_2" localSheetId="2">#REF!</definedName>
    <definedName name="PROD0701_01_2">#REF!</definedName>
    <definedName name="PROD0701_01_3" localSheetId="17">#REF!</definedName>
    <definedName name="PROD0701_01_3" localSheetId="2">#REF!</definedName>
    <definedName name="PROD0701_01_3">#REF!</definedName>
    <definedName name="PROD0701_01_4" localSheetId="17">#REF!</definedName>
    <definedName name="PROD0701_01_4" localSheetId="2">#REF!</definedName>
    <definedName name="PROD0701_01_4">#REF!</definedName>
    <definedName name="PROD0701_01_5" localSheetId="17">#REF!</definedName>
    <definedName name="PROD0701_01_5" localSheetId="2">#REF!</definedName>
    <definedName name="PROD0701_01_5">#REF!</definedName>
    <definedName name="PROD0701_01_6" localSheetId="17">#REF!</definedName>
    <definedName name="PROD0701_01_6" localSheetId="2">#REF!</definedName>
    <definedName name="PROD0701_01_6">#REF!</definedName>
    <definedName name="PROD0701_01_7" localSheetId="17">#REF!</definedName>
    <definedName name="PROD0701_01_7" localSheetId="2">#REF!</definedName>
    <definedName name="PROD0701_01_7">#REF!</definedName>
    <definedName name="PROD0701_01_8" localSheetId="17">#REF!</definedName>
    <definedName name="PROD0701_01_8" localSheetId="2">#REF!</definedName>
    <definedName name="PROD0701_01_8">#REF!</definedName>
    <definedName name="PROD0701_01_9" localSheetId="17">#REF!</definedName>
    <definedName name="PROD0701_01_9" localSheetId="2">#REF!</definedName>
    <definedName name="PROD0701_01_9">#REF!</definedName>
    <definedName name="PROD0701_02_1" localSheetId="17">#REF!</definedName>
    <definedName name="PROD0701_02_1" localSheetId="2">#REF!</definedName>
    <definedName name="PROD0701_02_1">#REF!</definedName>
    <definedName name="PROD0701_03_1" localSheetId="17">#REF!</definedName>
    <definedName name="PROD0701_03_1" localSheetId="2">#REF!</definedName>
    <definedName name="PROD0701_03_1">#REF!</definedName>
    <definedName name="PROD0701_03_2" localSheetId="17">#REF!</definedName>
    <definedName name="PROD0701_03_2" localSheetId="2">#REF!</definedName>
    <definedName name="PROD0701_03_2">#REF!</definedName>
    <definedName name="PROD0701_03_3" localSheetId="17">#REF!</definedName>
    <definedName name="PROD0701_03_3" localSheetId="2">#REF!</definedName>
    <definedName name="PROD0701_03_3">#REF!</definedName>
    <definedName name="PROD0701_03_4" localSheetId="17">#REF!</definedName>
    <definedName name="PROD0701_03_4" localSheetId="2">#REF!</definedName>
    <definedName name="PROD0701_03_4">#REF!</definedName>
    <definedName name="PROD0702_01_1" localSheetId="17">#REF!</definedName>
    <definedName name="PROD0702_01_1" localSheetId="2">#REF!</definedName>
    <definedName name="PROD0702_01_1">#REF!</definedName>
    <definedName name="PROD0702_01_2" localSheetId="17">#REF!</definedName>
    <definedName name="PROD0702_01_2" localSheetId="2">#REF!</definedName>
    <definedName name="PROD0702_01_2">#REF!</definedName>
    <definedName name="PROD0702_01_3" localSheetId="17">#REF!</definedName>
    <definedName name="PROD0702_01_3" localSheetId="2">#REF!</definedName>
    <definedName name="PROD0702_01_3">#REF!</definedName>
    <definedName name="PROD0702_01_4" localSheetId="17">#REF!</definedName>
    <definedName name="PROD0702_01_4" localSheetId="2">#REF!</definedName>
    <definedName name="PROD0702_01_4">#REF!</definedName>
    <definedName name="PROD0702_02_1" localSheetId="17">#REF!</definedName>
    <definedName name="PROD0702_02_1" localSheetId="2">#REF!</definedName>
    <definedName name="PROD0702_02_1">#REF!</definedName>
    <definedName name="PROD0702_02_10" localSheetId="17">#REF!</definedName>
    <definedName name="PROD0702_02_10" localSheetId="2">#REF!</definedName>
    <definedName name="PROD0702_02_10">#REF!</definedName>
    <definedName name="PROD0702_02_11" localSheetId="17">#REF!</definedName>
    <definedName name="PROD0702_02_11" localSheetId="2">#REF!</definedName>
    <definedName name="PROD0702_02_11">#REF!</definedName>
    <definedName name="PROD0702_02_12" localSheetId="17">#REF!</definedName>
    <definedName name="PROD0702_02_12" localSheetId="2">#REF!</definedName>
    <definedName name="PROD0702_02_12">#REF!</definedName>
    <definedName name="PROD0702_02_2" localSheetId="17">#REF!</definedName>
    <definedName name="PROD0702_02_2" localSheetId="2">#REF!</definedName>
    <definedName name="PROD0702_02_2">#REF!</definedName>
    <definedName name="PROD0702_02_3" localSheetId="17">#REF!</definedName>
    <definedName name="PROD0702_02_3" localSheetId="2">#REF!</definedName>
    <definedName name="PROD0702_02_3">#REF!</definedName>
    <definedName name="PROD0702_02_4" localSheetId="17">#REF!</definedName>
    <definedName name="PROD0702_02_4" localSheetId="2">#REF!</definedName>
    <definedName name="PROD0702_02_4">#REF!</definedName>
    <definedName name="PROD0702_02_5" localSheetId="17">#REF!</definedName>
    <definedName name="PROD0702_02_5" localSheetId="2">#REF!</definedName>
    <definedName name="PROD0702_02_5">#REF!</definedName>
    <definedName name="PROD0702_02_6" localSheetId="17">#REF!</definedName>
    <definedName name="PROD0702_02_6" localSheetId="2">#REF!</definedName>
    <definedName name="PROD0702_02_6">#REF!</definedName>
    <definedName name="PROD0702_02_7" localSheetId="17">#REF!</definedName>
    <definedName name="PROD0702_02_7" localSheetId="2">#REF!</definedName>
    <definedName name="PROD0702_02_7">#REF!</definedName>
    <definedName name="PROD0702_02_8" localSheetId="17">#REF!</definedName>
    <definedName name="PROD0702_02_8" localSheetId="2">#REF!</definedName>
    <definedName name="PROD0702_02_8">#REF!</definedName>
    <definedName name="PROD0702_02_9" localSheetId="17">#REF!</definedName>
    <definedName name="PROD0702_02_9" localSheetId="2">#REF!</definedName>
    <definedName name="PROD0702_02_9">#REF!</definedName>
    <definedName name="PROD0703_01_1" localSheetId="17">#REF!</definedName>
    <definedName name="PROD0703_01_1" localSheetId="2">#REF!</definedName>
    <definedName name="PROD0703_01_1">#REF!</definedName>
    <definedName name="PROD0703_01_2" localSheetId="17">#REF!</definedName>
    <definedName name="PROD0703_01_2" localSheetId="2">#REF!</definedName>
    <definedName name="PROD0703_01_2">#REF!</definedName>
    <definedName name="PROD0703_01_3" localSheetId="17">#REF!</definedName>
    <definedName name="PROD0703_01_3" localSheetId="2">#REF!</definedName>
    <definedName name="PROD0703_01_3">#REF!</definedName>
    <definedName name="PROD0704_01_1" localSheetId="17">#REF!</definedName>
    <definedName name="PROD0704_01_1" localSheetId="2">#REF!</definedName>
    <definedName name="PROD0704_01_1">#REF!</definedName>
    <definedName name="PROD0704_01_2" localSheetId="17">#REF!</definedName>
    <definedName name="PROD0704_01_2" localSheetId="2">#REF!</definedName>
    <definedName name="PROD0704_01_2">#REF!</definedName>
    <definedName name="PROD0704_01_3" localSheetId="17">#REF!</definedName>
    <definedName name="PROD0704_01_3" localSheetId="2">#REF!</definedName>
    <definedName name="PROD0704_01_3">#REF!</definedName>
    <definedName name="PROD0705_01_1" localSheetId="17">#REF!</definedName>
    <definedName name="PROD0705_01_1" localSheetId="2">#REF!</definedName>
    <definedName name="PROD0705_01_1">#REF!</definedName>
    <definedName name="PROD0705_01_2" localSheetId="17">#REF!</definedName>
    <definedName name="PROD0705_01_2" localSheetId="2">#REF!</definedName>
    <definedName name="PROD0705_01_2">#REF!</definedName>
    <definedName name="PROD0801_01_1" localSheetId="17">#REF!</definedName>
    <definedName name="PROD0801_01_1" localSheetId="2">#REF!</definedName>
    <definedName name="PROD0801_01_1">#REF!</definedName>
    <definedName name="PROD0801_01_2" localSheetId="17">#REF!</definedName>
    <definedName name="PROD0801_01_2" localSheetId="2">#REF!</definedName>
    <definedName name="PROD0801_01_2">#REF!</definedName>
    <definedName name="PROD0801_02_1" localSheetId="17">#REF!</definedName>
    <definedName name="PROD0801_02_1" localSheetId="2">#REF!</definedName>
    <definedName name="PROD0801_02_1">#REF!</definedName>
    <definedName name="PROD0801_03_1" localSheetId="17">#REF!</definedName>
    <definedName name="PROD0801_03_1" localSheetId="2">#REF!</definedName>
    <definedName name="PROD0801_03_1">#REF!</definedName>
    <definedName name="PROD0801_03_10" localSheetId="17">#REF!</definedName>
    <definedName name="PROD0801_03_10" localSheetId="2">#REF!</definedName>
    <definedName name="PROD0801_03_10">#REF!</definedName>
    <definedName name="PROD0801_03_11" localSheetId="17">#REF!</definedName>
    <definedName name="PROD0801_03_11" localSheetId="2">#REF!</definedName>
    <definedName name="PROD0801_03_11">#REF!</definedName>
    <definedName name="PROD0801_03_12" localSheetId="17">#REF!</definedName>
    <definedName name="PROD0801_03_12" localSheetId="2">#REF!</definedName>
    <definedName name="PROD0801_03_12">#REF!</definedName>
    <definedName name="PROD0801_03_13" localSheetId="17">#REF!</definedName>
    <definedName name="PROD0801_03_13" localSheetId="2">#REF!</definedName>
    <definedName name="PROD0801_03_13">#REF!</definedName>
    <definedName name="PROD0801_03_14" localSheetId="17">#REF!</definedName>
    <definedName name="PROD0801_03_14" localSheetId="2">#REF!</definedName>
    <definedName name="PROD0801_03_14">#REF!</definedName>
    <definedName name="PROD0801_03_15" localSheetId="17">#REF!</definedName>
    <definedName name="PROD0801_03_15" localSheetId="2">#REF!</definedName>
    <definedName name="PROD0801_03_15">#REF!</definedName>
    <definedName name="PROD0801_03_16" localSheetId="17">#REF!</definedName>
    <definedName name="PROD0801_03_16" localSheetId="2">#REF!</definedName>
    <definedName name="PROD0801_03_16">#REF!</definedName>
    <definedName name="PROD0801_03_17" localSheetId="17">#REF!</definedName>
    <definedName name="PROD0801_03_17" localSheetId="2">#REF!</definedName>
    <definedName name="PROD0801_03_17">#REF!</definedName>
    <definedName name="PROD0801_03_18" localSheetId="17">#REF!</definedName>
    <definedName name="PROD0801_03_18" localSheetId="2">#REF!</definedName>
    <definedName name="PROD0801_03_18">#REF!</definedName>
    <definedName name="PROD0801_03_19" localSheetId="17">#REF!</definedName>
    <definedName name="PROD0801_03_19" localSheetId="2">#REF!</definedName>
    <definedName name="PROD0801_03_19">#REF!</definedName>
    <definedName name="PROD0801_03_2" localSheetId="17">#REF!</definedName>
    <definedName name="PROD0801_03_2" localSheetId="2">#REF!</definedName>
    <definedName name="PROD0801_03_2">#REF!</definedName>
    <definedName name="PROD0801_03_20" localSheetId="17">#REF!</definedName>
    <definedName name="PROD0801_03_20" localSheetId="2">#REF!</definedName>
    <definedName name="PROD0801_03_20">#REF!</definedName>
    <definedName name="PROD0801_03_21" localSheetId="17">#REF!</definedName>
    <definedName name="PROD0801_03_21" localSheetId="2">#REF!</definedName>
    <definedName name="PROD0801_03_21">#REF!</definedName>
    <definedName name="PROD0801_03_22" localSheetId="17">#REF!</definedName>
    <definedName name="PROD0801_03_22" localSheetId="2">#REF!</definedName>
    <definedName name="PROD0801_03_22">#REF!</definedName>
    <definedName name="PROD0801_03_23" localSheetId="17">#REF!</definedName>
    <definedName name="PROD0801_03_23" localSheetId="2">#REF!</definedName>
    <definedName name="PROD0801_03_23">#REF!</definedName>
    <definedName name="PROD0801_03_3" localSheetId="17">#REF!</definedName>
    <definedName name="PROD0801_03_3" localSheetId="2">#REF!</definedName>
    <definedName name="PROD0801_03_3">#REF!</definedName>
    <definedName name="PROD0801_03_4" localSheetId="17">#REF!</definedName>
    <definedName name="PROD0801_03_4" localSheetId="2">#REF!</definedName>
    <definedName name="PROD0801_03_4">#REF!</definedName>
    <definedName name="PROD0801_03_5" localSheetId="17">#REF!</definedName>
    <definedName name="PROD0801_03_5" localSheetId="2">#REF!</definedName>
    <definedName name="PROD0801_03_5">#REF!</definedName>
    <definedName name="PROD0801_03_6" localSheetId="17">#REF!</definedName>
    <definedName name="PROD0801_03_6" localSheetId="2">#REF!</definedName>
    <definedName name="PROD0801_03_6">#REF!</definedName>
    <definedName name="PROD0801_03_7" localSheetId="17">#REF!</definedName>
    <definedName name="PROD0801_03_7" localSheetId="2">#REF!</definedName>
    <definedName name="PROD0801_03_7">#REF!</definedName>
    <definedName name="PROD0801_03_8" localSheetId="17">#REF!</definedName>
    <definedName name="PROD0801_03_8" localSheetId="2">#REF!</definedName>
    <definedName name="PROD0801_03_8">#REF!</definedName>
    <definedName name="PROD0801_03_9" localSheetId="17">#REF!</definedName>
    <definedName name="PROD0801_03_9" localSheetId="2">#REF!</definedName>
    <definedName name="PROD0801_03_9">#REF!</definedName>
    <definedName name="PROD0901_01_1" localSheetId="17">#REF!</definedName>
    <definedName name="PROD0901_01_1" localSheetId="2">#REF!</definedName>
    <definedName name="PROD0901_01_1">#REF!</definedName>
    <definedName name="PROD0901_01_2" localSheetId="17">#REF!</definedName>
    <definedName name="PROD0901_01_2" localSheetId="2">#REF!</definedName>
    <definedName name="PROD0901_01_2">#REF!</definedName>
    <definedName name="PROD0901_02_1" localSheetId="17">#REF!</definedName>
    <definedName name="PROD0901_02_1" localSheetId="2">#REF!</definedName>
    <definedName name="PROD0901_02_1">#REF!</definedName>
    <definedName name="PROD0901_03_1" localSheetId="17">#REF!</definedName>
    <definedName name="PROD0901_03_1" localSheetId="2">#REF!</definedName>
    <definedName name="PROD0901_03_1">#REF!</definedName>
    <definedName name="PROD0901_03_10" localSheetId="17">#REF!</definedName>
    <definedName name="PROD0901_03_10" localSheetId="2">#REF!</definedName>
    <definedName name="PROD0901_03_10">#REF!</definedName>
    <definedName name="PROD0901_03_11" localSheetId="17">#REF!</definedName>
    <definedName name="PROD0901_03_11" localSheetId="2">#REF!</definedName>
    <definedName name="PROD0901_03_11">#REF!</definedName>
    <definedName name="PROD0901_03_12" localSheetId="17">#REF!</definedName>
    <definedName name="PROD0901_03_12" localSheetId="2">#REF!</definedName>
    <definedName name="PROD0901_03_12">#REF!</definedName>
    <definedName name="PROD0901_03_13" localSheetId="17">#REF!</definedName>
    <definedName name="PROD0901_03_13" localSheetId="2">#REF!</definedName>
    <definedName name="PROD0901_03_13">#REF!</definedName>
    <definedName name="PROD0901_03_14" localSheetId="17">#REF!</definedName>
    <definedName name="PROD0901_03_14" localSheetId="2">#REF!</definedName>
    <definedName name="PROD0901_03_14">#REF!</definedName>
    <definedName name="PROD0901_03_15" localSheetId="17">#REF!</definedName>
    <definedName name="PROD0901_03_15" localSheetId="2">#REF!</definedName>
    <definedName name="PROD0901_03_15">#REF!</definedName>
    <definedName name="PROD0901_03_16" localSheetId="17">#REF!</definedName>
    <definedName name="PROD0901_03_16" localSheetId="2">#REF!</definedName>
    <definedName name="PROD0901_03_16">#REF!</definedName>
    <definedName name="PROD0901_03_17" localSheetId="17">#REF!</definedName>
    <definedName name="PROD0901_03_17" localSheetId="2">#REF!</definedName>
    <definedName name="PROD0901_03_17">#REF!</definedName>
    <definedName name="PROD0901_03_18" localSheetId="17">#REF!</definedName>
    <definedName name="PROD0901_03_18" localSheetId="2">#REF!</definedName>
    <definedName name="PROD0901_03_18">#REF!</definedName>
    <definedName name="PROD0901_03_19" localSheetId="17">#REF!</definedName>
    <definedName name="PROD0901_03_19" localSheetId="2">#REF!</definedName>
    <definedName name="PROD0901_03_19">#REF!</definedName>
    <definedName name="PROD0901_03_2" localSheetId="17">#REF!</definedName>
    <definedName name="PROD0901_03_2" localSheetId="2">#REF!</definedName>
    <definedName name="PROD0901_03_2">#REF!</definedName>
    <definedName name="PROD0901_03_20" localSheetId="17">#REF!</definedName>
    <definedName name="PROD0901_03_20" localSheetId="2">#REF!</definedName>
    <definedName name="PROD0901_03_20">#REF!</definedName>
    <definedName name="PROD0901_03_21" localSheetId="17">#REF!</definedName>
    <definedName name="PROD0901_03_21" localSheetId="2">#REF!</definedName>
    <definedName name="PROD0901_03_21">#REF!</definedName>
    <definedName name="PROD0901_03_22" localSheetId="17">#REF!</definedName>
    <definedName name="PROD0901_03_22" localSheetId="2">#REF!</definedName>
    <definedName name="PROD0901_03_22">#REF!</definedName>
    <definedName name="PROD0901_03_23" localSheetId="17">#REF!</definedName>
    <definedName name="PROD0901_03_23" localSheetId="2">#REF!</definedName>
    <definedName name="PROD0901_03_23">#REF!</definedName>
    <definedName name="PROD0901_03_24" localSheetId="17">#REF!</definedName>
    <definedName name="PROD0901_03_24" localSheetId="2">#REF!</definedName>
    <definedName name="PROD0901_03_24">#REF!</definedName>
    <definedName name="PROD0901_03_25" localSheetId="17">#REF!</definedName>
    <definedName name="PROD0901_03_25" localSheetId="2">#REF!</definedName>
    <definedName name="PROD0901_03_25">#REF!</definedName>
    <definedName name="PROD0901_03_26" localSheetId="17">#REF!</definedName>
    <definedName name="PROD0901_03_26" localSheetId="2">#REF!</definedName>
    <definedName name="PROD0901_03_26">#REF!</definedName>
    <definedName name="PROD0901_03_27" localSheetId="17">#REF!</definedName>
    <definedName name="PROD0901_03_27" localSheetId="2">#REF!</definedName>
    <definedName name="PROD0901_03_27">#REF!</definedName>
    <definedName name="PROD0901_03_3" localSheetId="17">#REF!</definedName>
    <definedName name="PROD0901_03_3" localSheetId="2">#REF!</definedName>
    <definedName name="PROD0901_03_3">#REF!</definedName>
    <definedName name="PROD0901_03_4" localSheetId="17">#REF!</definedName>
    <definedName name="PROD0901_03_4" localSheetId="2">#REF!</definedName>
    <definedName name="PROD0901_03_4">#REF!</definedName>
    <definedName name="PROD0901_03_5" localSheetId="17">#REF!</definedName>
    <definedName name="PROD0901_03_5" localSheetId="2">#REF!</definedName>
    <definedName name="PROD0901_03_5">#REF!</definedName>
    <definedName name="PROD0901_03_6" localSheetId="17">#REF!</definedName>
    <definedName name="PROD0901_03_6" localSheetId="2">#REF!</definedName>
    <definedName name="PROD0901_03_6">#REF!</definedName>
    <definedName name="PROD0901_03_7" localSheetId="17">#REF!</definedName>
    <definedName name="PROD0901_03_7" localSheetId="2">#REF!</definedName>
    <definedName name="PROD0901_03_7">#REF!</definedName>
    <definedName name="PROD0901_03_8" localSheetId="17">#REF!</definedName>
    <definedName name="PROD0901_03_8" localSheetId="2">#REF!</definedName>
    <definedName name="PROD0901_03_8">#REF!</definedName>
    <definedName name="PROD0901_03_9" localSheetId="17">#REF!</definedName>
    <definedName name="PROD0901_03_9" localSheetId="2">#REF!</definedName>
    <definedName name="PROD0901_03_9">#REF!</definedName>
    <definedName name="PROD1401_01_1" localSheetId="17">#REF!</definedName>
    <definedName name="PROD1401_01_1" localSheetId="2">#REF!</definedName>
    <definedName name="PROD1401_01_1">#REF!</definedName>
    <definedName name="PROD1401_01_2" localSheetId="17">#REF!</definedName>
    <definedName name="PROD1401_01_2" localSheetId="2">#REF!</definedName>
    <definedName name="PROD1401_01_2">#REF!</definedName>
    <definedName name="PROD1401_01_3" localSheetId="17">#REF!</definedName>
    <definedName name="PROD1401_01_3" localSheetId="2">#REF!</definedName>
    <definedName name="PROD1401_01_3">#REF!</definedName>
    <definedName name="PROD1401_01_4" localSheetId="17">#REF!</definedName>
    <definedName name="PROD1401_01_4" localSheetId="2">#REF!</definedName>
    <definedName name="PROD1401_01_4">#REF!</definedName>
    <definedName name="PROD1401_02_1" localSheetId="17">#REF!</definedName>
    <definedName name="PROD1401_02_1" localSheetId="2">#REF!</definedName>
    <definedName name="PROD1401_02_1">#REF!</definedName>
    <definedName name="PROD1401_02_2" localSheetId="17">#REF!</definedName>
    <definedName name="PROD1401_02_2" localSheetId="2">#REF!</definedName>
    <definedName name="PROD1401_02_2">#REF!</definedName>
    <definedName name="PROD1401_02_3" localSheetId="17">#REF!</definedName>
    <definedName name="PROD1401_02_3" localSheetId="2">#REF!</definedName>
    <definedName name="PROD1401_02_3">#REF!</definedName>
    <definedName name="PROD1402_01_1" localSheetId="17">#REF!</definedName>
    <definedName name="PROD1402_01_1" localSheetId="2">#REF!</definedName>
    <definedName name="PROD1402_01_1">#REF!</definedName>
    <definedName name="PROD1402_01_2" localSheetId="17">#REF!</definedName>
    <definedName name="PROD1402_01_2" localSheetId="2">#REF!</definedName>
    <definedName name="PROD1402_01_2">#REF!</definedName>
    <definedName name="PROD1402_01_3" localSheetId="17">#REF!</definedName>
    <definedName name="PROD1402_01_3" localSheetId="2">#REF!</definedName>
    <definedName name="PROD1402_01_3">#REF!</definedName>
    <definedName name="PROD1402_02_1" localSheetId="17">#REF!</definedName>
    <definedName name="PROD1402_02_1" localSheetId="2">#REF!</definedName>
    <definedName name="PROD1402_02_1">#REF!</definedName>
    <definedName name="PROD1402_02_2" localSheetId="17">#REF!</definedName>
    <definedName name="PROD1402_02_2" localSheetId="2">#REF!</definedName>
    <definedName name="PROD1402_02_2">#REF!</definedName>
    <definedName name="PROD1402_02_3" localSheetId="17">#REF!</definedName>
    <definedName name="PROD1402_02_3" localSheetId="2">#REF!</definedName>
    <definedName name="PROD1402_02_3">#REF!</definedName>
    <definedName name="PROD1403_01_1" localSheetId="17">#REF!</definedName>
    <definedName name="PROD1403_01_1" localSheetId="2">#REF!</definedName>
    <definedName name="PROD1403_01_1">#REF!</definedName>
    <definedName name="PROD1403_02_1" localSheetId="17">#REF!</definedName>
    <definedName name="PROD1403_02_1" localSheetId="2">#REF!</definedName>
    <definedName name="PROD1403_02_1">#REF!</definedName>
    <definedName name="PROD1404_01_1" localSheetId="17">#REF!</definedName>
    <definedName name="PROD1404_01_1" localSheetId="2">#REF!</definedName>
    <definedName name="PROD1404_01_1">#REF!</definedName>
    <definedName name="PROD1404_02_1" localSheetId="17">#REF!</definedName>
    <definedName name="PROD1404_02_1" localSheetId="2">#REF!</definedName>
    <definedName name="PROD1404_02_1">#REF!</definedName>
    <definedName name="PROD1405_01_1" localSheetId="17">#REF!</definedName>
    <definedName name="PROD1405_01_1" localSheetId="2">#REF!</definedName>
    <definedName name="PROD1405_01_1">#REF!</definedName>
    <definedName name="PROD1405_02_1" localSheetId="17">#REF!</definedName>
    <definedName name="PROD1405_02_1" localSheetId="2">#REF!</definedName>
    <definedName name="PROD1405_02_1">#REF!</definedName>
    <definedName name="PROD1406_01_1" localSheetId="17">#REF!</definedName>
    <definedName name="PROD1406_01_1" localSheetId="2">#REF!</definedName>
    <definedName name="PROD1406_01_1">#REF!</definedName>
    <definedName name="PROD1406_01_2" localSheetId="17">#REF!</definedName>
    <definedName name="PROD1406_01_2" localSheetId="2">#REF!</definedName>
    <definedName name="PROD1406_01_2">#REF!</definedName>
    <definedName name="PROD1501_01_1" localSheetId="17">#REF!</definedName>
    <definedName name="PROD1501_01_1" localSheetId="2">#REF!</definedName>
    <definedName name="PROD1501_01_1">#REF!</definedName>
    <definedName name="PROD1501_01_2" localSheetId="17">#REF!</definedName>
    <definedName name="PROD1501_01_2" localSheetId="2">#REF!</definedName>
    <definedName name="PROD1501_01_2">#REF!</definedName>
    <definedName name="PROD1501_01_3" localSheetId="17">#REF!</definedName>
    <definedName name="PROD1501_01_3" localSheetId="2">#REF!</definedName>
    <definedName name="PROD1501_01_3">#REF!</definedName>
    <definedName name="PROD1501_01_4" localSheetId="17">#REF!</definedName>
    <definedName name="PROD1501_01_4" localSheetId="2">#REF!</definedName>
    <definedName name="PROD1501_01_4">#REF!</definedName>
    <definedName name="PROD1501_01_5" localSheetId="17">#REF!</definedName>
    <definedName name="PROD1501_01_5" localSheetId="2">#REF!</definedName>
    <definedName name="PROD1501_01_5">#REF!</definedName>
    <definedName name="PROD1501_02_1" localSheetId="17">#REF!</definedName>
    <definedName name="PROD1501_02_1" localSheetId="2">#REF!</definedName>
    <definedName name="PROD1501_02_1">#REF!</definedName>
    <definedName name="PROD1501_02_2" localSheetId="17">#REF!</definedName>
    <definedName name="PROD1501_02_2" localSheetId="2">#REF!</definedName>
    <definedName name="PROD1501_02_2">#REF!</definedName>
    <definedName name="PROD1501_02_3" localSheetId="17">#REF!</definedName>
    <definedName name="PROD1501_02_3" localSheetId="2">#REF!</definedName>
    <definedName name="PROD1501_02_3">#REF!</definedName>
    <definedName name="PROD1501_02_4" localSheetId="17">#REF!</definedName>
    <definedName name="PROD1501_02_4" localSheetId="2">#REF!</definedName>
    <definedName name="PROD1501_02_4">#REF!</definedName>
    <definedName name="PROD1501_02_5" localSheetId="17">#REF!</definedName>
    <definedName name="PROD1501_02_5" localSheetId="2">#REF!</definedName>
    <definedName name="PROD1501_02_5">#REF!</definedName>
    <definedName name="PROD1501_03_1" localSheetId="17">#REF!</definedName>
    <definedName name="PROD1501_03_1" localSheetId="2">#REF!</definedName>
    <definedName name="PROD1501_03_1">#REF!</definedName>
    <definedName name="PROD1501_03_2" localSheetId="17">#REF!</definedName>
    <definedName name="PROD1501_03_2" localSheetId="2">#REF!</definedName>
    <definedName name="PROD1501_03_2">#REF!</definedName>
    <definedName name="PROD1501_03_3" localSheetId="17">#REF!</definedName>
    <definedName name="PROD1501_03_3" localSheetId="2">#REF!</definedName>
    <definedName name="PROD1501_03_3">#REF!</definedName>
    <definedName name="PROD1501_04_1" localSheetId="17">#REF!</definedName>
    <definedName name="PROD1501_04_1" localSheetId="2">#REF!</definedName>
    <definedName name="PROD1501_04_1">#REF!</definedName>
    <definedName name="PROD1501_04_2" localSheetId="17">#REF!</definedName>
    <definedName name="PROD1501_04_2" localSheetId="2">#REF!</definedName>
    <definedName name="PROD1501_04_2">#REF!</definedName>
    <definedName name="PROD1501_04_3" localSheetId="17">#REF!</definedName>
    <definedName name="PROD1501_04_3" localSheetId="2">#REF!</definedName>
    <definedName name="PROD1501_04_3">#REF!</definedName>
    <definedName name="PROD1501_04_4" localSheetId="17">#REF!</definedName>
    <definedName name="PROD1501_04_4" localSheetId="2">#REF!</definedName>
    <definedName name="PROD1501_04_4">#REF!</definedName>
    <definedName name="PROD1501_04_5" localSheetId="17">#REF!</definedName>
    <definedName name="PROD1501_04_5" localSheetId="2">#REF!</definedName>
    <definedName name="PROD1501_04_5">#REF!</definedName>
    <definedName name="PROD1901_01_1" localSheetId="17">#REF!</definedName>
    <definedName name="PROD1901_01_1" localSheetId="2">#REF!</definedName>
    <definedName name="PROD1901_01_1">#REF!</definedName>
    <definedName name="PROD1901_01_2" localSheetId="17">#REF!</definedName>
    <definedName name="PROD1901_01_2" localSheetId="2">#REF!</definedName>
    <definedName name="PROD1901_01_2">#REF!</definedName>
    <definedName name="PROD1901_01_3" localSheetId="17">#REF!</definedName>
    <definedName name="PROD1901_01_3" localSheetId="2">#REF!</definedName>
    <definedName name="PROD1901_01_3">#REF!</definedName>
    <definedName name="PROD1901_02_1" localSheetId="17">#REF!</definedName>
    <definedName name="PROD1901_02_1" localSheetId="2">#REF!</definedName>
    <definedName name="PROD1901_02_1">#REF!</definedName>
    <definedName name="PROD1901_02_2" localSheetId="17">#REF!</definedName>
    <definedName name="PROD1901_02_2" localSheetId="2">#REF!</definedName>
    <definedName name="PROD1901_02_2">#REF!</definedName>
    <definedName name="PROD1901_02_3" localSheetId="17">#REF!</definedName>
    <definedName name="PROD1901_02_3" localSheetId="2">#REF!</definedName>
    <definedName name="PROD1901_02_3">#REF!</definedName>
    <definedName name="PROD1901_02_4" localSheetId="17">#REF!</definedName>
    <definedName name="PROD1901_02_4" localSheetId="2">#REF!</definedName>
    <definedName name="PROD1901_02_4">#REF!</definedName>
    <definedName name="PROD2001_01_1" localSheetId="17">#REF!</definedName>
    <definedName name="PROD2001_01_1" localSheetId="2">#REF!</definedName>
    <definedName name="PROD2001_01_1">#REF!</definedName>
    <definedName name="PROD2001_01_2" localSheetId="17">#REF!</definedName>
    <definedName name="PROD2001_01_2" localSheetId="2">#REF!</definedName>
    <definedName name="PROD2001_01_2">#REF!</definedName>
    <definedName name="PROD2001_01_3" localSheetId="17">#REF!</definedName>
    <definedName name="PROD2001_01_3" localSheetId="2">#REF!</definedName>
    <definedName name="PROD2001_01_3">#REF!</definedName>
    <definedName name="PROD2001_02_1" localSheetId="17">#REF!</definedName>
    <definedName name="PROD2001_02_1" localSheetId="2">#REF!</definedName>
    <definedName name="PROD2001_02_1">#REF!</definedName>
    <definedName name="PROD2001_02_2" localSheetId="17">#REF!</definedName>
    <definedName name="PROD2001_02_2" localSheetId="2">#REF!</definedName>
    <definedName name="PROD2001_02_2">#REF!</definedName>
    <definedName name="PROD2001_02_3" localSheetId="17">#REF!</definedName>
    <definedName name="PROD2001_02_3" localSheetId="2">#REF!</definedName>
    <definedName name="PROD2001_02_3">#REF!</definedName>
    <definedName name="PROD2001_03_1" localSheetId="17">#REF!</definedName>
    <definedName name="PROD2001_03_1" localSheetId="2">#REF!</definedName>
    <definedName name="PROD2001_03_1">#REF!</definedName>
    <definedName name="PROD2001_03_2" localSheetId="17">#REF!</definedName>
    <definedName name="PROD2001_03_2" localSheetId="2">#REF!</definedName>
    <definedName name="PROD2001_03_2">#REF!</definedName>
    <definedName name="PROD2001_03_3" localSheetId="17">#REF!</definedName>
    <definedName name="PROD2001_03_3" localSheetId="2">#REF!</definedName>
    <definedName name="PROD2001_03_3">#REF!</definedName>
    <definedName name="PROD2001_04_1" localSheetId="17">#REF!</definedName>
    <definedName name="PROD2001_04_1" localSheetId="2">#REF!</definedName>
    <definedName name="PROD2001_04_1">#REF!</definedName>
    <definedName name="PROD2001_04_2" localSheetId="17">#REF!</definedName>
    <definedName name="PROD2001_04_2" localSheetId="2">#REF!</definedName>
    <definedName name="PROD2001_04_2">#REF!</definedName>
    <definedName name="PROD2101_01_1" localSheetId="17">#REF!</definedName>
    <definedName name="PROD2101_01_1" localSheetId="2">#REF!</definedName>
    <definedName name="PROD2101_01_1">#REF!</definedName>
    <definedName name="PROD2101_01_2" localSheetId="17">#REF!</definedName>
    <definedName name="PROD2101_01_2" localSheetId="2">#REF!</definedName>
    <definedName name="PROD2101_01_2">#REF!</definedName>
    <definedName name="PROD2101_03_1" localSheetId="17">#REF!</definedName>
    <definedName name="PROD2101_03_1" localSheetId="2">#REF!</definedName>
    <definedName name="PROD2101_03_1">#REF!</definedName>
    <definedName name="PROD2101_03_2" localSheetId="17">#REF!</definedName>
    <definedName name="PROD2101_03_2" localSheetId="2">#REF!</definedName>
    <definedName name="PROD2101_03_2">#REF!</definedName>
    <definedName name="PROD2101_04_1" localSheetId="17">#REF!</definedName>
    <definedName name="PROD2101_04_1" localSheetId="2">#REF!</definedName>
    <definedName name="PROD2101_04_1">#REF!</definedName>
    <definedName name="PROD2101_04_10" localSheetId="17">#REF!</definedName>
    <definedName name="PROD2101_04_10" localSheetId="2">#REF!</definedName>
    <definedName name="PROD2101_04_10">#REF!</definedName>
    <definedName name="PROD2101_04_11" localSheetId="17">#REF!</definedName>
    <definedName name="PROD2101_04_11" localSheetId="2">#REF!</definedName>
    <definedName name="PROD2101_04_11">#REF!</definedName>
    <definedName name="PROD2101_04_12" localSheetId="17">#REF!</definedName>
    <definedName name="PROD2101_04_12" localSheetId="2">#REF!</definedName>
    <definedName name="PROD2101_04_12">#REF!</definedName>
    <definedName name="PROD2101_04_13" localSheetId="17">#REF!</definedName>
    <definedName name="PROD2101_04_13" localSheetId="2">#REF!</definedName>
    <definedName name="PROD2101_04_13">#REF!</definedName>
    <definedName name="PROD2101_04_14" localSheetId="17">#REF!</definedName>
    <definedName name="PROD2101_04_14" localSheetId="2">#REF!</definedName>
    <definedName name="PROD2101_04_14">#REF!</definedName>
    <definedName name="PROD2101_04_15" localSheetId="17">#REF!</definedName>
    <definedName name="PROD2101_04_15" localSheetId="2">#REF!</definedName>
    <definedName name="PROD2101_04_15">#REF!</definedName>
    <definedName name="PROD2101_04_16" localSheetId="17">#REF!</definedName>
    <definedName name="PROD2101_04_16" localSheetId="2">#REF!</definedName>
    <definedName name="PROD2101_04_16">#REF!</definedName>
    <definedName name="PROD2101_04_17" localSheetId="17">#REF!</definedName>
    <definedName name="PROD2101_04_17" localSheetId="2">#REF!</definedName>
    <definedName name="PROD2101_04_17">#REF!</definedName>
    <definedName name="PROD2101_04_18" localSheetId="17">#REF!</definedName>
    <definedName name="PROD2101_04_18" localSheetId="2">#REF!</definedName>
    <definedName name="PROD2101_04_18">#REF!</definedName>
    <definedName name="PROD2101_04_2" localSheetId="17">#REF!</definedName>
    <definedName name="PROD2101_04_2" localSheetId="2">#REF!</definedName>
    <definedName name="PROD2101_04_2">#REF!</definedName>
    <definedName name="PROD2101_04_3" localSheetId="17">#REF!</definedName>
    <definedName name="PROD2101_04_3" localSheetId="2">#REF!</definedName>
    <definedName name="PROD2101_04_3">#REF!</definedName>
    <definedName name="PROD2101_04_4" localSheetId="17">#REF!</definedName>
    <definedName name="PROD2101_04_4" localSheetId="2">#REF!</definedName>
    <definedName name="PROD2101_04_4">#REF!</definedName>
    <definedName name="PROD2101_04_5" localSheetId="17">#REF!</definedName>
    <definedName name="PROD2101_04_5" localSheetId="2">#REF!</definedName>
    <definedName name="PROD2101_04_5">#REF!</definedName>
    <definedName name="PROD2101_04_6" localSheetId="17">#REF!</definedName>
    <definedName name="PROD2101_04_6" localSheetId="2">#REF!</definedName>
    <definedName name="PROD2101_04_6">#REF!</definedName>
    <definedName name="PROD2101_04_7" localSheetId="17">#REF!</definedName>
    <definedName name="PROD2101_04_7" localSheetId="2">#REF!</definedName>
    <definedName name="PROD2101_04_7">#REF!</definedName>
    <definedName name="PROD2101_04_8" localSheetId="17">#REF!</definedName>
    <definedName name="PROD2101_04_8" localSheetId="2">#REF!</definedName>
    <definedName name="PROD2101_04_8">#REF!</definedName>
    <definedName name="PROD2101_04_9" localSheetId="17">#REF!</definedName>
    <definedName name="PROD2101_04_9" localSheetId="2">#REF!</definedName>
    <definedName name="PROD2101_04_9">#REF!</definedName>
    <definedName name="PRODUCTO1">#REF!</definedName>
    <definedName name="PROGRAMA" localSheetId="17">#REF!</definedName>
    <definedName name="PROGRAMA" localSheetId="2">#REF!</definedName>
    <definedName name="PROGRAMA">#REF!</definedName>
    <definedName name="proyec" localSheetId="17">#REF!</definedName>
    <definedName name="proyec" localSheetId="2">#REF!</definedName>
    <definedName name="proyec">#REF!</definedName>
    <definedName name="proyectos" localSheetId="17">#REF!</definedName>
    <definedName name="proyectos" localSheetId="2">#REF!</definedName>
    <definedName name="proyectos">#REF!</definedName>
    <definedName name="PUNT1">#REF!</definedName>
    <definedName name="PUNT2">#REF!</definedName>
    <definedName name="RANGO1">#REF!</definedName>
    <definedName name="Reesumen" localSheetId="17">#REF!</definedName>
    <definedName name="Reesumen" localSheetId="7">#REF!</definedName>
    <definedName name="Reesumen" localSheetId="20">#REF!</definedName>
    <definedName name="Reesumen" localSheetId="1">#REF!</definedName>
    <definedName name="Reesumen" localSheetId="2">#REF!</definedName>
    <definedName name="Reesumen">#REF!</definedName>
    <definedName name="REPART_1_002" localSheetId="17">#REF!</definedName>
    <definedName name="REPART_1_002" localSheetId="2">#REF!</definedName>
    <definedName name="REPART_1_002">#REF!</definedName>
    <definedName name="Resumen" localSheetId="17">#REF!</definedName>
    <definedName name="Resumen" localSheetId="7">#REF!</definedName>
    <definedName name="Resumen" localSheetId="20">#REF!</definedName>
    <definedName name="Resumen" localSheetId="1">#REF!</definedName>
    <definedName name="Resumen" localSheetId="2">#REF!</definedName>
    <definedName name="Resumen">#REF!</definedName>
    <definedName name="resumencito" localSheetId="17">#REF!</definedName>
    <definedName name="resumencito" localSheetId="7">#REF!</definedName>
    <definedName name="resumencito" localSheetId="20">#REF!</definedName>
    <definedName name="resumencito" localSheetId="1">#REF!</definedName>
    <definedName name="resumencito" localSheetId="2">#REF!</definedName>
    <definedName name="resumencito">#REF!</definedName>
    <definedName name="Risk1" localSheetId="1">[5]RRF!$E$8</definedName>
    <definedName name="Risk1">[9]RRF!$E$8</definedName>
    <definedName name="Risk11" localSheetId="1">[5]RRF!$E$44</definedName>
    <definedName name="Risk11">[9]RRF!$E$44</definedName>
    <definedName name="Risk2" localSheetId="1">[5]RRF!$E$12</definedName>
    <definedName name="Risk2">[9]RRF!$E$12</definedName>
    <definedName name="Risk3" localSheetId="1">[5]RRF!$E$19</definedName>
    <definedName name="Risk3">[9]RRF!$E$19</definedName>
    <definedName name="Risk4" localSheetId="1">[5]RRF!$E$26</definedName>
    <definedName name="Risk4">[9]RRF!$E$26</definedName>
    <definedName name="Risk7" localSheetId="1">[5]RRF!$E$31</definedName>
    <definedName name="Risk7">[9]RRF!$E$31</definedName>
    <definedName name="Risk8" localSheetId="1">[5]RRF!$E$35</definedName>
    <definedName name="Risk8">[9]RRF!$E$35</definedName>
    <definedName name="Risk9" localSheetId="1">[5]RRF!$E$40</definedName>
    <definedName name="Risk9">[9]RRF!$E$40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6</definedName>
    <definedName name="RiskMinimizeOnStart" localSheetId="1" hidden="1">FALSE</definedName>
    <definedName name="RiskMinimizeOnStart">0</definedName>
    <definedName name="RiskMonitorConvergence" localSheetId="1" hidden="1">FALSE</definedName>
    <definedName name="RiskMonitorConvergence">0</definedName>
    <definedName name="RiskMultipleCPUSupportEnabled" localSheetId="1" hidden="1">TRUE</definedName>
    <definedName name="RiskMultipleCPUSupportEnabled">1</definedName>
    <definedName name="RiskNumIterations">5000</definedName>
    <definedName name="RiskNumSimulations">1</definedName>
    <definedName name="RiskPauseOnError" localSheetId="1" hidden="1">FALSE</definedName>
    <definedName name="RiskPauseOnError">0</definedName>
    <definedName name="RiskRunAfterRecalcMacro" localSheetId="1" hidden="1">FALSE</definedName>
    <definedName name="RiskRunAfterRecalcMacro">0</definedName>
    <definedName name="RiskRunAfterSimMacro" localSheetId="1" hidden="1">FALSE</definedName>
    <definedName name="RiskRunAfterSimMacro">0</definedName>
    <definedName name="RiskRunBeforeRecalcMacro" localSheetId="1" hidden="1">FALSE</definedName>
    <definedName name="RiskRunBeforeRecalcMacro">0</definedName>
    <definedName name="RiskRunBeforeSimMacro" localSheetId="1" hidden="1">FALSE</definedName>
    <definedName name="RiskRunBeforeSimMacro">0</definedName>
    <definedName name="RiskSamplingType">3</definedName>
    <definedName name="RiskStandardRecalc">1</definedName>
    <definedName name="RiskUpdateDisplay" localSheetId="1" hidden="1">FALSE</definedName>
    <definedName name="RiskUpdateDisplay">0</definedName>
    <definedName name="RiskUseDifferentSeedForEachSim" localSheetId="1" hidden="1">FALSE</definedName>
    <definedName name="RiskUseDifferentSeedForEachSim">0</definedName>
    <definedName name="RiskUseFixedSeed" localSheetId="1" hidden="1">FALSE</definedName>
    <definedName name="RiskUseFixedSeed">0</definedName>
    <definedName name="RiskUseMultipleCPUs" localSheetId="1" hidden="1">TRUE</definedName>
    <definedName name="RiskUseMultipleCPUs">1</definedName>
    <definedName name="RUBRO">[16]Hoja3!$A$21:$B$36</definedName>
    <definedName name="RUBRO_PAC" localSheetId="17">#REF!</definedName>
    <definedName name="RUBRO_PAC" localSheetId="1">#REF!</definedName>
    <definedName name="RUBRO_PAC" localSheetId="2">#REF!</definedName>
    <definedName name="RUBRO_PAC">#REF!</definedName>
    <definedName name="sff">#REF!</definedName>
    <definedName name="sfff">#REF!</definedName>
    <definedName name="SFGH" localSheetId="17">#REF!</definedName>
    <definedName name="SFGH" localSheetId="7">#REF!</definedName>
    <definedName name="SFGH" localSheetId="19">#REF!</definedName>
    <definedName name="SFGH" localSheetId="20">#REF!</definedName>
    <definedName name="SFGH" localSheetId="1">#REF!</definedName>
    <definedName name="SFGH" localSheetId="2">#REF!</definedName>
    <definedName name="SFGH">#REF!</definedName>
    <definedName name="subpro" localSheetId="17">#REF!</definedName>
    <definedName name="subpro" localSheetId="2">#REF!</definedName>
    <definedName name="subpro">#REF!</definedName>
    <definedName name="Tabla_asignación" localSheetId="17">#REF!</definedName>
    <definedName name="Tabla_asignación" localSheetId="7">#REF!</definedName>
    <definedName name="Tabla_asignación" localSheetId="20">#REF!</definedName>
    <definedName name="Tabla_asignación" localSheetId="1">#REF!</definedName>
    <definedName name="Tabla_asignación" localSheetId="2">#REF!</definedName>
    <definedName name="Tabla_asignación">#REF!</definedName>
    <definedName name="Tabla_Recursos" localSheetId="17">#REF!</definedName>
    <definedName name="Tabla_Recursos" localSheetId="7">#REF!</definedName>
    <definedName name="Tabla_Recursos" localSheetId="20">#REF!</definedName>
    <definedName name="Tabla_Recursos" localSheetId="1">#REF!</definedName>
    <definedName name="Tabla_Recursos" localSheetId="2">#REF!</definedName>
    <definedName name="Tabla_Recursos">#REF!</definedName>
    <definedName name="timecito" localSheetId="17">#REF!</definedName>
    <definedName name="timecito" localSheetId="7">#REF!</definedName>
    <definedName name="timecito" localSheetId="2">#REF!</definedName>
    <definedName name="timecito">#REF!</definedName>
    <definedName name="Tippre" localSheetId="17">#REF!</definedName>
    <definedName name="Tippre" localSheetId="2">#REF!</definedName>
    <definedName name="Tippre">#REF!</definedName>
    <definedName name="TTTTT" localSheetId="17">#REF!</definedName>
    <definedName name="TTTTT" localSheetId="7">#REF!</definedName>
    <definedName name="TTTTT" localSheetId="20">#REF!</definedName>
    <definedName name="TTTTT" localSheetId="1">#REF!</definedName>
    <definedName name="TTTTT" localSheetId="2">#REF!</definedName>
    <definedName name="TTTTT">#REF!</definedName>
    <definedName name="Typeofrisk1" localSheetId="1">[5]RRF!$D$8</definedName>
    <definedName name="Typeofrisk1">[9]RRF!$D$8</definedName>
    <definedName name="Typeofrisk11" localSheetId="1">[5]RRF!$D$44</definedName>
    <definedName name="Typeofrisk11">[9]RRF!$D$44</definedName>
    <definedName name="Typeofrisk2" localSheetId="1">[5]RRF!$D$12</definedName>
    <definedName name="Typeofrisk2">[9]RRF!$D$12</definedName>
    <definedName name="Typeofrisk3" localSheetId="1">[5]RRF!$D$19</definedName>
    <definedName name="Typeofrisk3">[9]RRF!$D$19</definedName>
    <definedName name="Typeofrisk4" localSheetId="1">[5]RRF!$D$26</definedName>
    <definedName name="Typeofrisk4">[9]RRF!$D$26</definedName>
    <definedName name="Typeofrisk7" localSheetId="1">[5]RRF!$D$31</definedName>
    <definedName name="Typeofrisk7">[9]RRF!$D$31</definedName>
    <definedName name="Typeofrisk8" localSheetId="1">[5]RRF!$D$35</definedName>
    <definedName name="Typeofrisk8">[9]RRF!$D$35</definedName>
    <definedName name="Typeofrisk9" localSheetId="1">[5]RRF!$D$40</definedName>
    <definedName name="Typeofrisk9">[9]RRF!$D$40</definedName>
    <definedName name="uji" localSheetId="1">[4]Clasificador!$A$1:$B$341</definedName>
    <definedName name="uji">[3]Clasificador!$A$1:$B$341</definedName>
    <definedName name="Value1" localSheetId="1">[5]MER!$I$15</definedName>
    <definedName name="Value1">[9]MER!$I$15</definedName>
    <definedName name="Value11" localSheetId="1">[5]MER!$I$25</definedName>
    <definedName name="Value11">[9]MER!$I$25</definedName>
    <definedName name="Value2" localSheetId="1">[5]MER!$I$16</definedName>
    <definedName name="Value2">[9]MER!$I$16</definedName>
    <definedName name="Value3" localSheetId="1">[5]MER!$I$17</definedName>
    <definedName name="Value3">[9]MER!$I$17</definedName>
    <definedName name="Value4" localSheetId="1">[5]MER!$I$18</definedName>
    <definedName name="Value4">[9]MER!$I$18</definedName>
    <definedName name="Value7" localSheetId="1">[5]MER!$I$21</definedName>
    <definedName name="Value7">[9]MER!$I$21</definedName>
    <definedName name="Value8" localSheetId="1">[5]MER!$I$22</definedName>
    <definedName name="Value8">[9]MER!$I$22</definedName>
    <definedName name="Value9" localSheetId="1">[5]MER!$I$23</definedName>
    <definedName name="Value9">[9]MER!$I$23</definedName>
    <definedName name="xxx">#REF!</definedName>
  </definedNames>
  <calcPr calcId="191029"/>
  <extLst>
    <ext xmlns:xcalcf="http://schemas.microsoft.com/office/spreadsheetml/2018/calcfeatures" uri="{B58B0392-4F1F-4190-BB64-5DF3571DCE5F}">
      <xcalcf:calcFeatures>
        <xcalcf:feature name="microsoft.com:RD"/>
        <xcalcf:feature name="microsoft.com:FV"/>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J24" i="2" l="1"/>
  <c r="I24" i="2"/>
  <c r="G24" i="2"/>
  <c r="H24" i="2"/>
  <c r="F24" i="2"/>
  <c r="F9" i="35"/>
  <c r="G9" i="35"/>
  <c r="H9" i="35"/>
  <c r="I9" i="35"/>
  <c r="E9" i="35"/>
  <c r="J27" i="2"/>
  <c r="J28" i="2"/>
  <c r="B27" i="2"/>
  <c r="C55" i="21" l="1"/>
  <c r="B6" i="4"/>
  <c r="A6" i="4"/>
  <c r="A10" i="35"/>
  <c r="J9" i="35"/>
  <c r="D9" i="35"/>
  <c r="B9" i="35"/>
  <c r="AF31" i="5"/>
  <c r="AF29" i="5"/>
  <c r="D6" i="4" s="1"/>
  <c r="BA29" i="5"/>
  <c r="AZ29" i="5"/>
  <c r="AY29" i="5"/>
  <c r="AX29" i="5"/>
  <c r="AW29" i="5"/>
  <c r="BB29" i="5" l="1"/>
  <c r="C19" i="36"/>
  <c r="C20" i="36"/>
  <c r="C18" i="36"/>
  <c r="C17" i="36"/>
  <c r="C16" i="36"/>
  <c r="C15" i="36"/>
  <c r="C14" i="36"/>
  <c r="C13" i="36"/>
  <c r="C12" i="36"/>
  <c r="C11" i="36"/>
  <c r="C10" i="36"/>
  <c r="C9" i="36"/>
  <c r="C8" i="36"/>
  <c r="C7" i="36"/>
  <c r="C6" i="36"/>
  <c r="C5" i="36"/>
  <c r="C4" i="36"/>
  <c r="O180" i="5"/>
  <c r="AB180" i="5"/>
  <c r="AE180" i="5" s="1"/>
  <c r="AJ180" i="5"/>
  <c r="AK180" i="5"/>
  <c r="AL180" i="5"/>
  <c r="AM180" i="5"/>
  <c r="C3" i="36"/>
  <c r="L20" i="36"/>
  <c r="L19" i="36"/>
  <c r="L18" i="36"/>
  <c r="L17" i="36"/>
  <c r="L16" i="36"/>
  <c r="L15" i="36"/>
  <c r="L14" i="36"/>
  <c r="L13" i="36"/>
  <c r="L12" i="36"/>
  <c r="L11" i="36"/>
  <c r="L10" i="36"/>
  <c r="L9" i="36"/>
  <c r="L7" i="36"/>
  <c r="L5" i="36"/>
  <c r="L4" i="36"/>
  <c r="L3" i="36"/>
  <c r="AP180" i="5" l="1"/>
  <c r="AG180" i="5"/>
  <c r="F70" i="35"/>
  <c r="G70" i="35"/>
  <c r="H70" i="35"/>
  <c r="I70" i="35"/>
  <c r="E70" i="35"/>
  <c r="F69" i="35"/>
  <c r="G69" i="35"/>
  <c r="H69" i="35"/>
  <c r="I69" i="35"/>
  <c r="E69" i="35"/>
  <c r="D70" i="35"/>
  <c r="D69" i="35"/>
  <c r="B70" i="35"/>
  <c r="B69" i="35"/>
  <c r="F60" i="35"/>
  <c r="G60" i="35"/>
  <c r="H60" i="35"/>
  <c r="I60" i="35"/>
  <c r="F59" i="35"/>
  <c r="G59" i="35"/>
  <c r="H59" i="35"/>
  <c r="I59" i="35"/>
  <c r="E60" i="35"/>
  <c r="E59" i="35"/>
  <c r="D60" i="35"/>
  <c r="D59" i="35"/>
  <c r="B60" i="35"/>
  <c r="B59" i="35"/>
  <c r="F55" i="35"/>
  <c r="G55" i="35"/>
  <c r="H55" i="35"/>
  <c r="I55" i="35"/>
  <c r="E55" i="35"/>
  <c r="D55" i="35"/>
  <c r="B55" i="35"/>
  <c r="E50" i="35"/>
  <c r="F50" i="35"/>
  <c r="G50" i="35"/>
  <c r="H50" i="35"/>
  <c r="I50" i="35"/>
  <c r="D50" i="35"/>
  <c r="B50" i="35"/>
  <c r="F38" i="35"/>
  <c r="G38" i="35"/>
  <c r="H38" i="35"/>
  <c r="I38" i="35"/>
  <c r="F37" i="35"/>
  <c r="G37" i="35"/>
  <c r="H37" i="35"/>
  <c r="I37" i="35"/>
  <c r="E38" i="35"/>
  <c r="E37" i="35"/>
  <c r="D38" i="35"/>
  <c r="D37" i="35"/>
  <c r="B38" i="35"/>
  <c r="B37" i="35"/>
  <c r="F34" i="35"/>
  <c r="G34" i="35"/>
  <c r="H34" i="35"/>
  <c r="I34" i="35"/>
  <c r="E34" i="35"/>
  <c r="F33" i="35"/>
  <c r="G33" i="35"/>
  <c r="H33" i="35"/>
  <c r="I33" i="35"/>
  <c r="E33" i="35"/>
  <c r="D34" i="35"/>
  <c r="D33" i="35"/>
  <c r="B34" i="35"/>
  <c r="B33" i="35"/>
  <c r="F28" i="35"/>
  <c r="G28" i="35"/>
  <c r="H28" i="35"/>
  <c r="I28" i="35"/>
  <c r="E28" i="35"/>
  <c r="F27" i="35"/>
  <c r="G27" i="35"/>
  <c r="H27" i="35"/>
  <c r="I27" i="35"/>
  <c r="E27" i="35"/>
  <c r="D28" i="35"/>
  <c r="D27" i="35"/>
  <c r="B28" i="35"/>
  <c r="B27" i="35"/>
  <c r="F20" i="35"/>
  <c r="G20" i="35"/>
  <c r="H20" i="35"/>
  <c r="E20" i="35"/>
  <c r="F19" i="35"/>
  <c r="G19" i="35"/>
  <c r="H19" i="35"/>
  <c r="I19" i="35"/>
  <c r="E19" i="35"/>
  <c r="D20" i="35"/>
  <c r="D19" i="35"/>
  <c r="B20" i="35"/>
  <c r="B19" i="35"/>
  <c r="F8" i="35"/>
  <c r="G8" i="35"/>
  <c r="H8" i="35"/>
  <c r="I8" i="35"/>
  <c r="E8" i="35"/>
  <c r="F7" i="35"/>
  <c r="G7" i="35"/>
  <c r="H7" i="35"/>
  <c r="I7" i="35"/>
  <c r="E7" i="35"/>
  <c r="B8" i="35"/>
  <c r="B7" i="35"/>
  <c r="AU180" i="5" l="1"/>
  <c r="AN180" i="5" s="1"/>
  <c r="AI180" i="5"/>
  <c r="J69" i="35"/>
  <c r="J70" i="35"/>
  <c r="J59" i="35"/>
  <c r="J60" i="35"/>
  <c r="J55" i="35"/>
  <c r="J37" i="35"/>
  <c r="J38" i="35"/>
  <c r="J33" i="35"/>
  <c r="J34" i="35"/>
  <c r="J28" i="35"/>
  <c r="J27" i="35"/>
  <c r="J19" i="35"/>
  <c r="J7" i="35"/>
  <c r="J8" i="35"/>
  <c r="H15" i="5"/>
  <c r="J59" i="2"/>
  <c r="J57" i="2"/>
  <c r="J51" i="2"/>
  <c r="J34" i="2"/>
  <c r="J35" i="2"/>
  <c r="J37" i="2"/>
  <c r="J39" i="2"/>
  <c r="J40" i="2"/>
  <c r="J41" i="2"/>
  <c r="J42" i="2"/>
  <c r="J43" i="2"/>
  <c r="J44" i="2"/>
  <c r="J45" i="2"/>
  <c r="J46" i="2"/>
  <c r="J47" i="2"/>
  <c r="J48" i="2"/>
  <c r="J49" i="2"/>
  <c r="J64" i="2"/>
  <c r="J65" i="2"/>
  <c r="J66" i="2"/>
  <c r="J67" i="2"/>
  <c r="J68" i="2"/>
  <c r="J69" i="2"/>
  <c r="J70" i="2"/>
  <c r="J71" i="2"/>
  <c r="J63" i="2"/>
  <c r="J61" i="2"/>
  <c r="J60" i="2"/>
  <c r="J58" i="2"/>
  <c r="J50" i="35" s="1"/>
  <c r="J56" i="2"/>
  <c r="B183" i="21" l="1"/>
  <c r="B182" i="21"/>
  <c r="A183" i="21"/>
  <c r="A182" i="21"/>
  <c r="B237" i="21" l="1"/>
  <c r="A237" i="21"/>
  <c r="AQ395" i="5"/>
  <c r="AI201" i="5"/>
  <c r="AI202" i="5"/>
  <c r="AI203" i="5"/>
  <c r="AI205" i="5"/>
  <c r="AM205" i="5"/>
  <c r="AI206" i="5"/>
  <c r="AM206" i="5"/>
  <c r="AI208" i="5"/>
  <c r="AM208" i="5"/>
  <c r="AI209" i="5"/>
  <c r="AM209" i="5"/>
  <c r="AI210" i="5"/>
  <c r="AM210" i="5"/>
  <c r="AI212" i="5"/>
  <c r="AM212" i="5"/>
  <c r="AI213" i="5"/>
  <c r="AM213" i="5"/>
  <c r="AI214" i="5"/>
  <c r="AM214" i="5"/>
  <c r="AI215" i="5"/>
  <c r="AM215" i="5"/>
  <c r="AI216" i="5"/>
  <c r="AM216" i="5"/>
  <c r="AI218" i="5"/>
  <c r="AK218" i="5"/>
  <c r="AL218" i="5"/>
  <c r="AM218" i="5"/>
  <c r="AI219" i="5"/>
  <c r="AK219" i="5"/>
  <c r="AL219" i="5"/>
  <c r="AM219" i="5"/>
  <c r="AK65" i="5"/>
  <c r="AL65" i="5"/>
  <c r="AM65" i="5"/>
  <c r="AK61" i="5"/>
  <c r="AL61" i="5"/>
  <c r="AM61" i="5"/>
  <c r="AF62" i="5"/>
  <c r="AF58" i="5"/>
  <c r="AQ46" i="5" l="1"/>
  <c r="AR47" i="5"/>
  <c r="AT47" i="5"/>
  <c r="AB65" i="5"/>
  <c r="AB61" i="5"/>
  <c r="AB347" i="5"/>
  <c r="AE347" i="5" s="1"/>
  <c r="C237" i="21" s="1"/>
  <c r="AP338" i="5"/>
  <c r="AT333" i="5"/>
  <c r="AP333" i="5"/>
  <c r="AP332" i="5"/>
  <c r="AT331" i="5"/>
  <c r="AP331" i="5"/>
  <c r="AQ61" i="5" l="1"/>
  <c r="AJ61" i="5" s="1"/>
  <c r="AE61" i="5"/>
  <c r="AQ65" i="5"/>
  <c r="AJ65" i="5" s="1"/>
  <c r="AE65" i="5"/>
  <c r="AP65" i="5"/>
  <c r="AP61" i="5"/>
  <c r="AR347" i="5"/>
  <c r="AK347" i="5" s="1"/>
  <c r="AS347" i="5"/>
  <c r="AL347" i="5" s="1"/>
  <c r="AT347" i="5"/>
  <c r="AM347" i="5" s="1"/>
  <c r="AP347" i="5"/>
  <c r="AI347" i="5" s="1"/>
  <c r="AG347" i="5"/>
  <c r="AQ347" i="5"/>
  <c r="AJ347" i="5" s="1"/>
  <c r="AG65" i="5" l="1"/>
  <c r="C183" i="21"/>
  <c r="AG61" i="5"/>
  <c r="C182" i="21"/>
  <c r="AU61" i="5"/>
  <c r="AN61" i="5" s="1"/>
  <c r="AI61" i="5"/>
  <c r="AU65" i="5"/>
  <c r="AN65" i="5" s="1"/>
  <c r="AI65" i="5"/>
  <c r="AU347" i="5"/>
  <c r="AN347" i="5" s="1"/>
  <c r="J25" i="2" l="1"/>
  <c r="J26" i="2"/>
  <c r="C17" i="14" l="1"/>
  <c r="C4" i="14"/>
  <c r="F24" i="14"/>
  <c r="E24" i="14"/>
  <c r="D24" i="14"/>
  <c r="C24" i="14"/>
  <c r="B24" i="14"/>
  <c r="G23" i="14"/>
  <c r="G22" i="14"/>
  <c r="AV28" i="5"/>
  <c r="AV14" i="5"/>
  <c r="AV21" i="5"/>
  <c r="J19" i="2"/>
  <c r="I19" i="2"/>
  <c r="I38" i="2"/>
  <c r="J38" i="2" s="1"/>
  <c r="I36" i="2"/>
  <c r="I20" i="35" l="1"/>
  <c r="J20" i="35" s="1"/>
  <c r="J36" i="2"/>
  <c r="G24" i="14"/>
  <c r="H23" i="14" s="1"/>
  <c r="BB219" i="5"/>
  <c r="BB218" i="5"/>
  <c r="BB216" i="5"/>
  <c r="BB215" i="5"/>
  <c r="BB214" i="5"/>
  <c r="BB213" i="5"/>
  <c r="BB212" i="5"/>
  <c r="BB210" i="5"/>
  <c r="BB209" i="5"/>
  <c r="BB208" i="5"/>
  <c r="BB206" i="5"/>
  <c r="BB205" i="5"/>
  <c r="BB203" i="5"/>
  <c r="BB202" i="5"/>
  <c r="BB201" i="5"/>
  <c r="AF200" i="5"/>
  <c r="O202" i="5"/>
  <c r="O203" i="5"/>
  <c r="O201" i="5"/>
  <c r="J132" i="21"/>
  <c r="J133" i="21"/>
  <c r="J134" i="21"/>
  <c r="C134" i="21"/>
  <c r="C133" i="21"/>
  <c r="C132" i="21"/>
  <c r="B226" i="21"/>
  <c r="B227" i="21"/>
  <c r="A226" i="21"/>
  <c r="A227" i="21"/>
  <c r="B221" i="21"/>
  <c r="B222" i="21"/>
  <c r="B223" i="21"/>
  <c r="B224" i="21"/>
  <c r="B225" i="21"/>
  <c r="A221" i="21"/>
  <c r="A222" i="21"/>
  <c r="A223" i="21"/>
  <c r="A224" i="21"/>
  <c r="A225" i="21"/>
  <c r="B218" i="21"/>
  <c r="B219" i="21"/>
  <c r="B220" i="21"/>
  <c r="A218" i="21"/>
  <c r="A219" i="21"/>
  <c r="A220" i="21"/>
  <c r="B216" i="21"/>
  <c r="B217" i="21"/>
  <c r="A216" i="21"/>
  <c r="A217" i="21"/>
  <c r="BA217" i="5"/>
  <c r="AZ217" i="5"/>
  <c r="AY217" i="5"/>
  <c r="AX217" i="5"/>
  <c r="AW217" i="5"/>
  <c r="BA211" i="5"/>
  <c r="AZ211" i="5"/>
  <c r="AY211" i="5"/>
  <c r="AX211" i="5"/>
  <c r="AW211" i="5"/>
  <c r="BA207" i="5"/>
  <c r="AZ207" i="5"/>
  <c r="AY207" i="5"/>
  <c r="AX207" i="5"/>
  <c r="AW207" i="5"/>
  <c r="BA204" i="5"/>
  <c r="AZ204" i="5"/>
  <c r="AY204" i="5"/>
  <c r="AX204" i="5"/>
  <c r="AW204" i="5"/>
  <c r="BA200" i="5"/>
  <c r="AZ200" i="5"/>
  <c r="AY200" i="5"/>
  <c r="AX200" i="5"/>
  <c r="AW200" i="5"/>
  <c r="AP217" i="5"/>
  <c r="AP207" i="5"/>
  <c r="AP204" i="5"/>
  <c r="AI204" i="5" s="1"/>
  <c r="AF217" i="5"/>
  <c r="AF211" i="5"/>
  <c r="AF207" i="5"/>
  <c r="AF204" i="5"/>
  <c r="AA212" i="5"/>
  <c r="AB212" i="5" s="1"/>
  <c r="AE212" i="5" s="1"/>
  <c r="AG212" i="5" s="1"/>
  <c r="C221" i="21" s="1"/>
  <c r="AA214" i="5"/>
  <c r="AB214" i="5" s="1"/>
  <c r="AE214" i="5" s="1"/>
  <c r="AA213" i="5"/>
  <c r="AB213" i="5" s="1"/>
  <c r="AE213" i="5" s="1"/>
  <c r="AG213" i="5" s="1"/>
  <c r="C222" i="21" s="1"/>
  <c r="AA216" i="5"/>
  <c r="AB216" i="5" s="1"/>
  <c r="AE216" i="5" s="1"/>
  <c r="AR216" i="5" s="1"/>
  <c r="AK216" i="5" s="1"/>
  <c r="AA215" i="5"/>
  <c r="AB215" i="5" s="1"/>
  <c r="AE215" i="5" s="1"/>
  <c r="AG215" i="5" s="1"/>
  <c r="C224" i="21" s="1"/>
  <c r="AB219" i="5"/>
  <c r="AE219" i="5" s="1"/>
  <c r="AG219" i="5" s="1"/>
  <c r="C227" i="21" s="1"/>
  <c r="AB218" i="5"/>
  <c r="AE220" i="5"/>
  <c r="AG220" i="5" s="1"/>
  <c r="AA210" i="5"/>
  <c r="AB210" i="5" s="1"/>
  <c r="AE210" i="5" s="1"/>
  <c r="AS210" i="5" s="1"/>
  <c r="AL210" i="5" s="1"/>
  <c r="AB209" i="5"/>
  <c r="AE209" i="5" s="1"/>
  <c r="AB208" i="5"/>
  <c r="AE208" i="5" s="1"/>
  <c r="AA206" i="5"/>
  <c r="AB206" i="5" s="1"/>
  <c r="AE206" i="5" s="1"/>
  <c r="AB205" i="5"/>
  <c r="AE205" i="5" s="1"/>
  <c r="AB203" i="5"/>
  <c r="AB202" i="5"/>
  <c r="AE202" i="5" s="1"/>
  <c r="AB201" i="5"/>
  <c r="AE201" i="5" s="1"/>
  <c r="AT201" i="5" s="1"/>
  <c r="AM201" i="5" s="1"/>
  <c r="AI207" i="5" l="1"/>
  <c r="AI217" i="5"/>
  <c r="C25" i="14"/>
  <c r="H22" i="14"/>
  <c r="H24" i="14" s="1"/>
  <c r="F25" i="14"/>
  <c r="E25" i="14"/>
  <c r="B25" i="14"/>
  <c r="D25" i="14"/>
  <c r="AB217" i="5"/>
  <c r="AE218" i="5"/>
  <c r="AG218" i="5" s="1"/>
  <c r="C226" i="21" s="1"/>
  <c r="AR202" i="5"/>
  <c r="AK202" i="5" s="1"/>
  <c r="AG202" i="5"/>
  <c r="K133" i="21" s="1"/>
  <c r="F133" i="21" s="1"/>
  <c r="BB204" i="5"/>
  <c r="BB211" i="5"/>
  <c r="AB204" i="5"/>
  <c r="AB200" i="5"/>
  <c r="BB200" i="5"/>
  <c r="BB207" i="5"/>
  <c r="BB217" i="5"/>
  <c r="AR212" i="5"/>
  <c r="AK212" i="5" s="1"/>
  <c r="AS205" i="5"/>
  <c r="AL205" i="5" s="1"/>
  <c r="AR205" i="5"/>
  <c r="AK205" i="5" s="1"/>
  <c r="AQ205" i="5"/>
  <c r="AJ205" i="5" s="1"/>
  <c r="AG205" i="5"/>
  <c r="AE204" i="5"/>
  <c r="AR206" i="5"/>
  <c r="AK206" i="5" s="1"/>
  <c r="AQ206" i="5"/>
  <c r="AJ206" i="5" s="1"/>
  <c r="AS206" i="5"/>
  <c r="AL206" i="5" s="1"/>
  <c r="AG209" i="5"/>
  <c r="C219" i="21" s="1"/>
  <c r="AR209" i="5"/>
  <c r="AK209" i="5" s="1"/>
  <c r="AS209" i="5"/>
  <c r="AL209" i="5" s="1"/>
  <c r="AQ209" i="5"/>
  <c r="AJ209" i="5" s="1"/>
  <c r="AQ208" i="5"/>
  <c r="AJ208" i="5" s="1"/>
  <c r="AE207" i="5"/>
  <c r="AS208" i="5"/>
  <c r="AL208" i="5" s="1"/>
  <c r="AR208" i="5"/>
  <c r="AK208" i="5" s="1"/>
  <c r="AG208" i="5"/>
  <c r="AG214" i="5"/>
  <c r="C223" i="21" s="1"/>
  <c r="AR214" i="5"/>
  <c r="AK214" i="5" s="1"/>
  <c r="AE211" i="5"/>
  <c r="AS214" i="5"/>
  <c r="AL214" i="5" s="1"/>
  <c r="AQ214" i="5"/>
  <c r="AJ214" i="5" s="1"/>
  <c r="AG210" i="5"/>
  <c r="C220" i="21" s="1"/>
  <c r="AE203" i="5"/>
  <c r="AS202" i="5"/>
  <c r="AL202" i="5" s="1"/>
  <c r="AT202" i="5"/>
  <c r="AM202" i="5" s="1"/>
  <c r="AQ219" i="5"/>
  <c r="AS212" i="5"/>
  <c r="AL212" i="5" s="1"/>
  <c r="AS216" i="5"/>
  <c r="AL216" i="5" s="1"/>
  <c r="AB207" i="5"/>
  <c r="AG201" i="5"/>
  <c r="K132" i="21" s="1"/>
  <c r="F132" i="21" s="1"/>
  <c r="AY199" i="5"/>
  <c r="AW199" i="5"/>
  <c r="BA199" i="5"/>
  <c r="AF199" i="5"/>
  <c r="AR201" i="5"/>
  <c r="AK201" i="5" s="1"/>
  <c r="AQ210" i="5"/>
  <c r="AJ210" i="5" s="1"/>
  <c r="AQ215" i="5"/>
  <c r="AJ215" i="5" s="1"/>
  <c r="AR210" i="5"/>
  <c r="AK210" i="5" s="1"/>
  <c r="AR213" i="5"/>
  <c r="AK213" i="5" s="1"/>
  <c r="AR215" i="5"/>
  <c r="AK215" i="5" s="1"/>
  <c r="AQ201" i="5"/>
  <c r="AJ201" i="5" s="1"/>
  <c r="AS201" i="5"/>
  <c r="AL201" i="5" s="1"/>
  <c r="AQ212" i="5"/>
  <c r="AJ212" i="5" s="1"/>
  <c r="AQ216" i="5"/>
  <c r="AJ216" i="5" s="1"/>
  <c r="AS213" i="5"/>
  <c r="AL213" i="5" s="1"/>
  <c r="AS215" i="5"/>
  <c r="AL215" i="5" s="1"/>
  <c r="AQ202" i="5"/>
  <c r="AJ202" i="5" s="1"/>
  <c r="AQ213" i="5"/>
  <c r="AJ213" i="5" s="1"/>
  <c r="AP200" i="5"/>
  <c r="AG216" i="5"/>
  <c r="C225" i="21" s="1"/>
  <c r="AB211" i="5"/>
  <c r="AG206" i="5"/>
  <c r="C217" i="21" s="1"/>
  <c r="AX199" i="5"/>
  <c r="AZ199" i="5"/>
  <c r="AU219" i="5" l="1"/>
  <c r="AN219" i="5" s="1"/>
  <c r="AJ219" i="5"/>
  <c r="G25" i="14"/>
  <c r="AE217" i="5"/>
  <c r="AQ218" i="5"/>
  <c r="AG217" i="5"/>
  <c r="AQ207" i="5"/>
  <c r="AJ207" i="5" s="1"/>
  <c r="AB199" i="5"/>
  <c r="AU202" i="5"/>
  <c r="AN202" i="5" s="1"/>
  <c r="AU212" i="5"/>
  <c r="AN212" i="5" s="1"/>
  <c r="AU213" i="5"/>
  <c r="AN213" i="5" s="1"/>
  <c r="AU209" i="5"/>
  <c r="AN209" i="5" s="1"/>
  <c r="AU205" i="5"/>
  <c r="AN205" i="5" s="1"/>
  <c r="C218" i="21"/>
  <c r="AG207" i="5"/>
  <c r="AU208" i="5"/>
  <c r="AN208" i="5" s="1"/>
  <c r="AG211" i="5"/>
  <c r="C216" i="21"/>
  <c r="AG204" i="5"/>
  <c r="AS203" i="5"/>
  <c r="AL203" i="5" s="1"/>
  <c r="AT203" i="5"/>
  <c r="AM203" i="5" s="1"/>
  <c r="AR203" i="5"/>
  <c r="AQ203" i="5"/>
  <c r="AG203" i="5"/>
  <c r="AU214" i="5"/>
  <c r="AN214" i="5" s="1"/>
  <c r="AQ204" i="5"/>
  <c r="AJ204" i="5" s="1"/>
  <c r="AU201" i="5"/>
  <c r="AN201" i="5" s="1"/>
  <c r="AU216" i="5"/>
  <c r="AN216" i="5" s="1"/>
  <c r="AU215" i="5"/>
  <c r="AN215" i="5" s="1"/>
  <c r="AU210" i="5"/>
  <c r="AN210" i="5" s="1"/>
  <c r="AE200" i="5"/>
  <c r="AU206" i="5"/>
  <c r="AN206" i="5" s="1"/>
  <c r="AR204" i="5"/>
  <c r="AK204" i="5" s="1"/>
  <c r="AR217" i="5"/>
  <c r="AK217" i="5" s="1"/>
  <c r="AR207" i="5"/>
  <c r="AK207" i="5" s="1"/>
  <c r="AQ346" i="5"/>
  <c r="AQ200" i="5" l="1"/>
  <c r="AJ203" i="5"/>
  <c r="AR200" i="5"/>
  <c r="AK203" i="5"/>
  <c r="AU218" i="5"/>
  <c r="AN218" i="5" s="1"/>
  <c r="AJ218" i="5"/>
  <c r="AE199" i="5"/>
  <c r="AQ217" i="5"/>
  <c r="AJ217" i="5" s="1"/>
  <c r="K134" i="21"/>
  <c r="F134" i="21" s="1"/>
  <c r="AG200" i="5"/>
  <c r="AG199" i="5" s="1"/>
  <c r="AU203" i="5"/>
  <c r="AN203" i="5" s="1"/>
  <c r="AS217" i="5"/>
  <c r="AL217" i="5" s="1"/>
  <c r="AS200" i="5"/>
  <c r="AS204" i="5"/>
  <c r="AL204" i="5" s="1"/>
  <c r="AS207" i="5"/>
  <c r="AL207" i="5" s="1"/>
  <c r="H57" i="5"/>
  <c r="I57" i="5"/>
  <c r="J57" i="5"/>
  <c r="K57" i="5"/>
  <c r="L57" i="5"/>
  <c r="G57" i="5"/>
  <c r="M57" i="5" l="1"/>
  <c r="AT207" i="5"/>
  <c r="AM207" i="5" s="1"/>
  <c r="AT204" i="5"/>
  <c r="AM204" i="5" s="1"/>
  <c r="AT217" i="5"/>
  <c r="AM217" i="5" s="1"/>
  <c r="AT200" i="5"/>
  <c r="AM358" i="5"/>
  <c r="AI359" i="5"/>
  <c r="AJ359" i="5"/>
  <c r="AK359" i="5"/>
  <c r="AL359" i="5"/>
  <c r="AM359" i="5"/>
  <c r="AN359" i="5"/>
  <c r="AI362" i="5"/>
  <c r="AJ362" i="5"/>
  <c r="AK362" i="5"/>
  <c r="AL362" i="5"/>
  <c r="AM362" i="5"/>
  <c r="AI365" i="5"/>
  <c r="AM365" i="5"/>
  <c r="AI366" i="5"/>
  <c r="AM366" i="5"/>
  <c r="AM369" i="5"/>
  <c r="AI374" i="5"/>
  <c r="AJ374" i="5"/>
  <c r="AK374" i="5"/>
  <c r="AL374" i="5"/>
  <c r="AM374" i="5"/>
  <c r="AN374" i="5"/>
  <c r="AI376" i="5"/>
  <c r="AJ376" i="5"/>
  <c r="AL376" i="5"/>
  <c r="AM376" i="5"/>
  <c r="AI377" i="5"/>
  <c r="AJ377" i="5"/>
  <c r="AK377" i="5"/>
  <c r="AL377" i="5"/>
  <c r="AI378" i="5"/>
  <c r="AJ378" i="5"/>
  <c r="AK378" i="5"/>
  <c r="AL378" i="5"/>
  <c r="AJ379" i="5"/>
  <c r="AK379" i="5"/>
  <c r="AL379" i="5"/>
  <c r="AM379" i="5"/>
  <c r="AI380" i="5"/>
  <c r="AJ380" i="5"/>
  <c r="AK380" i="5"/>
  <c r="AL380" i="5"/>
  <c r="AM380" i="5"/>
  <c r="AN380" i="5"/>
  <c r="AI381" i="5"/>
  <c r="AJ381" i="5"/>
  <c r="AK381" i="5"/>
  <c r="AL381" i="5"/>
  <c r="AM381" i="5"/>
  <c r="AN381" i="5"/>
  <c r="AI389" i="5"/>
  <c r="AJ389" i="5"/>
  <c r="AK389" i="5"/>
  <c r="AL389" i="5"/>
  <c r="AM389" i="5"/>
  <c r="AN389" i="5"/>
  <c r="AI221" i="5"/>
  <c r="AM221" i="5"/>
  <c r="AM223" i="5"/>
  <c r="AM224" i="5"/>
  <c r="AM225" i="5"/>
  <c r="AM226" i="5"/>
  <c r="AM227" i="5"/>
  <c r="AM228" i="5"/>
  <c r="AM229" i="5"/>
  <c r="AM230" i="5"/>
  <c r="AM232" i="5"/>
  <c r="AM233" i="5"/>
  <c r="AM234" i="5"/>
  <c r="AI235" i="5"/>
  <c r="AJ235" i="5"/>
  <c r="AK235" i="5"/>
  <c r="AL235" i="5"/>
  <c r="AM235" i="5"/>
  <c r="AN235" i="5"/>
  <c r="AI251" i="5"/>
  <c r="AJ251" i="5"/>
  <c r="AK251" i="5"/>
  <c r="AL251" i="5"/>
  <c r="AM251" i="5"/>
  <c r="AN251" i="5"/>
  <c r="AK255" i="5"/>
  <c r="AL255" i="5"/>
  <c r="AM255" i="5"/>
  <c r="AI260" i="5"/>
  <c r="AL260" i="5"/>
  <c r="AM260" i="5"/>
  <c r="AI261" i="5"/>
  <c r="AJ261" i="5"/>
  <c r="AI262" i="5"/>
  <c r="AJ262" i="5"/>
  <c r="AK262" i="5"/>
  <c r="AL262" i="5"/>
  <c r="AI263" i="5"/>
  <c r="AJ263" i="5"/>
  <c r="AI266" i="5"/>
  <c r="AJ266" i="5"/>
  <c r="AK266" i="5"/>
  <c r="AL266" i="5"/>
  <c r="AI267" i="5"/>
  <c r="AJ267" i="5"/>
  <c r="AK267" i="5"/>
  <c r="AL267" i="5"/>
  <c r="AM267" i="5"/>
  <c r="AN267" i="5"/>
  <c r="AK269" i="5"/>
  <c r="AL269" i="5"/>
  <c r="AM269" i="5"/>
  <c r="AI270" i="5"/>
  <c r="AL270" i="5"/>
  <c r="AM270" i="5"/>
  <c r="AL271" i="5"/>
  <c r="AM271" i="5"/>
  <c r="AI272" i="5"/>
  <c r="AJ272" i="5"/>
  <c r="AL272" i="5"/>
  <c r="AM272" i="5"/>
  <c r="AI274" i="5"/>
  <c r="AL274" i="5"/>
  <c r="AM274" i="5"/>
  <c r="AL275" i="5"/>
  <c r="AM275" i="5"/>
  <c r="AI276" i="5"/>
  <c r="AJ276" i="5"/>
  <c r="AK276" i="5"/>
  <c r="AL276" i="5"/>
  <c r="AM276" i="5"/>
  <c r="AN276" i="5"/>
  <c r="AJ278" i="5"/>
  <c r="AK278" i="5"/>
  <c r="AL278" i="5"/>
  <c r="AM278" i="5"/>
  <c r="AI279" i="5"/>
  <c r="AK279" i="5"/>
  <c r="AL279" i="5"/>
  <c r="AM279" i="5"/>
  <c r="AI281" i="5"/>
  <c r="AL281" i="5"/>
  <c r="AM281" i="5"/>
  <c r="AI282" i="5"/>
  <c r="AL282" i="5"/>
  <c r="AM282" i="5"/>
  <c r="AI283" i="5"/>
  <c r="AJ283" i="5"/>
  <c r="AK283" i="5"/>
  <c r="AL283" i="5"/>
  <c r="AM283" i="5"/>
  <c r="AN283" i="5"/>
  <c r="AI285" i="5"/>
  <c r="AJ285" i="5"/>
  <c r="AK285" i="5"/>
  <c r="AL285" i="5"/>
  <c r="AM285" i="5"/>
  <c r="AK289" i="5"/>
  <c r="AL289" i="5"/>
  <c r="AM289" i="5"/>
  <c r="AK290" i="5"/>
  <c r="AL290" i="5"/>
  <c r="AM290" i="5"/>
  <c r="AI291" i="5"/>
  <c r="AM291" i="5"/>
  <c r="AI292" i="5"/>
  <c r="AL292" i="5"/>
  <c r="AM292" i="5"/>
  <c r="AI295" i="5"/>
  <c r="AI296" i="5"/>
  <c r="AI297" i="5"/>
  <c r="AI298" i="5"/>
  <c r="AI299" i="5"/>
  <c r="AJ299" i="5"/>
  <c r="AK299" i="5"/>
  <c r="AL299" i="5"/>
  <c r="AM299" i="5"/>
  <c r="AN299" i="5"/>
  <c r="AI303" i="5"/>
  <c r="AI304" i="5"/>
  <c r="AI306" i="5"/>
  <c r="AI307" i="5"/>
  <c r="AI308" i="5"/>
  <c r="AI310" i="5"/>
  <c r="AK310" i="5"/>
  <c r="AL310" i="5"/>
  <c r="AM310" i="5"/>
  <c r="AI311" i="5"/>
  <c r="AK311" i="5"/>
  <c r="AL311" i="5"/>
  <c r="AM311" i="5"/>
  <c r="AI312" i="5"/>
  <c r="AK312" i="5"/>
  <c r="AL312" i="5"/>
  <c r="AM312" i="5"/>
  <c r="AI313" i="5"/>
  <c r="AK313" i="5"/>
  <c r="AL313" i="5"/>
  <c r="AM313" i="5"/>
  <c r="AI314" i="5"/>
  <c r="AK314" i="5"/>
  <c r="AL314" i="5"/>
  <c r="AM314" i="5"/>
  <c r="AI315" i="5"/>
  <c r="AK315" i="5"/>
  <c r="AL315" i="5"/>
  <c r="AM315" i="5"/>
  <c r="AI316" i="5"/>
  <c r="AK316" i="5"/>
  <c r="AL316" i="5"/>
  <c r="AM316" i="5"/>
  <c r="AI317" i="5"/>
  <c r="AK317" i="5"/>
  <c r="AL317" i="5"/>
  <c r="AM317" i="5"/>
  <c r="AI318" i="5"/>
  <c r="AK318" i="5"/>
  <c r="AL318" i="5"/>
  <c r="AM318" i="5"/>
  <c r="AI320" i="5"/>
  <c r="AK320" i="5"/>
  <c r="AL320" i="5"/>
  <c r="AM320" i="5"/>
  <c r="AI321" i="5"/>
  <c r="AK321" i="5"/>
  <c r="AL321" i="5"/>
  <c r="AM321" i="5"/>
  <c r="AI322" i="5"/>
  <c r="AK322" i="5"/>
  <c r="AL322" i="5"/>
  <c r="AM322" i="5"/>
  <c r="AI323" i="5"/>
  <c r="AJ323" i="5"/>
  <c r="AK323" i="5"/>
  <c r="AL323" i="5"/>
  <c r="AM323" i="5"/>
  <c r="AI325" i="5"/>
  <c r="AM325" i="5"/>
  <c r="AI326" i="5"/>
  <c r="AJ326" i="5"/>
  <c r="AK326" i="5"/>
  <c r="AL326" i="5"/>
  <c r="AM326" i="5"/>
  <c r="AN326" i="5"/>
  <c r="AK332" i="5"/>
  <c r="AL332" i="5"/>
  <c r="AM332" i="5"/>
  <c r="AJ344" i="5"/>
  <c r="AK344" i="5"/>
  <c r="AL344" i="5"/>
  <c r="AM344" i="5"/>
  <c r="AJ345" i="5"/>
  <c r="AK345" i="5"/>
  <c r="AL345" i="5"/>
  <c r="AM345" i="5"/>
  <c r="AI346" i="5"/>
  <c r="AK346" i="5"/>
  <c r="AL346" i="5"/>
  <c r="AM346" i="5"/>
  <c r="AI350" i="5"/>
  <c r="AJ350" i="5"/>
  <c r="AK350" i="5"/>
  <c r="AL350" i="5"/>
  <c r="AM350" i="5"/>
  <c r="AN350" i="5"/>
  <c r="AI136" i="5"/>
  <c r="AK136" i="5"/>
  <c r="AL136" i="5"/>
  <c r="AM136" i="5"/>
  <c r="AI137" i="5"/>
  <c r="AK137" i="5"/>
  <c r="AL137" i="5"/>
  <c r="AM137" i="5"/>
  <c r="AI138" i="5"/>
  <c r="AK138" i="5"/>
  <c r="AL138" i="5"/>
  <c r="AM138" i="5"/>
  <c r="AI139" i="5"/>
  <c r="AJ139" i="5"/>
  <c r="AM139" i="5"/>
  <c r="AI140" i="5"/>
  <c r="AJ140" i="5"/>
  <c r="AL140" i="5"/>
  <c r="AM140" i="5"/>
  <c r="AI144" i="5"/>
  <c r="AK144" i="5"/>
  <c r="AL144" i="5"/>
  <c r="AM144" i="5"/>
  <c r="AI145" i="5"/>
  <c r="AK145" i="5"/>
  <c r="AL145" i="5"/>
  <c r="AM145" i="5"/>
  <c r="AI146" i="5"/>
  <c r="AM146" i="5"/>
  <c r="AI147" i="5"/>
  <c r="AM147" i="5"/>
  <c r="AI148" i="5"/>
  <c r="AJ148" i="5"/>
  <c r="AK148" i="5"/>
  <c r="AM148" i="5"/>
  <c r="AI151" i="5"/>
  <c r="AL151" i="5"/>
  <c r="AM151" i="5"/>
  <c r="AI152" i="5"/>
  <c r="AJ152" i="5"/>
  <c r="AL152" i="5"/>
  <c r="AM152" i="5"/>
  <c r="AI154" i="5"/>
  <c r="AM154" i="5"/>
  <c r="AI155" i="5"/>
  <c r="AM155" i="5"/>
  <c r="AI156" i="5"/>
  <c r="AM156" i="5"/>
  <c r="AI158" i="5"/>
  <c r="AJ158" i="5"/>
  <c r="AK158" i="5"/>
  <c r="AI157" i="5"/>
  <c r="AJ157" i="5"/>
  <c r="AK157" i="5"/>
  <c r="AL157" i="5"/>
  <c r="AM157" i="5"/>
  <c r="AI160" i="5"/>
  <c r="AJ160" i="5"/>
  <c r="AL160" i="5"/>
  <c r="AM160" i="5"/>
  <c r="AI161" i="5"/>
  <c r="AJ161" i="5"/>
  <c r="AM161" i="5"/>
  <c r="AI162" i="5"/>
  <c r="AJ162" i="5"/>
  <c r="AK162" i="5"/>
  <c r="AL162" i="5"/>
  <c r="AM162" i="5"/>
  <c r="AN162" i="5"/>
  <c r="AK164" i="5"/>
  <c r="AL164" i="5"/>
  <c r="AM164" i="5"/>
  <c r="AI165" i="5"/>
  <c r="AI166" i="5"/>
  <c r="AK170" i="5"/>
  <c r="AL170" i="5"/>
  <c r="AM170" i="5"/>
  <c r="AK171" i="5"/>
  <c r="AL171" i="5"/>
  <c r="AM171" i="5"/>
  <c r="AK172" i="5"/>
  <c r="AL172" i="5"/>
  <c r="AM172" i="5"/>
  <c r="AK173" i="5"/>
  <c r="AL173" i="5"/>
  <c r="AM173" i="5"/>
  <c r="AJ175" i="5"/>
  <c r="AK175" i="5"/>
  <c r="AL175" i="5"/>
  <c r="AM175" i="5"/>
  <c r="AI181" i="5"/>
  <c r="AK181" i="5"/>
  <c r="AL181" i="5"/>
  <c r="AM181" i="5"/>
  <c r="AI182" i="5"/>
  <c r="AK182" i="5"/>
  <c r="AL182" i="5"/>
  <c r="AM182" i="5"/>
  <c r="AJ183" i="5"/>
  <c r="AK183" i="5"/>
  <c r="AL183" i="5"/>
  <c r="AM183" i="5"/>
  <c r="AK184" i="5"/>
  <c r="AL184" i="5"/>
  <c r="AM184" i="5"/>
  <c r="AK185" i="5"/>
  <c r="AL185" i="5"/>
  <c r="AM185" i="5"/>
  <c r="AK186" i="5"/>
  <c r="AL186" i="5"/>
  <c r="AM186" i="5"/>
  <c r="AK187" i="5"/>
  <c r="AL187" i="5"/>
  <c r="AM187" i="5"/>
  <c r="AJ188" i="5"/>
  <c r="AK188" i="5"/>
  <c r="AL188" i="5"/>
  <c r="AM188" i="5"/>
  <c r="AJ189" i="5"/>
  <c r="AK189" i="5"/>
  <c r="AL189" i="5"/>
  <c r="AM189" i="5"/>
  <c r="AJ190" i="5"/>
  <c r="AK190" i="5"/>
  <c r="AL190" i="5"/>
  <c r="AM190" i="5"/>
  <c r="AI192" i="5"/>
  <c r="AL192" i="5"/>
  <c r="AM192" i="5"/>
  <c r="AI193" i="5"/>
  <c r="AJ193" i="5"/>
  <c r="AK193" i="5"/>
  <c r="AL193" i="5"/>
  <c r="AM193" i="5"/>
  <c r="AN193" i="5"/>
  <c r="AI197" i="5"/>
  <c r="AK197" i="5"/>
  <c r="AL197" i="5"/>
  <c r="AM197" i="5"/>
  <c r="AI198" i="5"/>
  <c r="AJ198" i="5"/>
  <c r="AK198" i="5"/>
  <c r="AL198" i="5"/>
  <c r="AM198" i="5"/>
  <c r="AN198" i="5"/>
  <c r="AI123" i="5"/>
  <c r="AJ123" i="5"/>
  <c r="AM123" i="5"/>
  <c r="AI124" i="5"/>
  <c r="AJ124" i="5"/>
  <c r="AM124" i="5"/>
  <c r="AI125" i="5"/>
  <c r="AJ125" i="5"/>
  <c r="AK125" i="5"/>
  <c r="AL125" i="5"/>
  <c r="AM125" i="5"/>
  <c r="AN125" i="5"/>
  <c r="AI127" i="5"/>
  <c r="AK127" i="5"/>
  <c r="AL127" i="5"/>
  <c r="AM127" i="5"/>
  <c r="AI128" i="5"/>
  <c r="AL128" i="5"/>
  <c r="AM128" i="5"/>
  <c r="AI129" i="5"/>
  <c r="AJ129" i="5"/>
  <c r="AI102" i="5"/>
  <c r="AJ102" i="5"/>
  <c r="AL102" i="5"/>
  <c r="AM102" i="5"/>
  <c r="AI103" i="5"/>
  <c r="AJ103" i="5"/>
  <c r="AK103" i="5"/>
  <c r="AL103" i="5"/>
  <c r="AM103" i="5"/>
  <c r="AN103" i="5"/>
  <c r="AI106" i="5"/>
  <c r="AJ106" i="5"/>
  <c r="AM106" i="5"/>
  <c r="AI107" i="5"/>
  <c r="AJ107" i="5"/>
  <c r="AM107" i="5"/>
  <c r="AI108" i="5"/>
  <c r="AJ108" i="5"/>
  <c r="AM108" i="5"/>
  <c r="AI109" i="5"/>
  <c r="AJ109" i="5"/>
  <c r="AM109" i="5"/>
  <c r="AI110" i="5"/>
  <c r="AJ110" i="5"/>
  <c r="AM110" i="5"/>
  <c r="AI111" i="5"/>
  <c r="AJ111" i="5"/>
  <c r="AM111" i="5"/>
  <c r="AI112" i="5"/>
  <c r="AJ112" i="5"/>
  <c r="AM112" i="5"/>
  <c r="AI113" i="5"/>
  <c r="AJ113" i="5"/>
  <c r="AM113" i="5"/>
  <c r="AI115" i="5"/>
  <c r="AJ115" i="5"/>
  <c r="AM115" i="5"/>
  <c r="AI116" i="5"/>
  <c r="AJ116" i="5"/>
  <c r="AM116" i="5"/>
  <c r="AI117" i="5"/>
  <c r="AJ117" i="5"/>
  <c r="AM117" i="5"/>
  <c r="AI118" i="5"/>
  <c r="AJ118" i="5"/>
  <c r="AM118" i="5"/>
  <c r="AI119" i="5"/>
  <c r="AJ119" i="5"/>
  <c r="AM119" i="5"/>
  <c r="AI120" i="5"/>
  <c r="AJ120" i="5"/>
  <c r="AM120" i="5"/>
  <c r="AI122" i="5"/>
  <c r="AJ122" i="5"/>
  <c r="AM122" i="5"/>
  <c r="AI89" i="5"/>
  <c r="AK89" i="5"/>
  <c r="AL89" i="5"/>
  <c r="AM89" i="5"/>
  <c r="AI90" i="5"/>
  <c r="AJ90" i="5"/>
  <c r="AK90" i="5"/>
  <c r="AM90" i="5"/>
  <c r="AI92" i="5"/>
  <c r="AK92" i="5"/>
  <c r="AL92" i="5"/>
  <c r="AM92" i="5"/>
  <c r="AI93" i="5"/>
  <c r="AK93" i="5"/>
  <c r="AL93" i="5"/>
  <c r="AM93" i="5"/>
  <c r="AI94" i="5"/>
  <c r="AJ94" i="5"/>
  <c r="AL94" i="5"/>
  <c r="AM94" i="5"/>
  <c r="AI97" i="5"/>
  <c r="AK97" i="5"/>
  <c r="AL97" i="5"/>
  <c r="AM97" i="5"/>
  <c r="AI99" i="5"/>
  <c r="AK99" i="5"/>
  <c r="AL99" i="5"/>
  <c r="AM99" i="5"/>
  <c r="AI100" i="5"/>
  <c r="AL100" i="5"/>
  <c r="AM100" i="5"/>
  <c r="AK79" i="5"/>
  <c r="AL79" i="5"/>
  <c r="AM79" i="5"/>
  <c r="AK80" i="5"/>
  <c r="AL80" i="5"/>
  <c r="AM80" i="5"/>
  <c r="AI81" i="5"/>
  <c r="AK81" i="5"/>
  <c r="AL81" i="5"/>
  <c r="AM81" i="5"/>
  <c r="AK82" i="5"/>
  <c r="AL82" i="5"/>
  <c r="AM82" i="5"/>
  <c r="AI83" i="5"/>
  <c r="AM83" i="5"/>
  <c r="AI84" i="5"/>
  <c r="AJ84" i="5"/>
  <c r="AI86" i="5"/>
  <c r="AK86" i="5"/>
  <c r="AL86" i="5"/>
  <c r="AM86" i="5"/>
  <c r="AI87" i="5"/>
  <c r="AL87" i="5"/>
  <c r="AM87" i="5"/>
  <c r="AI88" i="5"/>
  <c r="AJ88" i="5"/>
  <c r="AM88" i="5"/>
  <c r="AI67" i="5"/>
  <c r="AJ67" i="5"/>
  <c r="AK67" i="5"/>
  <c r="AL67" i="5"/>
  <c r="AM67" i="5"/>
  <c r="AK69" i="5"/>
  <c r="AL69" i="5"/>
  <c r="AM69" i="5"/>
  <c r="AI70" i="5"/>
  <c r="AM70" i="5"/>
  <c r="AI72" i="5"/>
  <c r="AK72" i="5"/>
  <c r="AL72" i="5"/>
  <c r="AM72" i="5"/>
  <c r="AI73" i="5"/>
  <c r="AI74" i="5"/>
  <c r="AJ74" i="5"/>
  <c r="AK74" i="5"/>
  <c r="AI75" i="5"/>
  <c r="AJ75" i="5"/>
  <c r="AK75" i="5"/>
  <c r="AL75" i="5"/>
  <c r="AI76" i="5"/>
  <c r="AM76" i="5"/>
  <c r="AI40" i="5"/>
  <c r="AJ40" i="5"/>
  <c r="AK40" i="5"/>
  <c r="AL40" i="5"/>
  <c r="AM40" i="5"/>
  <c r="AI41" i="5"/>
  <c r="AJ41" i="5"/>
  <c r="AK41" i="5"/>
  <c r="AL41" i="5"/>
  <c r="AM41" i="5"/>
  <c r="AI42" i="5"/>
  <c r="AJ42" i="5"/>
  <c r="AK42" i="5"/>
  <c r="AL42" i="5"/>
  <c r="AM42" i="5"/>
  <c r="AI43" i="5"/>
  <c r="AM43" i="5"/>
  <c r="AM45" i="5"/>
  <c r="AI46" i="5"/>
  <c r="AI47" i="5"/>
  <c r="AJ47" i="5"/>
  <c r="AJ49" i="5"/>
  <c r="AK49" i="5"/>
  <c r="AL49" i="5"/>
  <c r="AM49" i="5"/>
  <c r="AI50" i="5"/>
  <c r="AK50" i="5"/>
  <c r="AL50" i="5"/>
  <c r="AM50" i="5"/>
  <c r="AI51" i="5"/>
  <c r="AJ51" i="5"/>
  <c r="AL51" i="5"/>
  <c r="AM51" i="5"/>
  <c r="AJ52" i="5"/>
  <c r="AK52" i="5"/>
  <c r="AL52" i="5"/>
  <c r="AM52" i="5"/>
  <c r="AI53" i="5"/>
  <c r="AK53" i="5"/>
  <c r="AL53" i="5"/>
  <c r="AM53" i="5"/>
  <c r="AI54" i="5"/>
  <c r="AJ54" i="5"/>
  <c r="AL54" i="5"/>
  <c r="AM54" i="5"/>
  <c r="AI55" i="5"/>
  <c r="AI56" i="5"/>
  <c r="AM56" i="5"/>
  <c r="AI12" i="5"/>
  <c r="AI13" i="5"/>
  <c r="AM13" i="5"/>
  <c r="AI14" i="5"/>
  <c r="AJ14" i="5"/>
  <c r="AK14" i="5"/>
  <c r="AL14" i="5"/>
  <c r="AM14" i="5"/>
  <c r="AN14" i="5"/>
  <c r="AI17" i="5"/>
  <c r="AI18" i="5"/>
  <c r="AI19" i="5"/>
  <c r="AM19" i="5"/>
  <c r="AI20" i="5"/>
  <c r="AM20" i="5"/>
  <c r="AI21" i="5"/>
  <c r="AJ21" i="5"/>
  <c r="AK21" i="5"/>
  <c r="AL21" i="5"/>
  <c r="AM21" i="5"/>
  <c r="AN21" i="5"/>
  <c r="AI30" i="5"/>
  <c r="AL30" i="5"/>
  <c r="AM30" i="5"/>
  <c r="AK26" i="5"/>
  <c r="AL26" i="5"/>
  <c r="AM26" i="5"/>
  <c r="AI27" i="5"/>
  <c r="AK27" i="5"/>
  <c r="AL27" i="5"/>
  <c r="AM27" i="5"/>
  <c r="AI28" i="5"/>
  <c r="AJ28" i="5"/>
  <c r="AK28" i="5"/>
  <c r="AL28" i="5"/>
  <c r="AM28" i="5"/>
  <c r="AN28" i="5"/>
  <c r="AI32" i="5"/>
  <c r="AJ32" i="5"/>
  <c r="AL32" i="5"/>
  <c r="AM32" i="5"/>
  <c r="AU204" i="5" l="1"/>
  <c r="AN204" i="5" s="1"/>
  <c r="AU217" i="5"/>
  <c r="AN217" i="5" s="1"/>
  <c r="AU207" i="5"/>
  <c r="AN207" i="5" s="1"/>
  <c r="D22" i="3"/>
  <c r="D28" i="3"/>
  <c r="C28" i="3"/>
  <c r="D25" i="3"/>
  <c r="C25" i="3"/>
  <c r="C22" i="3"/>
  <c r="E23" i="3"/>
  <c r="E24" i="3"/>
  <c r="E26" i="3"/>
  <c r="E27" i="3"/>
  <c r="E29" i="3"/>
  <c r="E30" i="3"/>
  <c r="E31" i="3"/>
  <c r="E32" i="3"/>
  <c r="E21" i="3"/>
  <c r="B16" i="20"/>
  <c r="C16" i="20"/>
  <c r="E28" i="3" l="1"/>
  <c r="C33" i="3"/>
  <c r="E25" i="3"/>
  <c r="D33" i="3"/>
  <c r="E22" i="3"/>
  <c r="AT319" i="5"/>
  <c r="AM319" i="5" s="1"/>
  <c r="AS319" i="5"/>
  <c r="AL319" i="5" s="1"/>
  <c r="AR319" i="5"/>
  <c r="AK319" i="5" s="1"/>
  <c r="AP319" i="5"/>
  <c r="AI319" i="5" s="1"/>
  <c r="AS366" i="5"/>
  <c r="AL366" i="5" s="1"/>
  <c r="AQ366" i="5"/>
  <c r="AJ366" i="5" s="1"/>
  <c r="AS365" i="5"/>
  <c r="AL365" i="5" s="1"/>
  <c r="AQ365" i="5"/>
  <c r="AJ365" i="5" s="1"/>
  <c r="O325" i="5"/>
  <c r="J94" i="21"/>
  <c r="AT309" i="5"/>
  <c r="AM309" i="5" s="1"/>
  <c r="AS309" i="5"/>
  <c r="AL309" i="5" s="1"/>
  <c r="AR309" i="5"/>
  <c r="AK309" i="5" s="1"/>
  <c r="AP309" i="5"/>
  <c r="AI309" i="5" s="1"/>
  <c r="AP305" i="5"/>
  <c r="AI305" i="5" s="1"/>
  <c r="AP302" i="5"/>
  <c r="AI302" i="5" s="1"/>
  <c r="AP294" i="5"/>
  <c r="O292" i="5"/>
  <c r="O291" i="5"/>
  <c r="AT288" i="5"/>
  <c r="AM288" i="5" s="1"/>
  <c r="AS288" i="5"/>
  <c r="AL288" i="5" s="1"/>
  <c r="AR288" i="5"/>
  <c r="AK288" i="5" s="1"/>
  <c r="AQ275" i="5"/>
  <c r="AJ275" i="5" s="1"/>
  <c r="AR275" i="5"/>
  <c r="AK275" i="5" s="1"/>
  <c r="AP275" i="5"/>
  <c r="AI275" i="5" s="1"/>
  <c r="E33" i="3" l="1"/>
  <c r="AP293" i="5"/>
  <c r="AI293" i="5" s="1"/>
  <c r="AI294" i="5"/>
  <c r="BA261" i="5"/>
  <c r="AZ261" i="5"/>
  <c r="BB263" i="5" l="1"/>
  <c r="BB262" i="5"/>
  <c r="BB260" i="5"/>
  <c r="AU275" i="5"/>
  <c r="AN275" i="5" s="1"/>
  <c r="AP301" i="5"/>
  <c r="AI301" i="5" s="1"/>
  <c r="AU323" i="5"/>
  <c r="AN323" i="5" s="1"/>
  <c r="AT324" i="5"/>
  <c r="AM324" i="5" s="1"/>
  <c r="AP324" i="5"/>
  <c r="AI324" i="5" s="1"/>
  <c r="AU285" i="5"/>
  <c r="AN285" i="5" s="1"/>
  <c r="AT280" i="5"/>
  <c r="AS280" i="5"/>
  <c r="AP280" i="5"/>
  <c r="AI280" i="5" s="1"/>
  <c r="AT273" i="5"/>
  <c r="AM273" i="5" s="1"/>
  <c r="AS273" i="5"/>
  <c r="AL273" i="5" s="1"/>
  <c r="AP273" i="5"/>
  <c r="AI273" i="5" s="1"/>
  <c r="AT268" i="5"/>
  <c r="AM268" i="5" s="1"/>
  <c r="AS268" i="5"/>
  <c r="AL268" i="5" s="1"/>
  <c r="AP258" i="5"/>
  <c r="AT254" i="5"/>
  <c r="AM254" i="5" s="1"/>
  <c r="AS254" i="5"/>
  <c r="AL254" i="5" s="1"/>
  <c r="AR254" i="5"/>
  <c r="AK254" i="5" s="1"/>
  <c r="AT231" i="5"/>
  <c r="AM231" i="5" s="1"/>
  <c r="AT222" i="5"/>
  <c r="AM222" i="5" s="1"/>
  <c r="AM200" i="5"/>
  <c r="AK200" i="5"/>
  <c r="AI200" i="5"/>
  <c r="AT196" i="5"/>
  <c r="AM196" i="5" s="1"/>
  <c r="AS196" i="5"/>
  <c r="AL196" i="5" s="1"/>
  <c r="AR196" i="5"/>
  <c r="AK196" i="5" s="1"/>
  <c r="AP196" i="5"/>
  <c r="AI196" i="5" s="1"/>
  <c r="AT174" i="5"/>
  <c r="AM174" i="5" s="1"/>
  <c r="AS174" i="5"/>
  <c r="AL174" i="5" s="1"/>
  <c r="AR174" i="5"/>
  <c r="AK174" i="5" s="1"/>
  <c r="AQ174" i="5"/>
  <c r="AJ174" i="5" s="1"/>
  <c r="AT176" i="5"/>
  <c r="AM176" i="5" s="1"/>
  <c r="AS176" i="5"/>
  <c r="AL176" i="5" s="1"/>
  <c r="AR176" i="5"/>
  <c r="AK176" i="5" s="1"/>
  <c r="AT191" i="5"/>
  <c r="AM191" i="5" s="1"/>
  <c r="AS191" i="5"/>
  <c r="AL191" i="5" s="1"/>
  <c r="AP191" i="5"/>
  <c r="AI191" i="5" s="1"/>
  <c r="AT169" i="5"/>
  <c r="AM169" i="5" s="1"/>
  <c r="AS169" i="5"/>
  <c r="AL169" i="5" s="1"/>
  <c r="AR169" i="5"/>
  <c r="AK169" i="5" s="1"/>
  <c r="O151" i="5"/>
  <c r="AU157" i="5"/>
  <c r="AN157" i="5" s="1"/>
  <c r="AT159" i="5"/>
  <c r="AM159" i="5" s="1"/>
  <c r="AQ159" i="5"/>
  <c r="AJ159" i="5" s="1"/>
  <c r="AP159" i="5"/>
  <c r="AI159" i="5" s="1"/>
  <c r="AT153" i="5"/>
  <c r="AM153" i="5" s="1"/>
  <c r="AP153" i="5"/>
  <c r="AI153" i="5" s="1"/>
  <c r="AT150" i="5"/>
  <c r="AM150" i="5" s="1"/>
  <c r="AS150" i="5"/>
  <c r="AL150" i="5" s="1"/>
  <c r="AP150" i="5"/>
  <c r="AI150" i="5" s="1"/>
  <c r="AF153" i="5"/>
  <c r="AF150" i="5"/>
  <c r="AT142" i="5"/>
  <c r="AM142" i="5" s="1"/>
  <c r="AP142" i="5"/>
  <c r="AI142" i="5" s="1"/>
  <c r="AT135" i="5"/>
  <c r="AM135" i="5" s="1"/>
  <c r="AU133" i="5"/>
  <c r="AU132" i="5"/>
  <c r="AP135" i="5"/>
  <c r="AI135" i="5" s="1"/>
  <c r="AT130" i="5"/>
  <c r="AM130" i="5" s="1"/>
  <c r="AS130" i="5"/>
  <c r="AL130" i="5" s="1"/>
  <c r="AP130" i="5"/>
  <c r="AI130" i="5" s="1"/>
  <c r="AP121" i="5"/>
  <c r="AI121" i="5" s="1"/>
  <c r="AQ121" i="5"/>
  <c r="AJ121" i="5" s="1"/>
  <c r="AT121" i="5"/>
  <c r="AM121" i="5" s="1"/>
  <c r="AT114" i="5"/>
  <c r="AM114" i="5" s="1"/>
  <c r="AQ114" i="5"/>
  <c r="AJ114" i="5" s="1"/>
  <c r="AP114" i="5"/>
  <c r="AI114" i="5" s="1"/>
  <c r="AT105" i="5"/>
  <c r="AM105" i="5" s="1"/>
  <c r="AQ105" i="5"/>
  <c r="AJ105" i="5" s="1"/>
  <c r="AP105" i="5"/>
  <c r="AI105" i="5" s="1"/>
  <c r="AT101" i="5"/>
  <c r="AM101" i="5" s="1"/>
  <c r="AS101" i="5"/>
  <c r="AL101" i="5" s="1"/>
  <c r="AQ101" i="5"/>
  <c r="AJ101" i="5" s="1"/>
  <c r="AP101" i="5"/>
  <c r="AI101" i="5" s="1"/>
  <c r="AT98" i="5"/>
  <c r="AM98" i="5" s="1"/>
  <c r="AS98" i="5"/>
  <c r="AL98" i="5" s="1"/>
  <c r="AP98" i="5"/>
  <c r="AI98" i="5" s="1"/>
  <c r="AT96" i="5"/>
  <c r="AM96" i="5" s="1"/>
  <c r="AS96" i="5"/>
  <c r="AR96" i="5"/>
  <c r="AK96" i="5" s="1"/>
  <c r="AP96" i="5"/>
  <c r="AI96" i="5" s="1"/>
  <c r="AB100" i="5"/>
  <c r="AS91" i="5"/>
  <c r="AL91" i="5" s="1"/>
  <c r="AT91" i="5"/>
  <c r="AM91" i="5" s="1"/>
  <c r="AP91" i="5"/>
  <c r="AI91" i="5" s="1"/>
  <c r="AS85" i="5"/>
  <c r="AL85" i="5" s="1"/>
  <c r="AT85" i="5"/>
  <c r="AM85" i="5" s="1"/>
  <c r="AP85" i="5"/>
  <c r="AI85" i="5" s="1"/>
  <c r="AL369" i="5"/>
  <c r="AM356" i="5"/>
  <c r="AM355" i="5"/>
  <c r="AM354" i="5"/>
  <c r="AM353" i="5"/>
  <c r="AI338" i="5"/>
  <c r="AM333" i="5"/>
  <c r="AI333" i="5"/>
  <c r="AJ332" i="5"/>
  <c r="AI332" i="5"/>
  <c r="AM331" i="5"/>
  <c r="AI331" i="5"/>
  <c r="AP71" i="5"/>
  <c r="AI71" i="5" s="1"/>
  <c r="AU67" i="5"/>
  <c r="AN67" i="5" s="1"/>
  <c r="AS48" i="5"/>
  <c r="AL48" i="5" s="1"/>
  <c r="AT48" i="5"/>
  <c r="AM48" i="5" s="1"/>
  <c r="AM47" i="5"/>
  <c r="AS47" i="5"/>
  <c r="AL47" i="5" s="1"/>
  <c r="AK47" i="5"/>
  <c r="AS46" i="5"/>
  <c r="AL46" i="5" s="1"/>
  <c r="AR46" i="5"/>
  <c r="AK46" i="5" s="1"/>
  <c r="AM46" i="5"/>
  <c r="AJ46" i="5"/>
  <c r="AS45" i="5"/>
  <c r="AL45" i="5" s="1"/>
  <c r="AR45" i="5"/>
  <c r="AK45" i="5" s="1"/>
  <c r="AQ45" i="5"/>
  <c r="AJ45" i="5" s="1"/>
  <c r="AP45" i="5"/>
  <c r="AI45" i="5" s="1"/>
  <c r="AT39" i="5"/>
  <c r="AM39" i="5" s="1"/>
  <c r="AP39" i="5"/>
  <c r="AI39" i="5" s="1"/>
  <c r="AU42" i="5"/>
  <c r="AN42" i="5" s="1"/>
  <c r="AU41" i="5"/>
  <c r="AN41" i="5" s="1"/>
  <c r="AU40" i="5"/>
  <c r="AN40" i="5" s="1"/>
  <c r="F17" i="35"/>
  <c r="G17" i="35"/>
  <c r="H17" i="35"/>
  <c r="I17" i="35"/>
  <c r="E17" i="35"/>
  <c r="A28" i="3"/>
  <c r="A25" i="3"/>
  <c r="B5" i="3"/>
  <c r="B22" i="3"/>
  <c r="B21" i="3"/>
  <c r="AU38" i="5"/>
  <c r="AQ31" i="5"/>
  <c r="AJ31" i="5" s="1"/>
  <c r="AS31" i="5"/>
  <c r="AL31" i="5" s="1"/>
  <c r="AT31" i="5"/>
  <c r="AM31" i="5" s="1"/>
  <c r="AP31" i="5"/>
  <c r="AI31" i="5" s="1"/>
  <c r="AM25" i="5"/>
  <c r="AS29" i="5"/>
  <c r="AL29" i="5" s="1"/>
  <c r="H10" i="35" s="1"/>
  <c r="AT29" i="5"/>
  <c r="AM29" i="5" s="1"/>
  <c r="I10" i="35" s="1"/>
  <c r="AP29" i="5"/>
  <c r="AI29" i="5" s="1"/>
  <c r="E10" i="35" s="1"/>
  <c r="AL200" i="5" l="1"/>
  <c r="AT277" i="5"/>
  <c r="AM277" i="5" s="1"/>
  <c r="AM280" i="5"/>
  <c r="AS95" i="5"/>
  <c r="AL95" i="5" s="1"/>
  <c r="AL96" i="5"/>
  <c r="AS277" i="5"/>
  <c r="AL277" i="5" s="1"/>
  <c r="AL280" i="5"/>
  <c r="AT95" i="5"/>
  <c r="AM95" i="5" s="1"/>
  <c r="AQ104" i="5"/>
  <c r="AJ104" i="5" s="1"/>
  <c r="AP300" i="5"/>
  <c r="AI300" i="5" s="1"/>
  <c r="AT168" i="5"/>
  <c r="AM168" i="5" s="1"/>
  <c r="AS168" i="5"/>
  <c r="AL168" i="5" s="1"/>
  <c r="AP95" i="5"/>
  <c r="AI95" i="5" s="1"/>
  <c r="AT104" i="5"/>
  <c r="AM104" i="5" s="1"/>
  <c r="AP104" i="5"/>
  <c r="AI104" i="5" s="1"/>
  <c r="AU47" i="5"/>
  <c r="AN47" i="5" s="1"/>
  <c r="AT44" i="5"/>
  <c r="AM44" i="5" s="1"/>
  <c r="AS44" i="5"/>
  <c r="AL44" i="5" s="1"/>
  <c r="AU45" i="5"/>
  <c r="AN45" i="5" s="1"/>
  <c r="AQ44" i="5"/>
  <c r="AJ44" i="5" s="1"/>
  <c r="AR44" i="5"/>
  <c r="AK44" i="5" s="1"/>
  <c r="AP44" i="5"/>
  <c r="AI44" i="5" s="1"/>
  <c r="AU46" i="5"/>
  <c r="AN46" i="5" s="1"/>
  <c r="AS17" i="5"/>
  <c r="AL17" i="5" s="1"/>
  <c r="AR17" i="5"/>
  <c r="AK17" i="5" s="1"/>
  <c r="AQ17" i="5"/>
  <c r="AJ17" i="5" s="1"/>
  <c r="AS18" i="5"/>
  <c r="AL18" i="5" s="1"/>
  <c r="AR18" i="5"/>
  <c r="AK18" i="5" s="1"/>
  <c r="AQ18" i="5"/>
  <c r="AJ18" i="5" s="1"/>
  <c r="AS20" i="5"/>
  <c r="AL20" i="5" s="1"/>
  <c r="AS19" i="5"/>
  <c r="AL19" i="5" s="1"/>
  <c r="AR20" i="5"/>
  <c r="AK20" i="5" s="1"/>
  <c r="AR19" i="5"/>
  <c r="AK19" i="5" s="1"/>
  <c r="AQ20" i="5"/>
  <c r="AJ20" i="5" s="1"/>
  <c r="AQ19" i="5"/>
  <c r="AJ19" i="5" s="1"/>
  <c r="AS12" i="5"/>
  <c r="AL12" i="5" s="1"/>
  <c r="AR12" i="5"/>
  <c r="AK12" i="5" s="1"/>
  <c r="AQ12" i="5"/>
  <c r="AJ12" i="5" s="1"/>
  <c r="AS13" i="5"/>
  <c r="AL13" i="5" s="1"/>
  <c r="AR13" i="5"/>
  <c r="AK13" i="5" s="1"/>
  <c r="AQ13" i="5"/>
  <c r="AJ13" i="5" s="1"/>
  <c r="B211" i="21" l="1"/>
  <c r="A211" i="21"/>
  <c r="AB152" i="5"/>
  <c r="AB151" i="5"/>
  <c r="AB155" i="5"/>
  <c r="AB156" i="5"/>
  <c r="AB158" i="5"/>
  <c r="AE158" i="5" s="1"/>
  <c r="AT158" i="5" s="1"/>
  <c r="AB154" i="5"/>
  <c r="AS158" i="5" l="1"/>
  <c r="AL158" i="5" s="1"/>
  <c r="AM158" i="5"/>
  <c r="AB150" i="5"/>
  <c r="AA150" i="5" s="1"/>
  <c r="AB153" i="5"/>
  <c r="AN134" i="5"/>
  <c r="AM134" i="5"/>
  <c r="AL134" i="5"/>
  <c r="AK134" i="5"/>
  <c r="AJ134" i="5"/>
  <c r="AI134" i="5"/>
  <c r="AN133" i="5"/>
  <c r="AM133" i="5"/>
  <c r="AL133" i="5"/>
  <c r="AK133" i="5"/>
  <c r="AJ133" i="5"/>
  <c r="AI133" i="5"/>
  <c r="AN132" i="5"/>
  <c r="AM132" i="5"/>
  <c r="AL132" i="5"/>
  <c r="AK132" i="5"/>
  <c r="AJ132" i="5"/>
  <c r="AI132" i="5"/>
  <c r="AM131" i="5"/>
  <c r="AL131" i="5"/>
  <c r="AI131" i="5"/>
  <c r="AU158" i="5" l="1"/>
  <c r="AN158" i="5" s="1"/>
  <c r="BA34" i="5"/>
  <c r="AZ34" i="5"/>
  <c r="AY34" i="5"/>
  <c r="AX34" i="5"/>
  <c r="AW34" i="5"/>
  <c r="AF149" i="5" l="1"/>
  <c r="AG158" i="5" l="1"/>
  <c r="C211" i="21" s="1"/>
  <c r="AB148" i="5"/>
  <c r="AB149" i="5" l="1"/>
  <c r="AR366" i="5" l="1"/>
  <c r="AK366" i="5" s="1"/>
  <c r="AR365" i="5"/>
  <c r="AK365" i="5" s="1"/>
  <c r="AB353" i="5"/>
  <c r="AT338" i="5"/>
  <c r="AM338" i="5" s="1"/>
  <c r="AR338" i="5"/>
  <c r="AK338" i="5" s="1"/>
  <c r="AS338" i="5"/>
  <c r="AL338" i="5" s="1"/>
  <c r="AQ338" i="5"/>
  <c r="AJ338" i="5" s="1"/>
  <c r="AQ333" i="5"/>
  <c r="AJ333" i="5" s="1"/>
  <c r="AS333" i="5"/>
  <c r="AL333" i="5" s="1"/>
  <c r="AR333" i="5"/>
  <c r="AK333" i="5" s="1"/>
  <c r="AR331" i="5"/>
  <c r="AK331" i="5" s="1"/>
  <c r="AS331" i="5"/>
  <c r="AL331" i="5" s="1"/>
  <c r="AQ331" i="5"/>
  <c r="AJ331" i="5" s="1"/>
  <c r="AU331" i="5" l="1"/>
  <c r="AN331" i="5" s="1"/>
  <c r="AU333" i="5"/>
  <c r="AN333" i="5" s="1"/>
  <c r="J107" i="21" l="1"/>
  <c r="C107" i="21"/>
  <c r="J115" i="21"/>
  <c r="AF135" i="5" l="1"/>
  <c r="AA136" i="5"/>
  <c r="O30" i="5"/>
  <c r="J143" i="21"/>
  <c r="C143" i="21"/>
  <c r="O63" i="5"/>
  <c r="O59" i="5"/>
  <c r="J114" i="21"/>
  <c r="C115" i="21"/>
  <c r="C114" i="21"/>
  <c r="B195" i="21"/>
  <c r="A195" i="21"/>
  <c r="B194" i="21"/>
  <c r="A194" i="21"/>
  <c r="B181" i="21"/>
  <c r="A181" i="21"/>
  <c r="O26" i="5"/>
  <c r="A185" i="21"/>
  <c r="B185" i="21"/>
  <c r="A186" i="21"/>
  <c r="B186" i="21"/>
  <c r="B184" i="21"/>
  <c r="A184" i="21" l="1"/>
  <c r="A188" i="21"/>
  <c r="B188" i="21"/>
  <c r="J110" i="21"/>
  <c r="J109" i="21"/>
  <c r="J108" i="21"/>
  <c r="C108" i="21"/>
  <c r="C46" i="21"/>
  <c r="J46" i="21"/>
  <c r="J55" i="21"/>
  <c r="D17" i="35"/>
  <c r="B17" i="35"/>
  <c r="A17" i="35"/>
  <c r="J17" i="35"/>
  <c r="B11" i="4"/>
  <c r="A11" i="4"/>
  <c r="C34" i="2"/>
  <c r="F57" i="5" s="1"/>
  <c r="B34" i="2"/>
  <c r="AF300" i="5"/>
  <c r="AF293" i="5"/>
  <c r="AF22" i="5"/>
  <c r="AE27" i="5"/>
  <c r="AF39" i="5"/>
  <c r="AF71" i="5"/>
  <c r="AF57" i="5"/>
  <c r="D11" i="4" s="1"/>
  <c r="AG14" i="5"/>
  <c r="AG27" i="5" l="1"/>
  <c r="C181" i="21" s="1"/>
  <c r="AQ27" i="5"/>
  <c r="AJ27" i="5" s="1"/>
  <c r="AB373" i="5"/>
  <c r="AB371" i="5"/>
  <c r="AB364" i="5"/>
  <c r="AB365" i="5"/>
  <c r="AB366" i="5"/>
  <c r="AB367" i="5"/>
  <c r="AB368" i="5"/>
  <c r="AB369" i="5"/>
  <c r="AB363" i="5"/>
  <c r="AB56" i="5"/>
  <c r="AB55" i="5"/>
  <c r="AB88" i="5"/>
  <c r="O88" i="5"/>
  <c r="AU27" i="5" l="1"/>
  <c r="AE88" i="5"/>
  <c r="K46" i="21"/>
  <c r="AB64" i="5"/>
  <c r="AB63" i="5"/>
  <c r="AB60" i="5"/>
  <c r="AE60" i="5" s="1"/>
  <c r="AT60" i="5" s="1"/>
  <c r="AB59" i="5"/>
  <c r="AB332" i="5"/>
  <c r="AB26" i="5"/>
  <c r="AB42" i="5"/>
  <c r="AB41" i="5"/>
  <c r="AB40" i="5"/>
  <c r="AJ38" i="5"/>
  <c r="AK38" i="5"/>
  <c r="AL38" i="5"/>
  <c r="AM38" i="5"/>
  <c r="AN38" i="5"/>
  <c r="AI38" i="5"/>
  <c r="AK37" i="5"/>
  <c r="AL37" i="5"/>
  <c r="AM37" i="5"/>
  <c r="C3" i="15"/>
  <c r="O332" i="5"/>
  <c r="AF372" i="5"/>
  <c r="AF370" i="5"/>
  <c r="AF361" i="5"/>
  <c r="AF357" i="5"/>
  <c r="AF339" i="5"/>
  <c r="AF329" i="5"/>
  <c r="AB58" i="5" l="1"/>
  <c r="AE63" i="5"/>
  <c r="AG63" i="5" s="1"/>
  <c r="AB62" i="5"/>
  <c r="AF328" i="5"/>
  <c r="AN27" i="5"/>
  <c r="AV27" i="5"/>
  <c r="AG88" i="5"/>
  <c r="AR88" i="5"/>
  <c r="AK88" i="5" s="1"/>
  <c r="AS88" i="5"/>
  <c r="AL88" i="5" s="1"/>
  <c r="AG60" i="5"/>
  <c r="C194" i="21" s="1"/>
  <c r="AQ60" i="5"/>
  <c r="AJ60" i="5" s="1"/>
  <c r="AM60" i="5"/>
  <c r="AP60" i="5"/>
  <c r="AI60" i="5" s="1"/>
  <c r="AS60" i="5"/>
  <c r="AL60" i="5" s="1"/>
  <c r="AR60" i="5"/>
  <c r="AK60" i="5" s="1"/>
  <c r="AE64" i="5"/>
  <c r="C195" i="21"/>
  <c r="AE26" i="5"/>
  <c r="AE42" i="5"/>
  <c r="AG42" i="5" s="1"/>
  <c r="K110" i="21"/>
  <c r="AE40" i="5"/>
  <c r="AG40" i="5" s="1"/>
  <c r="K108" i="21"/>
  <c r="AE41" i="5"/>
  <c r="AG41" i="5" s="1"/>
  <c r="K109" i="21"/>
  <c r="AE59" i="5"/>
  <c r="AE58" i="5" s="1"/>
  <c r="AB330" i="5"/>
  <c r="AB331" i="5"/>
  <c r="AE331" i="5" s="1"/>
  <c r="AG331" i="5" s="1"/>
  <c r="AE332" i="5"/>
  <c r="AG332" i="5" s="1"/>
  <c r="AB333" i="5"/>
  <c r="AE333" i="5" s="1"/>
  <c r="AG333" i="5" s="1"/>
  <c r="AB334" i="5"/>
  <c r="AE334" i="5" s="1"/>
  <c r="AG334" i="5" s="1"/>
  <c r="AB335" i="5"/>
  <c r="AE335" i="5" s="1"/>
  <c r="AG335" i="5" s="1"/>
  <c r="AB336" i="5"/>
  <c r="AE336" i="5" s="1"/>
  <c r="AB337" i="5"/>
  <c r="AE337" i="5" s="1"/>
  <c r="AG337" i="5" s="1"/>
  <c r="AB338" i="5"/>
  <c r="A2" i="3"/>
  <c r="A2" i="4"/>
  <c r="A2" i="35"/>
  <c r="F67" i="35"/>
  <c r="G67" i="35"/>
  <c r="H67" i="35"/>
  <c r="I67" i="35"/>
  <c r="E67" i="35"/>
  <c r="F65" i="35"/>
  <c r="G65" i="35"/>
  <c r="H65" i="35"/>
  <c r="I65" i="35"/>
  <c r="E65" i="35"/>
  <c r="F63" i="35"/>
  <c r="G63" i="35"/>
  <c r="H63" i="35"/>
  <c r="I63" i="35"/>
  <c r="E63" i="35"/>
  <c r="F61" i="35"/>
  <c r="G61" i="35"/>
  <c r="H61" i="35"/>
  <c r="I61" i="35"/>
  <c r="E61" i="35"/>
  <c r="F57" i="35"/>
  <c r="G57" i="35"/>
  <c r="H57" i="35"/>
  <c r="I57" i="35"/>
  <c r="E57" i="35"/>
  <c r="E53" i="35"/>
  <c r="F53" i="35"/>
  <c r="G53" i="35"/>
  <c r="H53" i="35"/>
  <c r="I53" i="35"/>
  <c r="F51" i="35"/>
  <c r="G51" i="35"/>
  <c r="H51" i="35"/>
  <c r="I51" i="35"/>
  <c r="E51" i="35"/>
  <c r="F48" i="35"/>
  <c r="G48" i="35"/>
  <c r="H48" i="35"/>
  <c r="I48" i="35"/>
  <c r="E48" i="35"/>
  <c r="F46" i="35"/>
  <c r="G46" i="35"/>
  <c r="H46" i="35"/>
  <c r="I46" i="35"/>
  <c r="E46" i="35"/>
  <c r="E42" i="35"/>
  <c r="F42" i="35"/>
  <c r="G42" i="35"/>
  <c r="H42" i="35"/>
  <c r="I42" i="35"/>
  <c r="F39" i="35"/>
  <c r="G39" i="35"/>
  <c r="H39" i="35"/>
  <c r="I39" i="35"/>
  <c r="E39" i="35"/>
  <c r="F35" i="35"/>
  <c r="G35" i="35"/>
  <c r="H35" i="35"/>
  <c r="I35" i="35"/>
  <c r="E35" i="35"/>
  <c r="F31" i="35"/>
  <c r="G31" i="35"/>
  <c r="H31" i="35"/>
  <c r="I31" i="35"/>
  <c r="E31" i="35"/>
  <c r="F29" i="35"/>
  <c r="G29" i="35"/>
  <c r="H29" i="35"/>
  <c r="I29" i="35"/>
  <c r="E29" i="35"/>
  <c r="F25" i="35"/>
  <c r="G25" i="35"/>
  <c r="H25" i="35"/>
  <c r="I25" i="35"/>
  <c r="E25" i="35"/>
  <c r="F23" i="35"/>
  <c r="G23" i="35"/>
  <c r="H23" i="35"/>
  <c r="I23" i="35"/>
  <c r="E23" i="35"/>
  <c r="F21" i="35"/>
  <c r="G21" i="35"/>
  <c r="H21" i="35"/>
  <c r="I21" i="35"/>
  <c r="E21" i="35"/>
  <c r="I15" i="35"/>
  <c r="E15" i="35"/>
  <c r="F11" i="35"/>
  <c r="G11" i="35"/>
  <c r="H11" i="35"/>
  <c r="I11" i="35"/>
  <c r="E11" i="35"/>
  <c r="F5" i="35"/>
  <c r="G5" i="35"/>
  <c r="H5" i="35"/>
  <c r="I5" i="35"/>
  <c r="E5" i="35"/>
  <c r="D15" i="35"/>
  <c r="D67" i="35"/>
  <c r="D65" i="35"/>
  <c r="D63" i="35"/>
  <c r="D61" i="35"/>
  <c r="D57" i="35"/>
  <c r="D53" i="35"/>
  <c r="D51" i="35"/>
  <c r="D48" i="35"/>
  <c r="D46" i="35"/>
  <c r="D42" i="35"/>
  <c r="D39" i="35"/>
  <c r="D35" i="35"/>
  <c r="D31" i="35"/>
  <c r="D29" i="35"/>
  <c r="D25" i="35"/>
  <c r="D23" i="35"/>
  <c r="D21" i="35"/>
  <c r="D11" i="35"/>
  <c r="D5" i="35"/>
  <c r="B75" i="35"/>
  <c r="A75" i="35"/>
  <c r="B74" i="35"/>
  <c r="A74" i="35"/>
  <c r="B73" i="35"/>
  <c r="A73" i="35"/>
  <c r="B72" i="35"/>
  <c r="A72" i="35"/>
  <c r="B71" i="35"/>
  <c r="A71" i="35"/>
  <c r="B67" i="35"/>
  <c r="A67" i="35"/>
  <c r="B65" i="35"/>
  <c r="A65" i="35"/>
  <c r="B63" i="35"/>
  <c r="A63" i="35"/>
  <c r="B61" i="35"/>
  <c r="A61" i="35"/>
  <c r="B57" i="35"/>
  <c r="A57" i="35"/>
  <c r="B56" i="35"/>
  <c r="A56" i="35"/>
  <c r="B53" i="35"/>
  <c r="A53" i="35"/>
  <c r="B51" i="35"/>
  <c r="A51" i="35"/>
  <c r="B48" i="35"/>
  <c r="A48" i="35"/>
  <c r="B46" i="35"/>
  <c r="A46" i="35"/>
  <c r="B45" i="35"/>
  <c r="A45" i="35"/>
  <c r="B44" i="35"/>
  <c r="A44" i="35"/>
  <c r="B42" i="35"/>
  <c r="A42" i="35"/>
  <c r="B41" i="35"/>
  <c r="A41" i="35"/>
  <c r="B39" i="35"/>
  <c r="A39" i="35"/>
  <c r="B35" i="35"/>
  <c r="A35" i="35"/>
  <c r="B31" i="35"/>
  <c r="A31" i="35"/>
  <c r="B29" i="35"/>
  <c r="A29" i="35"/>
  <c r="B25" i="35"/>
  <c r="A25" i="35"/>
  <c r="B23" i="35"/>
  <c r="A23" i="35"/>
  <c r="B21" i="35"/>
  <c r="A21" i="35"/>
  <c r="B15" i="35"/>
  <c r="A15" i="35"/>
  <c r="B14" i="35"/>
  <c r="B13" i="35"/>
  <c r="A13" i="35"/>
  <c r="B11" i="35"/>
  <c r="A12" i="35"/>
  <c r="B5" i="35"/>
  <c r="A5" i="35"/>
  <c r="B4" i="35"/>
  <c r="A4" i="35"/>
  <c r="AA234" i="5"/>
  <c r="AB234" i="5" s="1"/>
  <c r="AE234" i="5" s="1"/>
  <c r="AP10" i="5"/>
  <c r="AP15" i="5"/>
  <c r="AI15" i="5" s="1"/>
  <c r="AU362" i="5"/>
  <c r="AN362" i="5" s="1"/>
  <c r="AS375" i="5"/>
  <c r="AT287" i="5"/>
  <c r="AM287" i="5" s="1"/>
  <c r="I66" i="35"/>
  <c r="AX258" i="5"/>
  <c r="AX253" i="5" s="1"/>
  <c r="AX252" i="5" s="1"/>
  <c r="AW258" i="5"/>
  <c r="AI258" i="5" s="1"/>
  <c r="AY261" i="5"/>
  <c r="BB261" i="5" s="1"/>
  <c r="E32" i="35"/>
  <c r="E30" i="35"/>
  <c r="AP126" i="5"/>
  <c r="AI126" i="5" s="1"/>
  <c r="BB375" i="5"/>
  <c r="BB360" i="5"/>
  <c r="BB351" i="5"/>
  <c r="BB328" i="5"/>
  <c r="BB284" i="5"/>
  <c r="BB277" i="5"/>
  <c r="BB273" i="5"/>
  <c r="BB268" i="5"/>
  <c r="BB236" i="5"/>
  <c r="BB221" i="5"/>
  <c r="BB199" i="5"/>
  <c r="BB196" i="5"/>
  <c r="BB168" i="5"/>
  <c r="BB167" i="5" s="1"/>
  <c r="BB163" i="5"/>
  <c r="BB141" i="5"/>
  <c r="BB135" i="5"/>
  <c r="BB130" i="5"/>
  <c r="BB126" i="5"/>
  <c r="BB77" i="5"/>
  <c r="BB68" i="5"/>
  <c r="BB35" i="5"/>
  <c r="BB31" i="5"/>
  <c r="BB9" i="5"/>
  <c r="BA327" i="5"/>
  <c r="AZ327" i="5"/>
  <c r="AY327" i="5"/>
  <c r="AX327" i="5"/>
  <c r="AW327" i="5"/>
  <c r="BA195" i="5"/>
  <c r="AZ195" i="5"/>
  <c r="AY195" i="5"/>
  <c r="AX195" i="5"/>
  <c r="AW195" i="5"/>
  <c r="BA167" i="5"/>
  <c r="BA33" i="5" s="1"/>
  <c r="AZ167" i="5"/>
  <c r="AZ33" i="5" s="1"/>
  <c r="AY167" i="5"/>
  <c r="AY33" i="5" s="1"/>
  <c r="AX167" i="5"/>
  <c r="AX33" i="5" s="1"/>
  <c r="AW167" i="5"/>
  <c r="AW33" i="5" s="1"/>
  <c r="AT167" i="5"/>
  <c r="AS167" i="5"/>
  <c r="E12" i="35"/>
  <c r="H12" i="35"/>
  <c r="I12" i="35"/>
  <c r="H43" i="35"/>
  <c r="H41" i="35" s="1"/>
  <c r="I43" i="35"/>
  <c r="I41" i="35" s="1"/>
  <c r="E47" i="35"/>
  <c r="H47" i="35"/>
  <c r="I47" i="35"/>
  <c r="E52" i="35"/>
  <c r="I52" i="35"/>
  <c r="H62" i="35"/>
  <c r="I62" i="35"/>
  <c r="H64" i="35"/>
  <c r="I64" i="35"/>
  <c r="AF375" i="5"/>
  <c r="D37" i="4" s="1"/>
  <c r="B236" i="21"/>
  <c r="A236" i="21"/>
  <c r="AB379" i="5"/>
  <c r="AE379" i="5" s="1"/>
  <c r="B15" i="3"/>
  <c r="B32" i="3" s="1"/>
  <c r="A15" i="3"/>
  <c r="A32" i="3" s="1"/>
  <c r="D14" i="3"/>
  <c r="B14" i="3"/>
  <c r="B31" i="3" s="1"/>
  <c r="A14" i="3"/>
  <c r="A31" i="3" s="1"/>
  <c r="D13" i="3"/>
  <c r="B13" i="3"/>
  <c r="B30" i="3" s="1"/>
  <c r="A13" i="3"/>
  <c r="A30" i="3" s="1"/>
  <c r="B12" i="3"/>
  <c r="B29" i="3" s="1"/>
  <c r="A12" i="3"/>
  <c r="A29" i="3" s="1"/>
  <c r="B10" i="3"/>
  <c r="B27" i="3" s="1"/>
  <c r="A10" i="3"/>
  <c r="A27" i="3" s="1"/>
  <c r="B9" i="3"/>
  <c r="B26" i="3" s="1"/>
  <c r="A9" i="3"/>
  <c r="A26" i="3" s="1"/>
  <c r="B7" i="3"/>
  <c r="B24" i="3" s="1"/>
  <c r="A7" i="3"/>
  <c r="A24" i="3" s="1"/>
  <c r="B6" i="3"/>
  <c r="B23" i="3" s="1"/>
  <c r="A6" i="3"/>
  <c r="A23" i="3" s="1"/>
  <c r="O93" i="5"/>
  <c r="O128" i="5"/>
  <c r="B207" i="21"/>
  <c r="J15" i="21"/>
  <c r="B191" i="21"/>
  <c r="B190" i="21"/>
  <c r="A191" i="21"/>
  <c r="A190" i="21"/>
  <c r="A189" i="21"/>
  <c r="B189" i="21"/>
  <c r="B187" i="21"/>
  <c r="A187" i="21"/>
  <c r="AF48" i="5"/>
  <c r="AF44" i="5"/>
  <c r="AB53" i="5"/>
  <c r="AE53" i="5" s="1"/>
  <c r="AQ53" i="5" s="1"/>
  <c r="AJ53" i="5" s="1"/>
  <c r="AB54" i="5"/>
  <c r="AE54" i="5" s="1"/>
  <c r="AB50" i="5"/>
  <c r="AE50" i="5" s="1"/>
  <c r="AQ50" i="5" s="1"/>
  <c r="AJ50" i="5" s="1"/>
  <c r="AB51" i="5"/>
  <c r="AE51" i="5" s="1"/>
  <c r="AR51" i="5" s="1"/>
  <c r="AK51" i="5" s="1"/>
  <c r="J87" i="21"/>
  <c r="J89" i="21"/>
  <c r="J92" i="21"/>
  <c r="J91" i="21"/>
  <c r="J88" i="21"/>
  <c r="AB291" i="5"/>
  <c r="AE291" i="5" s="1"/>
  <c r="J93" i="21"/>
  <c r="AF324" i="5"/>
  <c r="AB325" i="5"/>
  <c r="AE325" i="5" s="1"/>
  <c r="AF287" i="5"/>
  <c r="AF286" i="5" s="1"/>
  <c r="AB292" i="5"/>
  <c r="AG285" i="5"/>
  <c r="O274" i="5"/>
  <c r="D24" i="4"/>
  <c r="O47" i="5"/>
  <c r="J113" i="21"/>
  <c r="C113" i="21"/>
  <c r="H33" i="2"/>
  <c r="H15" i="35" s="1"/>
  <c r="G33" i="2"/>
  <c r="G15" i="35" s="1"/>
  <c r="AB47" i="5"/>
  <c r="C94" i="21"/>
  <c r="J100" i="21"/>
  <c r="J99" i="21"/>
  <c r="J98" i="21"/>
  <c r="O377" i="5"/>
  <c r="O378" i="5"/>
  <c r="O376" i="5"/>
  <c r="C100" i="21"/>
  <c r="AB378" i="5"/>
  <c r="AE378" i="5" s="1"/>
  <c r="AT378" i="5" s="1"/>
  <c r="AM378" i="5" s="1"/>
  <c r="AB346" i="5"/>
  <c r="AE346" i="5" s="1"/>
  <c r="A234" i="21"/>
  <c r="B234" i="21"/>
  <c r="AB345" i="5"/>
  <c r="AE345" i="5" s="1"/>
  <c r="O89" i="5"/>
  <c r="J123" i="21"/>
  <c r="AA238" i="5"/>
  <c r="AB238" i="5" s="1"/>
  <c r="AB165" i="5"/>
  <c r="AE165" i="5" s="1"/>
  <c r="AB89" i="5"/>
  <c r="AE89" i="5" s="1"/>
  <c r="AQ89" i="5" s="1"/>
  <c r="AJ89" i="5" s="1"/>
  <c r="AB13" i="5"/>
  <c r="AE13" i="5" s="1"/>
  <c r="O74" i="5"/>
  <c r="O75" i="5"/>
  <c r="AG2" i="5"/>
  <c r="D35" i="4"/>
  <c r="D36" i="4"/>
  <c r="B36" i="4"/>
  <c r="B35" i="4"/>
  <c r="A36" i="4"/>
  <c r="A35" i="4"/>
  <c r="D16" i="4"/>
  <c r="B19" i="4"/>
  <c r="A19" i="4"/>
  <c r="A10" i="4"/>
  <c r="B9" i="4"/>
  <c r="D7" i="4"/>
  <c r="O137" i="5"/>
  <c r="O139" i="5"/>
  <c r="AA260" i="5"/>
  <c r="AB260" i="5" s="1"/>
  <c r="AE260" i="5" s="1"/>
  <c r="O320" i="5"/>
  <c r="O310" i="5"/>
  <c r="O306" i="5"/>
  <c r="O302" i="5"/>
  <c r="J90" i="21"/>
  <c r="O295" i="5"/>
  <c r="J86" i="21"/>
  <c r="J85" i="21"/>
  <c r="AG323" i="5"/>
  <c r="O288" i="5"/>
  <c r="AB322" i="5"/>
  <c r="AE322" i="5" s="1"/>
  <c r="AB321" i="5"/>
  <c r="AB318" i="5"/>
  <c r="AB317" i="5"/>
  <c r="AE317" i="5" s="1"/>
  <c r="AB315" i="5"/>
  <c r="AB314" i="5"/>
  <c r="AE314" i="5" s="1"/>
  <c r="AQ314" i="5" s="1"/>
  <c r="AJ314" i="5" s="1"/>
  <c r="AB312" i="5"/>
  <c r="AE312" i="5" s="1"/>
  <c r="AB311" i="5"/>
  <c r="AB308" i="5"/>
  <c r="AE308" i="5" s="1"/>
  <c r="AB307" i="5"/>
  <c r="AE307" i="5" s="1"/>
  <c r="AB306" i="5"/>
  <c r="AB304" i="5"/>
  <c r="AE304" i="5" s="1"/>
  <c r="AB303" i="5"/>
  <c r="AB302" i="5" s="1"/>
  <c r="AB298" i="5"/>
  <c r="AE298" i="5" s="1"/>
  <c r="AB297" i="5"/>
  <c r="AE297" i="5" s="1"/>
  <c r="AB296" i="5"/>
  <c r="AB295" i="5"/>
  <c r="AE295" i="5" s="1"/>
  <c r="AB290" i="5"/>
  <c r="AE290" i="5" s="1"/>
  <c r="AB289" i="5"/>
  <c r="J173" i="21"/>
  <c r="J172" i="21"/>
  <c r="C173" i="21"/>
  <c r="C172" i="21"/>
  <c r="O356" i="5"/>
  <c r="J153" i="21"/>
  <c r="C153" i="21"/>
  <c r="AF352" i="5"/>
  <c r="B50" i="2"/>
  <c r="B32" i="2"/>
  <c r="C93" i="21"/>
  <c r="C87" i="21"/>
  <c r="C85" i="21"/>
  <c r="J138" i="21"/>
  <c r="O367" i="5"/>
  <c r="J158" i="21"/>
  <c r="C158" i="21"/>
  <c r="J156" i="21"/>
  <c r="O365" i="5"/>
  <c r="C156" i="21"/>
  <c r="C137" i="21"/>
  <c r="C136" i="21"/>
  <c r="C33" i="21"/>
  <c r="C32" i="21"/>
  <c r="C31" i="21"/>
  <c r="B231" i="21"/>
  <c r="A231" i="21"/>
  <c r="O271" i="5"/>
  <c r="C138" i="21"/>
  <c r="J137" i="21"/>
  <c r="B230" i="21"/>
  <c r="A230" i="21"/>
  <c r="B209" i="21"/>
  <c r="A209" i="21"/>
  <c r="B208" i="21"/>
  <c r="A208" i="21"/>
  <c r="B202" i="21"/>
  <c r="B201" i="21"/>
  <c r="A201" i="21"/>
  <c r="A202" i="21"/>
  <c r="F33" i="2"/>
  <c r="J33" i="2" s="1"/>
  <c r="AE365" i="5"/>
  <c r="AG365" i="5" s="1"/>
  <c r="AF196" i="5"/>
  <c r="D23" i="4" s="1"/>
  <c r="AF231" i="5"/>
  <c r="AF222" i="5"/>
  <c r="AF280" i="5"/>
  <c r="AF277" i="5" s="1"/>
  <c r="D31" i="4" s="1"/>
  <c r="AF273" i="5"/>
  <c r="D30" i="4" s="1"/>
  <c r="AF268" i="5"/>
  <c r="D29" i="4" s="1"/>
  <c r="AF264" i="5"/>
  <c r="AF258" i="5"/>
  <c r="AF254" i="5"/>
  <c r="AF246" i="5"/>
  <c r="AF237" i="5"/>
  <c r="AF163" i="5"/>
  <c r="D18" i="4" s="1"/>
  <c r="AF191" i="5"/>
  <c r="AF176" i="5"/>
  <c r="AF174" i="5"/>
  <c r="AF169" i="5"/>
  <c r="AF159" i="5"/>
  <c r="AF142" i="5"/>
  <c r="AF130" i="5"/>
  <c r="AF126" i="5"/>
  <c r="AF121" i="5"/>
  <c r="AF114" i="5"/>
  <c r="AF105" i="5"/>
  <c r="AF101" i="5"/>
  <c r="AF98" i="5"/>
  <c r="AF96" i="5"/>
  <c r="AF91" i="5"/>
  <c r="AF85" i="5"/>
  <c r="AF78" i="5"/>
  <c r="AF68" i="5"/>
  <c r="AF15" i="5"/>
  <c r="AF10" i="5"/>
  <c r="AF9" i="5" s="1"/>
  <c r="B200" i="21"/>
  <c r="A200" i="21"/>
  <c r="B199" i="21"/>
  <c r="A199" i="21"/>
  <c r="B196" i="21"/>
  <c r="A196" i="21"/>
  <c r="O52" i="5"/>
  <c r="O49" i="5"/>
  <c r="J14" i="21"/>
  <c r="C15" i="21"/>
  <c r="C14" i="21"/>
  <c r="B193" i="21"/>
  <c r="A193" i="21"/>
  <c r="B204" i="21"/>
  <c r="B180" i="21"/>
  <c r="A180" i="21"/>
  <c r="J106" i="21"/>
  <c r="J45" i="21"/>
  <c r="O17" i="5"/>
  <c r="AE367" i="5"/>
  <c r="AA245" i="5"/>
  <c r="AB245" i="5" s="1"/>
  <c r="AE245" i="5" s="1"/>
  <c r="AA250" i="5"/>
  <c r="AB250" i="5" s="1"/>
  <c r="AE250" i="5" s="1"/>
  <c r="AA249" i="5"/>
  <c r="AB249" i="5" s="1"/>
  <c r="AE249" i="5" s="1"/>
  <c r="AA248" i="5"/>
  <c r="AB248" i="5" s="1"/>
  <c r="AE248" i="5" s="1"/>
  <c r="AA247" i="5"/>
  <c r="AB247" i="5" s="1"/>
  <c r="AA244" i="5"/>
  <c r="AB244" i="5" s="1"/>
  <c r="AE244" i="5" s="1"/>
  <c r="AA243" i="5"/>
  <c r="AB243" i="5" s="1"/>
  <c r="AE243" i="5" s="1"/>
  <c r="AA242" i="5"/>
  <c r="AB242" i="5" s="1"/>
  <c r="AE242" i="5" s="1"/>
  <c r="AA241" i="5"/>
  <c r="AB241" i="5" s="1"/>
  <c r="AE241" i="5" s="1"/>
  <c r="AA240" i="5"/>
  <c r="AB240" i="5" s="1"/>
  <c r="AE240" i="5" s="1"/>
  <c r="AA239" i="5"/>
  <c r="AB239" i="5" s="1"/>
  <c r="AE239" i="5" s="1"/>
  <c r="AB233" i="5"/>
  <c r="AB232" i="5"/>
  <c r="AE232" i="5" s="1"/>
  <c r="AB224" i="5"/>
  <c r="AE224" i="5" s="1"/>
  <c r="AB225" i="5"/>
  <c r="AE225" i="5" s="1"/>
  <c r="AB226" i="5"/>
  <c r="AE226" i="5" s="1"/>
  <c r="AB227" i="5"/>
  <c r="AE227" i="5" s="1"/>
  <c r="AB228" i="5"/>
  <c r="AE228" i="5" s="1"/>
  <c r="AB229" i="5"/>
  <c r="AE229" i="5" s="1"/>
  <c r="AB230" i="5"/>
  <c r="AE230" i="5" s="1"/>
  <c r="AB223" i="5"/>
  <c r="AE223" i="5" s="1"/>
  <c r="AB356" i="5"/>
  <c r="AE356" i="5" s="1"/>
  <c r="AB25" i="5"/>
  <c r="AE25" i="5" s="1"/>
  <c r="O25" i="5"/>
  <c r="AB24" i="5"/>
  <c r="AE24" i="5" s="1"/>
  <c r="AB23" i="5"/>
  <c r="O23" i="5"/>
  <c r="AE56" i="5"/>
  <c r="AB52" i="5"/>
  <c r="AE52" i="5" s="1"/>
  <c r="AP52" i="5" s="1"/>
  <c r="AI52" i="5" s="1"/>
  <c r="AB49" i="5"/>
  <c r="C69" i="2"/>
  <c r="B69" i="2"/>
  <c r="C124" i="21"/>
  <c r="O279" i="5"/>
  <c r="O281" i="5"/>
  <c r="O278" i="5"/>
  <c r="J140" i="21"/>
  <c r="J139" i="21"/>
  <c r="C140" i="21"/>
  <c r="C139" i="21"/>
  <c r="J48" i="21"/>
  <c r="C48" i="21"/>
  <c r="J84" i="21"/>
  <c r="C84" i="21"/>
  <c r="B229" i="21"/>
  <c r="A229" i="21"/>
  <c r="O269" i="5"/>
  <c r="J136" i="21"/>
  <c r="O265" i="5"/>
  <c r="C135" i="21"/>
  <c r="J135" i="21"/>
  <c r="O262" i="5"/>
  <c r="J30" i="21"/>
  <c r="C30" i="21"/>
  <c r="R261" i="5"/>
  <c r="O261" i="5"/>
  <c r="J7" i="21"/>
  <c r="F13" i="21"/>
  <c r="F14" i="21" s="1"/>
  <c r="C7" i="21"/>
  <c r="B228" i="21"/>
  <c r="A228" i="21"/>
  <c r="O263" i="5"/>
  <c r="O260" i="5"/>
  <c r="J83" i="21"/>
  <c r="C83" i="21"/>
  <c r="C79" i="21"/>
  <c r="C82" i="21"/>
  <c r="J82" i="21"/>
  <c r="O255" i="5"/>
  <c r="J80" i="21"/>
  <c r="J81" i="21"/>
  <c r="J79" i="21"/>
  <c r="AB282" i="5"/>
  <c r="AB281" i="5"/>
  <c r="AE281" i="5" s="1"/>
  <c r="AB279" i="5"/>
  <c r="AB278" i="5"/>
  <c r="AE278" i="5" s="1"/>
  <c r="AB275" i="5"/>
  <c r="AE275" i="5" s="1"/>
  <c r="AB274" i="5"/>
  <c r="AE274" i="5" s="1"/>
  <c r="AB272" i="5"/>
  <c r="AE272" i="5" s="1"/>
  <c r="AR272" i="5" s="1"/>
  <c r="AK272" i="5" s="1"/>
  <c r="AB271" i="5"/>
  <c r="AE271" i="5" s="1"/>
  <c r="AB270" i="5"/>
  <c r="AE270" i="5" s="1"/>
  <c r="AB269" i="5"/>
  <c r="AE269" i="5" s="1"/>
  <c r="AB266" i="5"/>
  <c r="AE266" i="5" s="1"/>
  <c r="AT266" i="5" s="1"/>
  <c r="AB265" i="5"/>
  <c r="AB255" i="5"/>
  <c r="AB254" i="5" s="1"/>
  <c r="AB32" i="5"/>
  <c r="AE32" i="5" s="1"/>
  <c r="AB92" i="5"/>
  <c r="AE92" i="5" s="1"/>
  <c r="AB93" i="5"/>
  <c r="AE93" i="5" s="1"/>
  <c r="AB97" i="5"/>
  <c r="AB96" i="5" s="1"/>
  <c r="AB99" i="5"/>
  <c r="AE99" i="5" s="1"/>
  <c r="AB128" i="5"/>
  <c r="AE128" i="5" s="1"/>
  <c r="AB138" i="5"/>
  <c r="AE138" i="5" s="1"/>
  <c r="AQ138" i="5" s="1"/>
  <c r="AJ138" i="5" s="1"/>
  <c r="AB140" i="5"/>
  <c r="AE140" i="5" s="1"/>
  <c r="AR140" i="5" s="1"/>
  <c r="AK140" i="5" s="1"/>
  <c r="AB187" i="5"/>
  <c r="AE187" i="5" s="1"/>
  <c r="AB188" i="5"/>
  <c r="AE188" i="5" s="1"/>
  <c r="AP188" i="5" s="1"/>
  <c r="AI188" i="5" s="1"/>
  <c r="AB189" i="5"/>
  <c r="AE189" i="5" s="1"/>
  <c r="AP189" i="5" s="1"/>
  <c r="AI189" i="5" s="1"/>
  <c r="AB190" i="5"/>
  <c r="AE190" i="5" s="1"/>
  <c r="AP190" i="5" s="1"/>
  <c r="AI190" i="5" s="1"/>
  <c r="AB181" i="5"/>
  <c r="AE181" i="5" s="1"/>
  <c r="AB182" i="5"/>
  <c r="AE182" i="5" s="1"/>
  <c r="AQ182" i="5" s="1"/>
  <c r="AJ182" i="5" s="1"/>
  <c r="AB186" i="5"/>
  <c r="AE186" i="5" s="1"/>
  <c r="AB184" i="5"/>
  <c r="AE184" i="5" s="1"/>
  <c r="AB185" i="5"/>
  <c r="AE185" i="5" s="1"/>
  <c r="AB192" i="5"/>
  <c r="AE192" i="5" s="1"/>
  <c r="AB343" i="5"/>
  <c r="AE343" i="5" s="1"/>
  <c r="AB344" i="5"/>
  <c r="AE344" i="5" s="1"/>
  <c r="AP344" i="5" s="1"/>
  <c r="AI344" i="5" s="1"/>
  <c r="G254" i="5"/>
  <c r="H254" i="5"/>
  <c r="I254" i="5"/>
  <c r="J254" i="5"/>
  <c r="K254" i="5"/>
  <c r="L254" i="5"/>
  <c r="F254" i="5"/>
  <c r="H284" i="5"/>
  <c r="I284" i="5"/>
  <c r="J284" i="5"/>
  <c r="K284" i="5"/>
  <c r="L284" i="5"/>
  <c r="H277" i="5"/>
  <c r="I277" i="5"/>
  <c r="J277" i="5"/>
  <c r="K277" i="5"/>
  <c r="L277" i="5"/>
  <c r="H273" i="5"/>
  <c r="I273" i="5"/>
  <c r="J273" i="5"/>
  <c r="K273" i="5"/>
  <c r="L273" i="5"/>
  <c r="H268" i="5"/>
  <c r="I268" i="5"/>
  <c r="J268" i="5"/>
  <c r="K268" i="5"/>
  <c r="L268" i="5"/>
  <c r="H253" i="5"/>
  <c r="I253" i="5"/>
  <c r="J253" i="5"/>
  <c r="K253" i="5"/>
  <c r="L253" i="5"/>
  <c r="G284" i="5"/>
  <c r="G277" i="5"/>
  <c r="G273" i="5"/>
  <c r="G268" i="5"/>
  <c r="G253" i="5"/>
  <c r="H236" i="5"/>
  <c r="I236" i="5"/>
  <c r="J236" i="5"/>
  <c r="K236" i="5"/>
  <c r="L236" i="5"/>
  <c r="H221" i="5"/>
  <c r="I221" i="5"/>
  <c r="J221" i="5"/>
  <c r="K221" i="5"/>
  <c r="L221" i="5"/>
  <c r="H199" i="5"/>
  <c r="I199" i="5"/>
  <c r="J199" i="5"/>
  <c r="K199" i="5"/>
  <c r="L199" i="5"/>
  <c r="G236" i="5"/>
  <c r="G221" i="5"/>
  <c r="G199" i="5"/>
  <c r="H196" i="5"/>
  <c r="I196" i="5"/>
  <c r="J196" i="5"/>
  <c r="K196" i="5"/>
  <c r="L196" i="5"/>
  <c r="G196" i="5"/>
  <c r="H163" i="5"/>
  <c r="I163" i="5"/>
  <c r="J163" i="5"/>
  <c r="K163" i="5"/>
  <c r="L163" i="5"/>
  <c r="G163" i="5"/>
  <c r="M149" i="5"/>
  <c r="H142" i="5"/>
  <c r="I142" i="5"/>
  <c r="J142" i="5"/>
  <c r="K142" i="5"/>
  <c r="L142" i="5"/>
  <c r="G142" i="5"/>
  <c r="H168" i="5"/>
  <c r="I168" i="5"/>
  <c r="J168" i="5"/>
  <c r="K168" i="5"/>
  <c r="L168" i="5"/>
  <c r="G168" i="5"/>
  <c r="H141" i="5"/>
  <c r="I141" i="5"/>
  <c r="J141" i="5"/>
  <c r="K141" i="5"/>
  <c r="L141" i="5"/>
  <c r="G141" i="5"/>
  <c r="H135" i="5"/>
  <c r="I135" i="5"/>
  <c r="J135" i="5"/>
  <c r="K135" i="5"/>
  <c r="L135" i="5"/>
  <c r="G135" i="5"/>
  <c r="H130" i="5"/>
  <c r="I130" i="5"/>
  <c r="J130" i="5"/>
  <c r="K130" i="5"/>
  <c r="L130" i="5"/>
  <c r="G130" i="5"/>
  <c r="H126" i="5"/>
  <c r="I126" i="5"/>
  <c r="J126" i="5"/>
  <c r="K126" i="5"/>
  <c r="L126" i="5"/>
  <c r="G126" i="5"/>
  <c r="A30" i="20"/>
  <c r="A29" i="20"/>
  <c r="A28" i="20"/>
  <c r="A27" i="20"/>
  <c r="C18" i="19"/>
  <c r="C17" i="19"/>
  <c r="C16" i="19"/>
  <c r="C15" i="19"/>
  <c r="C99" i="21"/>
  <c r="C98" i="21"/>
  <c r="O373" i="5"/>
  <c r="O358" i="5"/>
  <c r="O349" i="5"/>
  <c r="J97" i="21"/>
  <c r="J96" i="21"/>
  <c r="J95" i="21"/>
  <c r="C97" i="21"/>
  <c r="C96" i="21"/>
  <c r="C95" i="21"/>
  <c r="O344" i="5"/>
  <c r="O345" i="5"/>
  <c r="O343" i="5"/>
  <c r="O341" i="5"/>
  <c r="J49" i="21"/>
  <c r="C49" i="21"/>
  <c r="J33" i="21"/>
  <c r="J32" i="21"/>
  <c r="J31" i="21"/>
  <c r="A235" i="21"/>
  <c r="B235" i="21"/>
  <c r="O369" i="5"/>
  <c r="O368" i="5"/>
  <c r="O366" i="5"/>
  <c r="O364" i="5"/>
  <c r="O363" i="5"/>
  <c r="J154" i="21"/>
  <c r="J155" i="21"/>
  <c r="J157" i="21"/>
  <c r="J159" i="21"/>
  <c r="J160" i="21"/>
  <c r="C160" i="21"/>
  <c r="C159" i="21"/>
  <c r="C157" i="21"/>
  <c r="C155" i="21"/>
  <c r="C154" i="21"/>
  <c r="O354" i="5"/>
  <c r="O355" i="5"/>
  <c r="O353" i="5"/>
  <c r="J151" i="21"/>
  <c r="J152" i="21"/>
  <c r="J150" i="21"/>
  <c r="C152" i="21"/>
  <c r="C151" i="21"/>
  <c r="C150" i="21"/>
  <c r="B233" i="21"/>
  <c r="B232" i="21"/>
  <c r="A233" i="21"/>
  <c r="A232" i="21"/>
  <c r="O331" i="5"/>
  <c r="O333" i="5"/>
  <c r="O334" i="5"/>
  <c r="O335" i="5"/>
  <c r="O336" i="5"/>
  <c r="O337" i="5"/>
  <c r="O338" i="5"/>
  <c r="O330" i="5"/>
  <c r="J149" i="21"/>
  <c r="J148" i="21"/>
  <c r="J147" i="21"/>
  <c r="J146" i="21"/>
  <c r="J145" i="21"/>
  <c r="J144" i="21"/>
  <c r="J142" i="21"/>
  <c r="J141" i="21"/>
  <c r="C149" i="21"/>
  <c r="C148" i="21"/>
  <c r="C147" i="21"/>
  <c r="C146" i="21"/>
  <c r="C145" i="21"/>
  <c r="C144" i="21"/>
  <c r="C142" i="21"/>
  <c r="C141" i="21"/>
  <c r="O197" i="5"/>
  <c r="B214" i="21"/>
  <c r="B213" i="21"/>
  <c r="A213" i="21"/>
  <c r="A214" i="21"/>
  <c r="J78" i="21"/>
  <c r="C78" i="21"/>
  <c r="J47" i="21"/>
  <c r="O165" i="5"/>
  <c r="C47" i="21"/>
  <c r="H77" i="5"/>
  <c r="I77" i="5"/>
  <c r="J77" i="5"/>
  <c r="K77" i="5"/>
  <c r="L77" i="5"/>
  <c r="G77" i="5"/>
  <c r="B197" i="21"/>
  <c r="A197" i="21"/>
  <c r="O45" i="5"/>
  <c r="J111" i="21"/>
  <c r="C111" i="21"/>
  <c r="AB45" i="5"/>
  <c r="B215" i="21"/>
  <c r="A215" i="21"/>
  <c r="O164" i="5"/>
  <c r="J131" i="21"/>
  <c r="C131" i="21"/>
  <c r="O192" i="5"/>
  <c r="J29" i="21"/>
  <c r="C29" i="21"/>
  <c r="O183" i="5"/>
  <c r="J77" i="21"/>
  <c r="C77" i="21"/>
  <c r="O187" i="5"/>
  <c r="C19" i="21"/>
  <c r="J21" i="21"/>
  <c r="J22" i="21"/>
  <c r="J23" i="21"/>
  <c r="J20" i="21"/>
  <c r="J19" i="21"/>
  <c r="B212" i="21"/>
  <c r="A212" i="21"/>
  <c r="O155" i="5"/>
  <c r="O152" i="5"/>
  <c r="O154" i="5"/>
  <c r="J73" i="21"/>
  <c r="J72" i="21"/>
  <c r="J71" i="21"/>
  <c r="J70" i="21"/>
  <c r="J69" i="21"/>
  <c r="C71" i="21"/>
  <c r="C69" i="21"/>
  <c r="B210" i="21"/>
  <c r="A210" i="21"/>
  <c r="B206" i="21"/>
  <c r="A206" i="21"/>
  <c r="O92" i="5"/>
  <c r="J17" i="21"/>
  <c r="J16" i="21"/>
  <c r="C17" i="21"/>
  <c r="C16" i="21"/>
  <c r="J124" i="21"/>
  <c r="O90" i="5"/>
  <c r="C123" i="21"/>
  <c r="B205" i="21"/>
  <c r="B203" i="21"/>
  <c r="A205" i="21"/>
  <c r="A204" i="21"/>
  <c r="A203" i="21"/>
  <c r="B198" i="21"/>
  <c r="A198" i="21"/>
  <c r="O83" i="5"/>
  <c r="O81" i="5"/>
  <c r="J60" i="21"/>
  <c r="J62" i="21"/>
  <c r="J61" i="21"/>
  <c r="C60" i="21"/>
  <c r="O82" i="5"/>
  <c r="O80" i="5"/>
  <c r="O79" i="5"/>
  <c r="J121" i="21"/>
  <c r="J120" i="21"/>
  <c r="J119" i="21"/>
  <c r="C121" i="21"/>
  <c r="C120" i="21"/>
  <c r="C119" i="21"/>
  <c r="B192" i="21"/>
  <c r="A192" i="21"/>
  <c r="O32" i="5"/>
  <c r="J13" i="21"/>
  <c r="C13" i="21"/>
  <c r="C106" i="21"/>
  <c r="C45" i="21"/>
  <c r="J42" i="21"/>
  <c r="J43" i="21"/>
  <c r="J44" i="21"/>
  <c r="J41" i="21"/>
  <c r="O12" i="5"/>
  <c r="J40" i="21"/>
  <c r="J39" i="21"/>
  <c r="C39" i="21"/>
  <c r="AB94" i="5"/>
  <c r="AE94" i="5" s="1"/>
  <c r="AR94" i="5" s="1"/>
  <c r="AB81" i="5"/>
  <c r="AE81" i="5" s="1"/>
  <c r="AQ81" i="5" s="1"/>
  <c r="AJ81" i="5" s="1"/>
  <c r="AB84" i="5"/>
  <c r="AE84" i="5" s="1"/>
  <c r="AB80" i="5"/>
  <c r="AE80" i="5" s="1"/>
  <c r="H68" i="5"/>
  <c r="I68" i="5"/>
  <c r="J68" i="5"/>
  <c r="K68" i="5"/>
  <c r="L68" i="5"/>
  <c r="G68" i="5"/>
  <c r="H35" i="5"/>
  <c r="K35" i="5"/>
  <c r="L35" i="5"/>
  <c r="G35" i="5"/>
  <c r="H9" i="5"/>
  <c r="I9" i="5"/>
  <c r="J9" i="5"/>
  <c r="K9" i="5"/>
  <c r="G9" i="5"/>
  <c r="H31" i="5"/>
  <c r="I31" i="5"/>
  <c r="J31" i="5"/>
  <c r="K31" i="5"/>
  <c r="L31" i="5"/>
  <c r="G31" i="5"/>
  <c r="I15" i="5"/>
  <c r="J15" i="5"/>
  <c r="K15" i="5"/>
  <c r="L15" i="5"/>
  <c r="I10" i="5"/>
  <c r="J10" i="5"/>
  <c r="K10" i="5"/>
  <c r="L10" i="5"/>
  <c r="H10" i="5"/>
  <c r="O184" i="5"/>
  <c r="O181" i="5"/>
  <c r="J28" i="21"/>
  <c r="J27" i="21"/>
  <c r="J26" i="21"/>
  <c r="J25" i="21"/>
  <c r="J24" i="21"/>
  <c r="C24" i="21"/>
  <c r="O175" i="5"/>
  <c r="O170" i="5"/>
  <c r="J76" i="21"/>
  <c r="C76" i="21"/>
  <c r="J75" i="21"/>
  <c r="J74" i="21"/>
  <c r="C74" i="21"/>
  <c r="J130" i="21"/>
  <c r="C130" i="21"/>
  <c r="O160" i="5"/>
  <c r="AE156" i="5"/>
  <c r="AE155" i="5"/>
  <c r="AE154" i="5"/>
  <c r="AE152" i="5"/>
  <c r="AR152" i="5" s="1"/>
  <c r="AK152" i="5" s="1"/>
  <c r="AE151" i="5"/>
  <c r="O147" i="5"/>
  <c r="O144" i="5"/>
  <c r="J128" i="21"/>
  <c r="J127" i="21"/>
  <c r="C127" i="21"/>
  <c r="J129" i="21"/>
  <c r="C129" i="21"/>
  <c r="J68" i="21"/>
  <c r="J67" i="21"/>
  <c r="O136" i="5"/>
  <c r="J66" i="21"/>
  <c r="C67" i="21"/>
  <c r="C66" i="21"/>
  <c r="A207" i="21"/>
  <c r="J65" i="21"/>
  <c r="J64" i="21"/>
  <c r="J63" i="21"/>
  <c r="O131" i="5"/>
  <c r="C63" i="21"/>
  <c r="J18" i="21"/>
  <c r="C18" i="21"/>
  <c r="O127" i="5"/>
  <c r="J126" i="21"/>
  <c r="C126" i="21"/>
  <c r="O102" i="5"/>
  <c r="J125" i="21"/>
  <c r="C125" i="21"/>
  <c r="C122" i="21"/>
  <c r="O86" i="5"/>
  <c r="J122" i="21"/>
  <c r="O73" i="5"/>
  <c r="O72" i="5"/>
  <c r="J118" i="21"/>
  <c r="C118" i="21"/>
  <c r="J59" i="21"/>
  <c r="C59" i="21"/>
  <c r="J58" i="21"/>
  <c r="C58" i="21"/>
  <c r="J117" i="21"/>
  <c r="C117" i="21"/>
  <c r="O69" i="5"/>
  <c r="J116" i="21"/>
  <c r="C116" i="21"/>
  <c r="O46" i="5"/>
  <c r="C112" i="21"/>
  <c r="J112" i="21"/>
  <c r="J57" i="21"/>
  <c r="J56" i="21"/>
  <c r="C56" i="21"/>
  <c r="AE373" i="5"/>
  <c r="AE371" i="5"/>
  <c r="AB358" i="5"/>
  <c r="AE358" i="5" s="1"/>
  <c r="AB349" i="5"/>
  <c r="AB341" i="5"/>
  <c r="AE341" i="5" s="1"/>
  <c r="AB342" i="5"/>
  <c r="AE342" i="5" s="1"/>
  <c r="AB102" i="5"/>
  <c r="AE102" i="5" s="1"/>
  <c r="AR102" i="5" s="1"/>
  <c r="AK102" i="5" s="1"/>
  <c r="AE148" i="5"/>
  <c r="AS148" i="5" s="1"/>
  <c r="AL148" i="5" s="1"/>
  <c r="AB73" i="5"/>
  <c r="AE73" i="5" s="1"/>
  <c r="AB74" i="5"/>
  <c r="AE74" i="5" s="1"/>
  <c r="AB75" i="5"/>
  <c r="AB72" i="5"/>
  <c r="AE72" i="5" s="1"/>
  <c r="AQ72" i="5" s="1"/>
  <c r="AJ72" i="5" s="1"/>
  <c r="AB87" i="5"/>
  <c r="AE87" i="5" s="1"/>
  <c r="AB86" i="5"/>
  <c r="AE86" i="5" s="1"/>
  <c r="C39" i="2"/>
  <c r="B39" i="2"/>
  <c r="AB83" i="5"/>
  <c r="AE83" i="5" s="1"/>
  <c r="AB79" i="5"/>
  <c r="AE79" i="5" s="1"/>
  <c r="AB82" i="5"/>
  <c r="AE82" i="5" s="1"/>
  <c r="AB175" i="5"/>
  <c r="AB193" i="5"/>
  <c r="AB183" i="5"/>
  <c r="AE183" i="5" s="1"/>
  <c r="AP183" i="5" s="1"/>
  <c r="AI183" i="5" s="1"/>
  <c r="AB173" i="5"/>
  <c r="AE173" i="5" s="1"/>
  <c r="AB172" i="5"/>
  <c r="AE172" i="5" s="1"/>
  <c r="AB171" i="5"/>
  <c r="AE171" i="5" s="1"/>
  <c r="AB170" i="5"/>
  <c r="AE170" i="5" s="1"/>
  <c r="AB161" i="5"/>
  <c r="AE161" i="5" s="1"/>
  <c r="AB160" i="5"/>
  <c r="AE160" i="5" s="1"/>
  <c r="AB146" i="5"/>
  <c r="AE146" i="5" s="1"/>
  <c r="AB147" i="5"/>
  <c r="AB37" i="5"/>
  <c r="AB46" i="5"/>
  <c r="AE46" i="5" s="1"/>
  <c r="AE55" i="5"/>
  <c r="AB43" i="5"/>
  <c r="AB69" i="5"/>
  <c r="AE69" i="5" s="1"/>
  <c r="AB70" i="5"/>
  <c r="AE70" i="5" s="1"/>
  <c r="AB76" i="5"/>
  <c r="AE76" i="5" s="1"/>
  <c r="AB90" i="5"/>
  <c r="AE90" i="5" s="1"/>
  <c r="AB127" i="5"/>
  <c r="AE127" i="5" s="1"/>
  <c r="AB129" i="5"/>
  <c r="AE129" i="5" s="1"/>
  <c r="AT129" i="5" s="1"/>
  <c r="AA106" i="5"/>
  <c r="AB106" i="5" s="1"/>
  <c r="AA107" i="5"/>
  <c r="AB107" i="5" s="1"/>
  <c r="AE107" i="5" s="1"/>
  <c r="AA108" i="5"/>
  <c r="AB108" i="5" s="1"/>
  <c r="AE108" i="5" s="1"/>
  <c r="AA109" i="5"/>
  <c r="AB109" i="5" s="1"/>
  <c r="AE109" i="5" s="1"/>
  <c r="AA110" i="5"/>
  <c r="AB110" i="5" s="1"/>
  <c r="AE110" i="5" s="1"/>
  <c r="AA111" i="5"/>
  <c r="AB111" i="5" s="1"/>
  <c r="AE111" i="5" s="1"/>
  <c r="AA112" i="5"/>
  <c r="AB112" i="5" s="1"/>
  <c r="AE112" i="5" s="1"/>
  <c r="AA113" i="5"/>
  <c r="AB113" i="5" s="1"/>
  <c r="AE113" i="5" s="1"/>
  <c r="AA115" i="5"/>
  <c r="AB115" i="5" s="1"/>
  <c r="AA116" i="5"/>
  <c r="AB116" i="5" s="1"/>
  <c r="AE116" i="5" s="1"/>
  <c r="AA117" i="5"/>
  <c r="AB117" i="5" s="1"/>
  <c r="AE117" i="5" s="1"/>
  <c r="AA118" i="5"/>
  <c r="AB118" i="5" s="1"/>
  <c r="AE118" i="5" s="1"/>
  <c r="AA119" i="5"/>
  <c r="AB119" i="5" s="1"/>
  <c r="AE119" i="5" s="1"/>
  <c r="AA120" i="5"/>
  <c r="AB120" i="5" s="1"/>
  <c r="AE120" i="5" s="1"/>
  <c r="AA122" i="5"/>
  <c r="AB122" i="5" s="1"/>
  <c r="AA123" i="5"/>
  <c r="AB123" i="5" s="1"/>
  <c r="AE123" i="5" s="1"/>
  <c r="AA124" i="5"/>
  <c r="AB124" i="5" s="1"/>
  <c r="AE124" i="5" s="1"/>
  <c r="AB131" i="5"/>
  <c r="AE131" i="5" s="1"/>
  <c r="G46" i="21"/>
  <c r="AB136" i="5"/>
  <c r="AE136" i="5" s="1"/>
  <c r="AQ136" i="5" s="1"/>
  <c r="AJ136" i="5" s="1"/>
  <c r="AB137" i="5"/>
  <c r="AB139" i="5"/>
  <c r="AE139" i="5" s="1"/>
  <c r="AB164" i="5"/>
  <c r="AB166" i="5"/>
  <c r="AE166" i="5" s="1"/>
  <c r="AB197" i="5"/>
  <c r="AE197" i="5" s="1"/>
  <c r="AQ197" i="5" s="1"/>
  <c r="AJ197" i="5" s="1"/>
  <c r="AB198" i="5"/>
  <c r="AE198" i="5" s="1"/>
  <c r="AG198" i="5" s="1"/>
  <c r="AB12" i="5"/>
  <c r="AE12" i="5" s="1"/>
  <c r="AT12" i="5" s="1"/>
  <c r="AB17" i="5"/>
  <c r="AE17" i="5" s="1"/>
  <c r="AT17" i="5" s="1"/>
  <c r="AB18" i="5"/>
  <c r="AE18" i="5" s="1"/>
  <c r="AT18" i="5" s="1"/>
  <c r="AB19" i="5"/>
  <c r="AB20" i="5"/>
  <c r="AE20" i="5" s="1"/>
  <c r="AB30" i="5"/>
  <c r="AB29" i="5" s="1"/>
  <c r="AE132" i="5"/>
  <c r="AG132" i="5" s="1"/>
  <c r="AE133" i="5"/>
  <c r="AG133" i="5" s="1"/>
  <c r="AB377" i="5"/>
  <c r="AB376" i="5"/>
  <c r="AE376" i="5" s="1"/>
  <c r="AE369" i="5"/>
  <c r="AE368" i="5"/>
  <c r="AE366" i="5"/>
  <c r="AE364" i="5"/>
  <c r="AE363" i="5"/>
  <c r="AB362" i="5"/>
  <c r="AB355" i="5"/>
  <c r="AE355" i="5" s="1"/>
  <c r="AB354" i="5"/>
  <c r="AE354" i="5" s="1"/>
  <c r="AE353" i="5"/>
  <c r="AB340" i="5"/>
  <c r="AB144" i="5"/>
  <c r="AE144" i="5" s="1"/>
  <c r="AB145" i="5"/>
  <c r="AE145" i="5" s="1"/>
  <c r="AQ145" i="5" s="1"/>
  <c r="AJ145" i="5" s="1"/>
  <c r="J35" i="5"/>
  <c r="C67" i="2"/>
  <c r="C66" i="2"/>
  <c r="C43" i="2"/>
  <c r="B43" i="2"/>
  <c r="B26" i="29"/>
  <c r="C26" i="29"/>
  <c r="B20" i="4"/>
  <c r="A20" i="4"/>
  <c r="B14" i="4"/>
  <c r="A14" i="4"/>
  <c r="B51" i="2"/>
  <c r="F168" i="5"/>
  <c r="F126" i="5"/>
  <c r="B37" i="4"/>
  <c r="A37" i="4"/>
  <c r="B34" i="4"/>
  <c r="A34" i="4"/>
  <c r="B33" i="4"/>
  <c r="A33" i="4"/>
  <c r="B32" i="4"/>
  <c r="A32" i="4"/>
  <c r="B31" i="4"/>
  <c r="A31" i="4"/>
  <c r="B30" i="4"/>
  <c r="A30" i="4"/>
  <c r="B29" i="4"/>
  <c r="A29" i="4"/>
  <c r="B28" i="4"/>
  <c r="A28" i="4"/>
  <c r="B27" i="4"/>
  <c r="A27" i="4"/>
  <c r="B26" i="4"/>
  <c r="A26" i="4"/>
  <c r="B25" i="4"/>
  <c r="A25" i="4"/>
  <c r="B24" i="4"/>
  <c r="A24" i="4"/>
  <c r="B23" i="4"/>
  <c r="A23" i="4"/>
  <c r="B22" i="4"/>
  <c r="A22" i="4"/>
  <c r="B21" i="4"/>
  <c r="A21" i="4"/>
  <c r="A18" i="4"/>
  <c r="B18" i="4"/>
  <c r="B17" i="4"/>
  <c r="A17" i="4"/>
  <c r="B16" i="4"/>
  <c r="A16" i="4"/>
  <c r="B15" i="4"/>
  <c r="A15" i="4"/>
  <c r="B13" i="4"/>
  <c r="B10" i="4"/>
  <c r="A13" i="4"/>
  <c r="B12" i="4"/>
  <c r="A12" i="4"/>
  <c r="B8" i="4"/>
  <c r="A8" i="4"/>
  <c r="B5" i="4"/>
  <c r="B7" i="4"/>
  <c r="A7" i="4"/>
  <c r="A5" i="4"/>
  <c r="B4" i="4"/>
  <c r="A4" i="4"/>
  <c r="B11" i="3"/>
  <c r="B28" i="3" s="1"/>
  <c r="B8" i="3"/>
  <c r="B25" i="3" s="1"/>
  <c r="B4" i="3"/>
  <c r="C49" i="2"/>
  <c r="C46" i="2"/>
  <c r="C42" i="2"/>
  <c r="C38" i="2"/>
  <c r="C37" i="2"/>
  <c r="C33" i="2"/>
  <c r="B49" i="2"/>
  <c r="B46" i="2"/>
  <c r="B42" i="2"/>
  <c r="B38" i="2"/>
  <c r="B37" i="2"/>
  <c r="B33" i="2"/>
  <c r="D3" i="2"/>
  <c r="C68" i="2"/>
  <c r="B68" i="2"/>
  <c r="B67" i="2"/>
  <c r="B66" i="2"/>
  <c r="C63" i="2"/>
  <c r="B63" i="2"/>
  <c r="B62" i="2"/>
  <c r="C60" i="2"/>
  <c r="B60" i="2"/>
  <c r="C59" i="2"/>
  <c r="B59" i="2"/>
  <c r="C57" i="2"/>
  <c r="B57" i="2"/>
  <c r="C56" i="2"/>
  <c r="B56" i="2"/>
  <c r="B55" i="2"/>
  <c r="B54" i="2"/>
  <c r="B31" i="2"/>
  <c r="C28" i="2"/>
  <c r="C26" i="2"/>
  <c r="D8" i="35" s="1"/>
  <c r="C25" i="2"/>
  <c r="D7" i="35" s="1"/>
  <c r="C24" i="2"/>
  <c r="B28" i="2"/>
  <c r="B24" i="2"/>
  <c r="B23" i="2"/>
  <c r="AC254" i="27"/>
  <c r="AC253" i="27"/>
  <c r="AC251" i="27"/>
  <c r="AC250" i="27"/>
  <c r="AC248" i="27"/>
  <c r="AC247" i="27" s="1"/>
  <c r="AF248" i="27"/>
  <c r="AG247" i="27"/>
  <c r="AG225" i="27" s="1"/>
  <c r="AC245" i="27"/>
  <c r="AC244" i="27"/>
  <c r="AC243" i="27"/>
  <c r="AC242" i="27"/>
  <c r="AC240" i="27"/>
  <c r="AC239" i="27"/>
  <c r="AC238" i="27"/>
  <c r="AC237" i="27"/>
  <c r="AC236" i="27"/>
  <c r="AC234" i="27"/>
  <c r="AC233" i="27"/>
  <c r="AC232" i="27"/>
  <c r="AC231" i="27"/>
  <c r="AC230" i="27"/>
  <c r="AC227" i="27"/>
  <c r="AC229" i="27"/>
  <c r="AC228" i="27"/>
  <c r="AC221" i="27"/>
  <c r="AF221" i="27"/>
  <c r="AF220" i="27" s="1"/>
  <c r="AG220" i="27"/>
  <c r="AC220" i="27"/>
  <c r="N220" i="27"/>
  <c r="F220" i="27"/>
  <c r="AC216" i="27"/>
  <c r="AC215" i="27" s="1"/>
  <c r="AF216" i="27"/>
  <c r="AF215" i="27" s="1"/>
  <c r="AG215" i="27"/>
  <c r="N215" i="27"/>
  <c r="F215" i="27"/>
  <c r="AC211" i="27"/>
  <c r="AC210" i="27" s="1"/>
  <c r="AG210" i="27"/>
  <c r="N210" i="27"/>
  <c r="F210" i="27"/>
  <c r="AH207" i="27"/>
  <c r="AC206" i="27"/>
  <c r="AF206" i="27" s="1"/>
  <c r="AG205" i="27"/>
  <c r="N205" i="27"/>
  <c r="F205" i="27"/>
  <c r="AC202" i="27"/>
  <c r="AF202" i="27" s="1"/>
  <c r="AH202" i="27" s="1"/>
  <c r="AC201" i="27"/>
  <c r="AF201" i="27"/>
  <c r="AH201" i="27" s="1"/>
  <c r="AG200" i="27"/>
  <c r="N200" i="27"/>
  <c r="F200" i="27"/>
  <c r="AC193" i="27"/>
  <c r="AF193" i="27"/>
  <c r="AF192" i="27"/>
  <c r="AH192" i="27" s="1"/>
  <c r="AG192" i="27"/>
  <c r="AC192" i="27"/>
  <c r="N192" i="27"/>
  <c r="F192" i="27"/>
  <c r="AC186" i="27"/>
  <c r="AC185" i="27"/>
  <c r="AF186" i="27"/>
  <c r="AG185" i="27"/>
  <c r="N185" i="27"/>
  <c r="F185" i="27"/>
  <c r="AF182" i="27"/>
  <c r="AH182" i="27" s="1"/>
  <c r="AF181" i="27"/>
  <c r="AH181" i="27"/>
  <c r="AC180" i="27"/>
  <c r="AG179" i="27"/>
  <c r="N179" i="27"/>
  <c r="F179" i="27"/>
  <c r="AF178" i="27"/>
  <c r="AH178" i="27" s="1"/>
  <c r="AF177" i="27"/>
  <c r="AH177" i="27"/>
  <c r="AF176" i="27"/>
  <c r="AH176" i="27" s="1"/>
  <c r="AG175" i="27"/>
  <c r="AF175" i="27"/>
  <c r="N175" i="27"/>
  <c r="F175" i="27"/>
  <c r="AF174" i="27"/>
  <c r="AF173" i="27"/>
  <c r="AH173" i="27" s="1"/>
  <c r="AG172" i="27"/>
  <c r="N172" i="27"/>
  <c r="F172" i="27"/>
  <c r="AB171" i="27"/>
  <c r="AC171" i="27" s="1"/>
  <c r="AF171" i="27" s="1"/>
  <c r="AH171" i="27" s="1"/>
  <c r="AB170" i="27"/>
  <c r="AC170" i="27" s="1"/>
  <c r="AF170" i="27" s="1"/>
  <c r="AH170" i="27" s="1"/>
  <c r="AB169" i="27"/>
  <c r="AC169" i="27" s="1"/>
  <c r="AG168" i="27"/>
  <c r="N168" i="27"/>
  <c r="F168" i="27"/>
  <c r="AB167" i="27"/>
  <c r="AC167" i="27" s="1"/>
  <c r="AF167" i="27" s="1"/>
  <c r="AH167" i="27" s="1"/>
  <c r="AB166" i="27"/>
  <c r="AC166" i="27" s="1"/>
  <c r="AF166" i="27" s="1"/>
  <c r="AH166" i="27" s="1"/>
  <c r="AB165" i="27"/>
  <c r="AC165" i="27" s="1"/>
  <c r="AF165" i="27" s="1"/>
  <c r="AH165" i="27" s="1"/>
  <c r="AB164" i="27"/>
  <c r="AC164" i="27" s="1"/>
  <c r="AF164" i="27" s="1"/>
  <c r="AH164" i="27" s="1"/>
  <c r="AB163" i="27"/>
  <c r="AC163" i="27" s="1"/>
  <c r="AF163" i="27" s="1"/>
  <c r="AH163" i="27" s="1"/>
  <c r="AB162" i="27"/>
  <c r="AC162" i="27" s="1"/>
  <c r="AG161" i="27"/>
  <c r="N161" i="27"/>
  <c r="F161" i="27"/>
  <c r="AB160" i="27"/>
  <c r="AC160" i="27" s="1"/>
  <c r="AF160" i="27" s="1"/>
  <c r="AH160" i="27" s="1"/>
  <c r="AB159" i="27"/>
  <c r="AC159" i="27" s="1"/>
  <c r="AF159" i="27" s="1"/>
  <c r="AH159" i="27" s="1"/>
  <c r="AB158" i="27"/>
  <c r="AC158" i="27" s="1"/>
  <c r="AF158" i="27" s="1"/>
  <c r="AH158" i="27" s="1"/>
  <c r="AB157" i="27"/>
  <c r="AC157" i="27" s="1"/>
  <c r="AF157" i="27" s="1"/>
  <c r="AH157" i="27" s="1"/>
  <c r="AB156" i="27"/>
  <c r="AC156" i="27" s="1"/>
  <c r="AF156" i="27" s="1"/>
  <c r="AH156" i="27" s="1"/>
  <c r="AB155" i="27"/>
  <c r="AC155" i="27" s="1"/>
  <c r="AF155" i="27" s="1"/>
  <c r="AH155" i="27" s="1"/>
  <c r="AB154" i="27"/>
  <c r="AC154" i="27" s="1"/>
  <c r="AF154" i="27" s="1"/>
  <c r="AH154" i="27" s="1"/>
  <c r="AB153" i="27"/>
  <c r="AC153" i="27" s="1"/>
  <c r="AF153" i="27" s="1"/>
  <c r="AG152" i="27"/>
  <c r="N152" i="27"/>
  <c r="F152" i="27"/>
  <c r="AC151" i="27"/>
  <c r="AF151" i="27"/>
  <c r="AH151" i="27" s="1"/>
  <c r="AC150" i="27"/>
  <c r="AF150" i="27"/>
  <c r="AH150" i="27"/>
  <c r="AC149" i="27"/>
  <c r="AF149" i="27" s="1"/>
  <c r="AH149" i="27" s="1"/>
  <c r="AC148" i="27"/>
  <c r="AF148" i="27" s="1"/>
  <c r="AH148" i="27" s="1"/>
  <c r="AC147" i="27"/>
  <c r="AC146" i="27"/>
  <c r="AG146" i="27"/>
  <c r="N146" i="27"/>
  <c r="F146" i="27"/>
  <c r="AC145" i="27"/>
  <c r="AF145" i="27" s="1"/>
  <c r="AH145" i="27" s="1"/>
  <c r="AC144" i="27"/>
  <c r="AF144" i="27"/>
  <c r="AH144" i="27" s="1"/>
  <c r="AC143" i="27"/>
  <c r="AF143" i="27"/>
  <c r="AH143" i="27"/>
  <c r="AC142" i="27"/>
  <c r="AF142" i="27" s="1"/>
  <c r="AH142" i="27" s="1"/>
  <c r="AC141" i="27"/>
  <c r="AF141" i="27" s="1"/>
  <c r="AH141" i="27" s="1"/>
  <c r="AC140" i="27"/>
  <c r="AF140" i="27"/>
  <c r="AH140" i="27" s="1"/>
  <c r="AC139" i="27"/>
  <c r="AF139" i="27"/>
  <c r="AH139" i="27"/>
  <c r="AG138" i="27"/>
  <c r="N138" i="27"/>
  <c r="F138" i="27"/>
  <c r="AC137" i="27"/>
  <c r="AF137" i="27" s="1"/>
  <c r="AH137" i="27" s="1"/>
  <c r="AC136" i="27"/>
  <c r="AF136" i="27"/>
  <c r="AH136" i="27" s="1"/>
  <c r="AC135" i="27"/>
  <c r="AF135" i="27"/>
  <c r="AH135" i="27"/>
  <c r="AC134" i="27"/>
  <c r="AF134" i="27" s="1"/>
  <c r="AH134" i="27" s="1"/>
  <c r="AC133" i="27"/>
  <c r="AF133" i="27" s="1"/>
  <c r="AH133" i="27" s="1"/>
  <c r="AG132" i="27"/>
  <c r="N132" i="27"/>
  <c r="F132" i="27"/>
  <c r="AC130" i="27"/>
  <c r="AG129" i="27"/>
  <c r="N129" i="27"/>
  <c r="F129" i="27"/>
  <c r="AF128" i="27"/>
  <c r="AH128" i="27"/>
  <c r="AF127" i="27"/>
  <c r="AH127" i="27" s="1"/>
  <c r="AF126" i="27"/>
  <c r="AH126" i="27"/>
  <c r="AF125" i="27"/>
  <c r="AH125" i="27" s="1"/>
  <c r="AF124" i="27"/>
  <c r="AH124" i="27"/>
  <c r="AG123" i="27"/>
  <c r="AH123" i="27" s="1"/>
  <c r="AF123" i="27"/>
  <c r="AC123" i="27"/>
  <c r="N123" i="27"/>
  <c r="F123" i="27"/>
  <c r="AC122" i="27"/>
  <c r="AF122" i="27"/>
  <c r="AH122" i="27" s="1"/>
  <c r="AF121" i="27"/>
  <c r="AH121" i="27" s="1"/>
  <c r="AG121" i="27"/>
  <c r="AC121" i="27"/>
  <c r="N121" i="27"/>
  <c r="F121" i="27"/>
  <c r="AC119" i="27"/>
  <c r="AF119" i="27"/>
  <c r="AH119" i="27" s="1"/>
  <c r="AC118" i="27"/>
  <c r="AF118" i="27"/>
  <c r="AH118" i="27"/>
  <c r="AC117" i="27"/>
  <c r="AF117" i="27" s="1"/>
  <c r="AH117" i="27" s="1"/>
  <c r="AC116" i="27"/>
  <c r="AF116" i="27" s="1"/>
  <c r="AH116" i="27" s="1"/>
  <c r="AF115" i="27"/>
  <c r="AC115" i="27"/>
  <c r="AF114" i="27"/>
  <c r="AC114" i="27"/>
  <c r="AC113" i="27"/>
  <c r="AF113" i="27"/>
  <c r="AH113" i="27" s="1"/>
  <c r="AG112" i="27"/>
  <c r="N112" i="27"/>
  <c r="F112" i="27"/>
  <c r="AC111" i="27"/>
  <c r="AF111" i="27"/>
  <c r="AH111" i="27"/>
  <c r="AF110" i="27"/>
  <c r="AH110" i="27" s="1"/>
  <c r="AF109" i="27"/>
  <c r="AH109" i="27"/>
  <c r="AF108" i="27"/>
  <c r="AH108" i="27" s="1"/>
  <c r="AF107" i="27"/>
  <c r="AH107" i="27"/>
  <c r="AC106" i="27"/>
  <c r="AF106" i="27" s="1"/>
  <c r="AF104" i="27" s="1"/>
  <c r="AH104" i="27" s="1"/>
  <c r="AC105" i="27"/>
  <c r="AF105" i="27" s="1"/>
  <c r="AH105" i="27" s="1"/>
  <c r="AG104" i="27"/>
  <c r="AC104" i="27"/>
  <c r="N104" i="27"/>
  <c r="F104" i="27"/>
  <c r="AC103" i="27"/>
  <c r="AF103" i="27" s="1"/>
  <c r="AH103" i="27" s="1"/>
  <c r="AC102" i="27"/>
  <c r="AF102" i="27"/>
  <c r="AH102" i="27" s="1"/>
  <c r="AC101" i="27"/>
  <c r="AF101" i="27"/>
  <c r="AH101" i="27"/>
  <c r="AC100" i="27"/>
  <c r="AF100" i="27"/>
  <c r="AH100" i="27"/>
  <c r="AC99" i="27"/>
  <c r="AF99" i="27" s="1"/>
  <c r="AH99" i="27" s="1"/>
  <c r="AC98" i="27"/>
  <c r="AF98" i="27"/>
  <c r="AH98" i="27" s="1"/>
  <c r="AC97" i="27"/>
  <c r="AF97" i="27"/>
  <c r="AH97" i="27"/>
  <c r="AC96" i="27"/>
  <c r="AF96" i="27"/>
  <c r="AH96" i="27"/>
  <c r="AC95" i="27"/>
  <c r="AC94" i="27" s="1"/>
  <c r="AF95" i="27"/>
  <c r="AH95" i="27"/>
  <c r="AG94" i="27"/>
  <c r="N94" i="27"/>
  <c r="F94" i="27"/>
  <c r="AC92" i="27"/>
  <c r="AF92" i="27"/>
  <c r="AH92" i="27" s="1"/>
  <c r="AC91" i="27"/>
  <c r="AF91" i="27"/>
  <c r="AH91" i="27"/>
  <c r="AC90" i="27"/>
  <c r="AF90" i="27"/>
  <c r="AH90" i="27"/>
  <c r="AC89" i="27"/>
  <c r="AF89" i="27" s="1"/>
  <c r="AH89" i="27" s="1"/>
  <c r="AC88" i="27"/>
  <c r="AC87" i="27"/>
  <c r="AG86" i="27"/>
  <c r="N86" i="27"/>
  <c r="F86" i="27"/>
  <c r="AC82" i="27"/>
  <c r="AF82" i="27" s="1"/>
  <c r="AH82" i="27" s="1"/>
  <c r="M82" i="27"/>
  <c r="AC81" i="27"/>
  <c r="AF81" i="27" s="1"/>
  <c r="AH81" i="27" s="1"/>
  <c r="N81" i="27"/>
  <c r="F81" i="27"/>
  <c r="AC80" i="27"/>
  <c r="AF80" i="27"/>
  <c r="AH80" i="27"/>
  <c r="M80" i="27"/>
  <c r="AC79" i="27"/>
  <c r="AF79" i="27"/>
  <c r="AH79" i="27"/>
  <c r="N79" i="27"/>
  <c r="F79" i="27"/>
  <c r="AC78" i="27"/>
  <c r="AF78" i="27"/>
  <c r="AH78" i="27"/>
  <c r="M78" i="27"/>
  <c r="AC77" i="27"/>
  <c r="AF77" i="27"/>
  <c r="AH77" i="27"/>
  <c r="M77" i="27"/>
  <c r="AC76" i="27"/>
  <c r="AC75" i="27"/>
  <c r="AF76" i="27"/>
  <c r="AH76" i="27" s="1"/>
  <c r="M76" i="27"/>
  <c r="N75" i="27"/>
  <c r="F75" i="27"/>
  <c r="N74" i="27"/>
  <c r="F74" i="27"/>
  <c r="AC72" i="27"/>
  <c r="AG72" i="27" s="1"/>
  <c r="AF72" i="27"/>
  <c r="X70" i="27"/>
  <c r="AC70" i="27" s="1"/>
  <c r="AG70" i="27" s="1"/>
  <c r="X71" i="27"/>
  <c r="AC71" i="27" s="1"/>
  <c r="N69" i="27"/>
  <c r="F69" i="27"/>
  <c r="AF68" i="27"/>
  <c r="AG68" i="27"/>
  <c r="AH68" i="27"/>
  <c r="AF67" i="27"/>
  <c r="AH67" i="27" s="1"/>
  <c r="AG67" i="27"/>
  <c r="AC66" i="27"/>
  <c r="AF66" i="27" s="1"/>
  <c r="AH66" i="27" s="1"/>
  <c r="AG66" i="27"/>
  <c r="N65" i="27"/>
  <c r="F65" i="27"/>
  <c r="AF64" i="27"/>
  <c r="AG64" i="27"/>
  <c r="AH64" i="27"/>
  <c r="AF63" i="27"/>
  <c r="AH63" i="27" s="1"/>
  <c r="AG63" i="27"/>
  <c r="AC62" i="27"/>
  <c r="AF62" i="27" s="1"/>
  <c r="AH62" i="27" s="1"/>
  <c r="AG62" i="27"/>
  <c r="AC61" i="27"/>
  <c r="AG61" i="27"/>
  <c r="N60" i="27"/>
  <c r="F60" i="27"/>
  <c r="AF59" i="27"/>
  <c r="AH59" i="27" s="1"/>
  <c r="AG59" i="27"/>
  <c r="AF58" i="27"/>
  <c r="AG58" i="27"/>
  <c r="AH58" i="27" s="1"/>
  <c r="AC57" i="27"/>
  <c r="AG57" i="27" s="1"/>
  <c r="AH57" i="27" s="1"/>
  <c r="AF57" i="27"/>
  <c r="AC56" i="27"/>
  <c r="AG56" i="27" s="1"/>
  <c r="AC55" i="27"/>
  <c r="AF55" i="27" s="1"/>
  <c r="AH55" i="27" s="1"/>
  <c r="AG55" i="27"/>
  <c r="AC54" i="27"/>
  <c r="AC53" i="27" s="1"/>
  <c r="AG54" i="27"/>
  <c r="N53" i="27"/>
  <c r="F53" i="27"/>
  <c r="AF52" i="27"/>
  <c r="AH52" i="27" s="1"/>
  <c r="AG52" i="27"/>
  <c r="AF51" i="27"/>
  <c r="AG51" i="27"/>
  <c r="AH51" i="27" s="1"/>
  <c r="AC50" i="27"/>
  <c r="AG50" i="27" s="1"/>
  <c r="AC49" i="27"/>
  <c r="AF49" i="27" s="1"/>
  <c r="AH49" i="27" s="1"/>
  <c r="AG49" i="27"/>
  <c r="AC48" i="27"/>
  <c r="AF48" i="27"/>
  <c r="N48" i="27"/>
  <c r="F48" i="27"/>
  <c r="N47" i="27"/>
  <c r="F47" i="27"/>
  <c r="AF44" i="27"/>
  <c r="AH44" i="27" s="1"/>
  <c r="AF43" i="27"/>
  <c r="AH43" i="27"/>
  <c r="AC42" i="27"/>
  <c r="AF42" i="27" s="1"/>
  <c r="AG41" i="27"/>
  <c r="AC41" i="27"/>
  <c r="N41" i="27"/>
  <c r="F41" i="27"/>
  <c r="AC40" i="27"/>
  <c r="AF40" i="27"/>
  <c r="AH40" i="27" s="1"/>
  <c r="AC39" i="27"/>
  <c r="AC38" i="27" s="1"/>
  <c r="AF39" i="27"/>
  <c r="AG38" i="27"/>
  <c r="N38" i="27"/>
  <c r="F38" i="27"/>
  <c r="AC37" i="27"/>
  <c r="AF37" i="27" s="1"/>
  <c r="AC36" i="27"/>
  <c r="AF36" i="27"/>
  <c r="AC35" i="27"/>
  <c r="AF35" i="27" s="1"/>
  <c r="AF31" i="27" s="1"/>
  <c r="AH31" i="27" s="1"/>
  <c r="AC34" i="27"/>
  <c r="AF34" i="27"/>
  <c r="AC32" i="27"/>
  <c r="AF32" i="27"/>
  <c r="AG31" i="27"/>
  <c r="N31" i="27"/>
  <c r="F31" i="27"/>
  <c r="AC29" i="27"/>
  <c r="AF29" i="27"/>
  <c r="AF28" i="27" s="1"/>
  <c r="AG28" i="27"/>
  <c r="AC28" i="27"/>
  <c r="N28" i="27"/>
  <c r="F28" i="27"/>
  <c r="AC27" i="27"/>
  <c r="AF27" i="27"/>
  <c r="AH27" i="27"/>
  <c r="AC26" i="27"/>
  <c r="AF26" i="27"/>
  <c r="AH26" i="27"/>
  <c r="Y25" i="27"/>
  <c r="AC25" i="27" s="1"/>
  <c r="AC23" i="27"/>
  <c r="AC21" i="27"/>
  <c r="AF21" i="27" s="1"/>
  <c r="AH21" i="27" s="1"/>
  <c r="AF23" i="27"/>
  <c r="AH23" i="27"/>
  <c r="AC22" i="27"/>
  <c r="AF22" i="27" s="1"/>
  <c r="AH22" i="27" s="1"/>
  <c r="AC20" i="27"/>
  <c r="AF20" i="27" s="1"/>
  <c r="AH20" i="27" s="1"/>
  <c r="AC18" i="27"/>
  <c r="AC17" i="27" s="1"/>
  <c r="AF17" i="27" s="1"/>
  <c r="AH17" i="27" s="1"/>
  <c r="AF18" i="27"/>
  <c r="AH18" i="27" s="1"/>
  <c r="AC16" i="27"/>
  <c r="AF16" i="27" s="1"/>
  <c r="AH16" i="27" s="1"/>
  <c r="AC15" i="27"/>
  <c r="AC14" i="27" s="1"/>
  <c r="AF14" i="27" s="1"/>
  <c r="AH14" i="27" s="1"/>
  <c r="AF15" i="27"/>
  <c r="AH15" i="27" s="1"/>
  <c r="AC13" i="27"/>
  <c r="AF13" i="27"/>
  <c r="AH13" i="27"/>
  <c r="AC12" i="27"/>
  <c r="AF12" i="27" s="1"/>
  <c r="AH12" i="27" s="1"/>
  <c r="AC11" i="27"/>
  <c r="AC10" i="27" s="1"/>
  <c r="N9" i="27"/>
  <c r="F9" i="27"/>
  <c r="F268" i="5"/>
  <c r="F277" i="5"/>
  <c r="F236" i="5"/>
  <c r="F221" i="5"/>
  <c r="C38" i="23"/>
  <c r="C32" i="23"/>
  <c r="C26" i="23"/>
  <c r="C20" i="23"/>
  <c r="C15" i="23"/>
  <c r="C9" i="23"/>
  <c r="F12" i="22"/>
  <c r="E376" i="18"/>
  <c r="Q376" i="18"/>
  <c r="X376" i="18"/>
  <c r="W376" i="18"/>
  <c r="V376" i="18"/>
  <c r="T376" i="18"/>
  <c r="S376" i="18"/>
  <c r="E375" i="18"/>
  <c r="I375" i="18" s="1"/>
  <c r="Y375" i="18" s="1"/>
  <c r="Q375" i="18"/>
  <c r="X375" i="18"/>
  <c r="W375" i="18"/>
  <c r="V375" i="18"/>
  <c r="T375" i="18"/>
  <c r="S375" i="18"/>
  <c r="E375" i="16"/>
  <c r="E374" i="18"/>
  <c r="Q374" i="18"/>
  <c r="X374" i="18"/>
  <c r="W374" i="18"/>
  <c r="V374" i="18"/>
  <c r="T374" i="18"/>
  <c r="S374" i="18"/>
  <c r="E374" i="16"/>
  <c r="Q373" i="18"/>
  <c r="X373" i="18"/>
  <c r="W373" i="18"/>
  <c r="V373" i="18"/>
  <c r="T373" i="18"/>
  <c r="S373" i="18"/>
  <c r="Q372" i="18"/>
  <c r="X372" i="18"/>
  <c r="W372" i="18"/>
  <c r="V372" i="18"/>
  <c r="T372" i="18"/>
  <c r="S372" i="18"/>
  <c r="E372" i="16"/>
  <c r="E371" i="18"/>
  <c r="Q371" i="18"/>
  <c r="X371" i="18"/>
  <c r="W371" i="18"/>
  <c r="V371" i="18"/>
  <c r="T371" i="18"/>
  <c r="S371" i="18"/>
  <c r="E371" i="16"/>
  <c r="E370" i="18"/>
  <c r="U370" i="18" s="1"/>
  <c r="Q370" i="18"/>
  <c r="X370" i="18"/>
  <c r="W370" i="18"/>
  <c r="V370" i="18"/>
  <c r="T370" i="18"/>
  <c r="S370" i="18"/>
  <c r="E370" i="16"/>
  <c r="Q369" i="18"/>
  <c r="X369" i="18"/>
  <c r="W369" i="18"/>
  <c r="V369" i="18"/>
  <c r="T369" i="18"/>
  <c r="S369" i="18"/>
  <c r="E369" i="16"/>
  <c r="Q368" i="18"/>
  <c r="X368" i="18"/>
  <c r="W368" i="18"/>
  <c r="V368" i="18"/>
  <c r="T368" i="18"/>
  <c r="S368" i="18"/>
  <c r="E368" i="16" s="1"/>
  <c r="Q367" i="18"/>
  <c r="X367" i="18"/>
  <c r="W367" i="18"/>
  <c r="V367" i="18"/>
  <c r="T367" i="18"/>
  <c r="S367" i="18"/>
  <c r="E367" i="16" s="1"/>
  <c r="Q366" i="18"/>
  <c r="X366" i="18"/>
  <c r="W366" i="18"/>
  <c r="V366" i="18"/>
  <c r="T366" i="18"/>
  <c r="S366" i="18"/>
  <c r="E366" i="16"/>
  <c r="Q365" i="18"/>
  <c r="X365" i="18"/>
  <c r="W365" i="18"/>
  <c r="V365" i="18"/>
  <c r="T365" i="18"/>
  <c r="S365" i="18"/>
  <c r="E365" i="16"/>
  <c r="E364" i="18"/>
  <c r="I364" i="18" s="1"/>
  <c r="Y364" i="18" s="1"/>
  <c r="Q364" i="18"/>
  <c r="X364" i="18"/>
  <c r="W364" i="18"/>
  <c r="V364" i="18"/>
  <c r="T364" i="18"/>
  <c r="S364" i="18"/>
  <c r="E364" i="16"/>
  <c r="E363" i="18"/>
  <c r="U363" i="18" s="1"/>
  <c r="Q363" i="18"/>
  <c r="X363" i="18"/>
  <c r="W363" i="18"/>
  <c r="V363" i="18"/>
  <c r="T363" i="18"/>
  <c r="S363" i="18"/>
  <c r="E363" i="16"/>
  <c r="E362" i="18"/>
  <c r="I362" i="18" s="1"/>
  <c r="Y362" i="18" s="1"/>
  <c r="Q362" i="18"/>
  <c r="X362" i="18"/>
  <c r="W362" i="18"/>
  <c r="V362" i="18"/>
  <c r="T362" i="18"/>
  <c r="S362" i="18"/>
  <c r="Q361" i="18"/>
  <c r="X361" i="18"/>
  <c r="W361" i="18"/>
  <c r="V361" i="18"/>
  <c r="T361" i="18"/>
  <c r="S361" i="18"/>
  <c r="E361" i="16" s="1"/>
  <c r="Q360" i="18"/>
  <c r="X360" i="18"/>
  <c r="W360" i="18"/>
  <c r="V360" i="18"/>
  <c r="T360" i="18"/>
  <c r="S360" i="18"/>
  <c r="E359" i="18"/>
  <c r="I359" i="18" s="1"/>
  <c r="Y359" i="18" s="1"/>
  <c r="Q359" i="18"/>
  <c r="X359" i="18"/>
  <c r="W359" i="18"/>
  <c r="V359" i="18"/>
  <c r="T359" i="18"/>
  <c r="S359" i="18"/>
  <c r="E359" i="16"/>
  <c r="E358" i="18"/>
  <c r="U358" i="18" s="1"/>
  <c r="Q358" i="18"/>
  <c r="X358" i="18"/>
  <c r="W358" i="18"/>
  <c r="V358" i="18"/>
  <c r="T358" i="18"/>
  <c r="S358" i="18"/>
  <c r="E358" i="16"/>
  <c r="Q357" i="18"/>
  <c r="X357" i="18"/>
  <c r="W357" i="18"/>
  <c r="V357" i="18"/>
  <c r="T357" i="18"/>
  <c r="S357" i="18"/>
  <c r="E357" i="16" s="1"/>
  <c r="Q356" i="18"/>
  <c r="X356" i="18"/>
  <c r="W356" i="18"/>
  <c r="V356" i="18"/>
  <c r="T356" i="18"/>
  <c r="S356" i="18"/>
  <c r="Q355" i="18"/>
  <c r="X355" i="18"/>
  <c r="W355" i="18"/>
  <c r="V355" i="18"/>
  <c r="T355" i="18"/>
  <c r="S355" i="18"/>
  <c r="E355" i="16"/>
  <c r="Q354" i="18"/>
  <c r="X354" i="18"/>
  <c r="W354" i="18"/>
  <c r="V354" i="18"/>
  <c r="T354" i="18"/>
  <c r="S354" i="18"/>
  <c r="E354" i="16" s="1"/>
  <c r="Q353" i="18"/>
  <c r="X353" i="18"/>
  <c r="W353" i="18"/>
  <c r="V353" i="18"/>
  <c r="T353" i="18"/>
  <c r="S353" i="18"/>
  <c r="E353" i="16" s="1"/>
  <c r="Q352" i="18"/>
  <c r="X352" i="18"/>
  <c r="W352" i="18"/>
  <c r="V352" i="18"/>
  <c r="T352" i="18"/>
  <c r="S352" i="18"/>
  <c r="E352" i="16"/>
  <c r="Q351" i="18"/>
  <c r="X351" i="18"/>
  <c r="W351" i="18"/>
  <c r="V351" i="18"/>
  <c r="T351" i="18"/>
  <c r="S351" i="18"/>
  <c r="E351" i="16"/>
  <c r="Q350" i="18"/>
  <c r="X350" i="18"/>
  <c r="W350" i="18"/>
  <c r="V350" i="18"/>
  <c r="T350" i="18"/>
  <c r="S350" i="18"/>
  <c r="E350" i="16"/>
  <c r="Q349" i="18"/>
  <c r="X349" i="18"/>
  <c r="W349" i="18"/>
  <c r="V349" i="18"/>
  <c r="T349" i="18"/>
  <c r="S349" i="18"/>
  <c r="E349" i="16" s="1"/>
  <c r="C348" i="18"/>
  <c r="C348" i="16" s="1"/>
  <c r="D348" i="18"/>
  <c r="E348" i="18"/>
  <c r="F348" i="18"/>
  <c r="G348" i="18"/>
  <c r="H348" i="18"/>
  <c r="K348" i="18"/>
  <c r="D348" i="16" s="1"/>
  <c r="L348" i="18"/>
  <c r="M348" i="18"/>
  <c r="N348" i="18"/>
  <c r="O348" i="18"/>
  <c r="P348" i="18"/>
  <c r="C347" i="18"/>
  <c r="C347" i="16" s="1"/>
  <c r="D347" i="18"/>
  <c r="E347" i="18"/>
  <c r="F347" i="18"/>
  <c r="G347" i="18"/>
  <c r="H347" i="18"/>
  <c r="K347" i="18"/>
  <c r="D347" i="16" s="1"/>
  <c r="L347" i="18"/>
  <c r="M347" i="18"/>
  <c r="N347" i="18"/>
  <c r="O347" i="18"/>
  <c r="P347" i="18"/>
  <c r="C346" i="18"/>
  <c r="C346" i="16" s="1"/>
  <c r="D346" i="18"/>
  <c r="E346" i="18"/>
  <c r="F346" i="18"/>
  <c r="G346" i="18"/>
  <c r="H346" i="18"/>
  <c r="K346" i="18"/>
  <c r="D346" i="16" s="1"/>
  <c r="L346" i="18"/>
  <c r="M346" i="18"/>
  <c r="N346" i="18"/>
  <c r="O346" i="18"/>
  <c r="P346" i="18"/>
  <c r="C345" i="18"/>
  <c r="C345" i="16" s="1"/>
  <c r="D345" i="18"/>
  <c r="E345" i="18"/>
  <c r="F345" i="18"/>
  <c r="G345" i="18"/>
  <c r="H345" i="18"/>
  <c r="K345" i="18"/>
  <c r="L345" i="18"/>
  <c r="M345" i="18"/>
  <c r="N345" i="18"/>
  <c r="O345" i="18"/>
  <c r="P345" i="18"/>
  <c r="C344" i="18"/>
  <c r="C344" i="16" s="1"/>
  <c r="D344" i="18"/>
  <c r="E344" i="18"/>
  <c r="F344" i="18"/>
  <c r="G344" i="18"/>
  <c r="H344" i="18"/>
  <c r="K344" i="18"/>
  <c r="L344" i="18"/>
  <c r="M344" i="18"/>
  <c r="N344" i="18"/>
  <c r="O344" i="18"/>
  <c r="P344" i="18"/>
  <c r="C343" i="18"/>
  <c r="C343" i="16" s="1"/>
  <c r="D343" i="18"/>
  <c r="E343" i="18"/>
  <c r="F343" i="18"/>
  <c r="G343" i="18"/>
  <c r="H343" i="18"/>
  <c r="K343" i="18"/>
  <c r="L343" i="18"/>
  <c r="M343" i="18"/>
  <c r="N343" i="18"/>
  <c r="O343" i="18"/>
  <c r="P343" i="18"/>
  <c r="C342" i="18"/>
  <c r="C342" i="16" s="1"/>
  <c r="D342" i="18"/>
  <c r="E342" i="18"/>
  <c r="F342" i="18"/>
  <c r="G342" i="18"/>
  <c r="H342" i="18"/>
  <c r="K342" i="18"/>
  <c r="L342" i="18"/>
  <c r="M342" i="18"/>
  <c r="N342" i="18"/>
  <c r="O342" i="18"/>
  <c r="P342" i="18"/>
  <c r="C341" i="18"/>
  <c r="C341" i="16" s="1"/>
  <c r="D341" i="18"/>
  <c r="E341" i="18"/>
  <c r="F341" i="18"/>
  <c r="G341" i="18"/>
  <c r="H341" i="18"/>
  <c r="K341" i="18"/>
  <c r="L341" i="18"/>
  <c r="M341" i="18"/>
  <c r="N341" i="18"/>
  <c r="O341" i="18"/>
  <c r="P341" i="18"/>
  <c r="C340" i="18"/>
  <c r="C340" i="16" s="1"/>
  <c r="D340" i="18"/>
  <c r="E340" i="18"/>
  <c r="F340" i="18"/>
  <c r="G340" i="18"/>
  <c r="H340" i="18"/>
  <c r="K340" i="18"/>
  <c r="L340" i="18"/>
  <c r="M340" i="18"/>
  <c r="N340" i="18"/>
  <c r="O340" i="18"/>
  <c r="P340" i="18"/>
  <c r="C339" i="18"/>
  <c r="C339" i="16" s="1"/>
  <c r="D339" i="18"/>
  <c r="E339" i="18"/>
  <c r="F339" i="18"/>
  <c r="G339" i="18"/>
  <c r="H339" i="18"/>
  <c r="K339" i="18"/>
  <c r="L339" i="18"/>
  <c r="M339" i="18"/>
  <c r="N339" i="18"/>
  <c r="O339" i="18"/>
  <c r="P339" i="18"/>
  <c r="C338" i="18"/>
  <c r="C338" i="16" s="1"/>
  <c r="D338" i="18"/>
  <c r="E338" i="18"/>
  <c r="F338" i="18"/>
  <c r="G338" i="18"/>
  <c r="H338" i="18"/>
  <c r="K338" i="18"/>
  <c r="L338" i="18"/>
  <c r="M338" i="18"/>
  <c r="N338" i="18"/>
  <c r="O338" i="18"/>
  <c r="P338" i="18"/>
  <c r="C337" i="18"/>
  <c r="C337" i="16" s="1"/>
  <c r="D337" i="18"/>
  <c r="E337" i="18"/>
  <c r="F337" i="18"/>
  <c r="G337" i="18"/>
  <c r="H337" i="18"/>
  <c r="K337" i="18"/>
  <c r="L337" i="18"/>
  <c r="M337" i="18"/>
  <c r="N337" i="18"/>
  <c r="O337" i="18"/>
  <c r="P337" i="18"/>
  <c r="C336" i="18"/>
  <c r="C336" i="16" s="1"/>
  <c r="D336" i="18"/>
  <c r="E336" i="18"/>
  <c r="F336" i="18"/>
  <c r="G336" i="18"/>
  <c r="H336" i="18"/>
  <c r="K336" i="18"/>
  <c r="L336" i="18"/>
  <c r="M336" i="18"/>
  <c r="N336" i="18"/>
  <c r="O336" i="18"/>
  <c r="P336" i="18"/>
  <c r="C335" i="18"/>
  <c r="C335" i="16" s="1"/>
  <c r="D335" i="18"/>
  <c r="E335" i="18"/>
  <c r="F335" i="18"/>
  <c r="G335" i="18"/>
  <c r="H335" i="18"/>
  <c r="K335" i="18"/>
  <c r="D335" i="16" s="1"/>
  <c r="L335" i="18"/>
  <c r="M335" i="18"/>
  <c r="N335" i="18"/>
  <c r="O335" i="18"/>
  <c r="P335" i="18"/>
  <c r="C334" i="18"/>
  <c r="C334" i="16" s="1"/>
  <c r="D334" i="18"/>
  <c r="E334" i="18"/>
  <c r="F334" i="18"/>
  <c r="G334" i="18"/>
  <c r="H334" i="18"/>
  <c r="K334" i="18"/>
  <c r="L334" i="18"/>
  <c r="M334" i="18"/>
  <c r="N334" i="18"/>
  <c r="O334" i="18"/>
  <c r="P334" i="18"/>
  <c r="C333" i="18"/>
  <c r="D333" i="18"/>
  <c r="E333" i="18"/>
  <c r="F333" i="18"/>
  <c r="G333" i="18"/>
  <c r="H333" i="18"/>
  <c r="K333" i="18"/>
  <c r="L333" i="18"/>
  <c r="M333" i="18"/>
  <c r="N333" i="18"/>
  <c r="O333" i="18"/>
  <c r="P333" i="18"/>
  <c r="C332" i="18"/>
  <c r="C332" i="16" s="1"/>
  <c r="D332" i="18"/>
  <c r="E332" i="18"/>
  <c r="F332" i="18"/>
  <c r="G332" i="18"/>
  <c r="H332" i="18"/>
  <c r="K332" i="18"/>
  <c r="D332" i="16" s="1"/>
  <c r="L332" i="18"/>
  <c r="M332" i="18"/>
  <c r="N332" i="18"/>
  <c r="O332" i="18"/>
  <c r="P332" i="18"/>
  <c r="C331" i="18"/>
  <c r="C331" i="16" s="1"/>
  <c r="D331" i="18"/>
  <c r="E331" i="18"/>
  <c r="F331" i="18"/>
  <c r="G331" i="18"/>
  <c r="H331" i="18"/>
  <c r="K331" i="18"/>
  <c r="D331" i="16" s="1"/>
  <c r="L331" i="18"/>
  <c r="M331" i="18"/>
  <c r="N331" i="18"/>
  <c r="O331" i="18"/>
  <c r="P331" i="18"/>
  <c r="C330" i="18"/>
  <c r="D330" i="18"/>
  <c r="E330" i="18"/>
  <c r="F330" i="18"/>
  <c r="G330" i="18"/>
  <c r="H330" i="18"/>
  <c r="K330" i="18"/>
  <c r="L330" i="18"/>
  <c r="M330" i="18"/>
  <c r="N330" i="18"/>
  <c r="O330" i="18"/>
  <c r="P330" i="18"/>
  <c r="C329" i="18"/>
  <c r="C329" i="16" s="1"/>
  <c r="D329" i="18"/>
  <c r="E329" i="18"/>
  <c r="F329" i="18"/>
  <c r="G329" i="18"/>
  <c r="H329" i="18"/>
  <c r="K329" i="18"/>
  <c r="D329" i="16" s="1"/>
  <c r="L329" i="18"/>
  <c r="M329" i="18"/>
  <c r="N329" i="18"/>
  <c r="O329" i="18"/>
  <c r="P329" i="18"/>
  <c r="C328" i="18"/>
  <c r="D328" i="18"/>
  <c r="E328" i="18"/>
  <c r="F328" i="18"/>
  <c r="G328" i="18"/>
  <c r="H328" i="18"/>
  <c r="K328" i="18"/>
  <c r="D328" i="16" s="1"/>
  <c r="L328" i="18"/>
  <c r="M328" i="18"/>
  <c r="N328" i="18"/>
  <c r="O328" i="18"/>
  <c r="P328" i="18"/>
  <c r="C327" i="18"/>
  <c r="D327" i="18"/>
  <c r="E327" i="18"/>
  <c r="F327" i="18"/>
  <c r="G327" i="18"/>
  <c r="H327" i="18"/>
  <c r="K327" i="18"/>
  <c r="D327" i="16" s="1"/>
  <c r="L327" i="18"/>
  <c r="M327" i="18"/>
  <c r="N327" i="18"/>
  <c r="O327" i="18"/>
  <c r="P327" i="18"/>
  <c r="C326" i="18"/>
  <c r="D326" i="18"/>
  <c r="E326" i="18"/>
  <c r="F326" i="18"/>
  <c r="G326" i="18"/>
  <c r="H326" i="18"/>
  <c r="K326" i="18"/>
  <c r="D326" i="16" s="1"/>
  <c r="L326" i="18"/>
  <c r="M326" i="18"/>
  <c r="N326" i="18"/>
  <c r="O326" i="18"/>
  <c r="P326" i="18"/>
  <c r="C325" i="18"/>
  <c r="D325" i="18"/>
  <c r="E325" i="18"/>
  <c r="F325" i="18"/>
  <c r="G325" i="18"/>
  <c r="H325" i="18"/>
  <c r="K325" i="18"/>
  <c r="D325" i="16" s="1"/>
  <c r="L325" i="18"/>
  <c r="M325" i="18"/>
  <c r="N325" i="18"/>
  <c r="O325" i="18"/>
  <c r="P325" i="18"/>
  <c r="C324" i="18"/>
  <c r="D324" i="18"/>
  <c r="E324" i="18"/>
  <c r="F324" i="18"/>
  <c r="G324" i="18"/>
  <c r="H324" i="18"/>
  <c r="K324" i="18"/>
  <c r="D324" i="16" s="1"/>
  <c r="L324" i="18"/>
  <c r="M324" i="18"/>
  <c r="N324" i="18"/>
  <c r="O324" i="18"/>
  <c r="P324" i="18"/>
  <c r="C323" i="18"/>
  <c r="D323" i="18"/>
  <c r="E323" i="18"/>
  <c r="F323" i="18"/>
  <c r="G323" i="18"/>
  <c r="H323" i="18"/>
  <c r="K323" i="18"/>
  <c r="D323" i="16" s="1"/>
  <c r="L323" i="18"/>
  <c r="M323" i="18"/>
  <c r="N323" i="18"/>
  <c r="O323" i="18"/>
  <c r="P323" i="18"/>
  <c r="C322" i="18"/>
  <c r="C322" i="16" s="1"/>
  <c r="D322" i="18"/>
  <c r="E322" i="18"/>
  <c r="F322" i="18"/>
  <c r="G322" i="18"/>
  <c r="H322" i="18"/>
  <c r="K322" i="18"/>
  <c r="D322" i="16" s="1"/>
  <c r="L322" i="18"/>
  <c r="M322" i="18"/>
  <c r="N322" i="18"/>
  <c r="O322" i="18"/>
  <c r="P322" i="18"/>
  <c r="C321" i="18"/>
  <c r="D321" i="18"/>
  <c r="E321" i="18"/>
  <c r="F321" i="18"/>
  <c r="G321" i="18"/>
  <c r="H321" i="18"/>
  <c r="K321" i="18"/>
  <c r="D321" i="16" s="1"/>
  <c r="L321" i="18"/>
  <c r="M321" i="18"/>
  <c r="N321" i="18"/>
  <c r="O321" i="18"/>
  <c r="P321" i="18"/>
  <c r="C320" i="18"/>
  <c r="C320" i="16" s="1"/>
  <c r="D320" i="18"/>
  <c r="E320" i="18"/>
  <c r="F320" i="18"/>
  <c r="G320" i="18"/>
  <c r="H320" i="18"/>
  <c r="K320" i="18"/>
  <c r="D320" i="16" s="1"/>
  <c r="L320" i="18"/>
  <c r="M320" i="18"/>
  <c r="N320" i="18"/>
  <c r="O320" i="18"/>
  <c r="P320" i="18"/>
  <c r="C319" i="18"/>
  <c r="C319" i="16" s="1"/>
  <c r="D319" i="18"/>
  <c r="E319" i="18"/>
  <c r="F319" i="18"/>
  <c r="G319" i="18"/>
  <c r="H319" i="18"/>
  <c r="K319" i="18"/>
  <c r="D319" i="16" s="1"/>
  <c r="L319" i="18"/>
  <c r="M319" i="18"/>
  <c r="N319" i="18"/>
  <c r="O319" i="18"/>
  <c r="P319" i="18"/>
  <c r="C318" i="18"/>
  <c r="C318" i="16" s="1"/>
  <c r="D318" i="18"/>
  <c r="E318" i="18"/>
  <c r="F318" i="18"/>
  <c r="G318" i="18"/>
  <c r="H318" i="18"/>
  <c r="K318" i="18"/>
  <c r="L318" i="18"/>
  <c r="M318" i="18"/>
  <c r="N318" i="18"/>
  <c r="O318" i="18"/>
  <c r="P318" i="18"/>
  <c r="C317" i="18"/>
  <c r="C317" i="16" s="1"/>
  <c r="D317" i="18"/>
  <c r="E317" i="18"/>
  <c r="F317" i="18"/>
  <c r="G317" i="18"/>
  <c r="H317" i="18"/>
  <c r="K317" i="18"/>
  <c r="L317" i="18"/>
  <c r="M317" i="18"/>
  <c r="N317" i="18"/>
  <c r="O317" i="18"/>
  <c r="P317" i="18"/>
  <c r="C316" i="18"/>
  <c r="C316" i="16" s="1"/>
  <c r="D316" i="18"/>
  <c r="E316" i="18"/>
  <c r="F316" i="18"/>
  <c r="G316" i="18"/>
  <c r="H316" i="18"/>
  <c r="K316" i="18"/>
  <c r="L316" i="18"/>
  <c r="M316" i="18"/>
  <c r="N316" i="18"/>
  <c r="O316" i="18"/>
  <c r="P316" i="18"/>
  <c r="C315" i="18"/>
  <c r="C315" i="16" s="1"/>
  <c r="D315" i="18"/>
  <c r="E315" i="18"/>
  <c r="F315" i="18"/>
  <c r="G315" i="18"/>
  <c r="H315" i="18"/>
  <c r="K315" i="18"/>
  <c r="D315" i="16" s="1"/>
  <c r="L315" i="18"/>
  <c r="M315" i="18"/>
  <c r="N315" i="18"/>
  <c r="O315" i="18"/>
  <c r="P315" i="18"/>
  <c r="C314" i="18"/>
  <c r="C314" i="16" s="1"/>
  <c r="D314" i="18"/>
  <c r="E314" i="18"/>
  <c r="F314" i="18"/>
  <c r="G314" i="18"/>
  <c r="H314" i="18"/>
  <c r="K314" i="18"/>
  <c r="D314" i="16" s="1"/>
  <c r="L314" i="18"/>
  <c r="M314" i="18"/>
  <c r="N314" i="18"/>
  <c r="O314" i="18"/>
  <c r="P314" i="18"/>
  <c r="C313" i="18"/>
  <c r="C313" i="16" s="1"/>
  <c r="D313" i="18"/>
  <c r="E313" i="18"/>
  <c r="F313" i="18"/>
  <c r="G313" i="18"/>
  <c r="H313" i="18"/>
  <c r="K313" i="18"/>
  <c r="D313" i="16" s="1"/>
  <c r="L313" i="18"/>
  <c r="M313" i="18"/>
  <c r="N313" i="18"/>
  <c r="O313" i="18"/>
  <c r="P313" i="18"/>
  <c r="C312" i="18"/>
  <c r="C312" i="16" s="1"/>
  <c r="D312" i="18"/>
  <c r="E312" i="18"/>
  <c r="F312" i="18"/>
  <c r="G312" i="18"/>
  <c r="H312" i="18"/>
  <c r="K312" i="18"/>
  <c r="D312" i="16" s="1"/>
  <c r="L312" i="18"/>
  <c r="M312" i="18"/>
  <c r="N312" i="18"/>
  <c r="O312" i="18"/>
  <c r="P312" i="18"/>
  <c r="C311" i="18"/>
  <c r="D311" i="18"/>
  <c r="E311" i="18"/>
  <c r="F311" i="18"/>
  <c r="G311" i="18"/>
  <c r="H311" i="18"/>
  <c r="K311" i="18"/>
  <c r="D311" i="16" s="1"/>
  <c r="L311" i="18"/>
  <c r="M311" i="18"/>
  <c r="N311" i="18"/>
  <c r="O311" i="18"/>
  <c r="P311" i="18"/>
  <c r="C310" i="18"/>
  <c r="C310" i="16" s="1"/>
  <c r="D310" i="18"/>
  <c r="E310" i="18"/>
  <c r="F310" i="18"/>
  <c r="G310" i="18"/>
  <c r="H310" i="18"/>
  <c r="K310" i="18"/>
  <c r="L310" i="18"/>
  <c r="M310" i="18"/>
  <c r="N310" i="18"/>
  <c r="O310" i="18"/>
  <c r="P310" i="18"/>
  <c r="C309" i="18"/>
  <c r="C309" i="16" s="1"/>
  <c r="D309" i="18"/>
  <c r="E309" i="18"/>
  <c r="F309" i="18"/>
  <c r="G309" i="18"/>
  <c r="H309" i="18"/>
  <c r="K309" i="18"/>
  <c r="L309" i="18"/>
  <c r="M309" i="18"/>
  <c r="N309" i="18"/>
  <c r="O309" i="18"/>
  <c r="P309" i="18"/>
  <c r="C308" i="18"/>
  <c r="C308" i="16" s="1"/>
  <c r="D308" i="18"/>
  <c r="E308" i="18"/>
  <c r="F308" i="18"/>
  <c r="G308" i="18"/>
  <c r="H308" i="18"/>
  <c r="K308" i="18"/>
  <c r="L308" i="18"/>
  <c r="M308" i="18"/>
  <c r="N308" i="18"/>
  <c r="O308" i="18"/>
  <c r="P308" i="18"/>
  <c r="C307" i="18"/>
  <c r="C307" i="16" s="1"/>
  <c r="D307" i="18"/>
  <c r="E307" i="18"/>
  <c r="F307" i="18"/>
  <c r="G307" i="18"/>
  <c r="H307" i="18"/>
  <c r="K307" i="18"/>
  <c r="L307" i="18"/>
  <c r="M307" i="18"/>
  <c r="N307" i="18"/>
  <c r="O307" i="18"/>
  <c r="P307" i="18"/>
  <c r="C306" i="18"/>
  <c r="D306" i="18"/>
  <c r="E306" i="18"/>
  <c r="F306" i="18"/>
  <c r="G306" i="18"/>
  <c r="H306" i="18"/>
  <c r="K306" i="18"/>
  <c r="D306" i="16" s="1"/>
  <c r="L306" i="18"/>
  <c r="M306" i="18"/>
  <c r="N306" i="18"/>
  <c r="O306" i="18"/>
  <c r="P306" i="18"/>
  <c r="C305" i="18"/>
  <c r="C305" i="16" s="1"/>
  <c r="D305" i="18"/>
  <c r="E305" i="18"/>
  <c r="F305" i="18"/>
  <c r="G305" i="18"/>
  <c r="H305" i="18"/>
  <c r="K305" i="18"/>
  <c r="D305" i="16" s="1"/>
  <c r="L305" i="18"/>
  <c r="M305" i="18"/>
  <c r="N305" i="18"/>
  <c r="O305" i="18"/>
  <c r="P305" i="18"/>
  <c r="C304" i="18"/>
  <c r="C304" i="16" s="1"/>
  <c r="D304" i="18"/>
  <c r="E304" i="18"/>
  <c r="F304" i="18"/>
  <c r="G304" i="18"/>
  <c r="H304" i="18"/>
  <c r="K304" i="18"/>
  <c r="L304" i="18"/>
  <c r="M304" i="18"/>
  <c r="N304" i="18"/>
  <c r="O304" i="18"/>
  <c r="P304" i="18"/>
  <c r="C303" i="18"/>
  <c r="C303" i="16" s="1"/>
  <c r="D303" i="18"/>
  <c r="E303" i="18"/>
  <c r="F303" i="18"/>
  <c r="G303" i="18"/>
  <c r="H303" i="18"/>
  <c r="K303" i="18"/>
  <c r="L303" i="18"/>
  <c r="M303" i="18"/>
  <c r="N303" i="18"/>
  <c r="O303" i="18"/>
  <c r="P303" i="18"/>
  <c r="C302" i="18"/>
  <c r="C302" i="16" s="1"/>
  <c r="D302" i="18"/>
  <c r="E302" i="18"/>
  <c r="F302" i="18"/>
  <c r="G302" i="18"/>
  <c r="H302" i="18"/>
  <c r="K302" i="18"/>
  <c r="L302" i="18"/>
  <c r="M302" i="18"/>
  <c r="N302" i="18"/>
  <c r="O302" i="18"/>
  <c r="P302" i="18"/>
  <c r="C301" i="18"/>
  <c r="C301" i="16" s="1"/>
  <c r="D301" i="18"/>
  <c r="E301" i="18"/>
  <c r="F301" i="18"/>
  <c r="G301" i="18"/>
  <c r="H301" i="18"/>
  <c r="K301" i="18"/>
  <c r="L301" i="18"/>
  <c r="M301" i="18"/>
  <c r="N301" i="18"/>
  <c r="O301" i="18"/>
  <c r="P301" i="18"/>
  <c r="C300" i="18"/>
  <c r="C300" i="16" s="1"/>
  <c r="D300" i="18"/>
  <c r="E300" i="18"/>
  <c r="F300" i="18"/>
  <c r="G300" i="18"/>
  <c r="H300" i="18"/>
  <c r="K300" i="18"/>
  <c r="L300" i="18"/>
  <c r="M300" i="18"/>
  <c r="N300" i="18"/>
  <c r="O300" i="18"/>
  <c r="P300" i="18"/>
  <c r="C299" i="18"/>
  <c r="C299" i="16" s="1"/>
  <c r="D299" i="18"/>
  <c r="E299" i="18"/>
  <c r="F299" i="18"/>
  <c r="G299" i="18"/>
  <c r="H299" i="18"/>
  <c r="K299" i="18"/>
  <c r="D299" i="16" s="1"/>
  <c r="L299" i="18"/>
  <c r="M299" i="18"/>
  <c r="N299" i="18"/>
  <c r="O299" i="18"/>
  <c r="P299" i="18"/>
  <c r="C298" i="18"/>
  <c r="D298" i="18"/>
  <c r="E298" i="18"/>
  <c r="F298" i="18"/>
  <c r="G298" i="18"/>
  <c r="H298" i="18"/>
  <c r="K298" i="18"/>
  <c r="D298" i="16" s="1"/>
  <c r="L298" i="18"/>
  <c r="M298" i="18"/>
  <c r="N298" i="18"/>
  <c r="O298" i="18"/>
  <c r="P298" i="18"/>
  <c r="C297" i="18"/>
  <c r="D297" i="18"/>
  <c r="E297" i="18"/>
  <c r="F297" i="18"/>
  <c r="G297" i="18"/>
  <c r="H297" i="18"/>
  <c r="K297" i="18"/>
  <c r="D297" i="16" s="1"/>
  <c r="L297" i="18"/>
  <c r="M297" i="18"/>
  <c r="N297" i="18"/>
  <c r="O297" i="18"/>
  <c r="P297" i="18"/>
  <c r="C296" i="18"/>
  <c r="C296" i="16" s="1"/>
  <c r="D296" i="18"/>
  <c r="E296" i="18"/>
  <c r="F296" i="18"/>
  <c r="G296" i="18"/>
  <c r="H296" i="18"/>
  <c r="K296" i="18"/>
  <c r="L296" i="18"/>
  <c r="M296" i="18"/>
  <c r="N296" i="18"/>
  <c r="O296" i="18"/>
  <c r="P296" i="18"/>
  <c r="C295" i="18"/>
  <c r="C295" i="16" s="1"/>
  <c r="D295" i="18"/>
  <c r="E295" i="18"/>
  <c r="F295" i="18"/>
  <c r="G295" i="18"/>
  <c r="H295" i="18"/>
  <c r="K295" i="18"/>
  <c r="D295" i="16" s="1"/>
  <c r="L295" i="18"/>
  <c r="M295" i="18"/>
  <c r="N295" i="18"/>
  <c r="O295" i="18"/>
  <c r="P295" i="18"/>
  <c r="C294" i="18"/>
  <c r="C294" i="16" s="1"/>
  <c r="D294" i="18"/>
  <c r="E294" i="18"/>
  <c r="F294" i="18"/>
  <c r="G294" i="18"/>
  <c r="H294" i="18"/>
  <c r="K294" i="18"/>
  <c r="L294" i="18"/>
  <c r="M294" i="18"/>
  <c r="N294" i="18"/>
  <c r="O294" i="18"/>
  <c r="P294" i="18"/>
  <c r="C293" i="18"/>
  <c r="C293" i="16" s="1"/>
  <c r="D293" i="18"/>
  <c r="E293" i="18"/>
  <c r="F293" i="18"/>
  <c r="G293" i="18"/>
  <c r="H293" i="18"/>
  <c r="K293" i="18"/>
  <c r="L293" i="18"/>
  <c r="M293" i="18"/>
  <c r="N293" i="18"/>
  <c r="O293" i="18"/>
  <c r="P293" i="18"/>
  <c r="C292" i="18"/>
  <c r="C292" i="16" s="1"/>
  <c r="D292" i="18"/>
  <c r="E292" i="18"/>
  <c r="F292" i="18"/>
  <c r="G292" i="18"/>
  <c r="H292" i="18"/>
  <c r="K292" i="18"/>
  <c r="L292" i="18"/>
  <c r="M292" i="18"/>
  <c r="N292" i="18"/>
  <c r="O292" i="18"/>
  <c r="P292" i="18"/>
  <c r="C291" i="18"/>
  <c r="C291" i="16" s="1"/>
  <c r="D291" i="18"/>
  <c r="E291" i="18"/>
  <c r="F291" i="18"/>
  <c r="G291" i="18"/>
  <c r="H291" i="18"/>
  <c r="K291" i="18"/>
  <c r="L291" i="18"/>
  <c r="M291" i="18"/>
  <c r="N291" i="18"/>
  <c r="O291" i="18"/>
  <c r="P291" i="18"/>
  <c r="C290" i="18"/>
  <c r="C290" i="16" s="1"/>
  <c r="D290" i="18"/>
  <c r="E290" i="18"/>
  <c r="F290" i="18"/>
  <c r="G290" i="18"/>
  <c r="H290" i="18"/>
  <c r="K290" i="18"/>
  <c r="L290" i="18"/>
  <c r="M290" i="18"/>
  <c r="N290" i="18"/>
  <c r="O290" i="18"/>
  <c r="P290" i="18"/>
  <c r="C289" i="18"/>
  <c r="C289" i="16" s="1"/>
  <c r="D289" i="18"/>
  <c r="E289" i="18"/>
  <c r="F289" i="18"/>
  <c r="G289" i="18"/>
  <c r="H289" i="18"/>
  <c r="K289" i="18"/>
  <c r="L289" i="18"/>
  <c r="M289" i="18"/>
  <c r="N289" i="18"/>
  <c r="O289" i="18"/>
  <c r="P289" i="18"/>
  <c r="C288" i="18"/>
  <c r="C288" i="16" s="1"/>
  <c r="D288" i="18"/>
  <c r="E288" i="18"/>
  <c r="F288" i="18"/>
  <c r="G288" i="18"/>
  <c r="H288" i="18"/>
  <c r="K288" i="18"/>
  <c r="L288" i="18"/>
  <c r="M288" i="18"/>
  <c r="N288" i="18"/>
  <c r="O288" i="18"/>
  <c r="P288" i="18"/>
  <c r="C287" i="18"/>
  <c r="D287" i="18"/>
  <c r="E287" i="18"/>
  <c r="F287" i="18"/>
  <c r="G287" i="18"/>
  <c r="H287" i="18"/>
  <c r="K287" i="18"/>
  <c r="L287" i="18"/>
  <c r="M287" i="18"/>
  <c r="N287" i="18"/>
  <c r="O287" i="18"/>
  <c r="P287" i="18"/>
  <c r="C286" i="18"/>
  <c r="C286" i="16" s="1"/>
  <c r="D286" i="18"/>
  <c r="E286" i="18"/>
  <c r="F286" i="18"/>
  <c r="G286" i="18"/>
  <c r="H286" i="18"/>
  <c r="K286" i="18"/>
  <c r="L286" i="18"/>
  <c r="M286" i="18"/>
  <c r="N286" i="18"/>
  <c r="O286" i="18"/>
  <c r="P286" i="18"/>
  <c r="C285" i="18"/>
  <c r="C285" i="16" s="1"/>
  <c r="D285" i="18"/>
  <c r="E285" i="18"/>
  <c r="F285" i="18"/>
  <c r="G285" i="18"/>
  <c r="H285" i="18"/>
  <c r="K285" i="18"/>
  <c r="L285" i="18"/>
  <c r="M285" i="18"/>
  <c r="N285" i="18"/>
  <c r="O285" i="18"/>
  <c r="P285" i="18"/>
  <c r="C284" i="18"/>
  <c r="C284" i="16" s="1"/>
  <c r="D284" i="18"/>
  <c r="E284" i="18"/>
  <c r="F284" i="18"/>
  <c r="G284" i="18"/>
  <c r="H284" i="18"/>
  <c r="K284" i="18"/>
  <c r="L284" i="18"/>
  <c r="M284" i="18"/>
  <c r="N284" i="18"/>
  <c r="O284" i="18"/>
  <c r="P284" i="18"/>
  <c r="C283" i="18"/>
  <c r="C283" i="16" s="1"/>
  <c r="D283" i="18"/>
  <c r="E283" i="18"/>
  <c r="F283" i="18"/>
  <c r="G283" i="18"/>
  <c r="H283" i="18"/>
  <c r="K283" i="18"/>
  <c r="L283" i="18"/>
  <c r="M283" i="18"/>
  <c r="N283" i="18"/>
  <c r="O283" i="18"/>
  <c r="P283" i="18"/>
  <c r="C282" i="18"/>
  <c r="C282" i="16" s="1"/>
  <c r="D282" i="18"/>
  <c r="E282" i="18"/>
  <c r="F282" i="18"/>
  <c r="G282" i="18"/>
  <c r="H282" i="18"/>
  <c r="K282" i="18"/>
  <c r="L282" i="18"/>
  <c r="M282" i="18"/>
  <c r="N282" i="18"/>
  <c r="O282" i="18"/>
  <c r="P282" i="18"/>
  <c r="C281" i="18"/>
  <c r="C281" i="16" s="1"/>
  <c r="D281" i="18"/>
  <c r="E281" i="18"/>
  <c r="F281" i="18"/>
  <c r="G281" i="18"/>
  <c r="H281" i="18"/>
  <c r="K281" i="18"/>
  <c r="D281" i="16" s="1"/>
  <c r="L281" i="18"/>
  <c r="M281" i="18"/>
  <c r="N281" i="18"/>
  <c r="O281" i="18"/>
  <c r="P281" i="18"/>
  <c r="C280" i="18"/>
  <c r="C280" i="16" s="1"/>
  <c r="D280" i="18"/>
  <c r="E280" i="18"/>
  <c r="F280" i="18"/>
  <c r="G280" i="18"/>
  <c r="H280" i="18"/>
  <c r="K280" i="18"/>
  <c r="L280" i="18"/>
  <c r="M280" i="18"/>
  <c r="N280" i="18"/>
  <c r="O280" i="18"/>
  <c r="P280" i="18"/>
  <c r="C279" i="18"/>
  <c r="D279" i="18"/>
  <c r="E279" i="18"/>
  <c r="F279" i="18"/>
  <c r="G279" i="18"/>
  <c r="H279" i="18"/>
  <c r="K279" i="18"/>
  <c r="D279" i="16" s="1"/>
  <c r="L279" i="18"/>
  <c r="M279" i="18"/>
  <c r="N279" i="18"/>
  <c r="O279" i="18"/>
  <c r="P279" i="18"/>
  <c r="C278" i="18"/>
  <c r="D278" i="18"/>
  <c r="E278" i="18"/>
  <c r="F278" i="18"/>
  <c r="G278" i="18"/>
  <c r="H278" i="18"/>
  <c r="K278" i="18"/>
  <c r="D278" i="16" s="1"/>
  <c r="L278" i="18"/>
  <c r="M278" i="18"/>
  <c r="N278" i="18"/>
  <c r="O278" i="18"/>
  <c r="P278" i="18"/>
  <c r="C277" i="18"/>
  <c r="C277" i="16" s="1"/>
  <c r="D277" i="18"/>
  <c r="E277" i="18"/>
  <c r="F277" i="18"/>
  <c r="G277" i="18"/>
  <c r="H277" i="18"/>
  <c r="K277" i="18"/>
  <c r="L277" i="18"/>
  <c r="M277" i="18"/>
  <c r="N277" i="18"/>
  <c r="O277" i="18"/>
  <c r="P277" i="18"/>
  <c r="C276" i="18"/>
  <c r="C276" i="16" s="1"/>
  <c r="D276" i="18"/>
  <c r="E276" i="18"/>
  <c r="F276" i="18"/>
  <c r="G276" i="18"/>
  <c r="H276" i="18"/>
  <c r="K276" i="18"/>
  <c r="L276" i="18"/>
  <c r="M276" i="18"/>
  <c r="N276" i="18"/>
  <c r="O276" i="18"/>
  <c r="P276" i="18"/>
  <c r="C275" i="18"/>
  <c r="C275" i="16" s="1"/>
  <c r="D275" i="18"/>
  <c r="E275" i="18"/>
  <c r="F275" i="18"/>
  <c r="G275" i="18"/>
  <c r="H275" i="18"/>
  <c r="K275" i="18"/>
  <c r="D275" i="16" s="1"/>
  <c r="L275" i="18"/>
  <c r="M275" i="18"/>
  <c r="N275" i="18"/>
  <c r="O275" i="18"/>
  <c r="P275" i="18"/>
  <c r="C274" i="18"/>
  <c r="C274" i="16" s="1"/>
  <c r="D274" i="18"/>
  <c r="E274" i="18"/>
  <c r="F274" i="18"/>
  <c r="G274" i="18"/>
  <c r="H274" i="18"/>
  <c r="K274" i="18"/>
  <c r="D274" i="16" s="1"/>
  <c r="L274" i="18"/>
  <c r="M274" i="18"/>
  <c r="N274" i="18"/>
  <c r="O274" i="18"/>
  <c r="P274" i="18"/>
  <c r="C273" i="18"/>
  <c r="C273" i="16" s="1"/>
  <c r="D273" i="18"/>
  <c r="E273" i="18"/>
  <c r="F273" i="18"/>
  <c r="G273" i="18"/>
  <c r="H273" i="18"/>
  <c r="K273" i="18"/>
  <c r="L273" i="18"/>
  <c r="M273" i="18"/>
  <c r="N273" i="18"/>
  <c r="O273" i="18"/>
  <c r="P273" i="18"/>
  <c r="C272" i="18"/>
  <c r="D272" i="18"/>
  <c r="E272" i="18"/>
  <c r="F272" i="18"/>
  <c r="G272" i="18"/>
  <c r="H272" i="18"/>
  <c r="K272" i="18"/>
  <c r="D272" i="16" s="1"/>
  <c r="L272" i="18"/>
  <c r="M272" i="18"/>
  <c r="N272" i="18"/>
  <c r="O272" i="18"/>
  <c r="P272" i="18"/>
  <c r="C271" i="18"/>
  <c r="D271" i="18"/>
  <c r="E271" i="18"/>
  <c r="F271" i="18"/>
  <c r="G271" i="18"/>
  <c r="H271" i="18"/>
  <c r="K271" i="18"/>
  <c r="D271" i="16" s="1"/>
  <c r="L271" i="18"/>
  <c r="M271" i="18"/>
  <c r="N271" i="18"/>
  <c r="O271" i="18"/>
  <c r="P271" i="18"/>
  <c r="C270" i="18"/>
  <c r="D270" i="18"/>
  <c r="E270" i="18"/>
  <c r="F270" i="18"/>
  <c r="G270" i="18"/>
  <c r="H270" i="18"/>
  <c r="K270" i="18"/>
  <c r="D270" i="16" s="1"/>
  <c r="L270" i="18"/>
  <c r="M270" i="18"/>
  <c r="N270" i="18"/>
  <c r="O270" i="18"/>
  <c r="P270" i="18"/>
  <c r="C269" i="18"/>
  <c r="C269" i="16" s="1"/>
  <c r="D269" i="18"/>
  <c r="E269" i="18"/>
  <c r="F269" i="18"/>
  <c r="G269" i="18"/>
  <c r="H269" i="18"/>
  <c r="K269" i="18"/>
  <c r="L269" i="18"/>
  <c r="M269" i="18"/>
  <c r="N269" i="18"/>
  <c r="O269" i="18"/>
  <c r="P269" i="18"/>
  <c r="C268" i="18"/>
  <c r="D268" i="18"/>
  <c r="E268" i="18"/>
  <c r="F268" i="18"/>
  <c r="G268" i="18"/>
  <c r="H268" i="18"/>
  <c r="K268" i="18"/>
  <c r="L268" i="18"/>
  <c r="M268" i="18"/>
  <c r="N268" i="18"/>
  <c r="O268" i="18"/>
  <c r="P268" i="18"/>
  <c r="C267" i="18"/>
  <c r="C267" i="16" s="1"/>
  <c r="D267" i="18"/>
  <c r="E267" i="18"/>
  <c r="F267" i="18"/>
  <c r="G267" i="18"/>
  <c r="H267" i="18"/>
  <c r="K267" i="18"/>
  <c r="L267" i="18"/>
  <c r="M267" i="18"/>
  <c r="N267" i="18"/>
  <c r="O267" i="18"/>
  <c r="P267" i="18"/>
  <c r="C266" i="18"/>
  <c r="S266" i="18" s="1"/>
  <c r="E266" i="16" s="1"/>
  <c r="D266" i="18"/>
  <c r="T266" i="18" s="1"/>
  <c r="E266" i="18"/>
  <c r="U266" i="18" s="1"/>
  <c r="F266" i="18"/>
  <c r="G266" i="18"/>
  <c r="W266" i="18" s="1"/>
  <c r="H266" i="18"/>
  <c r="X266" i="18" s="1"/>
  <c r="Q266" i="18"/>
  <c r="C265" i="18"/>
  <c r="D265" i="18"/>
  <c r="T265" i="18" s="1"/>
  <c r="E265" i="18"/>
  <c r="U265" i="18" s="1"/>
  <c r="F265" i="18"/>
  <c r="V265" i="18" s="1"/>
  <c r="G265" i="18"/>
  <c r="W265" i="18" s="1"/>
  <c r="H265" i="18"/>
  <c r="X265" i="18" s="1"/>
  <c r="Q265" i="18"/>
  <c r="C264" i="18"/>
  <c r="D264" i="18"/>
  <c r="T264" i="18" s="1"/>
  <c r="E264" i="18"/>
  <c r="U264" i="18" s="1"/>
  <c r="F264" i="18"/>
  <c r="V264" i="18" s="1"/>
  <c r="G264" i="18"/>
  <c r="W264" i="18" s="1"/>
  <c r="H264" i="18"/>
  <c r="X264" i="18" s="1"/>
  <c r="Q264" i="18"/>
  <c r="C263" i="18"/>
  <c r="D263" i="18"/>
  <c r="E263" i="18"/>
  <c r="F263" i="18"/>
  <c r="G263" i="18"/>
  <c r="H263" i="18"/>
  <c r="K263" i="18"/>
  <c r="D263" i="16" s="1"/>
  <c r="L263" i="18"/>
  <c r="M263" i="18"/>
  <c r="N263" i="18"/>
  <c r="O263" i="18"/>
  <c r="P263" i="18"/>
  <c r="C262" i="18"/>
  <c r="D262" i="18"/>
  <c r="E262" i="18"/>
  <c r="F262" i="18"/>
  <c r="G262" i="18"/>
  <c r="H262" i="18"/>
  <c r="K262" i="18"/>
  <c r="D262" i="16" s="1"/>
  <c r="L262" i="18"/>
  <c r="M262" i="18"/>
  <c r="N262" i="18"/>
  <c r="O262" i="18"/>
  <c r="P262" i="18"/>
  <c r="C261" i="18"/>
  <c r="D261" i="18"/>
  <c r="E261" i="18"/>
  <c r="F261" i="18"/>
  <c r="G261" i="18"/>
  <c r="H261" i="18"/>
  <c r="K261" i="18"/>
  <c r="D261" i="16" s="1"/>
  <c r="L261" i="18"/>
  <c r="M261" i="18"/>
  <c r="N261" i="18"/>
  <c r="O261" i="18"/>
  <c r="P261" i="18"/>
  <c r="C260" i="18"/>
  <c r="C260" i="16" s="1"/>
  <c r="D260" i="18"/>
  <c r="E260" i="18"/>
  <c r="F260" i="18"/>
  <c r="G260" i="18"/>
  <c r="H260" i="18"/>
  <c r="K260" i="18"/>
  <c r="D260" i="16" s="1"/>
  <c r="L260" i="18"/>
  <c r="M260" i="18"/>
  <c r="N260" i="18"/>
  <c r="O260" i="18"/>
  <c r="P260" i="18"/>
  <c r="C259" i="18"/>
  <c r="C259" i="16" s="1"/>
  <c r="D259" i="18"/>
  <c r="E259" i="18"/>
  <c r="F259" i="18"/>
  <c r="G259" i="18"/>
  <c r="H259" i="18"/>
  <c r="K259" i="18"/>
  <c r="L259" i="18"/>
  <c r="M259" i="18"/>
  <c r="N259" i="18"/>
  <c r="O259" i="18"/>
  <c r="P259" i="18"/>
  <c r="C258" i="18"/>
  <c r="C258" i="16" s="1"/>
  <c r="D258" i="18"/>
  <c r="E258" i="18"/>
  <c r="F258" i="18"/>
  <c r="G258" i="18"/>
  <c r="H258" i="18"/>
  <c r="K258" i="18"/>
  <c r="L258" i="18"/>
  <c r="M258" i="18"/>
  <c r="N258" i="18"/>
  <c r="O258" i="18"/>
  <c r="P258" i="18"/>
  <c r="C257" i="18"/>
  <c r="C257" i="16" s="1"/>
  <c r="D257" i="18"/>
  <c r="E257" i="18"/>
  <c r="F257" i="18"/>
  <c r="G257" i="18"/>
  <c r="H257" i="18"/>
  <c r="K257" i="18"/>
  <c r="D257" i="16" s="1"/>
  <c r="L257" i="18"/>
  <c r="M257" i="18"/>
  <c r="N257" i="18"/>
  <c r="O257" i="18"/>
  <c r="P257" i="18"/>
  <c r="C256" i="18"/>
  <c r="C256" i="16" s="1"/>
  <c r="D256" i="18"/>
  <c r="E256" i="18"/>
  <c r="F256" i="18"/>
  <c r="G256" i="18"/>
  <c r="H256" i="18"/>
  <c r="K256" i="18"/>
  <c r="L256" i="18"/>
  <c r="M256" i="18"/>
  <c r="N256" i="18"/>
  <c r="O256" i="18"/>
  <c r="P256" i="18"/>
  <c r="C255" i="18"/>
  <c r="C255" i="16" s="1"/>
  <c r="D255" i="18"/>
  <c r="E255" i="18"/>
  <c r="F255" i="18"/>
  <c r="G255" i="18"/>
  <c r="H255" i="18"/>
  <c r="K255" i="18"/>
  <c r="L255" i="18"/>
  <c r="M255" i="18"/>
  <c r="N255" i="18"/>
  <c r="O255" i="18"/>
  <c r="P255" i="18"/>
  <c r="C254" i="18"/>
  <c r="C254" i="16" s="1"/>
  <c r="D254" i="18"/>
  <c r="E254" i="18"/>
  <c r="F254" i="18"/>
  <c r="G254" i="18"/>
  <c r="H254" i="18"/>
  <c r="K254" i="18"/>
  <c r="D254" i="16" s="1"/>
  <c r="L254" i="18"/>
  <c r="M254" i="18"/>
  <c r="N254" i="18"/>
  <c r="O254" i="18"/>
  <c r="P254" i="18"/>
  <c r="C253" i="18"/>
  <c r="D253" i="18"/>
  <c r="E253" i="18"/>
  <c r="F253" i="18"/>
  <c r="G253" i="18"/>
  <c r="H253" i="18"/>
  <c r="K253" i="18"/>
  <c r="D253" i="16" s="1"/>
  <c r="L253" i="18"/>
  <c r="M253" i="18"/>
  <c r="N253" i="18"/>
  <c r="O253" i="18"/>
  <c r="P253" i="18"/>
  <c r="C252" i="18"/>
  <c r="C252" i="16" s="1"/>
  <c r="D252" i="18"/>
  <c r="E252" i="18"/>
  <c r="F252" i="18"/>
  <c r="G252" i="18"/>
  <c r="H252" i="18"/>
  <c r="K252" i="18"/>
  <c r="L252" i="18"/>
  <c r="M252" i="18"/>
  <c r="N252" i="18"/>
  <c r="O252" i="18"/>
  <c r="P252" i="18"/>
  <c r="C251" i="18"/>
  <c r="D251" i="18"/>
  <c r="E251" i="18"/>
  <c r="F251" i="18"/>
  <c r="G251" i="18"/>
  <c r="H251" i="18"/>
  <c r="K251" i="18"/>
  <c r="D251" i="16" s="1"/>
  <c r="L251" i="18"/>
  <c r="M251" i="18"/>
  <c r="N251" i="18"/>
  <c r="O251" i="18"/>
  <c r="P251" i="18"/>
  <c r="C250" i="18"/>
  <c r="C250" i="16" s="1"/>
  <c r="D250" i="18"/>
  <c r="E250" i="18"/>
  <c r="F250" i="18"/>
  <c r="G250" i="18"/>
  <c r="H250" i="18"/>
  <c r="K250" i="18"/>
  <c r="L250" i="18"/>
  <c r="M250" i="18"/>
  <c r="N250" i="18"/>
  <c r="O250" i="18"/>
  <c r="P250" i="18"/>
  <c r="C249" i="18"/>
  <c r="C249" i="16" s="1"/>
  <c r="D249" i="18"/>
  <c r="E249" i="18"/>
  <c r="F249" i="18"/>
  <c r="G249" i="18"/>
  <c r="H249" i="18"/>
  <c r="K249" i="18"/>
  <c r="L249" i="18"/>
  <c r="M249" i="18"/>
  <c r="N249" i="18"/>
  <c r="O249" i="18"/>
  <c r="P249" i="18"/>
  <c r="C248" i="18"/>
  <c r="C248" i="16" s="1"/>
  <c r="D248" i="18"/>
  <c r="E248" i="18"/>
  <c r="F248" i="18"/>
  <c r="G248" i="18"/>
  <c r="H248" i="18"/>
  <c r="K248" i="18"/>
  <c r="L248" i="18"/>
  <c r="M248" i="18"/>
  <c r="N248" i="18"/>
  <c r="O248" i="18"/>
  <c r="P248" i="18"/>
  <c r="C247" i="18"/>
  <c r="C247" i="16" s="1"/>
  <c r="D247" i="18"/>
  <c r="E247" i="18"/>
  <c r="F247" i="18"/>
  <c r="G247" i="18"/>
  <c r="H247" i="18"/>
  <c r="K247" i="18"/>
  <c r="L247" i="18"/>
  <c r="M247" i="18"/>
  <c r="N247" i="18"/>
  <c r="O247" i="18"/>
  <c r="P247" i="18"/>
  <c r="C246" i="18"/>
  <c r="C246" i="16" s="1"/>
  <c r="D246" i="18"/>
  <c r="E246" i="18"/>
  <c r="F246" i="18"/>
  <c r="G246" i="18"/>
  <c r="H246" i="18"/>
  <c r="K246" i="18"/>
  <c r="L246" i="18"/>
  <c r="M246" i="18"/>
  <c r="N246" i="18"/>
  <c r="O246" i="18"/>
  <c r="P246" i="18"/>
  <c r="C245" i="18"/>
  <c r="C245" i="16" s="1"/>
  <c r="D245" i="18"/>
  <c r="E245" i="18"/>
  <c r="F245" i="18"/>
  <c r="G245" i="18"/>
  <c r="H245" i="18"/>
  <c r="K245" i="18"/>
  <c r="D245" i="16" s="1"/>
  <c r="L245" i="18"/>
  <c r="M245" i="18"/>
  <c r="N245" i="18"/>
  <c r="O245" i="18"/>
  <c r="P245" i="18"/>
  <c r="C244" i="18"/>
  <c r="C244" i="16" s="1"/>
  <c r="D244" i="18"/>
  <c r="E244" i="18"/>
  <c r="F244" i="18"/>
  <c r="G244" i="18"/>
  <c r="H244" i="18"/>
  <c r="K244" i="18"/>
  <c r="L244" i="18"/>
  <c r="M244" i="18"/>
  <c r="N244" i="18"/>
  <c r="O244" i="18"/>
  <c r="P244" i="18"/>
  <c r="C243" i="18"/>
  <c r="C243" i="16" s="1"/>
  <c r="D243" i="18"/>
  <c r="E243" i="18"/>
  <c r="F243" i="18"/>
  <c r="G243" i="18"/>
  <c r="H243" i="18"/>
  <c r="K243" i="18"/>
  <c r="D243" i="16" s="1"/>
  <c r="L243" i="18"/>
  <c r="M243" i="18"/>
  <c r="N243" i="18"/>
  <c r="O243" i="18"/>
  <c r="P243" i="18"/>
  <c r="C242" i="18"/>
  <c r="C242" i="16" s="1"/>
  <c r="D242" i="18"/>
  <c r="E242" i="18"/>
  <c r="F242" i="18"/>
  <c r="G242" i="18"/>
  <c r="H242" i="18"/>
  <c r="K242" i="18"/>
  <c r="L242" i="18"/>
  <c r="M242" i="18"/>
  <c r="N242" i="18"/>
  <c r="O242" i="18"/>
  <c r="P242" i="18"/>
  <c r="C241" i="18"/>
  <c r="C241" i="16" s="1"/>
  <c r="D241" i="18"/>
  <c r="E241" i="18"/>
  <c r="F241" i="18"/>
  <c r="G241" i="18"/>
  <c r="H241" i="18"/>
  <c r="K241" i="18"/>
  <c r="L241" i="18"/>
  <c r="M241" i="18"/>
  <c r="N241" i="18"/>
  <c r="O241" i="18"/>
  <c r="P241" i="18"/>
  <c r="C240" i="18"/>
  <c r="C240" i="16" s="1"/>
  <c r="D240" i="18"/>
  <c r="E240" i="18"/>
  <c r="F240" i="18"/>
  <c r="G240" i="18"/>
  <c r="H240" i="18"/>
  <c r="K240" i="18"/>
  <c r="L240" i="18"/>
  <c r="M240" i="18"/>
  <c r="N240" i="18"/>
  <c r="O240" i="18"/>
  <c r="P240" i="18"/>
  <c r="C239" i="18"/>
  <c r="D239" i="18"/>
  <c r="E239" i="18"/>
  <c r="F239" i="18"/>
  <c r="G239" i="18"/>
  <c r="H239" i="18"/>
  <c r="K239" i="18"/>
  <c r="D239" i="16" s="1"/>
  <c r="L239" i="18"/>
  <c r="M239" i="18"/>
  <c r="N239" i="18"/>
  <c r="O239" i="18"/>
  <c r="P239" i="18"/>
  <c r="C238" i="18"/>
  <c r="C238" i="16" s="1"/>
  <c r="D238" i="18"/>
  <c r="E238" i="18"/>
  <c r="F238" i="18"/>
  <c r="G238" i="18"/>
  <c r="H238" i="18"/>
  <c r="K238" i="18"/>
  <c r="L238" i="18"/>
  <c r="M238" i="18"/>
  <c r="N238" i="18"/>
  <c r="O238" i="18"/>
  <c r="P238" i="18"/>
  <c r="C237" i="18"/>
  <c r="D237" i="18"/>
  <c r="E237" i="18"/>
  <c r="F237" i="18"/>
  <c r="G237" i="18"/>
  <c r="H237" i="18"/>
  <c r="K237" i="18"/>
  <c r="D237" i="16" s="1"/>
  <c r="L237" i="18"/>
  <c r="M237" i="18"/>
  <c r="N237" i="18"/>
  <c r="O237" i="18"/>
  <c r="P237" i="18"/>
  <c r="C236" i="18"/>
  <c r="C236" i="16" s="1"/>
  <c r="D236" i="18"/>
  <c r="E236" i="18"/>
  <c r="F236" i="18"/>
  <c r="G236" i="18"/>
  <c r="H236" i="18"/>
  <c r="K236" i="18"/>
  <c r="D236" i="16" s="1"/>
  <c r="L236" i="18"/>
  <c r="M236" i="18"/>
  <c r="N236" i="18"/>
  <c r="O236" i="18"/>
  <c r="P236" i="18"/>
  <c r="C235" i="18"/>
  <c r="C235" i="16" s="1"/>
  <c r="D235" i="18"/>
  <c r="E235" i="18"/>
  <c r="F235" i="18"/>
  <c r="G235" i="18"/>
  <c r="H235" i="18"/>
  <c r="K235" i="18"/>
  <c r="D235" i="16" s="1"/>
  <c r="L235" i="18"/>
  <c r="M235" i="18"/>
  <c r="N235" i="18"/>
  <c r="O235" i="18"/>
  <c r="P235" i="18"/>
  <c r="C234" i="18"/>
  <c r="C234" i="16" s="1"/>
  <c r="D234" i="18"/>
  <c r="E234" i="18"/>
  <c r="F234" i="18"/>
  <c r="G234" i="18"/>
  <c r="H234" i="18"/>
  <c r="K234" i="18"/>
  <c r="L234" i="18"/>
  <c r="M234" i="18"/>
  <c r="N234" i="18"/>
  <c r="O234" i="18"/>
  <c r="P234" i="18"/>
  <c r="C233" i="18"/>
  <c r="C233" i="16" s="1"/>
  <c r="D233" i="18"/>
  <c r="E233" i="18"/>
  <c r="F233" i="18"/>
  <c r="G233" i="18"/>
  <c r="H233" i="18"/>
  <c r="K233" i="18"/>
  <c r="D233" i="16" s="1"/>
  <c r="L233" i="18"/>
  <c r="M233" i="18"/>
  <c r="N233" i="18"/>
  <c r="O233" i="18"/>
  <c r="P233" i="18"/>
  <c r="C232" i="18"/>
  <c r="C232" i="16" s="1"/>
  <c r="D232" i="18"/>
  <c r="E232" i="18"/>
  <c r="F232" i="18"/>
  <c r="G232" i="18"/>
  <c r="H232" i="18"/>
  <c r="K232" i="18"/>
  <c r="L232" i="18"/>
  <c r="M232" i="18"/>
  <c r="N232" i="18"/>
  <c r="O232" i="18"/>
  <c r="P232" i="18"/>
  <c r="C231" i="18"/>
  <c r="C231" i="16" s="1"/>
  <c r="D231" i="18"/>
  <c r="E231" i="18"/>
  <c r="F231" i="18"/>
  <c r="G231" i="18"/>
  <c r="H231" i="18"/>
  <c r="K231" i="18"/>
  <c r="D231" i="16" s="1"/>
  <c r="L231" i="18"/>
  <c r="M231" i="18"/>
  <c r="N231" i="18"/>
  <c r="O231" i="18"/>
  <c r="P231" i="18"/>
  <c r="C230" i="18"/>
  <c r="D230" i="18"/>
  <c r="E230" i="18"/>
  <c r="F230" i="18"/>
  <c r="G230" i="18"/>
  <c r="H230" i="18"/>
  <c r="K230" i="18"/>
  <c r="D230" i="16" s="1"/>
  <c r="L230" i="18"/>
  <c r="M230" i="18"/>
  <c r="N230" i="18"/>
  <c r="O230" i="18"/>
  <c r="P230" i="18"/>
  <c r="C229" i="18"/>
  <c r="C229" i="16" s="1"/>
  <c r="D229" i="18"/>
  <c r="E229" i="18"/>
  <c r="F229" i="18"/>
  <c r="G229" i="18"/>
  <c r="H229" i="18"/>
  <c r="K229" i="18"/>
  <c r="D229" i="16" s="1"/>
  <c r="L229" i="18"/>
  <c r="M229" i="18"/>
  <c r="N229" i="18"/>
  <c r="O229" i="18"/>
  <c r="P229" i="18"/>
  <c r="C228" i="18"/>
  <c r="D228" i="18"/>
  <c r="E228" i="18"/>
  <c r="F228" i="18"/>
  <c r="G228" i="18"/>
  <c r="H228" i="18"/>
  <c r="K228" i="18"/>
  <c r="D228" i="16" s="1"/>
  <c r="L228" i="18"/>
  <c r="M228" i="18"/>
  <c r="N228" i="18"/>
  <c r="O228" i="18"/>
  <c r="P228" i="18"/>
  <c r="C227" i="18"/>
  <c r="D227" i="18"/>
  <c r="E227" i="18"/>
  <c r="F227" i="18"/>
  <c r="G227" i="18"/>
  <c r="H227" i="18"/>
  <c r="K227" i="18"/>
  <c r="D227" i="16" s="1"/>
  <c r="L227" i="18"/>
  <c r="M227" i="18"/>
  <c r="N227" i="18"/>
  <c r="O227" i="18"/>
  <c r="P227" i="18"/>
  <c r="C226" i="18"/>
  <c r="D226" i="18"/>
  <c r="E226" i="18"/>
  <c r="F226" i="18"/>
  <c r="G226" i="18"/>
  <c r="H226" i="18"/>
  <c r="K226" i="18"/>
  <c r="D226" i="16" s="1"/>
  <c r="L226" i="18"/>
  <c r="M226" i="18"/>
  <c r="N226" i="18"/>
  <c r="O226" i="18"/>
  <c r="P226" i="18"/>
  <c r="C225" i="18"/>
  <c r="C225" i="16" s="1"/>
  <c r="D225" i="18"/>
  <c r="E225" i="18"/>
  <c r="F225" i="18"/>
  <c r="G225" i="18"/>
  <c r="H225" i="18"/>
  <c r="K225" i="18"/>
  <c r="D225" i="16" s="1"/>
  <c r="L225" i="18"/>
  <c r="M225" i="18"/>
  <c r="N225" i="18"/>
  <c r="O225" i="18"/>
  <c r="P225" i="18"/>
  <c r="C224" i="18"/>
  <c r="C224" i="16" s="1"/>
  <c r="D224" i="18"/>
  <c r="E224" i="18"/>
  <c r="F224" i="18"/>
  <c r="G224" i="18"/>
  <c r="H224" i="18"/>
  <c r="K224" i="18"/>
  <c r="D224" i="16" s="1"/>
  <c r="L224" i="18"/>
  <c r="M224" i="18"/>
  <c r="N224" i="18"/>
  <c r="O224" i="18"/>
  <c r="P224" i="18"/>
  <c r="C223" i="18"/>
  <c r="C223" i="16" s="1"/>
  <c r="D223" i="18"/>
  <c r="E223" i="18"/>
  <c r="F223" i="18"/>
  <c r="G223" i="18"/>
  <c r="H223" i="18"/>
  <c r="K223" i="18"/>
  <c r="D223" i="16" s="1"/>
  <c r="L223" i="18"/>
  <c r="M223" i="18"/>
  <c r="N223" i="18"/>
  <c r="O223" i="18"/>
  <c r="P223" i="18"/>
  <c r="C222" i="18"/>
  <c r="D222" i="18"/>
  <c r="T222" i="18" s="1"/>
  <c r="E222" i="18"/>
  <c r="U222" i="18" s="1"/>
  <c r="F222" i="18"/>
  <c r="G222" i="18"/>
  <c r="W222" i="18" s="1"/>
  <c r="H222" i="18"/>
  <c r="X222" i="18" s="1"/>
  <c r="Q222" i="18"/>
  <c r="E221" i="18"/>
  <c r="K221" i="18"/>
  <c r="D221" i="16" s="1"/>
  <c r="L221" i="18"/>
  <c r="M221" i="18"/>
  <c r="N221" i="18"/>
  <c r="V221" i="18" s="1"/>
  <c r="O221" i="18"/>
  <c r="W221" i="18" s="1"/>
  <c r="P221" i="18"/>
  <c r="X221" i="18" s="1"/>
  <c r="K220" i="18"/>
  <c r="S220" i="18" s="1"/>
  <c r="E220" i="16" s="1"/>
  <c r="L220" i="18"/>
  <c r="M220" i="18"/>
  <c r="N220" i="18"/>
  <c r="V220" i="18" s="1"/>
  <c r="O220" i="18"/>
  <c r="W220" i="18" s="1"/>
  <c r="P220" i="18"/>
  <c r="X220" i="18" s="1"/>
  <c r="K219" i="18"/>
  <c r="S219" i="18" s="1"/>
  <c r="E219" i="16" s="1"/>
  <c r="L219" i="18"/>
  <c r="T219" i="18" s="1"/>
  <c r="M219" i="18"/>
  <c r="N219" i="18"/>
  <c r="V219" i="18" s="1"/>
  <c r="O219" i="18"/>
  <c r="W219" i="18" s="1"/>
  <c r="P219" i="18"/>
  <c r="X219" i="18" s="1"/>
  <c r="C218" i="18"/>
  <c r="C218" i="16" s="1"/>
  <c r="D218" i="18"/>
  <c r="E218" i="18"/>
  <c r="F218" i="18"/>
  <c r="G218" i="18"/>
  <c r="H218" i="18"/>
  <c r="K218" i="18"/>
  <c r="D218" i="16" s="1"/>
  <c r="L218" i="18"/>
  <c r="M218" i="18"/>
  <c r="N218" i="18"/>
  <c r="O218" i="18"/>
  <c r="P218" i="18"/>
  <c r="C217" i="18"/>
  <c r="D217" i="18"/>
  <c r="E217" i="18"/>
  <c r="F217" i="18"/>
  <c r="G217" i="18"/>
  <c r="H217" i="18"/>
  <c r="K217" i="18"/>
  <c r="D217" i="16" s="1"/>
  <c r="L217" i="18"/>
  <c r="M217" i="18"/>
  <c r="N217" i="18"/>
  <c r="O217" i="18"/>
  <c r="P217" i="18"/>
  <c r="C216" i="18"/>
  <c r="C216" i="16" s="1"/>
  <c r="D216" i="18"/>
  <c r="E216" i="18"/>
  <c r="F216" i="18"/>
  <c r="G216" i="18"/>
  <c r="H216" i="18"/>
  <c r="K216" i="18"/>
  <c r="D216" i="16" s="1"/>
  <c r="L216" i="18"/>
  <c r="M216" i="18"/>
  <c r="N216" i="18"/>
  <c r="O216" i="18"/>
  <c r="P216" i="18"/>
  <c r="C215" i="18"/>
  <c r="D215" i="18"/>
  <c r="E215" i="18"/>
  <c r="F215" i="18"/>
  <c r="G215" i="18"/>
  <c r="H215" i="18"/>
  <c r="K215" i="18"/>
  <c r="D215" i="16" s="1"/>
  <c r="L215" i="18"/>
  <c r="M215" i="18"/>
  <c r="N215" i="18"/>
  <c r="O215" i="18"/>
  <c r="P215" i="18"/>
  <c r="C214" i="18"/>
  <c r="C214" i="16" s="1"/>
  <c r="D214" i="18"/>
  <c r="E214" i="18"/>
  <c r="F214" i="18"/>
  <c r="G214" i="18"/>
  <c r="H214" i="18"/>
  <c r="K214" i="18"/>
  <c r="L214" i="18"/>
  <c r="M214" i="18"/>
  <c r="N214" i="18"/>
  <c r="O214" i="18"/>
  <c r="P214" i="18"/>
  <c r="C213" i="18"/>
  <c r="C213" i="16" s="1"/>
  <c r="D213" i="18"/>
  <c r="E213" i="18"/>
  <c r="F213" i="18"/>
  <c r="G213" i="18"/>
  <c r="H213" i="18"/>
  <c r="K213" i="18"/>
  <c r="L213" i="18"/>
  <c r="M213" i="18"/>
  <c r="N213" i="18"/>
  <c r="O213" i="18"/>
  <c r="P213" i="18"/>
  <c r="C212" i="18"/>
  <c r="C212" i="16" s="1"/>
  <c r="D212" i="18"/>
  <c r="E212" i="18"/>
  <c r="F212" i="18"/>
  <c r="G212" i="18"/>
  <c r="H212" i="18"/>
  <c r="K212" i="18"/>
  <c r="L212" i="18"/>
  <c r="M212" i="18"/>
  <c r="N212" i="18"/>
  <c r="O212" i="18"/>
  <c r="P212" i="18"/>
  <c r="C211" i="18"/>
  <c r="C211" i="16" s="1"/>
  <c r="D211" i="18"/>
  <c r="E211" i="18"/>
  <c r="F211" i="18"/>
  <c r="G211" i="18"/>
  <c r="H211" i="18"/>
  <c r="K211" i="18"/>
  <c r="L211" i="18"/>
  <c r="M211" i="18"/>
  <c r="N211" i="18"/>
  <c r="O211" i="18"/>
  <c r="P211" i="18"/>
  <c r="C210" i="18"/>
  <c r="C210" i="16" s="1"/>
  <c r="D210" i="18"/>
  <c r="E210" i="18"/>
  <c r="F210" i="18"/>
  <c r="G210" i="18"/>
  <c r="H210" i="18"/>
  <c r="K210" i="18"/>
  <c r="L210" i="18"/>
  <c r="M210" i="18"/>
  <c r="N210" i="18"/>
  <c r="O210" i="18"/>
  <c r="P210" i="18"/>
  <c r="C209" i="18"/>
  <c r="C209" i="16" s="1"/>
  <c r="D209" i="18"/>
  <c r="E209" i="18"/>
  <c r="F209" i="18"/>
  <c r="G209" i="18"/>
  <c r="H209" i="18"/>
  <c r="K209" i="18"/>
  <c r="L209" i="18"/>
  <c r="M209" i="18"/>
  <c r="N209" i="18"/>
  <c r="O209" i="18"/>
  <c r="P209" i="18"/>
  <c r="C208" i="18"/>
  <c r="C208" i="16" s="1"/>
  <c r="D208" i="18"/>
  <c r="E208" i="18"/>
  <c r="F208" i="18"/>
  <c r="G208" i="18"/>
  <c r="H208" i="18"/>
  <c r="K208" i="18"/>
  <c r="L208" i="18"/>
  <c r="M208" i="18"/>
  <c r="N208" i="18"/>
  <c r="O208" i="18"/>
  <c r="P208" i="18"/>
  <c r="C207" i="18"/>
  <c r="D207" i="18"/>
  <c r="E207" i="18"/>
  <c r="F207" i="18"/>
  <c r="G207" i="18"/>
  <c r="H207" i="18"/>
  <c r="K207" i="18"/>
  <c r="D207" i="16" s="1"/>
  <c r="L207" i="18"/>
  <c r="M207" i="18"/>
  <c r="N207" i="18"/>
  <c r="O207" i="18"/>
  <c r="P207" i="18"/>
  <c r="C206" i="18"/>
  <c r="C206" i="16" s="1"/>
  <c r="D206" i="18"/>
  <c r="E206" i="18"/>
  <c r="F206" i="18"/>
  <c r="G206" i="18"/>
  <c r="H206" i="18"/>
  <c r="K206" i="18"/>
  <c r="L206" i="18"/>
  <c r="M206" i="18"/>
  <c r="N206" i="18"/>
  <c r="O206" i="18"/>
  <c r="P206" i="18"/>
  <c r="C205" i="18"/>
  <c r="C205" i="16" s="1"/>
  <c r="D205" i="18"/>
  <c r="E205" i="18"/>
  <c r="F205" i="18"/>
  <c r="G205" i="18"/>
  <c r="H205" i="18"/>
  <c r="K205" i="18"/>
  <c r="D205" i="16" s="1"/>
  <c r="L205" i="18"/>
  <c r="M205" i="18"/>
  <c r="N205" i="18"/>
  <c r="O205" i="18"/>
  <c r="P205" i="18"/>
  <c r="C204" i="18"/>
  <c r="D204" i="18"/>
  <c r="E204" i="18"/>
  <c r="F204" i="18"/>
  <c r="G204" i="18"/>
  <c r="H204" i="18"/>
  <c r="K204" i="18"/>
  <c r="L204" i="18"/>
  <c r="M204" i="18"/>
  <c r="N204" i="18"/>
  <c r="O204" i="18"/>
  <c r="P204" i="18"/>
  <c r="C203" i="18"/>
  <c r="D203" i="18"/>
  <c r="E203" i="18"/>
  <c r="F203" i="18"/>
  <c r="G203" i="18"/>
  <c r="H203" i="18"/>
  <c r="K203" i="18"/>
  <c r="D203" i="16" s="1"/>
  <c r="L203" i="18"/>
  <c r="M203" i="18"/>
  <c r="N203" i="18"/>
  <c r="O203" i="18"/>
  <c r="P203" i="18"/>
  <c r="C202" i="18"/>
  <c r="D202" i="18"/>
  <c r="E202" i="18"/>
  <c r="F202" i="18"/>
  <c r="G202" i="18"/>
  <c r="H202" i="18"/>
  <c r="K202" i="18"/>
  <c r="L202" i="18"/>
  <c r="M202" i="18"/>
  <c r="N202" i="18"/>
  <c r="O202" i="18"/>
  <c r="P202" i="18"/>
  <c r="C201" i="18"/>
  <c r="C201" i="16" s="1"/>
  <c r="D201" i="18"/>
  <c r="E201" i="18"/>
  <c r="F201" i="18"/>
  <c r="G201" i="18"/>
  <c r="H201" i="18"/>
  <c r="K201" i="18"/>
  <c r="D201" i="16" s="1"/>
  <c r="L201" i="18"/>
  <c r="M201" i="18"/>
  <c r="N201" i="18"/>
  <c r="O201" i="18"/>
  <c r="P201" i="18"/>
  <c r="C200" i="18"/>
  <c r="C200" i="16" s="1"/>
  <c r="D200" i="18"/>
  <c r="E200" i="18"/>
  <c r="F200" i="18"/>
  <c r="G200" i="18"/>
  <c r="H200" i="18"/>
  <c r="K200" i="18"/>
  <c r="L200" i="18"/>
  <c r="M200" i="18"/>
  <c r="N200" i="18"/>
  <c r="O200" i="18"/>
  <c r="P200" i="18"/>
  <c r="C199" i="18"/>
  <c r="C199" i="16" s="1"/>
  <c r="D199" i="18"/>
  <c r="E199" i="18"/>
  <c r="F199" i="18"/>
  <c r="G199" i="18"/>
  <c r="H199" i="18"/>
  <c r="K199" i="18"/>
  <c r="D199" i="16" s="1"/>
  <c r="L199" i="18"/>
  <c r="M199" i="18"/>
  <c r="N199" i="18"/>
  <c r="O199" i="18"/>
  <c r="P199" i="18"/>
  <c r="C198" i="18"/>
  <c r="D198" i="18"/>
  <c r="E198" i="18"/>
  <c r="F198" i="18"/>
  <c r="G198" i="18"/>
  <c r="H198" i="18"/>
  <c r="K198" i="18"/>
  <c r="D198" i="16" s="1"/>
  <c r="L198" i="18"/>
  <c r="M198" i="18"/>
  <c r="N198" i="18"/>
  <c r="O198" i="18"/>
  <c r="P198" i="18"/>
  <c r="C197" i="18"/>
  <c r="D197" i="18"/>
  <c r="E197" i="18"/>
  <c r="F197" i="18"/>
  <c r="G197" i="18"/>
  <c r="H197" i="18"/>
  <c r="K197" i="18"/>
  <c r="D197" i="16" s="1"/>
  <c r="L197" i="18"/>
  <c r="M197" i="18"/>
  <c r="N197" i="18"/>
  <c r="O197" i="18"/>
  <c r="P197" i="18"/>
  <c r="C196" i="18"/>
  <c r="C196" i="16" s="1"/>
  <c r="D196" i="18"/>
  <c r="E196" i="18"/>
  <c r="F196" i="18"/>
  <c r="G196" i="18"/>
  <c r="H196" i="18"/>
  <c r="K196" i="18"/>
  <c r="D196" i="16" s="1"/>
  <c r="L196" i="18"/>
  <c r="M196" i="18"/>
  <c r="N196" i="18"/>
  <c r="O196" i="18"/>
  <c r="P196" i="18"/>
  <c r="C195" i="18"/>
  <c r="D195" i="18"/>
  <c r="E195" i="18"/>
  <c r="F195" i="18"/>
  <c r="G195" i="18"/>
  <c r="H195" i="18"/>
  <c r="K195" i="18"/>
  <c r="D195" i="16" s="1"/>
  <c r="L195" i="18"/>
  <c r="M195" i="18"/>
  <c r="N195" i="18"/>
  <c r="O195" i="18"/>
  <c r="P195" i="18"/>
  <c r="C194" i="18"/>
  <c r="C194" i="16" s="1"/>
  <c r="D194" i="18"/>
  <c r="E194" i="18"/>
  <c r="F194" i="18"/>
  <c r="G194" i="18"/>
  <c r="H194" i="18"/>
  <c r="K194" i="18"/>
  <c r="D194" i="16" s="1"/>
  <c r="L194" i="18"/>
  <c r="M194" i="18"/>
  <c r="N194" i="18"/>
  <c r="O194" i="18"/>
  <c r="P194" i="18"/>
  <c r="C193" i="18"/>
  <c r="D193" i="18"/>
  <c r="E193" i="18"/>
  <c r="F193" i="18"/>
  <c r="G193" i="18"/>
  <c r="H193" i="18"/>
  <c r="K193" i="18"/>
  <c r="D193" i="16" s="1"/>
  <c r="L193" i="18"/>
  <c r="M193" i="18"/>
  <c r="N193" i="18"/>
  <c r="O193" i="18"/>
  <c r="P193" i="18"/>
  <c r="C192" i="18"/>
  <c r="C192" i="16" s="1"/>
  <c r="D192" i="18"/>
  <c r="E192" i="18"/>
  <c r="F192" i="18"/>
  <c r="G192" i="18"/>
  <c r="H192" i="18"/>
  <c r="K192" i="18"/>
  <c r="D192" i="16" s="1"/>
  <c r="L192" i="18"/>
  <c r="M192" i="18"/>
  <c r="N192" i="18"/>
  <c r="O192" i="18"/>
  <c r="P192" i="18"/>
  <c r="C191" i="18"/>
  <c r="D191" i="18"/>
  <c r="E191" i="18"/>
  <c r="F191" i="18"/>
  <c r="G191" i="18"/>
  <c r="H191" i="18"/>
  <c r="K191" i="18"/>
  <c r="D191" i="16" s="1"/>
  <c r="L191" i="18"/>
  <c r="M191" i="18"/>
  <c r="N191" i="18"/>
  <c r="O191" i="18"/>
  <c r="P191" i="18"/>
  <c r="C190" i="18"/>
  <c r="D190" i="18"/>
  <c r="E190" i="18"/>
  <c r="F190" i="18"/>
  <c r="G190" i="18"/>
  <c r="H190" i="18"/>
  <c r="K190" i="18"/>
  <c r="D190" i="16" s="1"/>
  <c r="L190" i="18"/>
  <c r="M190" i="18"/>
  <c r="N190" i="18"/>
  <c r="O190" i="18"/>
  <c r="P190" i="18"/>
  <c r="C189" i="18"/>
  <c r="D189" i="18"/>
  <c r="E189" i="18"/>
  <c r="F189" i="18"/>
  <c r="G189" i="18"/>
  <c r="H189" i="18"/>
  <c r="K189" i="18"/>
  <c r="D189" i="16" s="1"/>
  <c r="L189" i="18"/>
  <c r="M189" i="18"/>
  <c r="N189" i="18"/>
  <c r="O189" i="18"/>
  <c r="P189" i="18"/>
  <c r="C188" i="18"/>
  <c r="D188" i="18"/>
  <c r="E188" i="18"/>
  <c r="F188" i="18"/>
  <c r="G188" i="18"/>
  <c r="H188" i="18"/>
  <c r="K188" i="18"/>
  <c r="D188" i="16" s="1"/>
  <c r="L188" i="18"/>
  <c r="M188" i="18"/>
  <c r="N188" i="18"/>
  <c r="O188" i="18"/>
  <c r="P188" i="18"/>
  <c r="C187" i="18"/>
  <c r="D187" i="18"/>
  <c r="E187" i="18"/>
  <c r="F187" i="18"/>
  <c r="G187" i="18"/>
  <c r="H187" i="18"/>
  <c r="K187" i="18"/>
  <c r="D187" i="16" s="1"/>
  <c r="L187" i="18"/>
  <c r="M187" i="18"/>
  <c r="N187" i="18"/>
  <c r="O187" i="18"/>
  <c r="P187" i="18"/>
  <c r="C186" i="18"/>
  <c r="D186" i="18"/>
  <c r="E186" i="18"/>
  <c r="F186" i="18"/>
  <c r="G186" i="18"/>
  <c r="H186" i="18"/>
  <c r="K186" i="18"/>
  <c r="D186" i="16" s="1"/>
  <c r="L186" i="18"/>
  <c r="M186" i="18"/>
  <c r="N186" i="18"/>
  <c r="O186" i="18"/>
  <c r="P186" i="18"/>
  <c r="C185" i="18"/>
  <c r="C185" i="16" s="1"/>
  <c r="D185" i="18"/>
  <c r="E185" i="18"/>
  <c r="F185" i="18"/>
  <c r="G185" i="18"/>
  <c r="H185" i="18"/>
  <c r="K185" i="18"/>
  <c r="D185" i="16" s="1"/>
  <c r="L185" i="18"/>
  <c r="M185" i="18"/>
  <c r="N185" i="18"/>
  <c r="O185" i="18"/>
  <c r="P185" i="18"/>
  <c r="C184" i="18"/>
  <c r="C184" i="16" s="1"/>
  <c r="D184" i="18"/>
  <c r="E184" i="18"/>
  <c r="F184" i="18"/>
  <c r="G184" i="18"/>
  <c r="H184" i="18"/>
  <c r="K184" i="18"/>
  <c r="L184" i="18"/>
  <c r="M184" i="18"/>
  <c r="N184" i="18"/>
  <c r="O184" i="18"/>
  <c r="P184" i="18"/>
  <c r="C183" i="18"/>
  <c r="D183" i="18"/>
  <c r="E183" i="18"/>
  <c r="F183" i="18"/>
  <c r="G183" i="18"/>
  <c r="H183" i="18"/>
  <c r="K183" i="18"/>
  <c r="D183" i="16" s="1"/>
  <c r="L183" i="18"/>
  <c r="M183" i="18"/>
  <c r="N183" i="18"/>
  <c r="O183" i="18"/>
  <c r="P183" i="18"/>
  <c r="C182" i="18"/>
  <c r="D182" i="18"/>
  <c r="E182" i="18"/>
  <c r="F182" i="18"/>
  <c r="G182" i="18"/>
  <c r="H182" i="18"/>
  <c r="K182" i="18"/>
  <c r="D182" i="16" s="1"/>
  <c r="L182" i="18"/>
  <c r="M182" i="18"/>
  <c r="N182" i="18"/>
  <c r="O182" i="18"/>
  <c r="P182" i="18"/>
  <c r="C181" i="18"/>
  <c r="C181" i="16" s="1"/>
  <c r="D181" i="18"/>
  <c r="E181" i="18"/>
  <c r="F181" i="18"/>
  <c r="G181" i="18"/>
  <c r="H181" i="18"/>
  <c r="K181" i="18"/>
  <c r="L181" i="18"/>
  <c r="M181" i="18"/>
  <c r="N181" i="18"/>
  <c r="O181" i="18"/>
  <c r="P181" i="18"/>
  <c r="C180" i="18"/>
  <c r="C180" i="16" s="1"/>
  <c r="D180" i="18"/>
  <c r="E180" i="18"/>
  <c r="F180" i="18"/>
  <c r="G180" i="18"/>
  <c r="H180" i="18"/>
  <c r="K180" i="18"/>
  <c r="L180" i="18"/>
  <c r="M180" i="18"/>
  <c r="N180" i="18"/>
  <c r="O180" i="18"/>
  <c r="P180" i="18"/>
  <c r="C179" i="18"/>
  <c r="C179" i="16" s="1"/>
  <c r="D179" i="18"/>
  <c r="E179" i="18"/>
  <c r="F179" i="18"/>
  <c r="G179" i="18"/>
  <c r="H179" i="18"/>
  <c r="K179" i="18"/>
  <c r="L179" i="18"/>
  <c r="M179" i="18"/>
  <c r="N179" i="18"/>
  <c r="O179" i="18"/>
  <c r="P179" i="18"/>
  <c r="C178" i="18"/>
  <c r="D178" i="18"/>
  <c r="E178" i="18"/>
  <c r="F178" i="18"/>
  <c r="G178" i="18"/>
  <c r="H178" i="18"/>
  <c r="K178" i="18"/>
  <c r="D178" i="16" s="1"/>
  <c r="L178" i="18"/>
  <c r="M178" i="18"/>
  <c r="N178" i="18"/>
  <c r="O178" i="18"/>
  <c r="P178" i="18"/>
  <c r="K177" i="18"/>
  <c r="S177" i="18" s="1"/>
  <c r="E177" i="16" s="1"/>
  <c r="L177" i="18"/>
  <c r="T177" i="18" s="1"/>
  <c r="M177" i="18"/>
  <c r="N177" i="18"/>
  <c r="V177" i="18" s="1"/>
  <c r="O177" i="18"/>
  <c r="W177" i="18" s="1"/>
  <c r="P177" i="18"/>
  <c r="X177" i="18" s="1"/>
  <c r="C176" i="18"/>
  <c r="D176" i="18"/>
  <c r="E176" i="18"/>
  <c r="F176" i="18"/>
  <c r="G176" i="18"/>
  <c r="H176" i="18"/>
  <c r="K176" i="18"/>
  <c r="D176" i="16" s="1"/>
  <c r="L176" i="18"/>
  <c r="M176" i="18"/>
  <c r="N176" i="18"/>
  <c r="O176" i="18"/>
  <c r="P176" i="18"/>
  <c r="C175" i="18"/>
  <c r="C175" i="16" s="1"/>
  <c r="D175" i="18"/>
  <c r="E175" i="18"/>
  <c r="F175" i="18"/>
  <c r="G175" i="18"/>
  <c r="H175" i="18"/>
  <c r="K175" i="18"/>
  <c r="D175" i="16" s="1"/>
  <c r="L175" i="18"/>
  <c r="M175" i="18"/>
  <c r="N175" i="18"/>
  <c r="O175" i="18"/>
  <c r="P175" i="18"/>
  <c r="C174" i="18"/>
  <c r="C174" i="16" s="1"/>
  <c r="D174" i="18"/>
  <c r="E174" i="18"/>
  <c r="F174" i="18"/>
  <c r="G174" i="18"/>
  <c r="H174" i="18"/>
  <c r="K174" i="18"/>
  <c r="L174" i="18"/>
  <c r="M174" i="18"/>
  <c r="N174" i="18"/>
  <c r="O174" i="18"/>
  <c r="P174" i="18"/>
  <c r="C173" i="18"/>
  <c r="C173" i="16" s="1"/>
  <c r="D173" i="18"/>
  <c r="E173" i="18"/>
  <c r="F173" i="18"/>
  <c r="G173" i="18"/>
  <c r="H173" i="18"/>
  <c r="K173" i="18"/>
  <c r="L173" i="18"/>
  <c r="M173" i="18"/>
  <c r="N173" i="18"/>
  <c r="O173" i="18"/>
  <c r="P173" i="18"/>
  <c r="C172" i="18"/>
  <c r="D172" i="18"/>
  <c r="E172" i="18"/>
  <c r="F172" i="18"/>
  <c r="G172" i="18"/>
  <c r="H172" i="18"/>
  <c r="K172" i="18"/>
  <c r="D172" i="16" s="1"/>
  <c r="L172" i="18"/>
  <c r="M172" i="18"/>
  <c r="N172" i="18"/>
  <c r="O172" i="18"/>
  <c r="P172" i="18"/>
  <c r="C171" i="18"/>
  <c r="C171" i="16" s="1"/>
  <c r="D171" i="18"/>
  <c r="E171" i="18"/>
  <c r="F171" i="18"/>
  <c r="G171" i="18"/>
  <c r="H171" i="18"/>
  <c r="K171" i="18"/>
  <c r="D171" i="16" s="1"/>
  <c r="L171" i="18"/>
  <c r="M171" i="18"/>
  <c r="N171" i="18"/>
  <c r="O171" i="18"/>
  <c r="P171" i="18"/>
  <c r="C170" i="18"/>
  <c r="C170" i="16" s="1"/>
  <c r="D170" i="18"/>
  <c r="E170" i="18"/>
  <c r="F170" i="18"/>
  <c r="G170" i="18"/>
  <c r="H170" i="18"/>
  <c r="K170" i="18"/>
  <c r="L170" i="18"/>
  <c r="M170" i="18"/>
  <c r="N170" i="18"/>
  <c r="O170" i="18"/>
  <c r="P170" i="18"/>
  <c r="C169" i="18"/>
  <c r="C169" i="16" s="1"/>
  <c r="D169" i="18"/>
  <c r="E169" i="18"/>
  <c r="F169" i="18"/>
  <c r="G169" i="18"/>
  <c r="H169" i="18"/>
  <c r="K169" i="18"/>
  <c r="D169" i="16" s="1"/>
  <c r="L169" i="18"/>
  <c r="M169" i="18"/>
  <c r="N169" i="18"/>
  <c r="O169" i="18"/>
  <c r="P169" i="18"/>
  <c r="C168" i="18"/>
  <c r="C168" i="16" s="1"/>
  <c r="D168" i="18"/>
  <c r="E168" i="18"/>
  <c r="F168" i="18"/>
  <c r="G168" i="18"/>
  <c r="H168" i="18"/>
  <c r="K168" i="18"/>
  <c r="D168" i="16" s="1"/>
  <c r="L168" i="18"/>
  <c r="M168" i="18"/>
  <c r="N168" i="18"/>
  <c r="O168" i="18"/>
  <c r="P168" i="18"/>
  <c r="C167" i="18"/>
  <c r="C167" i="16" s="1"/>
  <c r="D167" i="18"/>
  <c r="E167" i="18"/>
  <c r="F167" i="18"/>
  <c r="G167" i="18"/>
  <c r="H167" i="18"/>
  <c r="K167" i="18"/>
  <c r="L167" i="18"/>
  <c r="M167" i="18"/>
  <c r="N167" i="18"/>
  <c r="O167" i="18"/>
  <c r="P167" i="18"/>
  <c r="C166" i="18"/>
  <c r="C166" i="16" s="1"/>
  <c r="D166" i="18"/>
  <c r="E166" i="18"/>
  <c r="F166" i="18"/>
  <c r="G166" i="18"/>
  <c r="H166" i="18"/>
  <c r="K166" i="18"/>
  <c r="D166" i="16" s="1"/>
  <c r="L166" i="18"/>
  <c r="M166" i="18"/>
  <c r="N166" i="18"/>
  <c r="O166" i="18"/>
  <c r="P166" i="18"/>
  <c r="C165" i="18"/>
  <c r="C165" i="16" s="1"/>
  <c r="D165" i="18"/>
  <c r="E165" i="18"/>
  <c r="F165" i="18"/>
  <c r="G165" i="18"/>
  <c r="H165" i="18"/>
  <c r="K165" i="18"/>
  <c r="L165" i="18"/>
  <c r="M165" i="18"/>
  <c r="N165" i="18"/>
  <c r="O165" i="18"/>
  <c r="P165" i="18"/>
  <c r="C164" i="18"/>
  <c r="C164" i="16" s="1"/>
  <c r="D164" i="18"/>
  <c r="E164" i="18"/>
  <c r="F164" i="18"/>
  <c r="G164" i="18"/>
  <c r="H164" i="18"/>
  <c r="K164" i="18"/>
  <c r="D164" i="16" s="1"/>
  <c r="L164" i="18"/>
  <c r="M164" i="18"/>
  <c r="N164" i="18"/>
  <c r="O164" i="18"/>
  <c r="P164" i="18"/>
  <c r="C163" i="18"/>
  <c r="C163" i="16" s="1"/>
  <c r="D163" i="18"/>
  <c r="E163" i="18"/>
  <c r="F163" i="18"/>
  <c r="G163" i="18"/>
  <c r="H163" i="18"/>
  <c r="K163" i="18"/>
  <c r="D163" i="16" s="1"/>
  <c r="L163" i="18"/>
  <c r="M163" i="18"/>
  <c r="N163" i="18"/>
  <c r="O163" i="18"/>
  <c r="P163" i="18"/>
  <c r="C162" i="18"/>
  <c r="C162" i="16" s="1"/>
  <c r="D162" i="18"/>
  <c r="E162" i="18"/>
  <c r="F162" i="18"/>
  <c r="G162" i="18"/>
  <c r="H162" i="18"/>
  <c r="K162" i="18"/>
  <c r="L162" i="18"/>
  <c r="M162" i="18"/>
  <c r="N162" i="18"/>
  <c r="O162" i="18"/>
  <c r="P162" i="18"/>
  <c r="C161" i="18"/>
  <c r="C161" i="16" s="1"/>
  <c r="D161" i="18"/>
  <c r="E161" i="18"/>
  <c r="F161" i="18"/>
  <c r="G161" i="18"/>
  <c r="H161" i="18"/>
  <c r="K161" i="18"/>
  <c r="D161" i="16" s="1"/>
  <c r="L161" i="18"/>
  <c r="M161" i="18"/>
  <c r="N161" i="18"/>
  <c r="O161" i="18"/>
  <c r="P161" i="18"/>
  <c r="C160" i="18"/>
  <c r="C160" i="16" s="1"/>
  <c r="D160" i="18"/>
  <c r="E160" i="18"/>
  <c r="F160" i="18"/>
  <c r="G160" i="18"/>
  <c r="H160" i="18"/>
  <c r="K160" i="18"/>
  <c r="D160" i="16" s="1"/>
  <c r="L160" i="18"/>
  <c r="M160" i="18"/>
  <c r="N160" i="18"/>
  <c r="O160" i="18"/>
  <c r="P160" i="18"/>
  <c r="C159" i="18"/>
  <c r="C159" i="16" s="1"/>
  <c r="D159" i="18"/>
  <c r="E159" i="18"/>
  <c r="F159" i="18"/>
  <c r="G159" i="18"/>
  <c r="H159" i="18"/>
  <c r="K159" i="18"/>
  <c r="D159" i="16" s="1"/>
  <c r="L159" i="18"/>
  <c r="M159" i="18"/>
  <c r="N159" i="18"/>
  <c r="O159" i="18"/>
  <c r="P159" i="18"/>
  <c r="C158" i="18"/>
  <c r="C158" i="16" s="1"/>
  <c r="D158" i="18"/>
  <c r="E158" i="18"/>
  <c r="F158" i="18"/>
  <c r="G158" i="18"/>
  <c r="H158" i="18"/>
  <c r="K158" i="18"/>
  <c r="D158" i="16" s="1"/>
  <c r="L158" i="18"/>
  <c r="M158" i="18"/>
  <c r="N158" i="18"/>
  <c r="O158" i="18"/>
  <c r="P158" i="18"/>
  <c r="C157" i="18"/>
  <c r="D157" i="18"/>
  <c r="E157" i="18"/>
  <c r="F157" i="18"/>
  <c r="G157" i="18"/>
  <c r="H157" i="18"/>
  <c r="K157" i="18"/>
  <c r="D157" i="16" s="1"/>
  <c r="L157" i="18"/>
  <c r="M157" i="18"/>
  <c r="N157" i="18"/>
  <c r="O157" i="18"/>
  <c r="P157" i="18"/>
  <c r="C156" i="18"/>
  <c r="C156" i="16" s="1"/>
  <c r="D156" i="18"/>
  <c r="E156" i="18"/>
  <c r="F156" i="18"/>
  <c r="G156" i="18"/>
  <c r="H156" i="18"/>
  <c r="K156" i="18"/>
  <c r="L156" i="18"/>
  <c r="M156" i="18"/>
  <c r="N156" i="18"/>
  <c r="O156" i="18"/>
  <c r="P156" i="18"/>
  <c r="C155" i="18"/>
  <c r="C155" i="16" s="1"/>
  <c r="D155" i="18"/>
  <c r="E155" i="18"/>
  <c r="F155" i="18"/>
  <c r="G155" i="18"/>
  <c r="H155" i="18"/>
  <c r="K155" i="18"/>
  <c r="D155" i="16" s="1"/>
  <c r="L155" i="18"/>
  <c r="M155" i="18"/>
  <c r="N155" i="18"/>
  <c r="O155" i="18"/>
  <c r="P155" i="18"/>
  <c r="C154" i="18"/>
  <c r="D154" i="18"/>
  <c r="E154" i="18"/>
  <c r="F154" i="18"/>
  <c r="G154" i="18"/>
  <c r="H154" i="18"/>
  <c r="K154" i="18"/>
  <c r="L154" i="18"/>
  <c r="M154" i="18"/>
  <c r="N154" i="18"/>
  <c r="O154" i="18"/>
  <c r="P154" i="18"/>
  <c r="C153" i="18"/>
  <c r="C153" i="16" s="1"/>
  <c r="D153" i="18"/>
  <c r="E153" i="18"/>
  <c r="F153" i="18"/>
  <c r="G153" i="18"/>
  <c r="H153" i="18"/>
  <c r="K153" i="18"/>
  <c r="L153" i="18"/>
  <c r="M153" i="18"/>
  <c r="N153" i="18"/>
  <c r="O153" i="18"/>
  <c r="P153" i="18"/>
  <c r="C152" i="18"/>
  <c r="C152" i="16" s="1"/>
  <c r="D152" i="18"/>
  <c r="E152" i="18"/>
  <c r="F152" i="18"/>
  <c r="G152" i="18"/>
  <c r="H152" i="18"/>
  <c r="K152" i="18"/>
  <c r="L152" i="18"/>
  <c r="M152" i="18"/>
  <c r="N152" i="18"/>
  <c r="O152" i="18"/>
  <c r="P152" i="18"/>
  <c r="C151" i="18"/>
  <c r="C151" i="16" s="1"/>
  <c r="D151" i="18"/>
  <c r="E151" i="18"/>
  <c r="F151" i="18"/>
  <c r="G151" i="18"/>
  <c r="H151" i="18"/>
  <c r="K151" i="18"/>
  <c r="L151" i="18"/>
  <c r="M151" i="18"/>
  <c r="N151" i="18"/>
  <c r="O151" i="18"/>
  <c r="P151" i="18"/>
  <c r="C150" i="18"/>
  <c r="C150" i="16" s="1"/>
  <c r="D150" i="18"/>
  <c r="E150" i="18"/>
  <c r="F150" i="18"/>
  <c r="G150" i="18"/>
  <c r="H150" i="18"/>
  <c r="K150" i="18"/>
  <c r="D150" i="16" s="1"/>
  <c r="L150" i="18"/>
  <c r="M150" i="18"/>
  <c r="N150" i="18"/>
  <c r="O150" i="18"/>
  <c r="P150" i="18"/>
  <c r="C149" i="18"/>
  <c r="C149" i="16" s="1"/>
  <c r="D149" i="18"/>
  <c r="E149" i="18"/>
  <c r="F149" i="18"/>
  <c r="G149" i="18"/>
  <c r="H149" i="18"/>
  <c r="K149" i="18"/>
  <c r="L149" i="18"/>
  <c r="M149" i="18"/>
  <c r="N149" i="18"/>
  <c r="O149" i="18"/>
  <c r="P149" i="18"/>
  <c r="C148" i="18"/>
  <c r="C148" i="16" s="1"/>
  <c r="D148" i="18"/>
  <c r="E148" i="18"/>
  <c r="F148" i="18"/>
  <c r="G148" i="18"/>
  <c r="H148" i="18"/>
  <c r="K148" i="18"/>
  <c r="D148" i="16" s="1"/>
  <c r="L148" i="18"/>
  <c r="M148" i="18"/>
  <c r="N148" i="18"/>
  <c r="O148" i="18"/>
  <c r="P148" i="18"/>
  <c r="C147" i="18"/>
  <c r="C147" i="16" s="1"/>
  <c r="D147" i="18"/>
  <c r="E147" i="18"/>
  <c r="F147" i="18"/>
  <c r="G147" i="18"/>
  <c r="H147" i="18"/>
  <c r="K147" i="18"/>
  <c r="L147" i="18"/>
  <c r="M147" i="18"/>
  <c r="N147" i="18"/>
  <c r="O147" i="18"/>
  <c r="P147" i="18"/>
  <c r="C146" i="18"/>
  <c r="C146" i="16" s="1"/>
  <c r="D146" i="18"/>
  <c r="E146" i="18"/>
  <c r="F146" i="18"/>
  <c r="G146" i="18"/>
  <c r="H146" i="18"/>
  <c r="K146" i="18"/>
  <c r="D146" i="16" s="1"/>
  <c r="L146" i="18"/>
  <c r="M146" i="18"/>
  <c r="N146" i="18"/>
  <c r="O146" i="18"/>
  <c r="P146" i="18"/>
  <c r="C145" i="18"/>
  <c r="C145" i="16" s="1"/>
  <c r="D145" i="18"/>
  <c r="E145" i="18"/>
  <c r="F145" i="18"/>
  <c r="G145" i="18"/>
  <c r="H145" i="18"/>
  <c r="K145" i="18"/>
  <c r="L145" i="18"/>
  <c r="M145" i="18"/>
  <c r="N145" i="18"/>
  <c r="O145" i="18"/>
  <c r="P145" i="18"/>
  <c r="C144" i="18"/>
  <c r="C144" i="16" s="1"/>
  <c r="D144" i="18"/>
  <c r="E144" i="18"/>
  <c r="F144" i="18"/>
  <c r="G144" i="18"/>
  <c r="H144" i="18"/>
  <c r="K144" i="18"/>
  <c r="L144" i="18"/>
  <c r="M144" i="18"/>
  <c r="N144" i="18"/>
  <c r="O144" i="18"/>
  <c r="P144" i="18"/>
  <c r="C143" i="18"/>
  <c r="C143" i="16" s="1"/>
  <c r="D143" i="18"/>
  <c r="E143" i="18"/>
  <c r="F143" i="18"/>
  <c r="G143" i="18"/>
  <c r="H143" i="18"/>
  <c r="K143" i="18"/>
  <c r="L143" i="18"/>
  <c r="M143" i="18"/>
  <c r="N143" i="18"/>
  <c r="O143" i="18"/>
  <c r="P143" i="18"/>
  <c r="C142" i="18"/>
  <c r="C142" i="16" s="1"/>
  <c r="D142" i="18"/>
  <c r="E142" i="18"/>
  <c r="F142" i="18"/>
  <c r="G142" i="18"/>
  <c r="H142" i="18"/>
  <c r="K142" i="18"/>
  <c r="L142" i="18"/>
  <c r="M142" i="18"/>
  <c r="N142" i="18"/>
  <c r="O142" i="18"/>
  <c r="P142" i="18"/>
  <c r="C141" i="18"/>
  <c r="C141" i="16" s="1"/>
  <c r="D141" i="18"/>
  <c r="E141" i="18"/>
  <c r="F141" i="18"/>
  <c r="G141" i="18"/>
  <c r="H141" i="18"/>
  <c r="K141" i="18"/>
  <c r="D141" i="16" s="1"/>
  <c r="L141" i="18"/>
  <c r="M141" i="18"/>
  <c r="N141" i="18"/>
  <c r="O141" i="18"/>
  <c r="P141" i="18"/>
  <c r="C140" i="18"/>
  <c r="D140" i="18"/>
  <c r="E140" i="18"/>
  <c r="F140" i="18"/>
  <c r="G140" i="18"/>
  <c r="H140" i="18"/>
  <c r="K140" i="18"/>
  <c r="D140" i="16" s="1"/>
  <c r="L140" i="18"/>
  <c r="M140" i="18"/>
  <c r="N140" i="18"/>
  <c r="O140" i="18"/>
  <c r="P140" i="18"/>
  <c r="C139" i="18"/>
  <c r="C139" i="16" s="1"/>
  <c r="D139" i="18"/>
  <c r="E139" i="18"/>
  <c r="F139" i="18"/>
  <c r="G139" i="18"/>
  <c r="H139" i="18"/>
  <c r="K139" i="18"/>
  <c r="D139" i="16" s="1"/>
  <c r="L139" i="18"/>
  <c r="M139" i="18"/>
  <c r="N139" i="18"/>
  <c r="O139" i="18"/>
  <c r="P139" i="18"/>
  <c r="C138" i="18"/>
  <c r="C138" i="16" s="1"/>
  <c r="D138" i="18"/>
  <c r="E138" i="18"/>
  <c r="F138" i="18"/>
  <c r="G138" i="18"/>
  <c r="H138" i="18"/>
  <c r="K138" i="18"/>
  <c r="D138" i="16" s="1"/>
  <c r="L138" i="18"/>
  <c r="M138" i="18"/>
  <c r="N138" i="18"/>
  <c r="O138" i="18"/>
  <c r="P138" i="18"/>
  <c r="C137" i="18"/>
  <c r="C137" i="16" s="1"/>
  <c r="D137" i="18"/>
  <c r="E137" i="18"/>
  <c r="F137" i="18"/>
  <c r="G137" i="18"/>
  <c r="H137" i="18"/>
  <c r="K137" i="18"/>
  <c r="D137" i="16" s="1"/>
  <c r="L137" i="18"/>
  <c r="M137" i="18"/>
  <c r="N137" i="18"/>
  <c r="O137" i="18"/>
  <c r="P137" i="18"/>
  <c r="C136" i="18"/>
  <c r="C136" i="16" s="1"/>
  <c r="D136" i="18"/>
  <c r="E136" i="18"/>
  <c r="F136" i="18"/>
  <c r="G136" i="18"/>
  <c r="H136" i="18"/>
  <c r="K136" i="18"/>
  <c r="L136" i="18"/>
  <c r="M136" i="18"/>
  <c r="N136" i="18"/>
  <c r="O136" i="18"/>
  <c r="P136" i="18"/>
  <c r="C135" i="18"/>
  <c r="D135" i="18"/>
  <c r="E135" i="18"/>
  <c r="F135" i="18"/>
  <c r="G135" i="18"/>
  <c r="H135" i="18"/>
  <c r="K135" i="18"/>
  <c r="D135" i="16" s="1"/>
  <c r="L135" i="18"/>
  <c r="M135" i="18"/>
  <c r="N135" i="18"/>
  <c r="O135" i="18"/>
  <c r="P135" i="18"/>
  <c r="C134" i="18"/>
  <c r="C134" i="16" s="1"/>
  <c r="D134" i="18"/>
  <c r="E134" i="18"/>
  <c r="F134" i="18"/>
  <c r="G134" i="18"/>
  <c r="H134" i="18"/>
  <c r="K134" i="18"/>
  <c r="L134" i="18"/>
  <c r="M134" i="18"/>
  <c r="N134" i="18"/>
  <c r="O134" i="18"/>
  <c r="P134" i="18"/>
  <c r="C133" i="18"/>
  <c r="D133" i="18"/>
  <c r="E133" i="18"/>
  <c r="F133" i="18"/>
  <c r="G133" i="18"/>
  <c r="H133" i="18"/>
  <c r="K133" i="18"/>
  <c r="D133" i="16" s="1"/>
  <c r="L133" i="18"/>
  <c r="M133" i="18"/>
  <c r="N133" i="18"/>
  <c r="O133" i="18"/>
  <c r="P133" i="18"/>
  <c r="C132" i="18"/>
  <c r="D132" i="18"/>
  <c r="E132" i="18"/>
  <c r="F132" i="18"/>
  <c r="G132" i="18"/>
  <c r="H132" i="18"/>
  <c r="K132" i="18"/>
  <c r="D132" i="16" s="1"/>
  <c r="L132" i="18"/>
  <c r="M132" i="18"/>
  <c r="N132" i="18"/>
  <c r="O132" i="18"/>
  <c r="P132" i="18"/>
  <c r="C131" i="18"/>
  <c r="D131" i="18"/>
  <c r="E131" i="18"/>
  <c r="F131" i="18"/>
  <c r="G131" i="18"/>
  <c r="H131" i="18"/>
  <c r="K131" i="18"/>
  <c r="D131" i="16" s="1"/>
  <c r="L131" i="18"/>
  <c r="M131" i="18"/>
  <c r="N131" i="18"/>
  <c r="O131" i="18"/>
  <c r="P131" i="18"/>
  <c r="C130" i="18"/>
  <c r="D130" i="18"/>
  <c r="E130" i="18"/>
  <c r="F130" i="18"/>
  <c r="G130" i="18"/>
  <c r="H130" i="18"/>
  <c r="K130" i="18"/>
  <c r="D130" i="16" s="1"/>
  <c r="L130" i="18"/>
  <c r="M130" i="18"/>
  <c r="N130" i="18"/>
  <c r="O130" i="18"/>
  <c r="P130" i="18"/>
  <c r="C129" i="18"/>
  <c r="C129" i="16" s="1"/>
  <c r="D129" i="18"/>
  <c r="E129" i="18"/>
  <c r="F129" i="18"/>
  <c r="G129" i="18"/>
  <c r="H129" i="18"/>
  <c r="K129" i="18"/>
  <c r="D129" i="16" s="1"/>
  <c r="L129" i="18"/>
  <c r="M129" i="18"/>
  <c r="N129" i="18"/>
  <c r="O129" i="18"/>
  <c r="P129" i="18"/>
  <c r="C128" i="18"/>
  <c r="C128" i="16" s="1"/>
  <c r="D128" i="18"/>
  <c r="E128" i="18"/>
  <c r="F128" i="18"/>
  <c r="G128" i="18"/>
  <c r="H128" i="18"/>
  <c r="K128" i="18"/>
  <c r="D128" i="16" s="1"/>
  <c r="L128" i="18"/>
  <c r="M128" i="18"/>
  <c r="N128" i="18"/>
  <c r="O128" i="18"/>
  <c r="P128" i="18"/>
  <c r="C127" i="18"/>
  <c r="C127" i="16" s="1"/>
  <c r="D127" i="18"/>
  <c r="E127" i="18"/>
  <c r="F127" i="18"/>
  <c r="G127" i="18"/>
  <c r="H127" i="18"/>
  <c r="K127" i="18"/>
  <c r="L127" i="18"/>
  <c r="M127" i="18"/>
  <c r="N127" i="18"/>
  <c r="O127" i="18"/>
  <c r="P127" i="18"/>
  <c r="C126" i="18"/>
  <c r="C126" i="16" s="1"/>
  <c r="D126" i="18"/>
  <c r="E126" i="18"/>
  <c r="F126" i="18"/>
  <c r="G126" i="18"/>
  <c r="H126" i="18"/>
  <c r="K126" i="18"/>
  <c r="L126" i="18"/>
  <c r="M126" i="18"/>
  <c r="N126" i="18"/>
  <c r="O126" i="18"/>
  <c r="P126" i="18"/>
  <c r="C125" i="18"/>
  <c r="C125" i="16" s="1"/>
  <c r="D125" i="18"/>
  <c r="E125" i="18"/>
  <c r="F125" i="18"/>
  <c r="G125" i="18"/>
  <c r="H125" i="18"/>
  <c r="K125" i="18"/>
  <c r="D125" i="16" s="1"/>
  <c r="L125" i="18"/>
  <c r="M125" i="18"/>
  <c r="N125" i="18"/>
  <c r="O125" i="18"/>
  <c r="P125" i="18"/>
  <c r="C124" i="18"/>
  <c r="D124" i="18"/>
  <c r="E124" i="18"/>
  <c r="F124" i="18"/>
  <c r="G124" i="18"/>
  <c r="H124" i="18"/>
  <c r="K124" i="18"/>
  <c r="L124" i="18"/>
  <c r="M124" i="18"/>
  <c r="N124" i="18"/>
  <c r="O124" i="18"/>
  <c r="P124" i="18"/>
  <c r="C123" i="18"/>
  <c r="C123" i="16" s="1"/>
  <c r="D123" i="18"/>
  <c r="E123" i="18"/>
  <c r="F123" i="18"/>
  <c r="G123" i="18"/>
  <c r="H123" i="18"/>
  <c r="K123" i="18"/>
  <c r="D123" i="16" s="1"/>
  <c r="L123" i="18"/>
  <c r="M123" i="18"/>
  <c r="N123" i="18"/>
  <c r="O123" i="18"/>
  <c r="P123" i="18"/>
  <c r="C122" i="18"/>
  <c r="C122" i="16" s="1"/>
  <c r="D122" i="18"/>
  <c r="E122" i="18"/>
  <c r="F122" i="18"/>
  <c r="G122" i="18"/>
  <c r="H122" i="18"/>
  <c r="K122" i="18"/>
  <c r="L122" i="18"/>
  <c r="M122" i="18"/>
  <c r="N122" i="18"/>
  <c r="O122" i="18"/>
  <c r="P122" i="18"/>
  <c r="C121" i="18"/>
  <c r="C121" i="16" s="1"/>
  <c r="D121" i="18"/>
  <c r="E121" i="18"/>
  <c r="F121" i="18"/>
  <c r="G121" i="18"/>
  <c r="H121" i="18"/>
  <c r="K121" i="18"/>
  <c r="L121" i="18"/>
  <c r="M121" i="18"/>
  <c r="N121" i="18"/>
  <c r="O121" i="18"/>
  <c r="P121" i="18"/>
  <c r="C120" i="18"/>
  <c r="C120" i="16" s="1"/>
  <c r="D120" i="18"/>
  <c r="E120" i="18"/>
  <c r="F120" i="18"/>
  <c r="G120" i="18"/>
  <c r="H120" i="18"/>
  <c r="K120" i="18"/>
  <c r="D120" i="16" s="1"/>
  <c r="L120" i="18"/>
  <c r="M120" i="18"/>
  <c r="N120" i="18"/>
  <c r="O120" i="18"/>
  <c r="P120" i="18"/>
  <c r="C119" i="18"/>
  <c r="C119" i="16" s="1"/>
  <c r="D119" i="18"/>
  <c r="E119" i="18"/>
  <c r="F119" i="18"/>
  <c r="G119" i="18"/>
  <c r="H119" i="18"/>
  <c r="K119" i="18"/>
  <c r="L119" i="18"/>
  <c r="M119" i="18"/>
  <c r="N119" i="18"/>
  <c r="O119" i="18"/>
  <c r="P119" i="18"/>
  <c r="C118" i="18"/>
  <c r="C118" i="16" s="1"/>
  <c r="D118" i="18"/>
  <c r="E118" i="18"/>
  <c r="F118" i="18"/>
  <c r="G118" i="18"/>
  <c r="H118" i="18"/>
  <c r="K118" i="18"/>
  <c r="D118" i="16" s="1"/>
  <c r="L118" i="18"/>
  <c r="M118" i="18"/>
  <c r="N118" i="18"/>
  <c r="O118" i="18"/>
  <c r="P118" i="18"/>
  <c r="C117" i="18"/>
  <c r="C117" i="16" s="1"/>
  <c r="D117" i="18"/>
  <c r="E117" i="18"/>
  <c r="F117" i="18"/>
  <c r="G117" i="18"/>
  <c r="H117" i="18"/>
  <c r="K117" i="18"/>
  <c r="L117" i="18"/>
  <c r="M117" i="18"/>
  <c r="N117" i="18"/>
  <c r="O117" i="18"/>
  <c r="P117" i="18"/>
  <c r="C116" i="18"/>
  <c r="D116" i="18"/>
  <c r="E116" i="18"/>
  <c r="F116" i="18"/>
  <c r="G116" i="18"/>
  <c r="H116" i="18"/>
  <c r="K116" i="18"/>
  <c r="D116" i="16" s="1"/>
  <c r="L116" i="18"/>
  <c r="M116" i="18"/>
  <c r="N116" i="18"/>
  <c r="O116" i="18"/>
  <c r="P116" i="18"/>
  <c r="C115" i="18"/>
  <c r="C115" i="16" s="1"/>
  <c r="D115" i="18"/>
  <c r="E115" i="18"/>
  <c r="F115" i="18"/>
  <c r="G115" i="18"/>
  <c r="H115" i="18"/>
  <c r="K115" i="18"/>
  <c r="L115" i="18"/>
  <c r="M115" i="18"/>
  <c r="N115" i="18"/>
  <c r="O115" i="18"/>
  <c r="P115" i="18"/>
  <c r="C114" i="18"/>
  <c r="C114" i="16" s="1"/>
  <c r="D114" i="18"/>
  <c r="E114" i="18"/>
  <c r="F114" i="18"/>
  <c r="G114" i="18"/>
  <c r="H114" i="18"/>
  <c r="K114" i="18"/>
  <c r="L114" i="18"/>
  <c r="M114" i="18"/>
  <c r="N114" i="18"/>
  <c r="O114" i="18"/>
  <c r="P114" i="18"/>
  <c r="C113" i="18"/>
  <c r="C113" i="16" s="1"/>
  <c r="D113" i="18"/>
  <c r="E113" i="18"/>
  <c r="F113" i="18"/>
  <c r="G113" i="18"/>
  <c r="H113" i="18"/>
  <c r="K113" i="18"/>
  <c r="D113" i="16" s="1"/>
  <c r="L113" i="18"/>
  <c r="M113" i="18"/>
  <c r="N113" i="18"/>
  <c r="O113" i="18"/>
  <c r="P113" i="18"/>
  <c r="C112" i="18"/>
  <c r="D112" i="18"/>
  <c r="E112" i="18"/>
  <c r="F112" i="18"/>
  <c r="G112" i="18"/>
  <c r="H112" i="18"/>
  <c r="K112" i="18"/>
  <c r="L112" i="18"/>
  <c r="M112" i="18"/>
  <c r="N112" i="18"/>
  <c r="O112" i="18"/>
  <c r="P112" i="18"/>
  <c r="C111" i="18"/>
  <c r="D111" i="18"/>
  <c r="E111" i="18"/>
  <c r="F111" i="18"/>
  <c r="G111" i="18"/>
  <c r="H111" i="18"/>
  <c r="K111" i="18"/>
  <c r="L111" i="18"/>
  <c r="M111" i="18"/>
  <c r="N111" i="18"/>
  <c r="O111" i="18"/>
  <c r="P111" i="18"/>
  <c r="C110" i="18"/>
  <c r="D110" i="18"/>
  <c r="E110" i="18"/>
  <c r="F110" i="18"/>
  <c r="G110" i="18"/>
  <c r="H110" i="18"/>
  <c r="K110" i="18"/>
  <c r="D110" i="16" s="1"/>
  <c r="L110" i="18"/>
  <c r="M110" i="18"/>
  <c r="N110" i="18"/>
  <c r="O110" i="18"/>
  <c r="P110" i="18"/>
  <c r="Q109" i="18"/>
  <c r="X109" i="18"/>
  <c r="W109" i="18"/>
  <c r="V109" i="18"/>
  <c r="T109" i="18"/>
  <c r="S109" i="18"/>
  <c r="E109" i="16" s="1"/>
  <c r="C108" i="18"/>
  <c r="D108" i="18"/>
  <c r="E108" i="18"/>
  <c r="F108" i="18"/>
  <c r="G108" i="18"/>
  <c r="H108" i="18"/>
  <c r="K108" i="18"/>
  <c r="D108" i="16" s="1"/>
  <c r="L108" i="18"/>
  <c r="M108" i="18"/>
  <c r="N108" i="18"/>
  <c r="O108" i="18"/>
  <c r="P108" i="18"/>
  <c r="C107" i="18"/>
  <c r="D107" i="18"/>
  <c r="E107" i="18"/>
  <c r="F107" i="18"/>
  <c r="G107" i="18"/>
  <c r="H107" i="18"/>
  <c r="K107" i="18"/>
  <c r="D107" i="16" s="1"/>
  <c r="L107" i="18"/>
  <c r="M107" i="18"/>
  <c r="N107" i="18"/>
  <c r="O107" i="18"/>
  <c r="P107" i="18"/>
  <c r="C106" i="18"/>
  <c r="D106" i="18"/>
  <c r="E106" i="18"/>
  <c r="F106" i="18"/>
  <c r="G106" i="18"/>
  <c r="H106" i="18"/>
  <c r="K106" i="18"/>
  <c r="D106" i="16" s="1"/>
  <c r="L106" i="18"/>
  <c r="M106" i="18"/>
  <c r="N106" i="18"/>
  <c r="O106" i="18"/>
  <c r="P106" i="18"/>
  <c r="C105" i="18"/>
  <c r="C105" i="16" s="1"/>
  <c r="D105" i="18"/>
  <c r="E105" i="18"/>
  <c r="F105" i="18"/>
  <c r="G105" i="18"/>
  <c r="H105" i="18"/>
  <c r="K105" i="18"/>
  <c r="D105" i="16" s="1"/>
  <c r="L105" i="18"/>
  <c r="M105" i="18"/>
  <c r="N105" i="18"/>
  <c r="O105" i="18"/>
  <c r="P105" i="18"/>
  <c r="C104" i="18"/>
  <c r="C104" i="16" s="1"/>
  <c r="D104" i="18"/>
  <c r="E104" i="18"/>
  <c r="F104" i="18"/>
  <c r="G104" i="18"/>
  <c r="H104" i="18"/>
  <c r="K104" i="18"/>
  <c r="D104" i="16" s="1"/>
  <c r="L104" i="18"/>
  <c r="M104" i="18"/>
  <c r="N104" i="18"/>
  <c r="O104" i="18"/>
  <c r="P104" i="18"/>
  <c r="C103" i="18"/>
  <c r="C103" i="16" s="1"/>
  <c r="D103" i="18"/>
  <c r="E103" i="18"/>
  <c r="F103" i="18"/>
  <c r="G103" i="18"/>
  <c r="H103" i="18"/>
  <c r="K103" i="18"/>
  <c r="D103" i="16" s="1"/>
  <c r="L103" i="18"/>
  <c r="M103" i="18"/>
  <c r="N103" i="18"/>
  <c r="O103" i="18"/>
  <c r="P103" i="18"/>
  <c r="C102" i="18"/>
  <c r="C102" i="16" s="1"/>
  <c r="D102" i="18"/>
  <c r="E102" i="18"/>
  <c r="F102" i="18"/>
  <c r="G102" i="18"/>
  <c r="H102" i="18"/>
  <c r="K102" i="18"/>
  <c r="D102" i="16" s="1"/>
  <c r="L102" i="18"/>
  <c r="M102" i="18"/>
  <c r="N102" i="18"/>
  <c r="O102" i="18"/>
  <c r="P102" i="18"/>
  <c r="C101" i="18"/>
  <c r="C101" i="16" s="1"/>
  <c r="D101" i="18"/>
  <c r="E101" i="18"/>
  <c r="F101" i="18"/>
  <c r="G101" i="18"/>
  <c r="H101" i="18"/>
  <c r="K101" i="18"/>
  <c r="D101" i="16" s="1"/>
  <c r="L101" i="18"/>
  <c r="M101" i="18"/>
  <c r="N101" i="18"/>
  <c r="O101" i="18"/>
  <c r="P101" i="18"/>
  <c r="C100" i="18"/>
  <c r="C100" i="16" s="1"/>
  <c r="D100" i="18"/>
  <c r="E100" i="18"/>
  <c r="F100" i="18"/>
  <c r="G100" i="18"/>
  <c r="H100" i="18"/>
  <c r="K100" i="18"/>
  <c r="D100" i="16" s="1"/>
  <c r="L100" i="18"/>
  <c r="M100" i="18"/>
  <c r="N100" i="18"/>
  <c r="O100" i="18"/>
  <c r="P100" i="18"/>
  <c r="C99" i="18"/>
  <c r="C99" i="16" s="1"/>
  <c r="D99" i="18"/>
  <c r="E99" i="18"/>
  <c r="F99" i="18"/>
  <c r="G99" i="18"/>
  <c r="H99" i="18"/>
  <c r="K99" i="18"/>
  <c r="D99" i="16" s="1"/>
  <c r="L99" i="18"/>
  <c r="M99" i="18"/>
  <c r="N99" i="18"/>
  <c r="O99" i="18"/>
  <c r="P99" i="18"/>
  <c r="C98" i="18"/>
  <c r="C98" i="16" s="1"/>
  <c r="D98" i="18"/>
  <c r="E98" i="18"/>
  <c r="F98" i="18"/>
  <c r="G98" i="18"/>
  <c r="H98" i="18"/>
  <c r="K98" i="18"/>
  <c r="L98" i="18"/>
  <c r="M98" i="18"/>
  <c r="N98" i="18"/>
  <c r="O98" i="18"/>
  <c r="P98" i="18"/>
  <c r="C97" i="18"/>
  <c r="C97" i="16" s="1"/>
  <c r="D97" i="18"/>
  <c r="E97" i="18"/>
  <c r="F97" i="18"/>
  <c r="G97" i="18"/>
  <c r="H97" i="18"/>
  <c r="K97" i="18"/>
  <c r="D97" i="16" s="1"/>
  <c r="L97" i="18"/>
  <c r="M97" i="18"/>
  <c r="N97" i="18"/>
  <c r="O97" i="18"/>
  <c r="P97" i="18"/>
  <c r="C96" i="18"/>
  <c r="C96" i="16" s="1"/>
  <c r="D96" i="18"/>
  <c r="E96" i="18"/>
  <c r="F96" i="18"/>
  <c r="G96" i="18"/>
  <c r="H96" i="18"/>
  <c r="K96" i="18"/>
  <c r="L96" i="18"/>
  <c r="M96" i="18"/>
  <c r="N96" i="18"/>
  <c r="O96" i="18"/>
  <c r="P96" i="18"/>
  <c r="C95" i="18"/>
  <c r="D95" i="18"/>
  <c r="E95" i="18"/>
  <c r="F95" i="18"/>
  <c r="G95" i="18"/>
  <c r="H95" i="18"/>
  <c r="K95" i="18"/>
  <c r="L95" i="18"/>
  <c r="M95" i="18"/>
  <c r="N95" i="18"/>
  <c r="O95" i="18"/>
  <c r="P95" i="18"/>
  <c r="C94" i="18"/>
  <c r="C94" i="16" s="1"/>
  <c r="D94" i="18"/>
  <c r="E94" i="18"/>
  <c r="F94" i="18"/>
  <c r="G94" i="18"/>
  <c r="H94" i="18"/>
  <c r="K94" i="18"/>
  <c r="D94" i="16" s="1"/>
  <c r="L94" i="18"/>
  <c r="M94" i="18"/>
  <c r="N94" i="18"/>
  <c r="O94" i="18"/>
  <c r="P94" i="18"/>
  <c r="C93" i="18"/>
  <c r="D93" i="18"/>
  <c r="E93" i="18"/>
  <c r="F93" i="18"/>
  <c r="G93" i="18"/>
  <c r="H93" i="18"/>
  <c r="K93" i="18"/>
  <c r="D93" i="16" s="1"/>
  <c r="L93" i="18"/>
  <c r="M93" i="18"/>
  <c r="N93" i="18"/>
  <c r="O93" i="18"/>
  <c r="P93" i="18"/>
  <c r="C92" i="18"/>
  <c r="D92" i="18"/>
  <c r="E92" i="18"/>
  <c r="F92" i="18"/>
  <c r="G92" i="18"/>
  <c r="H92" i="18"/>
  <c r="K92" i="18"/>
  <c r="D92" i="16" s="1"/>
  <c r="L92" i="18"/>
  <c r="M92" i="18"/>
  <c r="N92" i="18"/>
  <c r="O92" i="18"/>
  <c r="P92" i="18"/>
  <c r="C91" i="18"/>
  <c r="D91" i="18"/>
  <c r="E91" i="18"/>
  <c r="F91" i="18"/>
  <c r="G91" i="18"/>
  <c r="H91" i="18"/>
  <c r="K91" i="18"/>
  <c r="D91" i="16" s="1"/>
  <c r="L91" i="18"/>
  <c r="M91" i="18"/>
  <c r="N91" i="18"/>
  <c r="O91" i="18"/>
  <c r="P91" i="18"/>
  <c r="C90" i="18"/>
  <c r="C90" i="16" s="1"/>
  <c r="D90" i="18"/>
  <c r="E90" i="18"/>
  <c r="F90" i="18"/>
  <c r="G90" i="18"/>
  <c r="H90" i="18"/>
  <c r="K90" i="18"/>
  <c r="D90" i="16" s="1"/>
  <c r="L90" i="18"/>
  <c r="M90" i="18"/>
  <c r="N90" i="18"/>
  <c r="O90" i="18"/>
  <c r="P90" i="18"/>
  <c r="C89" i="18"/>
  <c r="D89" i="18"/>
  <c r="E89" i="18"/>
  <c r="F89" i="18"/>
  <c r="G89" i="18"/>
  <c r="H89" i="18"/>
  <c r="K89" i="18"/>
  <c r="D89" i="16" s="1"/>
  <c r="L89" i="18"/>
  <c r="M89" i="18"/>
  <c r="N89" i="18"/>
  <c r="O89" i="18"/>
  <c r="P89" i="18"/>
  <c r="C88" i="18"/>
  <c r="D88" i="18"/>
  <c r="E88" i="18"/>
  <c r="F88" i="18"/>
  <c r="G88" i="18"/>
  <c r="H88" i="18"/>
  <c r="K88" i="18"/>
  <c r="D88" i="16" s="1"/>
  <c r="L88" i="18"/>
  <c r="M88" i="18"/>
  <c r="N88" i="18"/>
  <c r="O88" i="18"/>
  <c r="P88" i="18"/>
  <c r="C87" i="18"/>
  <c r="D87" i="18"/>
  <c r="E87" i="18"/>
  <c r="F87" i="18"/>
  <c r="G87" i="18"/>
  <c r="H87" i="18"/>
  <c r="K87" i="18"/>
  <c r="D87" i="16" s="1"/>
  <c r="L87" i="18"/>
  <c r="M87" i="18"/>
  <c r="N87" i="18"/>
  <c r="O87" i="18"/>
  <c r="P87" i="18"/>
  <c r="C86" i="18"/>
  <c r="D86" i="18"/>
  <c r="E86" i="18"/>
  <c r="F86" i="18"/>
  <c r="G86" i="18"/>
  <c r="H86" i="18"/>
  <c r="K86" i="18"/>
  <c r="D86" i="16" s="1"/>
  <c r="L86" i="18"/>
  <c r="M86" i="18"/>
  <c r="N86" i="18"/>
  <c r="O86" i="18"/>
  <c r="P86" i="18"/>
  <c r="C85" i="18"/>
  <c r="D85" i="18"/>
  <c r="E85" i="18"/>
  <c r="F85" i="18"/>
  <c r="G85" i="18"/>
  <c r="H85" i="18"/>
  <c r="K85" i="18"/>
  <c r="D85" i="16" s="1"/>
  <c r="L85" i="18"/>
  <c r="M85" i="18"/>
  <c r="N85" i="18"/>
  <c r="O85" i="18"/>
  <c r="P85" i="18"/>
  <c r="C84" i="18"/>
  <c r="D84" i="18"/>
  <c r="E84" i="18"/>
  <c r="F84" i="18"/>
  <c r="G84" i="18"/>
  <c r="H84" i="18"/>
  <c r="K84" i="18"/>
  <c r="D84" i="16" s="1"/>
  <c r="L84" i="18"/>
  <c r="M84" i="18"/>
  <c r="N84" i="18"/>
  <c r="O84" i="18"/>
  <c r="P84" i="18"/>
  <c r="C83" i="18"/>
  <c r="D83" i="18"/>
  <c r="E83" i="18"/>
  <c r="F83" i="18"/>
  <c r="G83" i="18"/>
  <c r="H83" i="18"/>
  <c r="K83" i="18"/>
  <c r="D83" i="16" s="1"/>
  <c r="L83" i="18"/>
  <c r="M83" i="18"/>
  <c r="N83" i="18"/>
  <c r="O83" i="18"/>
  <c r="P83" i="18"/>
  <c r="C82" i="18"/>
  <c r="D82" i="18"/>
  <c r="E82" i="18"/>
  <c r="F82" i="18"/>
  <c r="G82" i="18"/>
  <c r="H82" i="18"/>
  <c r="K82" i="18"/>
  <c r="D82" i="16" s="1"/>
  <c r="L82" i="18"/>
  <c r="M82" i="18"/>
  <c r="N82" i="18"/>
  <c r="O82" i="18"/>
  <c r="P82" i="18"/>
  <c r="C81" i="18"/>
  <c r="D81" i="18"/>
  <c r="E81" i="18"/>
  <c r="F81" i="18"/>
  <c r="G81" i="18"/>
  <c r="H81" i="18"/>
  <c r="K81" i="18"/>
  <c r="D81" i="16" s="1"/>
  <c r="L81" i="18"/>
  <c r="M81" i="18"/>
  <c r="N81" i="18"/>
  <c r="O81" i="18"/>
  <c r="P81" i="18"/>
  <c r="C80" i="18"/>
  <c r="D80" i="18"/>
  <c r="E80" i="18"/>
  <c r="F80" i="18"/>
  <c r="G80" i="18"/>
  <c r="H80" i="18"/>
  <c r="K80" i="18"/>
  <c r="D80" i="16" s="1"/>
  <c r="L80" i="18"/>
  <c r="M80" i="18"/>
  <c r="N80" i="18"/>
  <c r="O80" i="18"/>
  <c r="P80" i="18"/>
  <c r="C79" i="18"/>
  <c r="C79" i="16" s="1"/>
  <c r="D79" i="18"/>
  <c r="E79" i="18"/>
  <c r="F79" i="18"/>
  <c r="G79" i="18"/>
  <c r="H79" i="18"/>
  <c r="K79" i="18"/>
  <c r="D79" i="16" s="1"/>
  <c r="L79" i="18"/>
  <c r="M79" i="18"/>
  <c r="N79" i="18"/>
  <c r="O79" i="18"/>
  <c r="P79" i="18"/>
  <c r="C78" i="18"/>
  <c r="D78" i="18"/>
  <c r="E78" i="18"/>
  <c r="F78" i="18"/>
  <c r="G78" i="18"/>
  <c r="H78" i="18"/>
  <c r="K78" i="18"/>
  <c r="D78" i="16" s="1"/>
  <c r="L78" i="18"/>
  <c r="M78" i="18"/>
  <c r="N78" i="18"/>
  <c r="O78" i="18"/>
  <c r="P78" i="18"/>
  <c r="C77" i="18"/>
  <c r="D77" i="18"/>
  <c r="E77" i="18"/>
  <c r="F77" i="18"/>
  <c r="G77" i="18"/>
  <c r="H77" i="18"/>
  <c r="K77" i="18"/>
  <c r="D77" i="16" s="1"/>
  <c r="L77" i="18"/>
  <c r="M77" i="18"/>
  <c r="N77" i="18"/>
  <c r="O77" i="18"/>
  <c r="P77" i="18"/>
  <c r="C76" i="18"/>
  <c r="D76" i="18"/>
  <c r="E76" i="18"/>
  <c r="F76" i="18"/>
  <c r="G76" i="18"/>
  <c r="H76" i="18"/>
  <c r="K76" i="18"/>
  <c r="D76" i="16" s="1"/>
  <c r="L76" i="18"/>
  <c r="M76" i="18"/>
  <c r="N76" i="18"/>
  <c r="O76" i="18"/>
  <c r="P76" i="18"/>
  <c r="C75" i="18"/>
  <c r="D75" i="18"/>
  <c r="E75" i="18"/>
  <c r="F75" i="18"/>
  <c r="G75" i="18"/>
  <c r="H75" i="18"/>
  <c r="K75" i="18"/>
  <c r="D75" i="16" s="1"/>
  <c r="L75" i="18"/>
  <c r="M75" i="18"/>
  <c r="N75" i="18"/>
  <c r="O75" i="18"/>
  <c r="P75" i="18"/>
  <c r="C74" i="18"/>
  <c r="C74" i="16" s="1"/>
  <c r="D74" i="18"/>
  <c r="E74" i="18"/>
  <c r="F74" i="18"/>
  <c r="G74" i="18"/>
  <c r="H74" i="18"/>
  <c r="K74" i="18"/>
  <c r="L74" i="18"/>
  <c r="M74" i="18"/>
  <c r="N74" i="18"/>
  <c r="O74" i="18"/>
  <c r="P74" i="18"/>
  <c r="C73" i="18"/>
  <c r="C73" i="16" s="1"/>
  <c r="D73" i="18"/>
  <c r="E73" i="18"/>
  <c r="F73" i="18"/>
  <c r="G73" i="18"/>
  <c r="H73" i="18"/>
  <c r="K73" i="18"/>
  <c r="D73" i="16" s="1"/>
  <c r="L73" i="18"/>
  <c r="M73" i="18"/>
  <c r="N73" i="18"/>
  <c r="O73" i="18"/>
  <c r="P73" i="18"/>
  <c r="C72" i="18"/>
  <c r="C72" i="16" s="1"/>
  <c r="D72" i="18"/>
  <c r="E72" i="18"/>
  <c r="F72" i="18"/>
  <c r="G72" i="18"/>
  <c r="H72" i="18"/>
  <c r="K72" i="18"/>
  <c r="L72" i="18"/>
  <c r="M72" i="18"/>
  <c r="N72" i="18"/>
  <c r="O72" i="18"/>
  <c r="P72" i="18"/>
  <c r="C71" i="18"/>
  <c r="C71" i="16" s="1"/>
  <c r="D71" i="18"/>
  <c r="E71" i="18"/>
  <c r="F71" i="18"/>
  <c r="G71" i="18"/>
  <c r="H71" i="18"/>
  <c r="K71" i="18"/>
  <c r="L71" i="18"/>
  <c r="M71" i="18"/>
  <c r="N71" i="18"/>
  <c r="O71" i="18"/>
  <c r="P71" i="18"/>
  <c r="C70" i="18"/>
  <c r="C70" i="16" s="1"/>
  <c r="D70" i="18"/>
  <c r="E70" i="18"/>
  <c r="F70" i="18"/>
  <c r="G70" i="18"/>
  <c r="H70" i="18"/>
  <c r="K70" i="18"/>
  <c r="D70" i="16" s="1"/>
  <c r="L70" i="18"/>
  <c r="M70" i="18"/>
  <c r="N70" i="18"/>
  <c r="O70" i="18"/>
  <c r="P70" i="18"/>
  <c r="C69" i="18"/>
  <c r="C69" i="16" s="1"/>
  <c r="D69" i="18"/>
  <c r="E69" i="18"/>
  <c r="F69" i="18"/>
  <c r="G69" i="18"/>
  <c r="H69" i="18"/>
  <c r="K69" i="18"/>
  <c r="L69" i="18"/>
  <c r="M69" i="18"/>
  <c r="N69" i="18"/>
  <c r="O69" i="18"/>
  <c r="P69" i="18"/>
  <c r="C68" i="18"/>
  <c r="C68" i="16" s="1"/>
  <c r="D68" i="18"/>
  <c r="E68" i="18"/>
  <c r="F68" i="18"/>
  <c r="G68" i="18"/>
  <c r="H68" i="18"/>
  <c r="K68" i="18"/>
  <c r="L68" i="18"/>
  <c r="M68" i="18"/>
  <c r="N68" i="18"/>
  <c r="O68" i="18"/>
  <c r="P68" i="18"/>
  <c r="C67" i="18"/>
  <c r="C67" i="16" s="1"/>
  <c r="D67" i="18"/>
  <c r="E67" i="18"/>
  <c r="F67" i="18"/>
  <c r="G67" i="18"/>
  <c r="H67" i="18"/>
  <c r="K67" i="18"/>
  <c r="L67" i="18"/>
  <c r="M67" i="18"/>
  <c r="N67" i="18"/>
  <c r="O67" i="18"/>
  <c r="P67" i="18"/>
  <c r="C66" i="18"/>
  <c r="C66" i="16" s="1"/>
  <c r="D66" i="18"/>
  <c r="E66" i="18"/>
  <c r="F66" i="18"/>
  <c r="G66" i="18"/>
  <c r="H66" i="18"/>
  <c r="K66" i="18"/>
  <c r="L66" i="18"/>
  <c r="M66" i="18"/>
  <c r="N66" i="18"/>
  <c r="O66" i="18"/>
  <c r="P66" i="18"/>
  <c r="C65" i="18"/>
  <c r="D65" i="18"/>
  <c r="E65" i="18"/>
  <c r="F65" i="18"/>
  <c r="G65" i="18"/>
  <c r="H65" i="18"/>
  <c r="K65" i="18"/>
  <c r="L65" i="18"/>
  <c r="M65" i="18"/>
  <c r="N65" i="18"/>
  <c r="O65" i="18"/>
  <c r="P65" i="18"/>
  <c r="C64" i="18"/>
  <c r="C64" i="16" s="1"/>
  <c r="D64" i="18"/>
  <c r="E64" i="18"/>
  <c r="F64" i="18"/>
  <c r="G64" i="18"/>
  <c r="H64" i="18"/>
  <c r="K64" i="18"/>
  <c r="L64" i="18"/>
  <c r="M64" i="18"/>
  <c r="N64" i="18"/>
  <c r="O64" i="18"/>
  <c r="P64" i="18"/>
  <c r="C63" i="18"/>
  <c r="C63" i="16" s="1"/>
  <c r="D63" i="18"/>
  <c r="E63" i="18"/>
  <c r="F63" i="18"/>
  <c r="G63" i="18"/>
  <c r="H63" i="18"/>
  <c r="K63" i="18"/>
  <c r="D63" i="16" s="1"/>
  <c r="L63" i="18"/>
  <c r="M63" i="18"/>
  <c r="N63" i="18"/>
  <c r="O63" i="18"/>
  <c r="P63" i="18"/>
  <c r="C62" i="18"/>
  <c r="C62" i="16" s="1"/>
  <c r="D62" i="18"/>
  <c r="E62" i="18"/>
  <c r="F62" i="18"/>
  <c r="G62" i="18"/>
  <c r="H62" i="18"/>
  <c r="K62" i="18"/>
  <c r="D62" i="16" s="1"/>
  <c r="L62" i="18"/>
  <c r="M62" i="18"/>
  <c r="N62" i="18"/>
  <c r="O62" i="18"/>
  <c r="P62" i="18"/>
  <c r="C61" i="18"/>
  <c r="C61" i="16" s="1"/>
  <c r="D61" i="18"/>
  <c r="E61" i="18"/>
  <c r="F61" i="18"/>
  <c r="G61" i="18"/>
  <c r="H61" i="18"/>
  <c r="K61" i="18"/>
  <c r="D61" i="16" s="1"/>
  <c r="L61" i="18"/>
  <c r="M61" i="18"/>
  <c r="N61" i="18"/>
  <c r="O61" i="18"/>
  <c r="P61" i="18"/>
  <c r="C60" i="18"/>
  <c r="D60" i="18"/>
  <c r="E60" i="18"/>
  <c r="F60" i="18"/>
  <c r="G60" i="18"/>
  <c r="H60" i="18"/>
  <c r="K60" i="18"/>
  <c r="D60" i="16" s="1"/>
  <c r="L60" i="18"/>
  <c r="M60" i="18"/>
  <c r="N60" i="18"/>
  <c r="O60" i="18"/>
  <c r="P60" i="18"/>
  <c r="C59" i="18"/>
  <c r="D59" i="18"/>
  <c r="E59" i="18"/>
  <c r="F59" i="18"/>
  <c r="G59" i="18"/>
  <c r="H59" i="18"/>
  <c r="K59" i="18"/>
  <c r="D59" i="16" s="1"/>
  <c r="L59" i="18"/>
  <c r="M59" i="18"/>
  <c r="N59" i="18"/>
  <c r="O59" i="18"/>
  <c r="P59" i="18"/>
  <c r="C58" i="18"/>
  <c r="D58" i="18"/>
  <c r="E58" i="18"/>
  <c r="F58" i="18"/>
  <c r="G58" i="18"/>
  <c r="H58" i="18"/>
  <c r="K58" i="18"/>
  <c r="D58" i="16" s="1"/>
  <c r="L58" i="18"/>
  <c r="M58" i="18"/>
  <c r="N58" i="18"/>
  <c r="O58" i="18"/>
  <c r="P58" i="18"/>
  <c r="C57" i="18"/>
  <c r="D57" i="18"/>
  <c r="E57" i="18"/>
  <c r="F57" i="18"/>
  <c r="G57" i="18"/>
  <c r="H57" i="18"/>
  <c r="K57" i="18"/>
  <c r="D57" i="16" s="1"/>
  <c r="L57" i="18"/>
  <c r="M57" i="18"/>
  <c r="N57" i="18"/>
  <c r="O57" i="18"/>
  <c r="P57" i="18"/>
  <c r="C56" i="18"/>
  <c r="C56" i="16" s="1"/>
  <c r="D56" i="18"/>
  <c r="E56" i="18"/>
  <c r="F56" i="18"/>
  <c r="G56" i="18"/>
  <c r="H56" i="18"/>
  <c r="K56" i="18"/>
  <c r="D56" i="16" s="1"/>
  <c r="L56" i="18"/>
  <c r="M56" i="18"/>
  <c r="N56" i="18"/>
  <c r="O56" i="18"/>
  <c r="P56" i="18"/>
  <c r="C55" i="18"/>
  <c r="D55" i="18"/>
  <c r="E55" i="18"/>
  <c r="F55" i="18"/>
  <c r="G55" i="18"/>
  <c r="H55" i="18"/>
  <c r="K55" i="18"/>
  <c r="D55" i="16" s="1"/>
  <c r="L55" i="18"/>
  <c r="M55" i="18"/>
  <c r="N55" i="18"/>
  <c r="O55" i="18"/>
  <c r="P55" i="18"/>
  <c r="C54" i="18"/>
  <c r="C54" i="16" s="1"/>
  <c r="D54" i="18"/>
  <c r="E54" i="18"/>
  <c r="F54" i="18"/>
  <c r="G54" i="18"/>
  <c r="H54" i="18"/>
  <c r="K54" i="18"/>
  <c r="D54" i="16" s="1"/>
  <c r="L54" i="18"/>
  <c r="M54" i="18"/>
  <c r="N54" i="18"/>
  <c r="O54" i="18"/>
  <c r="P54" i="18"/>
  <c r="C53" i="18"/>
  <c r="C53" i="16" s="1"/>
  <c r="D53" i="18"/>
  <c r="E53" i="18"/>
  <c r="F53" i="18"/>
  <c r="G53" i="18"/>
  <c r="H53" i="18"/>
  <c r="K53" i="18"/>
  <c r="D53" i="16" s="1"/>
  <c r="L53" i="18"/>
  <c r="M53" i="18"/>
  <c r="N53" i="18"/>
  <c r="O53" i="18"/>
  <c r="P53" i="18"/>
  <c r="C52" i="18"/>
  <c r="C52" i="16" s="1"/>
  <c r="D52" i="18"/>
  <c r="E52" i="18"/>
  <c r="F52" i="18"/>
  <c r="G52" i="18"/>
  <c r="H52" i="18"/>
  <c r="K52" i="18"/>
  <c r="L52" i="18"/>
  <c r="M52" i="18"/>
  <c r="N52" i="18"/>
  <c r="O52" i="18"/>
  <c r="P52" i="18"/>
  <c r="C51" i="18"/>
  <c r="D51" i="18"/>
  <c r="E51" i="18"/>
  <c r="F51" i="18"/>
  <c r="G51" i="18"/>
  <c r="H51" i="18"/>
  <c r="K51" i="18"/>
  <c r="D51" i="16" s="1"/>
  <c r="L51" i="18"/>
  <c r="M51" i="18"/>
  <c r="N51" i="18"/>
  <c r="O51" i="18"/>
  <c r="P51" i="18"/>
  <c r="C50" i="18"/>
  <c r="C50" i="16" s="1"/>
  <c r="D50" i="18"/>
  <c r="E50" i="18"/>
  <c r="F50" i="18"/>
  <c r="G50" i="18"/>
  <c r="H50" i="18"/>
  <c r="K50" i="18"/>
  <c r="L50" i="18"/>
  <c r="M50" i="18"/>
  <c r="N50" i="18"/>
  <c r="O50" i="18"/>
  <c r="P50" i="18"/>
  <c r="C49" i="18"/>
  <c r="C49" i="16" s="1"/>
  <c r="D49" i="18"/>
  <c r="E49" i="18"/>
  <c r="F49" i="18"/>
  <c r="G49" i="18"/>
  <c r="H49" i="18"/>
  <c r="K49" i="18"/>
  <c r="D49" i="16" s="1"/>
  <c r="L49" i="18"/>
  <c r="M49" i="18"/>
  <c r="N49" i="18"/>
  <c r="O49" i="18"/>
  <c r="P49" i="18"/>
  <c r="C48" i="18"/>
  <c r="D48" i="18"/>
  <c r="E48" i="18"/>
  <c r="F48" i="18"/>
  <c r="G48" i="18"/>
  <c r="H48" i="18"/>
  <c r="K48" i="18"/>
  <c r="D48" i="16" s="1"/>
  <c r="L48" i="18"/>
  <c r="M48" i="18"/>
  <c r="N48" i="18"/>
  <c r="O48" i="18"/>
  <c r="P48" i="18"/>
  <c r="C47" i="18"/>
  <c r="D47" i="18"/>
  <c r="E47" i="18"/>
  <c r="F47" i="18"/>
  <c r="G47" i="18"/>
  <c r="H47" i="18"/>
  <c r="K47" i="18"/>
  <c r="D47" i="16" s="1"/>
  <c r="L47" i="18"/>
  <c r="M47" i="18"/>
  <c r="N47" i="18"/>
  <c r="O47" i="18"/>
  <c r="P47" i="18"/>
  <c r="C46" i="18"/>
  <c r="D46" i="18"/>
  <c r="E46" i="18"/>
  <c r="F46" i="18"/>
  <c r="G46" i="18"/>
  <c r="H46" i="18"/>
  <c r="K46" i="18"/>
  <c r="D46" i="16" s="1"/>
  <c r="L46" i="18"/>
  <c r="M46" i="18"/>
  <c r="N46" i="18"/>
  <c r="O46" i="18"/>
  <c r="P46" i="18"/>
  <c r="C45" i="18"/>
  <c r="D45" i="18"/>
  <c r="E45" i="18"/>
  <c r="F45" i="18"/>
  <c r="G45" i="18"/>
  <c r="H45" i="18"/>
  <c r="K45" i="18"/>
  <c r="D45" i="16" s="1"/>
  <c r="L45" i="18"/>
  <c r="M45" i="18"/>
  <c r="N45" i="18"/>
  <c r="O45" i="18"/>
  <c r="P45" i="18"/>
  <c r="C44" i="18"/>
  <c r="C44" i="16" s="1"/>
  <c r="D44" i="18"/>
  <c r="E44" i="18"/>
  <c r="F44" i="18"/>
  <c r="G44" i="18"/>
  <c r="H44" i="18"/>
  <c r="K44" i="18"/>
  <c r="D44" i="16" s="1"/>
  <c r="L44" i="18"/>
  <c r="M44" i="18"/>
  <c r="N44" i="18"/>
  <c r="O44" i="18"/>
  <c r="P44" i="18"/>
  <c r="C43" i="18"/>
  <c r="C43" i="16" s="1"/>
  <c r="D43" i="18"/>
  <c r="E43" i="18"/>
  <c r="F43" i="18"/>
  <c r="G43" i="18"/>
  <c r="H43" i="18"/>
  <c r="K43" i="18"/>
  <c r="D43" i="16" s="1"/>
  <c r="L43" i="18"/>
  <c r="M43" i="18"/>
  <c r="N43" i="18"/>
  <c r="O43" i="18"/>
  <c r="P43" i="18"/>
  <c r="C42" i="18"/>
  <c r="C42" i="16" s="1"/>
  <c r="D42" i="18"/>
  <c r="E42" i="18"/>
  <c r="F42" i="18"/>
  <c r="G42" i="18"/>
  <c r="H42" i="18"/>
  <c r="K42" i="18"/>
  <c r="D42" i="16" s="1"/>
  <c r="L42" i="18"/>
  <c r="M42" i="18"/>
  <c r="N42" i="18"/>
  <c r="O42" i="18"/>
  <c r="P42" i="18"/>
  <c r="C41" i="18"/>
  <c r="C41" i="16" s="1"/>
  <c r="D41" i="18"/>
  <c r="E41" i="18"/>
  <c r="F41" i="18"/>
  <c r="G41" i="18"/>
  <c r="H41" i="18"/>
  <c r="K41" i="18"/>
  <c r="L41" i="18"/>
  <c r="M41" i="18"/>
  <c r="N41" i="18"/>
  <c r="O41" i="18"/>
  <c r="P41" i="18"/>
  <c r="C40" i="18"/>
  <c r="C40" i="16" s="1"/>
  <c r="D40" i="18"/>
  <c r="E40" i="18"/>
  <c r="F40" i="18"/>
  <c r="G40" i="18"/>
  <c r="H40" i="18"/>
  <c r="K40" i="18"/>
  <c r="L40" i="18"/>
  <c r="M40" i="18"/>
  <c r="N40" i="18"/>
  <c r="O40" i="18"/>
  <c r="P40" i="18"/>
  <c r="C39" i="18"/>
  <c r="C39" i="16" s="1"/>
  <c r="D39" i="18"/>
  <c r="E39" i="18"/>
  <c r="F39" i="18"/>
  <c r="G39" i="18"/>
  <c r="H39" i="18"/>
  <c r="K39" i="18"/>
  <c r="D39" i="16" s="1"/>
  <c r="L39" i="18"/>
  <c r="M39" i="18"/>
  <c r="N39" i="18"/>
  <c r="O39" i="18"/>
  <c r="P39" i="18"/>
  <c r="C38" i="18"/>
  <c r="C38" i="16" s="1"/>
  <c r="D38" i="18"/>
  <c r="E38" i="18"/>
  <c r="F38" i="18"/>
  <c r="G38" i="18"/>
  <c r="H38" i="18"/>
  <c r="K38" i="18"/>
  <c r="L38" i="18"/>
  <c r="M38" i="18"/>
  <c r="N38" i="18"/>
  <c r="O38" i="18"/>
  <c r="P38" i="18"/>
  <c r="C37" i="18"/>
  <c r="C37" i="16" s="1"/>
  <c r="D37" i="18"/>
  <c r="E37" i="18"/>
  <c r="F37" i="18"/>
  <c r="G37" i="18"/>
  <c r="H37" i="18"/>
  <c r="K37" i="18"/>
  <c r="D37" i="16" s="1"/>
  <c r="L37" i="18"/>
  <c r="M37" i="18"/>
  <c r="N37" i="18"/>
  <c r="O37" i="18"/>
  <c r="P37" i="18"/>
  <c r="C36" i="18"/>
  <c r="C36" i="16" s="1"/>
  <c r="D36" i="18"/>
  <c r="E36" i="18"/>
  <c r="F36" i="18"/>
  <c r="G36" i="18"/>
  <c r="H36" i="18"/>
  <c r="K36" i="18"/>
  <c r="L36" i="18"/>
  <c r="M36" i="18"/>
  <c r="N36" i="18"/>
  <c r="O36" i="18"/>
  <c r="P36" i="18"/>
  <c r="C35" i="18"/>
  <c r="C35" i="16" s="1"/>
  <c r="D35" i="18"/>
  <c r="E35" i="18"/>
  <c r="F35" i="18"/>
  <c r="G35" i="18"/>
  <c r="H35" i="18"/>
  <c r="K35" i="18"/>
  <c r="L35" i="18"/>
  <c r="M35" i="18"/>
  <c r="N35" i="18"/>
  <c r="O35" i="18"/>
  <c r="P35" i="18"/>
  <c r="C34" i="18"/>
  <c r="C34" i="16" s="1"/>
  <c r="D34" i="18"/>
  <c r="E34" i="18"/>
  <c r="F34" i="18"/>
  <c r="G34" i="18"/>
  <c r="H34" i="18"/>
  <c r="K34" i="18"/>
  <c r="L34" i="18"/>
  <c r="M34" i="18"/>
  <c r="N34" i="18"/>
  <c r="O34" i="18"/>
  <c r="P34" i="18"/>
  <c r="C33" i="18"/>
  <c r="C33" i="16" s="1"/>
  <c r="D33" i="18"/>
  <c r="E33" i="18"/>
  <c r="F33" i="18"/>
  <c r="G33" i="18"/>
  <c r="H33" i="18"/>
  <c r="K33" i="18"/>
  <c r="D33" i="16" s="1"/>
  <c r="L33" i="18"/>
  <c r="M33" i="18"/>
  <c r="N33" i="18"/>
  <c r="O33" i="18"/>
  <c r="P33" i="18"/>
  <c r="C32" i="18"/>
  <c r="C32" i="16" s="1"/>
  <c r="D32" i="18"/>
  <c r="E32" i="18"/>
  <c r="F32" i="18"/>
  <c r="G32" i="18"/>
  <c r="H32" i="18"/>
  <c r="K32" i="18"/>
  <c r="D32" i="16" s="1"/>
  <c r="L32" i="18"/>
  <c r="M32" i="18"/>
  <c r="N32" i="18"/>
  <c r="O32" i="18"/>
  <c r="P32" i="18"/>
  <c r="C31" i="18"/>
  <c r="C31" i="16" s="1"/>
  <c r="D31" i="18"/>
  <c r="E31" i="18"/>
  <c r="F31" i="18"/>
  <c r="G31" i="18"/>
  <c r="H31" i="18"/>
  <c r="K31" i="18"/>
  <c r="D31" i="16" s="1"/>
  <c r="L31" i="18"/>
  <c r="M31" i="18"/>
  <c r="N31" i="18"/>
  <c r="O31" i="18"/>
  <c r="P31" i="18"/>
  <c r="C30" i="18"/>
  <c r="C30" i="16" s="1"/>
  <c r="D30" i="18"/>
  <c r="E30" i="18"/>
  <c r="F30" i="18"/>
  <c r="G30" i="18"/>
  <c r="H30" i="18"/>
  <c r="K30" i="18"/>
  <c r="L30" i="18"/>
  <c r="M30" i="18"/>
  <c r="N30" i="18"/>
  <c r="O30" i="18"/>
  <c r="P30" i="18"/>
  <c r="C29" i="18"/>
  <c r="D29" i="18"/>
  <c r="E29" i="18"/>
  <c r="F29" i="18"/>
  <c r="G29" i="18"/>
  <c r="H29" i="18"/>
  <c r="K29" i="18"/>
  <c r="D29" i="16" s="1"/>
  <c r="L29" i="18"/>
  <c r="M29" i="18"/>
  <c r="N29" i="18"/>
  <c r="O29" i="18"/>
  <c r="P29" i="18"/>
  <c r="C28" i="18"/>
  <c r="C28" i="16" s="1"/>
  <c r="D28" i="18"/>
  <c r="E28" i="18"/>
  <c r="F28" i="18"/>
  <c r="G28" i="18"/>
  <c r="H28" i="18"/>
  <c r="K28" i="18"/>
  <c r="L28" i="18"/>
  <c r="M28" i="18"/>
  <c r="N28" i="18"/>
  <c r="O28" i="18"/>
  <c r="P28" i="18"/>
  <c r="C27" i="18"/>
  <c r="C27" i="16" s="1"/>
  <c r="D27" i="18"/>
  <c r="E27" i="18"/>
  <c r="F27" i="18"/>
  <c r="G27" i="18"/>
  <c r="H27" i="18"/>
  <c r="K27" i="18"/>
  <c r="L27" i="18"/>
  <c r="M27" i="18"/>
  <c r="N27" i="18"/>
  <c r="O27" i="18"/>
  <c r="P27" i="18"/>
  <c r="C26" i="18"/>
  <c r="C26" i="16" s="1"/>
  <c r="D26" i="18"/>
  <c r="E26" i="18"/>
  <c r="F26" i="18"/>
  <c r="G26" i="18"/>
  <c r="H26" i="18"/>
  <c r="K26" i="18"/>
  <c r="D26" i="16" s="1"/>
  <c r="L26" i="18"/>
  <c r="M26" i="18"/>
  <c r="N26" i="18"/>
  <c r="O26" i="18"/>
  <c r="P26" i="18"/>
  <c r="C25" i="18"/>
  <c r="C25" i="16" s="1"/>
  <c r="D25" i="18"/>
  <c r="E25" i="18"/>
  <c r="F25" i="18"/>
  <c r="G25" i="18"/>
  <c r="H25" i="18"/>
  <c r="K25" i="18"/>
  <c r="L25" i="18"/>
  <c r="M25" i="18"/>
  <c r="N25" i="18"/>
  <c r="O25" i="18"/>
  <c r="P25" i="18"/>
  <c r="C24" i="18"/>
  <c r="C24" i="16" s="1"/>
  <c r="D24" i="18"/>
  <c r="E24" i="18"/>
  <c r="F24" i="18"/>
  <c r="G24" i="18"/>
  <c r="H24" i="18"/>
  <c r="K24" i="18"/>
  <c r="L24" i="18"/>
  <c r="M24" i="18"/>
  <c r="N24" i="18"/>
  <c r="O24" i="18"/>
  <c r="P24" i="18"/>
  <c r="C23" i="18"/>
  <c r="C23" i="16" s="1"/>
  <c r="D23" i="18"/>
  <c r="E23" i="18"/>
  <c r="F23" i="18"/>
  <c r="G23" i="18"/>
  <c r="H23" i="18"/>
  <c r="K23" i="18"/>
  <c r="L23" i="18"/>
  <c r="M23" i="18"/>
  <c r="N23" i="18"/>
  <c r="O23" i="18"/>
  <c r="P23" i="18"/>
  <c r="C22" i="18"/>
  <c r="C22" i="16" s="1"/>
  <c r="D22" i="18"/>
  <c r="E22" i="18"/>
  <c r="F22" i="18"/>
  <c r="G22" i="18"/>
  <c r="H22" i="18"/>
  <c r="K22" i="18"/>
  <c r="L22" i="18"/>
  <c r="M22" i="18"/>
  <c r="N22" i="18"/>
  <c r="O22" i="18"/>
  <c r="P22" i="18"/>
  <c r="C21" i="18"/>
  <c r="C21" i="16" s="1"/>
  <c r="D21" i="18"/>
  <c r="E21" i="18"/>
  <c r="F21" i="18"/>
  <c r="G21" i="18"/>
  <c r="H21" i="18"/>
  <c r="K21" i="18"/>
  <c r="L21" i="18"/>
  <c r="M21" i="18"/>
  <c r="N21" i="18"/>
  <c r="O21" i="18"/>
  <c r="P21" i="18"/>
  <c r="C20" i="18"/>
  <c r="C20" i="16" s="1"/>
  <c r="D20" i="18"/>
  <c r="E20" i="18"/>
  <c r="F20" i="18"/>
  <c r="G20" i="18"/>
  <c r="H20" i="18"/>
  <c r="K20" i="18"/>
  <c r="L20" i="18"/>
  <c r="M20" i="18"/>
  <c r="N20" i="18"/>
  <c r="O20" i="18"/>
  <c r="P20" i="18"/>
  <c r="C19" i="18"/>
  <c r="D19" i="18"/>
  <c r="E19" i="18"/>
  <c r="F19" i="18"/>
  <c r="G19" i="18"/>
  <c r="H19" i="18"/>
  <c r="K19" i="18"/>
  <c r="L19" i="18"/>
  <c r="M19" i="18"/>
  <c r="N19" i="18"/>
  <c r="O19" i="18"/>
  <c r="P19" i="18"/>
  <c r="C18" i="18"/>
  <c r="C18" i="16" s="1"/>
  <c r="D18" i="18"/>
  <c r="E18" i="18"/>
  <c r="F18" i="18"/>
  <c r="G18" i="18"/>
  <c r="H18" i="18"/>
  <c r="K18" i="18"/>
  <c r="L18" i="18"/>
  <c r="M18" i="18"/>
  <c r="N18" i="18"/>
  <c r="O18" i="18"/>
  <c r="P18" i="18"/>
  <c r="C17" i="18"/>
  <c r="C17" i="16" s="1"/>
  <c r="D17" i="18"/>
  <c r="E17" i="18"/>
  <c r="F17" i="18"/>
  <c r="G17" i="18"/>
  <c r="H17" i="18"/>
  <c r="K17" i="18"/>
  <c r="L17" i="18"/>
  <c r="M17" i="18"/>
  <c r="N17" i="18"/>
  <c r="O17" i="18"/>
  <c r="P17" i="18"/>
  <c r="C16" i="18"/>
  <c r="C16" i="16" s="1"/>
  <c r="D16" i="18"/>
  <c r="E16" i="18"/>
  <c r="F16" i="18"/>
  <c r="G16" i="18"/>
  <c r="H16" i="18"/>
  <c r="K16" i="18"/>
  <c r="D16" i="16" s="1"/>
  <c r="L16" i="18"/>
  <c r="M16" i="18"/>
  <c r="N16" i="18"/>
  <c r="O16" i="18"/>
  <c r="P16" i="18"/>
  <c r="C15" i="18"/>
  <c r="C15" i="16" s="1"/>
  <c r="D15" i="18"/>
  <c r="E15" i="18"/>
  <c r="F15" i="18"/>
  <c r="G15" i="18"/>
  <c r="H15" i="18"/>
  <c r="K15" i="18"/>
  <c r="L15" i="18"/>
  <c r="M15" i="18"/>
  <c r="N15" i="18"/>
  <c r="O15" i="18"/>
  <c r="P15" i="18"/>
  <c r="C14" i="18"/>
  <c r="C14" i="16" s="1"/>
  <c r="D14" i="18"/>
  <c r="E14" i="18"/>
  <c r="F14" i="18"/>
  <c r="G14" i="18"/>
  <c r="H14" i="18"/>
  <c r="K14" i="18"/>
  <c r="L14" i="18"/>
  <c r="M14" i="18"/>
  <c r="N14" i="18"/>
  <c r="O14" i="18"/>
  <c r="P14" i="18"/>
  <c r="C13" i="18"/>
  <c r="C13" i="16" s="1"/>
  <c r="D13" i="18"/>
  <c r="E13" i="18"/>
  <c r="F13" i="18"/>
  <c r="G13" i="18"/>
  <c r="H13" i="18"/>
  <c r="K13" i="18"/>
  <c r="L13" i="18"/>
  <c r="M13" i="18"/>
  <c r="N13" i="18"/>
  <c r="O13" i="18"/>
  <c r="P13" i="18"/>
  <c r="C12" i="18"/>
  <c r="C12" i="16" s="1"/>
  <c r="D12" i="18"/>
  <c r="E12" i="18"/>
  <c r="F12" i="18"/>
  <c r="G12" i="18"/>
  <c r="H12" i="18"/>
  <c r="K12" i="18"/>
  <c r="L12" i="18"/>
  <c r="M12" i="18"/>
  <c r="N12" i="18"/>
  <c r="O12" i="18"/>
  <c r="P12" i="18"/>
  <c r="C11" i="18"/>
  <c r="C11" i="16" s="1"/>
  <c r="D11" i="18"/>
  <c r="E11" i="18"/>
  <c r="F11" i="18"/>
  <c r="G11" i="18"/>
  <c r="H11" i="18"/>
  <c r="K11" i="18"/>
  <c r="L11" i="18"/>
  <c r="M11" i="18"/>
  <c r="N11" i="18"/>
  <c r="O11" i="18"/>
  <c r="P11" i="18"/>
  <c r="C10" i="18"/>
  <c r="C10" i="16" s="1"/>
  <c r="D10" i="18"/>
  <c r="E10" i="18"/>
  <c r="F10" i="18"/>
  <c r="G10" i="18"/>
  <c r="H10" i="18"/>
  <c r="K10" i="18"/>
  <c r="D10" i="16" s="1"/>
  <c r="L10" i="18"/>
  <c r="M10" i="18"/>
  <c r="N10" i="18"/>
  <c r="O10" i="18"/>
  <c r="P10" i="18"/>
  <c r="C9" i="18"/>
  <c r="D9" i="18"/>
  <c r="E9" i="18"/>
  <c r="F9" i="18"/>
  <c r="G9" i="18"/>
  <c r="H9" i="18"/>
  <c r="K9" i="18"/>
  <c r="D9" i="16" s="1"/>
  <c r="L9" i="18"/>
  <c r="M9" i="18"/>
  <c r="N9" i="18"/>
  <c r="O9" i="18"/>
  <c r="P9" i="18"/>
  <c r="C8" i="18"/>
  <c r="D8" i="18"/>
  <c r="E8" i="18"/>
  <c r="F8" i="18"/>
  <c r="G8" i="18"/>
  <c r="H8" i="18"/>
  <c r="K8" i="18"/>
  <c r="L8" i="18"/>
  <c r="M8" i="18"/>
  <c r="N8" i="18"/>
  <c r="O8" i="18"/>
  <c r="P8" i="18"/>
  <c r="C7" i="18"/>
  <c r="C7" i="16" s="1"/>
  <c r="D7" i="18"/>
  <c r="E7" i="18"/>
  <c r="F7" i="18"/>
  <c r="G7" i="18"/>
  <c r="H7" i="18"/>
  <c r="K7" i="18"/>
  <c r="L7" i="18"/>
  <c r="M7" i="18"/>
  <c r="N7" i="18"/>
  <c r="O7" i="18"/>
  <c r="P7" i="18"/>
  <c r="C6" i="18"/>
  <c r="C6" i="16" s="1"/>
  <c r="D6" i="18"/>
  <c r="E6" i="18"/>
  <c r="F6" i="18"/>
  <c r="G6" i="18"/>
  <c r="H6" i="18"/>
  <c r="K6" i="18"/>
  <c r="L6" i="18"/>
  <c r="M6" i="18"/>
  <c r="N6" i="18"/>
  <c r="O6" i="18"/>
  <c r="P6" i="18"/>
  <c r="Q5" i="18"/>
  <c r="X5" i="18"/>
  <c r="W5" i="18"/>
  <c r="V5" i="18"/>
  <c r="T5" i="18"/>
  <c r="S5" i="18"/>
  <c r="E5" i="16"/>
  <c r="W377" i="17"/>
  <c r="J377" i="17"/>
  <c r="W375" i="17"/>
  <c r="J375" i="17"/>
  <c r="W374" i="17"/>
  <c r="J374" i="17"/>
  <c r="K373" i="17"/>
  <c r="L373" i="17"/>
  <c r="W373" i="17" s="1"/>
  <c r="M373" i="17"/>
  <c r="N373" i="17"/>
  <c r="O373" i="17"/>
  <c r="P373" i="17"/>
  <c r="Q373" i="17"/>
  <c r="R373" i="17"/>
  <c r="S373" i="17"/>
  <c r="T373" i="17"/>
  <c r="U373" i="17"/>
  <c r="V373" i="17"/>
  <c r="D373" i="17"/>
  <c r="D350" i="17" s="1"/>
  <c r="E373" i="17"/>
  <c r="F373" i="17"/>
  <c r="G373" i="17"/>
  <c r="H373" i="17"/>
  <c r="I373" i="17"/>
  <c r="O372" i="17"/>
  <c r="W372" i="17"/>
  <c r="J372" i="17"/>
  <c r="K371" i="17"/>
  <c r="L371" i="17"/>
  <c r="M371" i="17"/>
  <c r="W371" i="17" s="1"/>
  <c r="N371" i="17"/>
  <c r="O371" i="17"/>
  <c r="P371" i="17"/>
  <c r="Q371" i="17"/>
  <c r="R371" i="17"/>
  <c r="S371" i="17"/>
  <c r="T371" i="17"/>
  <c r="U371" i="17"/>
  <c r="V371" i="17"/>
  <c r="D371" i="17"/>
  <c r="E371" i="17"/>
  <c r="F371" i="17"/>
  <c r="G371" i="17"/>
  <c r="H371" i="17"/>
  <c r="I371" i="17"/>
  <c r="K370" i="17"/>
  <c r="L370" i="17"/>
  <c r="W370" i="17" s="1"/>
  <c r="M370" i="17"/>
  <c r="N370" i="17"/>
  <c r="O370" i="17"/>
  <c r="P370" i="17"/>
  <c r="Q370" i="17"/>
  <c r="R370" i="17"/>
  <c r="S370" i="17"/>
  <c r="T370" i="17"/>
  <c r="U370" i="17"/>
  <c r="V370" i="17"/>
  <c r="G370" i="17"/>
  <c r="J370" i="17" s="1"/>
  <c r="H370" i="17"/>
  <c r="I370" i="17"/>
  <c r="P369" i="17"/>
  <c r="W369" i="17" s="1"/>
  <c r="J369" i="17"/>
  <c r="P368" i="17"/>
  <c r="W368" i="17"/>
  <c r="J368" i="17"/>
  <c r="K367" i="17"/>
  <c r="L367" i="17"/>
  <c r="M367" i="17"/>
  <c r="M366" i="17" s="1"/>
  <c r="N367" i="17"/>
  <c r="N366" i="17" s="1"/>
  <c r="O367" i="17"/>
  <c r="P367" i="17"/>
  <c r="Q367" i="17"/>
  <c r="R367" i="17"/>
  <c r="R366" i="17" s="1"/>
  <c r="S367" i="17"/>
  <c r="T367" i="17"/>
  <c r="U367" i="17"/>
  <c r="U366" i="17" s="1"/>
  <c r="U351" i="17" s="1"/>
  <c r="U350" i="17" s="1"/>
  <c r="V367" i="17"/>
  <c r="V366" i="17" s="1"/>
  <c r="G367" i="17"/>
  <c r="J367" i="17" s="1"/>
  <c r="H367" i="17"/>
  <c r="I367" i="17"/>
  <c r="K366" i="17"/>
  <c r="L366" i="17"/>
  <c r="O366" i="17"/>
  <c r="Q366" i="17"/>
  <c r="S366" i="17"/>
  <c r="T366" i="17"/>
  <c r="D366" i="17"/>
  <c r="E366" i="17"/>
  <c r="F366" i="17"/>
  <c r="G366" i="17"/>
  <c r="H366" i="17"/>
  <c r="I366" i="17"/>
  <c r="K365" i="17"/>
  <c r="L365" i="17"/>
  <c r="W365" i="17" s="1"/>
  <c r="M365" i="17"/>
  <c r="N365" i="17"/>
  <c r="O365" i="17"/>
  <c r="P365" i="17"/>
  <c r="Q365" i="17"/>
  <c r="R365" i="17"/>
  <c r="S365" i="17"/>
  <c r="T365" i="17"/>
  <c r="U365" i="17"/>
  <c r="V365" i="17"/>
  <c r="G365" i="17"/>
  <c r="J365" i="17" s="1"/>
  <c r="H365" i="17"/>
  <c r="I365" i="17"/>
  <c r="K364" i="17"/>
  <c r="L364" i="17"/>
  <c r="M364" i="17"/>
  <c r="N364" i="17"/>
  <c r="O364" i="17"/>
  <c r="P364" i="17"/>
  <c r="Q364" i="17"/>
  <c r="R364" i="17"/>
  <c r="S364" i="17"/>
  <c r="T364" i="17"/>
  <c r="U364" i="17"/>
  <c r="V364" i="17"/>
  <c r="W364" i="17"/>
  <c r="G364" i="17"/>
  <c r="H364" i="17"/>
  <c r="I364" i="17"/>
  <c r="J364" i="17"/>
  <c r="K363" i="17"/>
  <c r="L363" i="17"/>
  <c r="M363" i="17"/>
  <c r="W363" i="17" s="1"/>
  <c r="N363" i="17"/>
  <c r="O363" i="17"/>
  <c r="P363" i="17"/>
  <c r="Q363" i="17"/>
  <c r="R363" i="17"/>
  <c r="S363" i="17"/>
  <c r="T363" i="17"/>
  <c r="U363" i="17"/>
  <c r="V363" i="17"/>
  <c r="G363" i="17"/>
  <c r="H363" i="17"/>
  <c r="J363" i="17" s="1"/>
  <c r="I363" i="17"/>
  <c r="K362" i="17"/>
  <c r="L362" i="17"/>
  <c r="M362" i="17"/>
  <c r="N362" i="17"/>
  <c r="O362" i="17"/>
  <c r="P362" i="17"/>
  <c r="Q362" i="17"/>
  <c r="R362" i="17"/>
  <c r="S362" i="17"/>
  <c r="T362" i="17"/>
  <c r="U362" i="17"/>
  <c r="V362" i="17"/>
  <c r="G362" i="17"/>
  <c r="H362" i="17"/>
  <c r="I362" i="17"/>
  <c r="K361" i="17"/>
  <c r="L361" i="17"/>
  <c r="W361" i="17" s="1"/>
  <c r="M361" i="17"/>
  <c r="N361" i="17"/>
  <c r="O361" i="17"/>
  <c r="P361" i="17"/>
  <c r="Q361" i="17"/>
  <c r="R361" i="17"/>
  <c r="S361" i="17"/>
  <c r="T361" i="17"/>
  <c r="U361" i="17"/>
  <c r="V361" i="17"/>
  <c r="G361" i="17"/>
  <c r="J361" i="17" s="1"/>
  <c r="H361" i="17"/>
  <c r="I361" i="17"/>
  <c r="W360" i="17"/>
  <c r="J360" i="17"/>
  <c r="K359" i="17"/>
  <c r="L359" i="17"/>
  <c r="M359" i="17"/>
  <c r="N359" i="17"/>
  <c r="O359" i="17"/>
  <c r="P359" i="17"/>
  <c r="Q359" i="17"/>
  <c r="R359" i="17"/>
  <c r="S359" i="17"/>
  <c r="T359" i="17"/>
  <c r="U359" i="17"/>
  <c r="V359" i="17"/>
  <c r="G359" i="17"/>
  <c r="J359" i="17" s="1"/>
  <c r="H359" i="17"/>
  <c r="I359" i="17"/>
  <c r="K358" i="17"/>
  <c r="L358" i="17"/>
  <c r="M358" i="17"/>
  <c r="N358" i="17"/>
  <c r="O358" i="17"/>
  <c r="P358" i="17"/>
  <c r="Q358" i="17"/>
  <c r="R358" i="17"/>
  <c r="S358" i="17"/>
  <c r="T358" i="17"/>
  <c r="U358" i="17"/>
  <c r="V358" i="17"/>
  <c r="W358" i="17"/>
  <c r="G358" i="17"/>
  <c r="H358" i="17"/>
  <c r="I358" i="17"/>
  <c r="J358" i="17"/>
  <c r="K357" i="17"/>
  <c r="L357" i="17"/>
  <c r="W357" i="17" s="1"/>
  <c r="M357" i="17"/>
  <c r="N357" i="17"/>
  <c r="O357" i="17"/>
  <c r="P357" i="17"/>
  <c r="Q357" i="17"/>
  <c r="R357" i="17"/>
  <c r="S357" i="17"/>
  <c r="T357" i="17"/>
  <c r="U357" i="17"/>
  <c r="V357" i="17"/>
  <c r="G357" i="17"/>
  <c r="J357" i="17" s="1"/>
  <c r="H357" i="17"/>
  <c r="I357" i="17"/>
  <c r="K356" i="17"/>
  <c r="L356" i="17"/>
  <c r="M356" i="17"/>
  <c r="W356" i="17" s="1"/>
  <c r="N356" i="17"/>
  <c r="O356" i="17"/>
  <c r="P356" i="17"/>
  <c r="Q356" i="17"/>
  <c r="R356" i="17"/>
  <c r="S356" i="17"/>
  <c r="T356" i="17"/>
  <c r="U356" i="17"/>
  <c r="V356" i="17"/>
  <c r="G356" i="17"/>
  <c r="H356" i="17"/>
  <c r="J356" i="17" s="1"/>
  <c r="I356" i="17"/>
  <c r="K355" i="17"/>
  <c r="L355" i="17"/>
  <c r="W355" i="17" s="1"/>
  <c r="M355" i="17"/>
  <c r="N355" i="17"/>
  <c r="O355" i="17"/>
  <c r="P355" i="17"/>
  <c r="Q355" i="17"/>
  <c r="R355" i="17"/>
  <c r="S355" i="17"/>
  <c r="T355" i="17"/>
  <c r="U355" i="17"/>
  <c r="V355" i="17"/>
  <c r="G355" i="17"/>
  <c r="J355" i="17" s="1"/>
  <c r="H355" i="17"/>
  <c r="I355" i="17"/>
  <c r="K354" i="17"/>
  <c r="K352" i="17" s="1"/>
  <c r="L354" i="17"/>
  <c r="M354" i="17"/>
  <c r="N354" i="17"/>
  <c r="O354" i="17"/>
  <c r="O352" i="17" s="1"/>
  <c r="O351" i="17" s="1"/>
  <c r="O350" i="17" s="1"/>
  <c r="P354" i="17"/>
  <c r="Q354" i="17"/>
  <c r="R354" i="17"/>
  <c r="S354" i="17"/>
  <c r="S352" i="17" s="1"/>
  <c r="S351" i="17" s="1"/>
  <c r="S350" i="17" s="1"/>
  <c r="T354" i="17"/>
  <c r="U354" i="17"/>
  <c r="V354" i="17"/>
  <c r="W354" i="17"/>
  <c r="G354" i="17"/>
  <c r="H354" i="17"/>
  <c r="H352" i="17" s="1"/>
  <c r="H351" i="17" s="1"/>
  <c r="H350" i="17" s="1"/>
  <c r="I354" i="17"/>
  <c r="J354" i="17"/>
  <c r="K353" i="17"/>
  <c r="L353" i="17"/>
  <c r="L352" i="17" s="1"/>
  <c r="L351" i="17" s="1"/>
  <c r="L350" i="17" s="1"/>
  <c r="M353" i="17"/>
  <c r="N353" i="17"/>
  <c r="N352" i="17" s="1"/>
  <c r="N351" i="17" s="1"/>
  <c r="N350" i="17" s="1"/>
  <c r="O353" i="17"/>
  <c r="P353" i="17"/>
  <c r="P352" i="17" s="1"/>
  <c r="Q353" i="17"/>
  <c r="R353" i="17"/>
  <c r="R352" i="17" s="1"/>
  <c r="R351" i="17" s="1"/>
  <c r="R350" i="17" s="1"/>
  <c r="S353" i="17"/>
  <c r="T353" i="17"/>
  <c r="T352" i="17" s="1"/>
  <c r="T351" i="17" s="1"/>
  <c r="T350" i="17" s="1"/>
  <c r="U353" i="17"/>
  <c r="V353" i="17"/>
  <c r="V352" i="17" s="1"/>
  <c r="V351" i="17" s="1"/>
  <c r="V350" i="17" s="1"/>
  <c r="G353" i="17"/>
  <c r="J353" i="17" s="1"/>
  <c r="H353" i="17"/>
  <c r="I353" i="17"/>
  <c r="M352" i="17"/>
  <c r="Q352" i="17"/>
  <c r="U352" i="17"/>
  <c r="D352" i="17"/>
  <c r="E352" i="17"/>
  <c r="F352" i="17"/>
  <c r="I352" i="17"/>
  <c r="Q351" i="17"/>
  <c r="D351" i="17"/>
  <c r="E351" i="17"/>
  <c r="F351" i="17"/>
  <c r="I351" i="17"/>
  <c r="Q350" i="17"/>
  <c r="E350" i="17"/>
  <c r="F350" i="17"/>
  <c r="I350" i="17"/>
  <c r="AU349" i="17"/>
  <c r="AT349" i="17"/>
  <c r="AS349" i="17"/>
  <c r="AR349" i="17"/>
  <c r="AQ349" i="17"/>
  <c r="AP349" i="17"/>
  <c r="AO349" i="17"/>
  <c r="AN349" i="17"/>
  <c r="AL349" i="17"/>
  <c r="AK349" i="17"/>
  <c r="AJ349" i="17"/>
  <c r="AI349" i="17"/>
  <c r="AH349" i="17"/>
  <c r="AG349" i="17"/>
  <c r="AF349" i="17"/>
  <c r="AE349" i="17"/>
  <c r="AC349" i="17"/>
  <c r="AB349" i="17"/>
  <c r="AA349" i="17"/>
  <c r="Z349" i="17"/>
  <c r="Y349" i="17"/>
  <c r="X349" i="17"/>
  <c r="W349" i="17"/>
  <c r="J349" i="17"/>
  <c r="C349" i="17"/>
  <c r="B349" i="17"/>
  <c r="A349" i="17"/>
  <c r="AU348" i="17"/>
  <c r="AT348" i="17"/>
  <c r="AS348" i="17"/>
  <c r="AR348" i="17"/>
  <c r="AQ348" i="17"/>
  <c r="AP348" i="17"/>
  <c r="AO348" i="17"/>
  <c r="AN348" i="17"/>
  <c r="AL348" i="17"/>
  <c r="AK348" i="17"/>
  <c r="AJ348" i="17"/>
  <c r="AI348" i="17"/>
  <c r="AH348" i="17"/>
  <c r="AG348" i="17"/>
  <c r="AF348" i="17"/>
  <c r="AE348" i="17"/>
  <c r="AC348" i="17"/>
  <c r="AB348" i="17"/>
  <c r="AA348" i="17"/>
  <c r="Z348" i="17"/>
  <c r="Y348" i="17"/>
  <c r="X348" i="17"/>
  <c r="W348" i="17"/>
  <c r="J348" i="17"/>
  <c r="C348" i="17"/>
  <c r="B348" i="17"/>
  <c r="A348" i="17"/>
  <c r="AU347" i="17"/>
  <c r="AT347" i="17"/>
  <c r="AS347" i="17"/>
  <c r="AR347" i="17"/>
  <c r="AQ347" i="17"/>
  <c r="AP347" i="17"/>
  <c r="AO347" i="17"/>
  <c r="AN347" i="17"/>
  <c r="AL347" i="17"/>
  <c r="AK347" i="17"/>
  <c r="AJ347" i="17"/>
  <c r="AI347" i="17"/>
  <c r="AH347" i="17"/>
  <c r="AG347" i="17"/>
  <c r="AF347" i="17"/>
  <c r="AE347" i="17"/>
  <c r="AC347" i="17"/>
  <c r="AB347" i="17"/>
  <c r="AA347" i="17"/>
  <c r="Z347" i="17"/>
  <c r="Y347" i="17"/>
  <c r="X347" i="17"/>
  <c r="K347" i="17"/>
  <c r="L347" i="17"/>
  <c r="M347" i="17"/>
  <c r="W347" i="17" s="1"/>
  <c r="N347" i="17"/>
  <c r="O347" i="17"/>
  <c r="P347" i="17"/>
  <c r="Q347" i="17"/>
  <c r="R347" i="17"/>
  <c r="S347" i="17"/>
  <c r="T347" i="17"/>
  <c r="U347" i="17"/>
  <c r="V347" i="17"/>
  <c r="D347" i="17"/>
  <c r="E347" i="17"/>
  <c r="J347" i="17" s="1"/>
  <c r="F347" i="17"/>
  <c r="G347" i="17"/>
  <c r="H347" i="17"/>
  <c r="I347" i="17"/>
  <c r="I339" i="17" s="1"/>
  <c r="C347" i="17"/>
  <c r="B347" i="17"/>
  <c r="A347" i="17"/>
  <c r="AU346" i="17"/>
  <c r="AT346" i="17"/>
  <c r="AS346" i="17"/>
  <c r="AR346" i="17"/>
  <c r="AQ346" i="17"/>
  <c r="AP346" i="17"/>
  <c r="AO346" i="17"/>
  <c r="AN346" i="17"/>
  <c r="AL346" i="17"/>
  <c r="AK346" i="17"/>
  <c r="AJ346" i="17"/>
  <c r="AI346" i="17"/>
  <c r="AH346" i="17"/>
  <c r="AG346" i="17"/>
  <c r="AF346" i="17"/>
  <c r="AE346" i="17"/>
  <c r="AC346" i="17"/>
  <c r="AB346" i="17"/>
  <c r="AA346" i="17"/>
  <c r="Z346" i="17"/>
  <c r="Y346" i="17"/>
  <c r="X346" i="17"/>
  <c r="C346" i="17"/>
  <c r="V346" i="17" s="1"/>
  <c r="W346" i="17" s="1"/>
  <c r="J346" i="17"/>
  <c r="B346" i="17"/>
  <c r="A346" i="17"/>
  <c r="AU345" i="17"/>
  <c r="AT345" i="17"/>
  <c r="AS345" i="17"/>
  <c r="AR345" i="17"/>
  <c r="AQ345" i="17"/>
  <c r="AP345" i="17"/>
  <c r="AO345" i="17"/>
  <c r="AN345" i="17"/>
  <c r="AL345" i="17"/>
  <c r="AK345" i="17"/>
  <c r="AJ345" i="17"/>
  <c r="AI345" i="17"/>
  <c r="AH345" i="17"/>
  <c r="AG345" i="17"/>
  <c r="AF345" i="17"/>
  <c r="AE345" i="17"/>
  <c r="AC345" i="17"/>
  <c r="AB345" i="17"/>
  <c r="AA345" i="17"/>
  <c r="Z345" i="17"/>
  <c r="Y345" i="17"/>
  <c r="X345" i="17"/>
  <c r="C345" i="17"/>
  <c r="V345" i="17" s="1"/>
  <c r="W345" i="17" s="1"/>
  <c r="J345" i="17"/>
  <c r="B345" i="17"/>
  <c r="A345" i="17"/>
  <c r="AU344" i="17"/>
  <c r="AT344" i="17"/>
  <c r="AS344" i="17"/>
  <c r="AR344" i="17"/>
  <c r="AQ344" i="17"/>
  <c r="AP344" i="17"/>
  <c r="AO344" i="17"/>
  <c r="AN344" i="17"/>
  <c r="AL344" i="17"/>
  <c r="AK344" i="17"/>
  <c r="AJ344" i="17"/>
  <c r="AI344" i="17"/>
  <c r="AH344" i="17"/>
  <c r="AG344" i="17"/>
  <c r="AF344" i="17"/>
  <c r="AE344" i="17"/>
  <c r="AC344" i="17"/>
  <c r="AB344" i="17"/>
  <c r="AA344" i="17"/>
  <c r="Z344" i="17"/>
  <c r="Y344" i="17"/>
  <c r="X344" i="17"/>
  <c r="C344" i="17"/>
  <c r="V344" i="17" s="1"/>
  <c r="W344" i="17" s="1"/>
  <c r="J344" i="17"/>
  <c r="B344" i="17"/>
  <c r="A344" i="17"/>
  <c r="AU343" i="17"/>
  <c r="AT343" i="17"/>
  <c r="AS343" i="17"/>
  <c r="AR343" i="17"/>
  <c r="AQ343" i="17"/>
  <c r="AP343" i="17"/>
  <c r="AO343" i="17"/>
  <c r="AN343" i="17"/>
  <c r="AL343" i="17"/>
  <c r="AK343" i="17"/>
  <c r="AJ343" i="17"/>
  <c r="AI343" i="17"/>
  <c r="AH343" i="17"/>
  <c r="AG343" i="17"/>
  <c r="AF343" i="17"/>
  <c r="AE343" i="17"/>
  <c r="AC343" i="17"/>
  <c r="AB343" i="17"/>
  <c r="AA343" i="17"/>
  <c r="Z343" i="17"/>
  <c r="Y343" i="17"/>
  <c r="X343" i="17"/>
  <c r="C343" i="17"/>
  <c r="V343" i="17" s="1"/>
  <c r="W343" i="17" s="1"/>
  <c r="J343" i="17"/>
  <c r="B343" i="17"/>
  <c r="A343" i="17"/>
  <c r="AU342" i="17"/>
  <c r="AT342" i="17"/>
  <c r="AS342" i="17"/>
  <c r="AR342" i="17"/>
  <c r="AQ342" i="17"/>
  <c r="AP342" i="17"/>
  <c r="AO342" i="17"/>
  <c r="AN342" i="17"/>
  <c r="AL342" i="17"/>
  <c r="AK342" i="17"/>
  <c r="AJ342" i="17"/>
  <c r="AI342" i="17"/>
  <c r="AH342" i="17"/>
  <c r="AG342" i="17"/>
  <c r="AF342" i="17"/>
  <c r="AE342" i="17"/>
  <c r="AC342" i="17"/>
  <c r="AB342" i="17"/>
  <c r="AA342" i="17"/>
  <c r="Z342" i="17"/>
  <c r="Y342" i="17"/>
  <c r="X342" i="17"/>
  <c r="C342" i="17"/>
  <c r="V342" i="17" s="1"/>
  <c r="W342" i="17" s="1"/>
  <c r="J342" i="17"/>
  <c r="B342" i="17"/>
  <c r="A342" i="17"/>
  <c r="AU341" i="17"/>
  <c r="AT341" i="17"/>
  <c r="AS341" i="17"/>
  <c r="AR341" i="17"/>
  <c r="AQ341" i="17"/>
  <c r="AP341" i="17"/>
  <c r="AO341" i="17"/>
  <c r="AN341" i="17"/>
  <c r="AL341" i="17"/>
  <c r="AK341" i="17"/>
  <c r="AJ341" i="17"/>
  <c r="AI341" i="17"/>
  <c r="AH341" i="17"/>
  <c r="AG341" i="17"/>
  <c r="AF341" i="17"/>
  <c r="AE341" i="17"/>
  <c r="AC341" i="17"/>
  <c r="AB341" i="17"/>
  <c r="AA341" i="17"/>
  <c r="Z341" i="17"/>
  <c r="Y341" i="17"/>
  <c r="X341" i="17"/>
  <c r="C341" i="17"/>
  <c r="V341" i="17" s="1"/>
  <c r="W341" i="17" s="1"/>
  <c r="J341" i="17"/>
  <c r="B341" i="17"/>
  <c r="A341" i="17"/>
  <c r="AU340" i="17"/>
  <c r="AT340" i="17"/>
  <c r="AS340" i="17"/>
  <c r="AR340" i="17"/>
  <c r="AQ340" i="17"/>
  <c r="AP340" i="17"/>
  <c r="AO340" i="17"/>
  <c r="AN340" i="17"/>
  <c r="AL340" i="17"/>
  <c r="AK340" i="17"/>
  <c r="AJ340" i="17"/>
  <c r="AI340" i="17"/>
  <c r="AH340" i="17"/>
  <c r="AG340" i="17"/>
  <c r="AF340" i="17"/>
  <c r="AE340" i="17"/>
  <c r="AC340" i="17"/>
  <c r="AB340" i="17"/>
  <c r="AA340" i="17"/>
  <c r="Z340" i="17"/>
  <c r="Y340" i="17"/>
  <c r="X340" i="17"/>
  <c r="K340" i="17"/>
  <c r="L340" i="17"/>
  <c r="L339" i="17" s="1"/>
  <c r="M340" i="17"/>
  <c r="N340" i="17"/>
  <c r="O340" i="17"/>
  <c r="P340" i="17"/>
  <c r="P339" i="17" s="1"/>
  <c r="Q340" i="17"/>
  <c r="R340" i="17"/>
  <c r="S340" i="17"/>
  <c r="T340" i="17"/>
  <c r="T339" i="17" s="1"/>
  <c r="U340" i="17"/>
  <c r="D340" i="17"/>
  <c r="E340" i="17"/>
  <c r="F340" i="17"/>
  <c r="F339" i="17" s="1"/>
  <c r="G340" i="17"/>
  <c r="H340" i="17"/>
  <c r="I340" i="17"/>
  <c r="J340" i="17"/>
  <c r="C340" i="17"/>
  <c r="B340" i="17"/>
  <c r="A340" i="17"/>
  <c r="AU339" i="17"/>
  <c r="AT339" i="17"/>
  <c r="AS339" i="17"/>
  <c r="AR339" i="17"/>
  <c r="AQ339" i="17"/>
  <c r="AP339" i="17"/>
  <c r="AO339" i="17"/>
  <c r="AN339" i="17"/>
  <c r="AL339" i="17"/>
  <c r="AK339" i="17"/>
  <c r="AJ339" i="17"/>
  <c r="AI339" i="17"/>
  <c r="AH339" i="17"/>
  <c r="AG339" i="17"/>
  <c r="AF339" i="17"/>
  <c r="AE339" i="17"/>
  <c r="AC339" i="17"/>
  <c r="AB339" i="17"/>
  <c r="AA339" i="17"/>
  <c r="Z339" i="17"/>
  <c r="Y339" i="17"/>
  <c r="X339" i="17"/>
  <c r="K339" i="17"/>
  <c r="M339" i="17"/>
  <c r="N339" i="17"/>
  <c r="O339" i="17"/>
  <c r="Q339" i="17"/>
  <c r="R339" i="17"/>
  <c r="S339" i="17"/>
  <c r="U339" i="17"/>
  <c r="D339" i="17"/>
  <c r="G339" i="17"/>
  <c r="H339" i="17"/>
  <c r="C339" i="17"/>
  <c r="B339" i="17"/>
  <c r="A339" i="17"/>
  <c r="AU338" i="17"/>
  <c r="AT338" i="17"/>
  <c r="AS338" i="17"/>
  <c r="AR338" i="17"/>
  <c r="AQ338" i="17"/>
  <c r="AP338" i="17"/>
  <c r="AO338" i="17"/>
  <c r="AN338" i="17"/>
  <c r="AL338" i="17"/>
  <c r="AK338" i="17"/>
  <c r="AJ338" i="17"/>
  <c r="AI338" i="17"/>
  <c r="AH338" i="17"/>
  <c r="AG338" i="17"/>
  <c r="AF338" i="17"/>
  <c r="AE338" i="17"/>
  <c r="AC338" i="17"/>
  <c r="AB338" i="17"/>
  <c r="AA338" i="17"/>
  <c r="Z338" i="17"/>
  <c r="Y338" i="17"/>
  <c r="X338" i="17"/>
  <c r="W338" i="17"/>
  <c r="J338" i="17"/>
  <c r="C338" i="17"/>
  <c r="B338" i="17"/>
  <c r="A338" i="17"/>
  <c r="AU337" i="17"/>
  <c r="AT337" i="17"/>
  <c r="AS337" i="17"/>
  <c r="AR337" i="17"/>
  <c r="AQ337" i="17"/>
  <c r="AP337" i="17"/>
  <c r="AO337" i="17"/>
  <c r="AN337" i="17"/>
  <c r="AL337" i="17"/>
  <c r="AK337" i="17"/>
  <c r="AJ337" i="17"/>
  <c r="AI337" i="17"/>
  <c r="AH337" i="17"/>
  <c r="AG337" i="17"/>
  <c r="AF337" i="17"/>
  <c r="AE337" i="17"/>
  <c r="AC337" i="17"/>
  <c r="AB337" i="17"/>
  <c r="AA337" i="17"/>
  <c r="Z337" i="17"/>
  <c r="Y337" i="17"/>
  <c r="X337" i="17"/>
  <c r="W337" i="17"/>
  <c r="J337" i="17"/>
  <c r="C337" i="17"/>
  <c r="B337" i="17"/>
  <c r="A337" i="17"/>
  <c r="AU336" i="17"/>
  <c r="AT336" i="17"/>
  <c r="AS336" i="17"/>
  <c r="AR336" i="17"/>
  <c r="AQ336" i="17"/>
  <c r="AP336" i="17"/>
  <c r="AO336" i="17"/>
  <c r="AN336" i="17"/>
  <c r="AL336" i="17"/>
  <c r="AK336" i="17"/>
  <c r="AJ336" i="17"/>
  <c r="AI336" i="17"/>
  <c r="AH336" i="17"/>
  <c r="AG336" i="17"/>
  <c r="AF336" i="17"/>
  <c r="AE336" i="17"/>
  <c r="AC336" i="17"/>
  <c r="AB336" i="17"/>
  <c r="AA336" i="17"/>
  <c r="Z336" i="17"/>
  <c r="Y336" i="17"/>
  <c r="X336" i="17"/>
  <c r="K336" i="17"/>
  <c r="L336" i="17"/>
  <c r="W336" i="17" s="1"/>
  <c r="M336" i="17"/>
  <c r="N336" i="17"/>
  <c r="O336" i="17"/>
  <c r="P336" i="17"/>
  <c r="Q336" i="17"/>
  <c r="R336" i="17"/>
  <c r="S336" i="17"/>
  <c r="T336" i="17"/>
  <c r="U336" i="17"/>
  <c r="V336" i="17"/>
  <c r="D336" i="17"/>
  <c r="J336" i="17" s="1"/>
  <c r="E336" i="17"/>
  <c r="F336" i="17"/>
  <c r="G336" i="17"/>
  <c r="H336" i="17"/>
  <c r="H328" i="17" s="1"/>
  <c r="I336" i="17"/>
  <c r="C336" i="17"/>
  <c r="B336" i="17"/>
  <c r="A336" i="17"/>
  <c r="AU335" i="17"/>
  <c r="AT335" i="17"/>
  <c r="AS335" i="17"/>
  <c r="AR335" i="17"/>
  <c r="AQ335" i="17"/>
  <c r="AP335" i="17"/>
  <c r="AO335" i="17"/>
  <c r="AN335" i="17"/>
  <c r="AL335" i="17"/>
  <c r="AK335" i="17"/>
  <c r="AJ335" i="17"/>
  <c r="AI335" i="17"/>
  <c r="AH335" i="17"/>
  <c r="AG335" i="17"/>
  <c r="AF335" i="17"/>
  <c r="AE335" i="17"/>
  <c r="AC335" i="17"/>
  <c r="AB335" i="17"/>
  <c r="AA335" i="17"/>
  <c r="Z335" i="17"/>
  <c r="Y335" i="17"/>
  <c r="X335" i="17"/>
  <c r="C335" i="17"/>
  <c r="V335" i="17" s="1"/>
  <c r="W335" i="17" s="1"/>
  <c r="J335" i="17"/>
  <c r="B335" i="17"/>
  <c r="A335" i="17"/>
  <c r="AU334" i="17"/>
  <c r="AT334" i="17"/>
  <c r="AS334" i="17"/>
  <c r="AR334" i="17"/>
  <c r="AQ334" i="17"/>
  <c r="AP334" i="17"/>
  <c r="AO334" i="17"/>
  <c r="AN334" i="17"/>
  <c r="AL334" i="17"/>
  <c r="AK334" i="17"/>
  <c r="AJ334" i="17"/>
  <c r="AI334" i="17"/>
  <c r="AH334" i="17"/>
  <c r="AG334" i="17"/>
  <c r="AF334" i="17"/>
  <c r="AE334" i="17"/>
  <c r="AC334" i="17"/>
  <c r="AB334" i="17"/>
  <c r="AA334" i="17"/>
  <c r="Z334" i="17"/>
  <c r="Y334" i="17"/>
  <c r="X334" i="17"/>
  <c r="C334" i="17"/>
  <c r="V334" i="17" s="1"/>
  <c r="W334" i="17" s="1"/>
  <c r="J334" i="17"/>
  <c r="B334" i="17"/>
  <c r="A334" i="17"/>
  <c r="AU333" i="17"/>
  <c r="AT333" i="17"/>
  <c r="AS333" i="17"/>
  <c r="AR333" i="17"/>
  <c r="AQ333" i="17"/>
  <c r="AP333" i="17"/>
  <c r="AO333" i="17"/>
  <c r="AN333" i="17"/>
  <c r="AL333" i="17"/>
  <c r="AK333" i="17"/>
  <c r="AJ333" i="17"/>
  <c r="AI333" i="17"/>
  <c r="AH333" i="17"/>
  <c r="AG333" i="17"/>
  <c r="AF333" i="17"/>
  <c r="AE333" i="17"/>
  <c r="AC333" i="17"/>
  <c r="AB333" i="17"/>
  <c r="AA333" i="17"/>
  <c r="Z333" i="17"/>
  <c r="Y333" i="17"/>
  <c r="X333" i="17"/>
  <c r="C333" i="17"/>
  <c r="V333" i="17" s="1"/>
  <c r="W333" i="17" s="1"/>
  <c r="J333" i="17"/>
  <c r="B333" i="17"/>
  <c r="A333" i="17"/>
  <c r="AU332" i="17"/>
  <c r="AT332" i="17"/>
  <c r="AS332" i="17"/>
  <c r="AR332" i="17"/>
  <c r="AQ332" i="17"/>
  <c r="AP332" i="17"/>
  <c r="AO332" i="17"/>
  <c r="AN332" i="17"/>
  <c r="AL332" i="17"/>
  <c r="AK332" i="17"/>
  <c r="AJ332" i="17"/>
  <c r="AI332" i="17"/>
  <c r="AH332" i="17"/>
  <c r="AG332" i="17"/>
  <c r="AF332" i="17"/>
  <c r="AE332" i="17"/>
  <c r="AC332" i="17"/>
  <c r="AB332" i="17"/>
  <c r="AA332" i="17"/>
  <c r="Z332" i="17"/>
  <c r="Y332" i="17"/>
  <c r="X332" i="17"/>
  <c r="C332" i="17"/>
  <c r="V332" i="17" s="1"/>
  <c r="W332" i="17" s="1"/>
  <c r="J332" i="17"/>
  <c r="B332" i="17"/>
  <c r="A332" i="17"/>
  <c r="AU331" i="17"/>
  <c r="AT331" i="17"/>
  <c r="AS331" i="17"/>
  <c r="AR331" i="17"/>
  <c r="AQ331" i="17"/>
  <c r="AP331" i="17"/>
  <c r="AO331" i="17"/>
  <c r="AN331" i="17"/>
  <c r="AL331" i="17"/>
  <c r="AK331" i="17"/>
  <c r="AJ331" i="17"/>
  <c r="AI331" i="17"/>
  <c r="AH331" i="17"/>
  <c r="AG331" i="17"/>
  <c r="AF331" i="17"/>
  <c r="AE331" i="17"/>
  <c r="AC331" i="17"/>
  <c r="AB331" i="17"/>
  <c r="AA331" i="17"/>
  <c r="Z331" i="17"/>
  <c r="Y331" i="17"/>
  <c r="X331" i="17"/>
  <c r="C331" i="17"/>
  <c r="V331" i="17" s="1"/>
  <c r="W331" i="17" s="1"/>
  <c r="J331" i="17"/>
  <c r="B331" i="17"/>
  <c r="A331" i="17"/>
  <c r="AU330" i="17"/>
  <c r="AT330" i="17"/>
  <c r="AS330" i="17"/>
  <c r="AR330" i="17"/>
  <c r="AQ330" i="17"/>
  <c r="AP330" i="17"/>
  <c r="AO330" i="17"/>
  <c r="AN330" i="17"/>
  <c r="AL330" i="17"/>
  <c r="AK330" i="17"/>
  <c r="AJ330" i="17"/>
  <c r="AI330" i="17"/>
  <c r="AH330" i="17"/>
  <c r="AG330" i="17"/>
  <c r="AF330" i="17"/>
  <c r="AE330" i="17"/>
  <c r="AC330" i="17"/>
  <c r="AB330" i="17"/>
  <c r="AA330" i="17"/>
  <c r="Z330" i="17"/>
  <c r="Y330" i="17"/>
  <c r="X330" i="17"/>
  <c r="C330" i="17"/>
  <c r="V330" i="17" s="1"/>
  <c r="V329" i="17" s="1"/>
  <c r="J330" i="17"/>
  <c r="B330" i="17"/>
  <c r="A330" i="17"/>
  <c r="AU329" i="17"/>
  <c r="AT329" i="17"/>
  <c r="AS329" i="17"/>
  <c r="AR329" i="17"/>
  <c r="AQ329" i="17"/>
  <c r="AP329" i="17"/>
  <c r="AO329" i="17"/>
  <c r="AN329" i="17"/>
  <c r="AL329" i="17"/>
  <c r="AK329" i="17"/>
  <c r="AJ329" i="17"/>
  <c r="AI329" i="17"/>
  <c r="AH329" i="17"/>
  <c r="AG329" i="17"/>
  <c r="AF329" i="17"/>
  <c r="AE329" i="17"/>
  <c r="AC329" i="17"/>
  <c r="AB329" i="17"/>
  <c r="AA329" i="17"/>
  <c r="Z329" i="17"/>
  <c r="Y329" i="17"/>
  <c r="X329" i="17"/>
  <c r="K329" i="17"/>
  <c r="K328" i="17" s="1"/>
  <c r="L329" i="17"/>
  <c r="M329" i="17"/>
  <c r="M328" i="17" s="1"/>
  <c r="N329" i="17"/>
  <c r="O329" i="17"/>
  <c r="O328" i="17" s="1"/>
  <c r="P329" i="17"/>
  <c r="Q329" i="17"/>
  <c r="Q328" i="17" s="1"/>
  <c r="R329" i="17"/>
  <c r="S329" i="17"/>
  <c r="S328" i="17" s="1"/>
  <c r="T329" i="17"/>
  <c r="U329" i="17"/>
  <c r="U328" i="17" s="1"/>
  <c r="D329" i="17"/>
  <c r="E329" i="17"/>
  <c r="E328" i="17" s="1"/>
  <c r="F329" i="17"/>
  <c r="G329" i="17"/>
  <c r="G328" i="17" s="1"/>
  <c r="H329" i="17"/>
  <c r="I329" i="17"/>
  <c r="I328" i="17" s="1"/>
  <c r="C329" i="17"/>
  <c r="B329" i="17"/>
  <c r="A329" i="17"/>
  <c r="AU328" i="17"/>
  <c r="AT328" i="17"/>
  <c r="AS328" i="17"/>
  <c r="AR328" i="17"/>
  <c r="AQ328" i="17"/>
  <c r="AP328" i="17"/>
  <c r="AO328" i="17"/>
  <c r="AN328" i="17"/>
  <c r="AL328" i="17"/>
  <c r="AK328" i="17"/>
  <c r="AJ328" i="17"/>
  <c r="AI328" i="17"/>
  <c r="AH328" i="17"/>
  <c r="AG328" i="17"/>
  <c r="AF328" i="17"/>
  <c r="AE328" i="17"/>
  <c r="AC328" i="17"/>
  <c r="AB328" i="17"/>
  <c r="AA328" i="17"/>
  <c r="Z328" i="17"/>
  <c r="Y328" i="17"/>
  <c r="X328" i="17"/>
  <c r="L328" i="17"/>
  <c r="N328" i="17"/>
  <c r="P328" i="17"/>
  <c r="R328" i="17"/>
  <c r="T328" i="17"/>
  <c r="F328" i="17"/>
  <c r="C328" i="17"/>
  <c r="B328" i="17"/>
  <c r="A328" i="17"/>
  <c r="AU327" i="17"/>
  <c r="AT327" i="17"/>
  <c r="AS327" i="17"/>
  <c r="AR327" i="17"/>
  <c r="AQ327" i="17"/>
  <c r="AP327" i="17"/>
  <c r="AO327" i="17"/>
  <c r="AN327" i="17"/>
  <c r="AL327" i="17"/>
  <c r="AK327" i="17"/>
  <c r="AJ327" i="17"/>
  <c r="AI327" i="17"/>
  <c r="AH327" i="17"/>
  <c r="AG327" i="17"/>
  <c r="AF327" i="17"/>
  <c r="AE327" i="17"/>
  <c r="AC327" i="17"/>
  <c r="AB327" i="17"/>
  <c r="AA327" i="17"/>
  <c r="Z327" i="17"/>
  <c r="Y327" i="17"/>
  <c r="X327" i="17"/>
  <c r="W327" i="17"/>
  <c r="J327" i="17"/>
  <c r="C327" i="17"/>
  <c r="B327" i="17"/>
  <c r="A327" i="17"/>
  <c r="AU326" i="17"/>
  <c r="AT326" i="17"/>
  <c r="AS326" i="17"/>
  <c r="AR326" i="17"/>
  <c r="AQ326" i="17"/>
  <c r="AP326" i="17"/>
  <c r="AO326" i="17"/>
  <c r="AN326" i="17"/>
  <c r="AL326" i="17"/>
  <c r="AK326" i="17"/>
  <c r="AJ326" i="17"/>
  <c r="AI326" i="17"/>
  <c r="AH326" i="17"/>
  <c r="AG326" i="17"/>
  <c r="AF326" i="17"/>
  <c r="AE326" i="17"/>
  <c r="AC326" i="17"/>
  <c r="AB326" i="17"/>
  <c r="AA326" i="17"/>
  <c r="Z326" i="17"/>
  <c r="Y326" i="17"/>
  <c r="X326" i="17"/>
  <c r="W326" i="17"/>
  <c r="J326" i="17"/>
  <c r="C326" i="17"/>
  <c r="B326" i="17"/>
  <c r="A326" i="17"/>
  <c r="AU325" i="17"/>
  <c r="AT325" i="17"/>
  <c r="AS325" i="17"/>
  <c r="AR325" i="17"/>
  <c r="AQ325" i="17"/>
  <c r="AP325" i="17"/>
  <c r="AO325" i="17"/>
  <c r="AN325" i="17"/>
  <c r="AL325" i="17"/>
  <c r="AK325" i="17"/>
  <c r="AJ325" i="17"/>
  <c r="AI325" i="17"/>
  <c r="AH325" i="17"/>
  <c r="AG325" i="17"/>
  <c r="AF325" i="17"/>
  <c r="AE325" i="17"/>
  <c r="AC325" i="17"/>
  <c r="AB325" i="17"/>
  <c r="AA325" i="17"/>
  <c r="Z325" i="17"/>
  <c r="Y325" i="17"/>
  <c r="X325" i="17"/>
  <c r="K325" i="17"/>
  <c r="K317" i="17" s="1"/>
  <c r="K305" i="17" s="1"/>
  <c r="L325" i="17"/>
  <c r="M325" i="17"/>
  <c r="N325" i="17"/>
  <c r="O325" i="17"/>
  <c r="O317" i="17" s="1"/>
  <c r="O305" i="17" s="1"/>
  <c r="P325" i="17"/>
  <c r="Q325" i="17"/>
  <c r="R325" i="17"/>
  <c r="S325" i="17"/>
  <c r="T325" i="17"/>
  <c r="U325" i="17"/>
  <c r="V325" i="17"/>
  <c r="W325" i="17"/>
  <c r="D325" i="17"/>
  <c r="E325" i="17"/>
  <c r="F325" i="17"/>
  <c r="G325" i="17"/>
  <c r="G317" i="17" s="1"/>
  <c r="H325" i="17"/>
  <c r="I325" i="17"/>
  <c r="C325" i="17"/>
  <c r="B325" i="17"/>
  <c r="A325" i="17"/>
  <c r="AU324" i="17"/>
  <c r="AT324" i="17"/>
  <c r="AS324" i="17"/>
  <c r="AR324" i="17"/>
  <c r="AQ324" i="17"/>
  <c r="AP324" i="17"/>
  <c r="AO324" i="17"/>
  <c r="AN324" i="17"/>
  <c r="AL324" i="17"/>
  <c r="AK324" i="17"/>
  <c r="AJ324" i="17"/>
  <c r="AI324" i="17"/>
  <c r="AH324" i="17"/>
  <c r="AG324" i="17"/>
  <c r="AF324" i="17"/>
  <c r="AE324" i="17"/>
  <c r="AC324" i="17"/>
  <c r="AB324" i="17"/>
  <c r="AA324" i="17"/>
  <c r="Z324" i="17"/>
  <c r="Y324" i="17"/>
  <c r="X324" i="17"/>
  <c r="C324" i="17"/>
  <c r="V324" i="17" s="1"/>
  <c r="W324" i="17" s="1"/>
  <c r="J324" i="17"/>
  <c r="B324" i="17"/>
  <c r="A324" i="17"/>
  <c r="AU323" i="17"/>
  <c r="AT323" i="17"/>
  <c r="AS323" i="17"/>
  <c r="AR323" i="17"/>
  <c r="AQ323" i="17"/>
  <c r="AP323" i="17"/>
  <c r="AO323" i="17"/>
  <c r="AN323" i="17"/>
  <c r="AL323" i="17"/>
  <c r="AK323" i="17"/>
  <c r="AJ323" i="17"/>
  <c r="AI323" i="17"/>
  <c r="AH323" i="17"/>
  <c r="AG323" i="17"/>
  <c r="AF323" i="17"/>
  <c r="AE323" i="17"/>
  <c r="AC323" i="17"/>
  <c r="AB323" i="17"/>
  <c r="AA323" i="17"/>
  <c r="Z323" i="17"/>
  <c r="Y323" i="17"/>
  <c r="X323" i="17"/>
  <c r="C323" i="17"/>
  <c r="V323" i="17" s="1"/>
  <c r="W323" i="17" s="1"/>
  <c r="J323" i="17"/>
  <c r="B323" i="17"/>
  <c r="A323" i="17"/>
  <c r="AU322" i="17"/>
  <c r="AT322" i="17"/>
  <c r="AS322" i="17"/>
  <c r="AR322" i="17"/>
  <c r="AQ322" i="17"/>
  <c r="AP322" i="17"/>
  <c r="AO322" i="17"/>
  <c r="AN322" i="17"/>
  <c r="AL322" i="17"/>
  <c r="AK322" i="17"/>
  <c r="AJ322" i="17"/>
  <c r="AI322" i="17"/>
  <c r="AH322" i="17"/>
  <c r="AG322" i="17"/>
  <c r="AF322" i="17"/>
  <c r="AE322" i="17"/>
  <c r="AC322" i="17"/>
  <c r="AB322" i="17"/>
  <c r="AA322" i="17"/>
  <c r="Z322" i="17"/>
  <c r="Y322" i="17"/>
  <c r="X322" i="17"/>
  <c r="C322" i="17"/>
  <c r="V322" i="17" s="1"/>
  <c r="W322" i="17" s="1"/>
  <c r="J322" i="17"/>
  <c r="B322" i="17"/>
  <c r="A322" i="17"/>
  <c r="AU321" i="17"/>
  <c r="AT321" i="17"/>
  <c r="AS321" i="17"/>
  <c r="AR321" i="17"/>
  <c r="AQ321" i="17"/>
  <c r="AP321" i="17"/>
  <c r="AO321" i="17"/>
  <c r="AN321" i="17"/>
  <c r="AL321" i="17"/>
  <c r="AK321" i="17"/>
  <c r="AJ321" i="17"/>
  <c r="AI321" i="17"/>
  <c r="AH321" i="17"/>
  <c r="AG321" i="17"/>
  <c r="AF321" i="17"/>
  <c r="AE321" i="17"/>
  <c r="AC321" i="17"/>
  <c r="AB321" i="17"/>
  <c r="AA321" i="17"/>
  <c r="Z321" i="17"/>
  <c r="Y321" i="17"/>
  <c r="X321" i="17"/>
  <c r="C321" i="17"/>
  <c r="V321" i="17" s="1"/>
  <c r="W321" i="17" s="1"/>
  <c r="J321" i="17"/>
  <c r="B321" i="17"/>
  <c r="A321" i="17"/>
  <c r="AU320" i="17"/>
  <c r="AT320" i="17"/>
  <c r="AS320" i="17"/>
  <c r="AR320" i="17"/>
  <c r="AQ320" i="17"/>
  <c r="AP320" i="17"/>
  <c r="AO320" i="17"/>
  <c r="AN320" i="17"/>
  <c r="AL320" i="17"/>
  <c r="AK320" i="17"/>
  <c r="AJ320" i="17"/>
  <c r="AI320" i="17"/>
  <c r="AH320" i="17"/>
  <c r="AG320" i="17"/>
  <c r="AF320" i="17"/>
  <c r="AE320" i="17"/>
  <c r="AC320" i="17"/>
  <c r="AB320" i="17"/>
  <c r="AA320" i="17"/>
  <c r="Z320" i="17"/>
  <c r="Y320" i="17"/>
  <c r="X320" i="17"/>
  <c r="C320" i="17"/>
  <c r="V320" i="17" s="1"/>
  <c r="W320" i="17" s="1"/>
  <c r="J320" i="17"/>
  <c r="B320" i="17"/>
  <c r="A320" i="17"/>
  <c r="AU319" i="17"/>
  <c r="AT319" i="17"/>
  <c r="AS319" i="17"/>
  <c r="AR319" i="17"/>
  <c r="AQ319" i="17"/>
  <c r="AP319" i="17"/>
  <c r="AO319" i="17"/>
  <c r="AN319" i="17"/>
  <c r="AL319" i="17"/>
  <c r="AK319" i="17"/>
  <c r="AJ319" i="17"/>
  <c r="AI319" i="17"/>
  <c r="AH319" i="17"/>
  <c r="AG319" i="17"/>
  <c r="AF319" i="17"/>
  <c r="AE319" i="17"/>
  <c r="AC319" i="17"/>
  <c r="AB319" i="17"/>
  <c r="AA319" i="17"/>
  <c r="Z319" i="17"/>
  <c r="Y319" i="17"/>
  <c r="X319" i="17"/>
  <c r="C319" i="17"/>
  <c r="V319" i="17" s="1"/>
  <c r="J319" i="17"/>
  <c r="B319" i="17"/>
  <c r="A319" i="17"/>
  <c r="AU318" i="17"/>
  <c r="AT318" i="17"/>
  <c r="AS318" i="17"/>
  <c r="AR318" i="17"/>
  <c r="AQ318" i="17"/>
  <c r="AP318" i="17"/>
  <c r="AO318" i="17"/>
  <c r="AN318" i="17"/>
  <c r="AL318" i="17"/>
  <c r="AK318" i="17"/>
  <c r="AJ318" i="17"/>
  <c r="AI318" i="17"/>
  <c r="AH318" i="17"/>
  <c r="AG318" i="17"/>
  <c r="AF318" i="17"/>
  <c r="AE318" i="17"/>
  <c r="AC318" i="17"/>
  <c r="AB318" i="17"/>
  <c r="AA318" i="17"/>
  <c r="Z318" i="17"/>
  <c r="Y318" i="17"/>
  <c r="X318" i="17"/>
  <c r="K318" i="17"/>
  <c r="L318" i="17"/>
  <c r="M318" i="17"/>
  <c r="N318" i="17"/>
  <c r="N317" i="17" s="1"/>
  <c r="O318" i="17"/>
  <c r="P318" i="17"/>
  <c r="Q318" i="17"/>
  <c r="R318" i="17"/>
  <c r="R317" i="17" s="1"/>
  <c r="S318" i="17"/>
  <c r="T318" i="17"/>
  <c r="U318" i="17"/>
  <c r="D318" i="17"/>
  <c r="E318" i="17"/>
  <c r="F318" i="17"/>
  <c r="G318" i="17"/>
  <c r="H318" i="17"/>
  <c r="H317" i="17" s="1"/>
  <c r="I318" i="17"/>
  <c r="C318" i="17"/>
  <c r="B318" i="17"/>
  <c r="A318" i="17"/>
  <c r="AU317" i="17"/>
  <c r="AT317" i="17"/>
  <c r="AS317" i="17"/>
  <c r="AR317" i="17"/>
  <c r="AQ317" i="17"/>
  <c r="AP317" i="17"/>
  <c r="AO317" i="17"/>
  <c r="AN317" i="17"/>
  <c r="AL317" i="17"/>
  <c r="AK317" i="17"/>
  <c r="AJ317" i="17"/>
  <c r="AI317" i="17"/>
  <c r="AH317" i="17"/>
  <c r="AG317" i="17"/>
  <c r="AF317" i="17"/>
  <c r="AE317" i="17"/>
  <c r="AC317" i="17"/>
  <c r="AB317" i="17"/>
  <c r="AA317" i="17"/>
  <c r="Z317" i="17"/>
  <c r="Y317" i="17"/>
  <c r="X317" i="17"/>
  <c r="L317" i="17"/>
  <c r="M317" i="17"/>
  <c r="P317" i="17"/>
  <c r="Q317" i="17"/>
  <c r="S317" i="17"/>
  <c r="S305" i="17" s="1"/>
  <c r="T317" i="17"/>
  <c r="U317" i="17"/>
  <c r="E317" i="17"/>
  <c r="F317" i="17"/>
  <c r="I317" i="17"/>
  <c r="C317" i="17"/>
  <c r="B317" i="17"/>
  <c r="A317" i="17"/>
  <c r="AU316" i="17"/>
  <c r="AT316" i="17"/>
  <c r="AS316" i="17"/>
  <c r="AR316" i="17"/>
  <c r="AQ316" i="17"/>
  <c r="AP316" i="17"/>
  <c r="AO316" i="17"/>
  <c r="AN316" i="17"/>
  <c r="AL316" i="17"/>
  <c r="AK316" i="17"/>
  <c r="AJ316" i="17"/>
  <c r="AI316" i="17"/>
  <c r="AH316" i="17"/>
  <c r="AG316" i="17"/>
  <c r="AF316" i="17"/>
  <c r="AE316" i="17"/>
  <c r="AC316" i="17"/>
  <c r="AB316" i="17"/>
  <c r="AA316" i="17"/>
  <c r="Z316" i="17"/>
  <c r="Y316" i="17"/>
  <c r="X316" i="17"/>
  <c r="W316" i="17"/>
  <c r="J316" i="17"/>
  <c r="C316" i="17"/>
  <c r="B316" i="17"/>
  <c r="A316" i="17"/>
  <c r="AU315" i="17"/>
  <c r="AT315" i="17"/>
  <c r="AS315" i="17"/>
  <c r="AR315" i="17"/>
  <c r="AQ315" i="17"/>
  <c r="AP315" i="17"/>
  <c r="AO315" i="17"/>
  <c r="AN315" i="17"/>
  <c r="AL315" i="17"/>
  <c r="AK315" i="17"/>
  <c r="AJ315" i="17"/>
  <c r="AI315" i="17"/>
  <c r="AH315" i="17"/>
  <c r="AG315" i="17"/>
  <c r="AF315" i="17"/>
  <c r="AE315" i="17"/>
  <c r="AC315" i="17"/>
  <c r="AB315" i="17"/>
  <c r="AA315" i="17"/>
  <c r="Z315" i="17"/>
  <c r="Y315" i="17"/>
  <c r="X315" i="17"/>
  <c r="W315" i="17"/>
  <c r="J315" i="17"/>
  <c r="C315" i="17"/>
  <c r="B315" i="17"/>
  <c r="A315" i="17"/>
  <c r="AU314" i="17"/>
  <c r="AT314" i="17"/>
  <c r="AS314" i="17"/>
  <c r="AR314" i="17"/>
  <c r="AQ314" i="17"/>
  <c r="AP314" i="17"/>
  <c r="AO314" i="17"/>
  <c r="AN314" i="17"/>
  <c r="AL314" i="17"/>
  <c r="AK314" i="17"/>
  <c r="AJ314" i="17"/>
  <c r="AI314" i="17"/>
  <c r="AH314" i="17"/>
  <c r="AG314" i="17"/>
  <c r="AF314" i="17"/>
  <c r="AE314" i="17"/>
  <c r="AC314" i="17"/>
  <c r="AB314" i="17"/>
  <c r="AA314" i="17"/>
  <c r="Z314" i="17"/>
  <c r="Y314" i="17"/>
  <c r="X314" i="17"/>
  <c r="K314" i="17"/>
  <c r="L314" i="17"/>
  <c r="M314" i="17"/>
  <c r="N314" i="17"/>
  <c r="O314" i="17"/>
  <c r="P314" i="17"/>
  <c r="Q314" i="17"/>
  <c r="R314" i="17"/>
  <c r="R306" i="17" s="1"/>
  <c r="R305" i="17" s="1"/>
  <c r="S314" i="17"/>
  <c r="T314" i="17"/>
  <c r="U314" i="17"/>
  <c r="V314" i="17"/>
  <c r="D314" i="17"/>
  <c r="E314" i="17"/>
  <c r="F314" i="17"/>
  <c r="F306" i="17" s="1"/>
  <c r="F305" i="17" s="1"/>
  <c r="G314" i="17"/>
  <c r="H314" i="17"/>
  <c r="I314" i="17"/>
  <c r="J314" i="17"/>
  <c r="C314" i="17"/>
  <c r="B314" i="17"/>
  <c r="A314" i="17"/>
  <c r="AU313" i="17"/>
  <c r="AT313" i="17"/>
  <c r="AS313" i="17"/>
  <c r="AR313" i="17"/>
  <c r="AQ313" i="17"/>
  <c r="AP313" i="17"/>
  <c r="AO313" i="17"/>
  <c r="AN313" i="17"/>
  <c r="AL313" i="17"/>
  <c r="AK313" i="17"/>
  <c r="AJ313" i="17"/>
  <c r="AI313" i="17"/>
  <c r="AH313" i="17"/>
  <c r="AG313" i="17"/>
  <c r="AF313" i="17"/>
  <c r="AE313" i="17"/>
  <c r="AC313" i="17"/>
  <c r="AB313" i="17"/>
  <c r="AA313" i="17"/>
  <c r="Z313" i="17"/>
  <c r="Y313" i="17"/>
  <c r="X313" i="17"/>
  <c r="C313" i="17"/>
  <c r="V313" i="17" s="1"/>
  <c r="W313" i="17" s="1"/>
  <c r="J313" i="17"/>
  <c r="B313" i="17"/>
  <c r="A313" i="17"/>
  <c r="AU312" i="17"/>
  <c r="AT312" i="17"/>
  <c r="AS312" i="17"/>
  <c r="AR312" i="17"/>
  <c r="AQ312" i="17"/>
  <c r="AP312" i="17"/>
  <c r="AO312" i="17"/>
  <c r="AN312" i="17"/>
  <c r="AL312" i="17"/>
  <c r="AK312" i="17"/>
  <c r="AJ312" i="17"/>
  <c r="AI312" i="17"/>
  <c r="AH312" i="17"/>
  <c r="AG312" i="17"/>
  <c r="AF312" i="17"/>
  <c r="AE312" i="17"/>
  <c r="AC312" i="17"/>
  <c r="AB312" i="17"/>
  <c r="AA312" i="17"/>
  <c r="Z312" i="17"/>
  <c r="Y312" i="17"/>
  <c r="X312" i="17"/>
  <c r="C312" i="17"/>
  <c r="V312" i="17" s="1"/>
  <c r="W312" i="17" s="1"/>
  <c r="J312" i="17"/>
  <c r="B312" i="17"/>
  <c r="A312" i="17"/>
  <c r="AU311" i="17"/>
  <c r="AT311" i="17"/>
  <c r="AS311" i="17"/>
  <c r="AR311" i="17"/>
  <c r="AQ311" i="17"/>
  <c r="AP311" i="17"/>
  <c r="AO311" i="17"/>
  <c r="AN311" i="17"/>
  <c r="AL311" i="17"/>
  <c r="AK311" i="17"/>
  <c r="AJ311" i="17"/>
  <c r="AI311" i="17"/>
  <c r="AH311" i="17"/>
  <c r="AG311" i="17"/>
  <c r="AF311" i="17"/>
  <c r="AE311" i="17"/>
  <c r="AC311" i="17"/>
  <c r="AB311" i="17"/>
  <c r="AA311" i="17"/>
  <c r="Z311" i="17"/>
  <c r="Y311" i="17"/>
  <c r="X311" i="17"/>
  <c r="C311" i="17"/>
  <c r="V311" i="17" s="1"/>
  <c r="W311" i="17" s="1"/>
  <c r="J311" i="17"/>
  <c r="B311" i="17"/>
  <c r="A311" i="17"/>
  <c r="AU310" i="17"/>
  <c r="AT310" i="17"/>
  <c r="AS310" i="17"/>
  <c r="AR310" i="17"/>
  <c r="AQ310" i="17"/>
  <c r="AP310" i="17"/>
  <c r="AO310" i="17"/>
  <c r="AN310" i="17"/>
  <c r="AL310" i="17"/>
  <c r="AK310" i="17"/>
  <c r="AJ310" i="17"/>
  <c r="AI310" i="17"/>
  <c r="AH310" i="17"/>
  <c r="AG310" i="17"/>
  <c r="AF310" i="17"/>
  <c r="AE310" i="17"/>
  <c r="AC310" i="17"/>
  <c r="AB310" i="17"/>
  <c r="AA310" i="17"/>
  <c r="Z310" i="17"/>
  <c r="Y310" i="17"/>
  <c r="X310" i="17"/>
  <c r="C310" i="17"/>
  <c r="V310" i="17" s="1"/>
  <c r="W310" i="17" s="1"/>
  <c r="J310" i="17"/>
  <c r="B310" i="17"/>
  <c r="A310" i="17"/>
  <c r="AU309" i="17"/>
  <c r="AT309" i="17"/>
  <c r="AS309" i="17"/>
  <c r="AR309" i="17"/>
  <c r="AQ309" i="17"/>
  <c r="AP309" i="17"/>
  <c r="AO309" i="17"/>
  <c r="AN309" i="17"/>
  <c r="AL309" i="17"/>
  <c r="AK309" i="17"/>
  <c r="AJ309" i="17"/>
  <c r="AI309" i="17"/>
  <c r="AH309" i="17"/>
  <c r="AG309" i="17"/>
  <c r="AF309" i="17"/>
  <c r="AE309" i="17"/>
  <c r="AC309" i="17"/>
  <c r="AB309" i="17"/>
  <c r="AA309" i="17"/>
  <c r="Z309" i="17"/>
  <c r="Y309" i="17"/>
  <c r="X309" i="17"/>
  <c r="C309" i="17"/>
  <c r="V309" i="17" s="1"/>
  <c r="W309" i="17" s="1"/>
  <c r="J309" i="17"/>
  <c r="B309" i="17"/>
  <c r="A309" i="17"/>
  <c r="AU308" i="17"/>
  <c r="AT308" i="17"/>
  <c r="AS308" i="17"/>
  <c r="AR308" i="17"/>
  <c r="AQ308" i="17"/>
  <c r="AP308" i="17"/>
  <c r="AO308" i="17"/>
  <c r="AN308" i="17"/>
  <c r="AL308" i="17"/>
  <c r="AK308" i="17"/>
  <c r="AJ308" i="17"/>
  <c r="AI308" i="17"/>
  <c r="AH308" i="17"/>
  <c r="AG308" i="17"/>
  <c r="AF308" i="17"/>
  <c r="AE308" i="17"/>
  <c r="AC308" i="17"/>
  <c r="AB308" i="17"/>
  <c r="AA308" i="17"/>
  <c r="Z308" i="17"/>
  <c r="Y308" i="17"/>
  <c r="X308" i="17"/>
  <c r="C308" i="17"/>
  <c r="V308" i="17" s="1"/>
  <c r="J308" i="17"/>
  <c r="B308" i="17"/>
  <c r="A308" i="17"/>
  <c r="AU307" i="17"/>
  <c r="AT307" i="17"/>
  <c r="AS307" i="17"/>
  <c r="AR307" i="17"/>
  <c r="AQ307" i="17"/>
  <c r="AP307" i="17"/>
  <c r="AO307" i="17"/>
  <c r="AN307" i="17"/>
  <c r="AL307" i="17"/>
  <c r="AK307" i="17"/>
  <c r="AJ307" i="17"/>
  <c r="AI307" i="17"/>
  <c r="AH307" i="17"/>
  <c r="AG307" i="17"/>
  <c r="AF307" i="17"/>
  <c r="AE307" i="17"/>
  <c r="AC307" i="17"/>
  <c r="AB307" i="17"/>
  <c r="AA307" i="17"/>
  <c r="Z307" i="17"/>
  <c r="Y307" i="17"/>
  <c r="X307" i="17"/>
  <c r="K307" i="17"/>
  <c r="K306" i="17" s="1"/>
  <c r="L307" i="17"/>
  <c r="M307" i="17"/>
  <c r="M306" i="17" s="1"/>
  <c r="M305" i="17" s="1"/>
  <c r="N307" i="17"/>
  <c r="O307" i="17"/>
  <c r="O306" i="17" s="1"/>
  <c r="P307" i="17"/>
  <c r="Q307" i="17"/>
  <c r="Q306" i="17" s="1"/>
  <c r="Q305" i="17" s="1"/>
  <c r="R307" i="17"/>
  <c r="S307" i="17"/>
  <c r="S306" i="17" s="1"/>
  <c r="T307" i="17"/>
  <c r="U307" i="17"/>
  <c r="U306" i="17" s="1"/>
  <c r="U305" i="17" s="1"/>
  <c r="D307" i="17"/>
  <c r="E307" i="17"/>
  <c r="F307" i="17"/>
  <c r="G307" i="17"/>
  <c r="G306" i="17" s="1"/>
  <c r="G305" i="17" s="1"/>
  <c r="H307" i="17"/>
  <c r="I307" i="17"/>
  <c r="I306" i="17" s="1"/>
  <c r="C307" i="17"/>
  <c r="B307" i="17"/>
  <c r="A307" i="17"/>
  <c r="AU306" i="17"/>
  <c r="AT306" i="17"/>
  <c r="AS306" i="17"/>
  <c r="AR306" i="17"/>
  <c r="AQ306" i="17"/>
  <c r="AP306" i="17"/>
  <c r="AO306" i="17"/>
  <c r="AN306" i="17"/>
  <c r="AL306" i="17"/>
  <c r="AK306" i="17"/>
  <c r="AJ306" i="17"/>
  <c r="AI306" i="17"/>
  <c r="AH306" i="17"/>
  <c r="AG306" i="17"/>
  <c r="AF306" i="17"/>
  <c r="AE306" i="17"/>
  <c r="AC306" i="17"/>
  <c r="AB306" i="17"/>
  <c r="AA306" i="17"/>
  <c r="Z306" i="17"/>
  <c r="Y306" i="17"/>
  <c r="X306" i="17"/>
  <c r="L306" i="17"/>
  <c r="L305" i="17" s="1"/>
  <c r="N306" i="17"/>
  <c r="P306" i="17"/>
  <c r="P305" i="17" s="1"/>
  <c r="T306" i="17"/>
  <c r="T305" i="17" s="1"/>
  <c r="D306" i="17"/>
  <c r="H306" i="17"/>
  <c r="C306" i="17"/>
  <c r="B306" i="17"/>
  <c r="A306" i="17"/>
  <c r="AU305" i="17"/>
  <c r="AT305" i="17"/>
  <c r="AS305" i="17"/>
  <c r="AR305" i="17"/>
  <c r="AQ305" i="17"/>
  <c r="AP305" i="17"/>
  <c r="AO305" i="17"/>
  <c r="AN305" i="17"/>
  <c r="AL305" i="17"/>
  <c r="AK305" i="17"/>
  <c r="AJ305" i="17"/>
  <c r="AI305" i="17"/>
  <c r="AH305" i="17"/>
  <c r="AG305" i="17"/>
  <c r="AF305" i="17"/>
  <c r="AE305" i="17"/>
  <c r="AC305" i="17"/>
  <c r="AB305" i="17"/>
  <c r="AA305" i="17"/>
  <c r="Z305" i="17"/>
  <c r="Y305" i="17"/>
  <c r="X305" i="17"/>
  <c r="I305" i="17"/>
  <c r="C305" i="17"/>
  <c r="B305" i="17"/>
  <c r="A305" i="17"/>
  <c r="AU304" i="17"/>
  <c r="AT304" i="17"/>
  <c r="AS304" i="17"/>
  <c r="AR304" i="17"/>
  <c r="AQ304" i="17"/>
  <c r="AP304" i="17"/>
  <c r="AO304" i="17"/>
  <c r="AN304" i="17"/>
  <c r="AL304" i="17"/>
  <c r="AK304" i="17"/>
  <c r="AJ304" i="17"/>
  <c r="AI304" i="17"/>
  <c r="AH304" i="17"/>
  <c r="AG304" i="17"/>
  <c r="AF304" i="17"/>
  <c r="AE304" i="17"/>
  <c r="AC304" i="17"/>
  <c r="AB304" i="17"/>
  <c r="AA304" i="17"/>
  <c r="Z304" i="17"/>
  <c r="Y304" i="17"/>
  <c r="X304" i="17"/>
  <c r="W304" i="17"/>
  <c r="J304" i="17"/>
  <c r="C304" i="17"/>
  <c r="B304" i="17"/>
  <c r="A304" i="17"/>
  <c r="AU303" i="17"/>
  <c r="AT303" i="17"/>
  <c r="AS303" i="17"/>
  <c r="AR303" i="17"/>
  <c r="AQ303" i="17"/>
  <c r="AP303" i="17"/>
  <c r="AO303" i="17"/>
  <c r="AN303" i="17"/>
  <c r="AL303" i="17"/>
  <c r="AK303" i="17"/>
  <c r="AJ303" i="17"/>
  <c r="AI303" i="17"/>
  <c r="AH303" i="17"/>
  <c r="AG303" i="17"/>
  <c r="AF303" i="17"/>
  <c r="AE303" i="17"/>
  <c r="AC303" i="17"/>
  <c r="AB303" i="17"/>
  <c r="AA303" i="17"/>
  <c r="Z303" i="17"/>
  <c r="Y303" i="17"/>
  <c r="X303" i="17"/>
  <c r="W303" i="17"/>
  <c r="J303" i="17"/>
  <c r="C303" i="17"/>
  <c r="B303" i="17"/>
  <c r="A303" i="17"/>
  <c r="AU302" i="17"/>
  <c r="AT302" i="17"/>
  <c r="AS302" i="17"/>
  <c r="AR302" i="17"/>
  <c r="AQ302" i="17"/>
  <c r="AP302" i="17"/>
  <c r="AO302" i="17"/>
  <c r="AN302" i="17"/>
  <c r="AL302" i="17"/>
  <c r="AK302" i="17"/>
  <c r="AJ302" i="17"/>
  <c r="AI302" i="17"/>
  <c r="AH302" i="17"/>
  <c r="AG302" i="17"/>
  <c r="AF302" i="17"/>
  <c r="AE302" i="17"/>
  <c r="AC302" i="17"/>
  <c r="AB302" i="17"/>
  <c r="AA302" i="17"/>
  <c r="Z302" i="17"/>
  <c r="Y302" i="17"/>
  <c r="X302" i="17"/>
  <c r="W302" i="17"/>
  <c r="J302" i="17"/>
  <c r="C302" i="17"/>
  <c r="B302" i="17"/>
  <c r="A302" i="17"/>
  <c r="AU301" i="17"/>
  <c r="AT301" i="17"/>
  <c r="AS301" i="17"/>
  <c r="AR301" i="17"/>
  <c r="AQ301" i="17"/>
  <c r="AP301" i="17"/>
  <c r="AO301" i="17"/>
  <c r="AN301" i="17"/>
  <c r="AL301" i="17"/>
  <c r="AK301" i="17"/>
  <c r="AJ301" i="17"/>
  <c r="AI301" i="17"/>
  <c r="AH301" i="17"/>
  <c r="AG301" i="17"/>
  <c r="AF301" i="17"/>
  <c r="AE301" i="17"/>
  <c r="AC301" i="17"/>
  <c r="AB301" i="17"/>
  <c r="AA301" i="17"/>
  <c r="Z301" i="17"/>
  <c r="Y301" i="17"/>
  <c r="X301" i="17"/>
  <c r="K301" i="17"/>
  <c r="K296" i="17" s="1"/>
  <c r="L301" i="17"/>
  <c r="M301" i="17"/>
  <c r="N301" i="17"/>
  <c r="O301" i="17"/>
  <c r="O296" i="17" s="1"/>
  <c r="P301" i="17"/>
  <c r="Q301" i="17"/>
  <c r="R301" i="17"/>
  <c r="S301" i="17"/>
  <c r="S296" i="17" s="1"/>
  <c r="T301" i="17"/>
  <c r="U301" i="17"/>
  <c r="V301" i="17"/>
  <c r="W301" i="17"/>
  <c r="D301" i="17"/>
  <c r="E301" i="17"/>
  <c r="J301" i="17" s="1"/>
  <c r="F301" i="17"/>
  <c r="G301" i="17"/>
  <c r="H301" i="17"/>
  <c r="I301" i="17"/>
  <c r="C301" i="17"/>
  <c r="B301" i="17"/>
  <c r="A301" i="17"/>
  <c r="AU300" i="17"/>
  <c r="AT300" i="17"/>
  <c r="AS300" i="17"/>
  <c r="AR300" i="17"/>
  <c r="AQ300" i="17"/>
  <c r="AP300" i="17"/>
  <c r="AO300" i="17"/>
  <c r="AN300" i="17"/>
  <c r="AL300" i="17"/>
  <c r="AK300" i="17"/>
  <c r="AJ300" i="17"/>
  <c r="AI300" i="17"/>
  <c r="AH300" i="17"/>
  <c r="AG300" i="17"/>
  <c r="AF300" i="17"/>
  <c r="AE300" i="17"/>
  <c r="AC300" i="17"/>
  <c r="AB300" i="17"/>
  <c r="AA300" i="17"/>
  <c r="Z300" i="17"/>
  <c r="Y300" i="17"/>
  <c r="X300" i="17"/>
  <c r="C300" i="17"/>
  <c r="V300" i="17" s="1"/>
  <c r="W300" i="17" s="1"/>
  <c r="J300" i="17"/>
  <c r="B300" i="17"/>
  <c r="A300" i="17"/>
  <c r="AU299" i="17"/>
  <c r="AT299" i="17"/>
  <c r="AS299" i="17"/>
  <c r="AR299" i="17"/>
  <c r="AQ299" i="17"/>
  <c r="AP299" i="17"/>
  <c r="AO299" i="17"/>
  <c r="AN299" i="17"/>
  <c r="AL299" i="17"/>
  <c r="AK299" i="17"/>
  <c r="AJ299" i="17"/>
  <c r="AI299" i="17"/>
  <c r="AH299" i="17"/>
  <c r="AG299" i="17"/>
  <c r="AF299" i="17"/>
  <c r="AE299" i="17"/>
  <c r="AC299" i="17"/>
  <c r="AB299" i="17"/>
  <c r="AA299" i="17"/>
  <c r="Z299" i="17"/>
  <c r="Y299" i="17"/>
  <c r="X299" i="17"/>
  <c r="C299" i="17"/>
  <c r="V299" i="17" s="1"/>
  <c r="W299" i="17" s="1"/>
  <c r="J299" i="17"/>
  <c r="B299" i="17"/>
  <c r="A299" i="17"/>
  <c r="AU298" i="17"/>
  <c r="AT298" i="17"/>
  <c r="AS298" i="17"/>
  <c r="AR298" i="17"/>
  <c r="AQ298" i="17"/>
  <c r="AP298" i="17"/>
  <c r="AO298" i="17"/>
  <c r="AN298" i="17"/>
  <c r="AL298" i="17"/>
  <c r="AK298" i="17"/>
  <c r="AJ298" i="17"/>
  <c r="AI298" i="17"/>
  <c r="AH298" i="17"/>
  <c r="AG298" i="17"/>
  <c r="AF298" i="17"/>
  <c r="AE298" i="17"/>
  <c r="AC298" i="17"/>
  <c r="AB298" i="17"/>
  <c r="AA298" i="17"/>
  <c r="Z298" i="17"/>
  <c r="Y298" i="17"/>
  <c r="X298" i="17"/>
  <c r="C298" i="17"/>
  <c r="V298" i="17" s="1"/>
  <c r="W298" i="17" s="1"/>
  <c r="J298" i="17"/>
  <c r="B298" i="17"/>
  <c r="A298" i="17"/>
  <c r="AU297" i="17"/>
  <c r="AT297" i="17"/>
  <c r="AS297" i="17"/>
  <c r="AR297" i="17"/>
  <c r="AQ297" i="17"/>
  <c r="AP297" i="17"/>
  <c r="AO297" i="17"/>
  <c r="AN297" i="17"/>
  <c r="AL297" i="17"/>
  <c r="AK297" i="17"/>
  <c r="AJ297" i="17"/>
  <c r="AI297" i="17"/>
  <c r="AH297" i="17"/>
  <c r="AG297" i="17"/>
  <c r="AF297" i="17"/>
  <c r="AE297" i="17"/>
  <c r="AC297" i="17"/>
  <c r="AB297" i="17"/>
  <c r="AA297" i="17"/>
  <c r="Z297" i="17"/>
  <c r="Y297" i="17"/>
  <c r="X297" i="17"/>
  <c r="K297" i="17"/>
  <c r="L297" i="17"/>
  <c r="L296" i="17" s="1"/>
  <c r="M297" i="17"/>
  <c r="N297" i="17"/>
  <c r="N296" i="17" s="1"/>
  <c r="O297" i="17"/>
  <c r="P297" i="17"/>
  <c r="P296" i="17" s="1"/>
  <c r="Q297" i="17"/>
  <c r="R297" i="17"/>
  <c r="R296" i="17" s="1"/>
  <c r="S297" i="17"/>
  <c r="T297" i="17"/>
  <c r="T296" i="17" s="1"/>
  <c r="U297" i="17"/>
  <c r="D297" i="17"/>
  <c r="D296" i="17" s="1"/>
  <c r="E297" i="17"/>
  <c r="F297" i="17"/>
  <c r="F296" i="17" s="1"/>
  <c r="G297" i="17"/>
  <c r="H297" i="17"/>
  <c r="H296" i="17" s="1"/>
  <c r="I297" i="17"/>
  <c r="J297" i="17"/>
  <c r="C297" i="17"/>
  <c r="B297" i="17"/>
  <c r="A297" i="17"/>
  <c r="AU296" i="17"/>
  <c r="AT296" i="17"/>
  <c r="AS296" i="17"/>
  <c r="AR296" i="17"/>
  <c r="AQ296" i="17"/>
  <c r="AP296" i="17"/>
  <c r="AO296" i="17"/>
  <c r="AN296" i="17"/>
  <c r="AL296" i="17"/>
  <c r="AK296" i="17"/>
  <c r="AJ296" i="17"/>
  <c r="AI296" i="17"/>
  <c r="AH296" i="17"/>
  <c r="AG296" i="17"/>
  <c r="AF296" i="17"/>
  <c r="AE296" i="17"/>
  <c r="AC296" i="17"/>
  <c r="AB296" i="17"/>
  <c r="AA296" i="17"/>
  <c r="Z296" i="17"/>
  <c r="Y296" i="17"/>
  <c r="X296" i="17"/>
  <c r="M296" i="17"/>
  <c r="Q296" i="17"/>
  <c r="U296" i="17"/>
  <c r="E296" i="17"/>
  <c r="G296" i="17"/>
  <c r="I296" i="17"/>
  <c r="C296" i="17"/>
  <c r="B296" i="17"/>
  <c r="A296" i="17"/>
  <c r="AU295" i="17"/>
  <c r="AT295" i="17"/>
  <c r="AS295" i="17"/>
  <c r="AR295" i="17"/>
  <c r="AQ295" i="17"/>
  <c r="AP295" i="17"/>
  <c r="AO295" i="17"/>
  <c r="AN295" i="17"/>
  <c r="AL295" i="17"/>
  <c r="AK295" i="17"/>
  <c r="AJ295" i="17"/>
  <c r="AI295" i="17"/>
  <c r="AH295" i="17"/>
  <c r="AG295" i="17"/>
  <c r="AF295" i="17"/>
  <c r="AE295" i="17"/>
  <c r="AC295" i="17"/>
  <c r="AB295" i="17"/>
  <c r="AA295" i="17"/>
  <c r="Z295" i="17"/>
  <c r="Y295" i="17"/>
  <c r="X295" i="17"/>
  <c r="W295" i="17"/>
  <c r="J295" i="17"/>
  <c r="C295" i="17"/>
  <c r="B295" i="17"/>
  <c r="A295" i="17"/>
  <c r="AU294" i="17"/>
  <c r="AT294" i="17"/>
  <c r="AS294" i="17"/>
  <c r="AR294" i="17"/>
  <c r="AQ294" i="17"/>
  <c r="AP294" i="17"/>
  <c r="AO294" i="17"/>
  <c r="AN294" i="17"/>
  <c r="AL294" i="17"/>
  <c r="AK294" i="17"/>
  <c r="AJ294" i="17"/>
  <c r="AI294" i="17"/>
  <c r="AH294" i="17"/>
  <c r="AG294" i="17"/>
  <c r="AF294" i="17"/>
  <c r="AE294" i="17"/>
  <c r="AC294" i="17"/>
  <c r="AB294" i="17"/>
  <c r="AA294" i="17"/>
  <c r="Z294" i="17"/>
  <c r="Y294" i="17"/>
  <c r="X294" i="17"/>
  <c r="W294" i="17"/>
  <c r="J294" i="17"/>
  <c r="C294" i="17"/>
  <c r="B294" i="17"/>
  <c r="A294" i="17"/>
  <c r="AU293" i="17"/>
  <c r="AT293" i="17"/>
  <c r="AS293" i="17"/>
  <c r="AR293" i="17"/>
  <c r="AQ293" i="17"/>
  <c r="AP293" i="17"/>
  <c r="AO293" i="17"/>
  <c r="AN293" i="17"/>
  <c r="AL293" i="17"/>
  <c r="AK293" i="17"/>
  <c r="AJ293" i="17"/>
  <c r="AI293" i="17"/>
  <c r="AH293" i="17"/>
  <c r="AG293" i="17"/>
  <c r="AF293" i="17"/>
  <c r="AE293" i="17"/>
  <c r="AC293" i="17"/>
  <c r="AB293" i="17"/>
  <c r="AA293" i="17"/>
  <c r="Z293" i="17"/>
  <c r="Y293" i="17"/>
  <c r="X293" i="17"/>
  <c r="K293" i="17"/>
  <c r="L293" i="17"/>
  <c r="M293" i="17"/>
  <c r="N293" i="17"/>
  <c r="O293" i="17"/>
  <c r="P293" i="17"/>
  <c r="P288" i="17" s="1"/>
  <c r="Q293" i="17"/>
  <c r="R293" i="17"/>
  <c r="S293" i="17"/>
  <c r="T293" i="17"/>
  <c r="T288" i="17" s="1"/>
  <c r="U293" i="17"/>
  <c r="V293" i="17"/>
  <c r="D293" i="17"/>
  <c r="D288" i="17" s="1"/>
  <c r="E293" i="17"/>
  <c r="F293" i="17"/>
  <c r="G293" i="17"/>
  <c r="H293" i="17"/>
  <c r="I293" i="17"/>
  <c r="C293" i="17"/>
  <c r="B293" i="17"/>
  <c r="A293" i="17"/>
  <c r="AU292" i="17"/>
  <c r="AT292" i="17"/>
  <c r="AS292" i="17"/>
  <c r="AR292" i="17"/>
  <c r="AQ292" i="17"/>
  <c r="AP292" i="17"/>
  <c r="AO292" i="17"/>
  <c r="AN292" i="17"/>
  <c r="AL292" i="17"/>
  <c r="AK292" i="17"/>
  <c r="AJ292" i="17"/>
  <c r="AI292" i="17"/>
  <c r="AH292" i="17"/>
  <c r="AG292" i="17"/>
  <c r="AF292" i="17"/>
  <c r="AE292" i="17"/>
  <c r="AC292" i="17"/>
  <c r="AB292" i="17"/>
  <c r="AA292" i="17"/>
  <c r="Z292" i="17"/>
  <c r="Y292" i="17"/>
  <c r="X292" i="17"/>
  <c r="C292" i="17"/>
  <c r="V292" i="17" s="1"/>
  <c r="W292" i="17" s="1"/>
  <c r="J292" i="17"/>
  <c r="B292" i="17"/>
  <c r="A292" i="17"/>
  <c r="AU291" i="17"/>
  <c r="AT291" i="17"/>
  <c r="AS291" i="17"/>
  <c r="AR291" i="17"/>
  <c r="AQ291" i="17"/>
  <c r="AP291" i="17"/>
  <c r="AO291" i="17"/>
  <c r="AN291" i="17"/>
  <c r="AL291" i="17"/>
  <c r="AK291" i="17"/>
  <c r="AJ291" i="17"/>
  <c r="AI291" i="17"/>
  <c r="AH291" i="17"/>
  <c r="AG291" i="17"/>
  <c r="AF291" i="17"/>
  <c r="AE291" i="17"/>
  <c r="AC291" i="17"/>
  <c r="AB291" i="17"/>
  <c r="AA291" i="17"/>
  <c r="Z291" i="17"/>
  <c r="Y291" i="17"/>
  <c r="X291" i="17"/>
  <c r="C291" i="17"/>
  <c r="V291" i="17" s="1"/>
  <c r="W291" i="17" s="1"/>
  <c r="J291" i="17"/>
  <c r="B291" i="17"/>
  <c r="A291" i="17"/>
  <c r="AU290" i="17"/>
  <c r="AT290" i="17"/>
  <c r="AS290" i="17"/>
  <c r="AR290" i="17"/>
  <c r="AQ290" i="17"/>
  <c r="AP290" i="17"/>
  <c r="AO290" i="17"/>
  <c r="AN290" i="17"/>
  <c r="AL290" i="17"/>
  <c r="AK290" i="17"/>
  <c r="AJ290" i="17"/>
  <c r="AI290" i="17"/>
  <c r="AH290" i="17"/>
  <c r="AG290" i="17"/>
  <c r="AF290" i="17"/>
  <c r="AE290" i="17"/>
  <c r="AC290" i="17"/>
  <c r="AB290" i="17"/>
  <c r="AA290" i="17"/>
  <c r="Z290" i="17"/>
  <c r="Y290" i="17"/>
  <c r="X290" i="17"/>
  <c r="C290" i="17"/>
  <c r="V290" i="17" s="1"/>
  <c r="V289" i="17" s="1"/>
  <c r="J290" i="17"/>
  <c r="B290" i="17"/>
  <c r="A290" i="17"/>
  <c r="AU289" i="17"/>
  <c r="AT289" i="17"/>
  <c r="AS289" i="17"/>
  <c r="AR289" i="17"/>
  <c r="AQ289" i="17"/>
  <c r="AP289" i="17"/>
  <c r="AO289" i="17"/>
  <c r="AN289" i="17"/>
  <c r="AL289" i="17"/>
  <c r="AK289" i="17"/>
  <c r="AJ289" i="17"/>
  <c r="AI289" i="17"/>
  <c r="AH289" i="17"/>
  <c r="AG289" i="17"/>
  <c r="AF289" i="17"/>
  <c r="AE289" i="17"/>
  <c r="AC289" i="17"/>
  <c r="AB289" i="17"/>
  <c r="AA289" i="17"/>
  <c r="Z289" i="17"/>
  <c r="Y289" i="17"/>
  <c r="X289" i="17"/>
  <c r="K289" i="17"/>
  <c r="K288" i="17" s="1"/>
  <c r="L289" i="17"/>
  <c r="M289" i="17"/>
  <c r="M288" i="17" s="1"/>
  <c r="N289" i="17"/>
  <c r="O289" i="17"/>
  <c r="O288" i="17" s="1"/>
  <c r="P289" i="17"/>
  <c r="Q289" i="17"/>
  <c r="Q288" i="17" s="1"/>
  <c r="R289" i="17"/>
  <c r="S289" i="17"/>
  <c r="S288" i="17" s="1"/>
  <c r="T289" i="17"/>
  <c r="U289" i="17"/>
  <c r="U288" i="17" s="1"/>
  <c r="D289" i="17"/>
  <c r="E289" i="17"/>
  <c r="F289" i="17"/>
  <c r="G289" i="17"/>
  <c r="G288" i="17" s="1"/>
  <c r="H289" i="17"/>
  <c r="I289" i="17"/>
  <c r="I288" i="17" s="1"/>
  <c r="C289" i="17"/>
  <c r="B289" i="17"/>
  <c r="A289" i="17"/>
  <c r="AU288" i="17"/>
  <c r="AT288" i="17"/>
  <c r="AS288" i="17"/>
  <c r="AR288" i="17"/>
  <c r="AQ288" i="17"/>
  <c r="AP288" i="17"/>
  <c r="AO288" i="17"/>
  <c r="AN288" i="17"/>
  <c r="AL288" i="17"/>
  <c r="AK288" i="17"/>
  <c r="AJ288" i="17"/>
  <c r="AI288" i="17"/>
  <c r="AH288" i="17"/>
  <c r="AG288" i="17"/>
  <c r="AF288" i="17"/>
  <c r="AE288" i="17"/>
  <c r="AC288" i="17"/>
  <c r="AB288" i="17"/>
  <c r="AA288" i="17"/>
  <c r="Z288" i="17"/>
  <c r="Y288" i="17"/>
  <c r="X288" i="17"/>
  <c r="N288" i="17"/>
  <c r="R288" i="17"/>
  <c r="F288" i="17"/>
  <c r="H288" i="17"/>
  <c r="C288" i="17"/>
  <c r="B288" i="17"/>
  <c r="A288" i="17"/>
  <c r="AU287" i="17"/>
  <c r="AT287" i="17"/>
  <c r="AS287" i="17"/>
  <c r="AR287" i="17"/>
  <c r="AQ287" i="17"/>
  <c r="AP287" i="17"/>
  <c r="AO287" i="17"/>
  <c r="AN287" i="17"/>
  <c r="AL287" i="17"/>
  <c r="AK287" i="17"/>
  <c r="AJ287" i="17"/>
  <c r="AI287" i="17"/>
  <c r="AH287" i="17"/>
  <c r="AG287" i="17"/>
  <c r="AF287" i="17"/>
  <c r="AE287" i="17"/>
  <c r="AC287" i="17"/>
  <c r="AB287" i="17"/>
  <c r="AA287" i="17"/>
  <c r="Z287" i="17"/>
  <c r="Y287" i="17"/>
  <c r="X287" i="17"/>
  <c r="W287" i="17"/>
  <c r="J287" i="17"/>
  <c r="C287" i="17"/>
  <c r="B287" i="17"/>
  <c r="A287" i="17"/>
  <c r="AU286" i="17"/>
  <c r="AT286" i="17"/>
  <c r="AS286" i="17"/>
  <c r="AR286" i="17"/>
  <c r="AQ286" i="17"/>
  <c r="AP286" i="17"/>
  <c r="AO286" i="17"/>
  <c r="AN286" i="17"/>
  <c r="AL286" i="17"/>
  <c r="AK286" i="17"/>
  <c r="AJ286" i="17"/>
  <c r="AI286" i="17"/>
  <c r="AH286" i="17"/>
  <c r="AG286" i="17"/>
  <c r="AF286" i="17"/>
  <c r="AE286" i="17"/>
  <c r="AC286" i="17"/>
  <c r="AB286" i="17"/>
  <c r="AA286" i="17"/>
  <c r="Z286" i="17"/>
  <c r="Y286" i="17"/>
  <c r="X286" i="17"/>
  <c r="W286" i="17"/>
  <c r="J286" i="17"/>
  <c r="C286" i="17"/>
  <c r="B286" i="17"/>
  <c r="A286" i="17"/>
  <c r="AU285" i="17"/>
  <c r="AT285" i="17"/>
  <c r="AS285" i="17"/>
  <c r="AR285" i="17"/>
  <c r="AQ285" i="17"/>
  <c r="AP285" i="17"/>
  <c r="AO285" i="17"/>
  <c r="AN285" i="17"/>
  <c r="AL285" i="17"/>
  <c r="AK285" i="17"/>
  <c r="AJ285" i="17"/>
  <c r="AI285" i="17"/>
  <c r="AH285" i="17"/>
  <c r="AG285" i="17"/>
  <c r="AF285" i="17"/>
  <c r="AE285" i="17"/>
  <c r="AC285" i="17"/>
  <c r="AB285" i="17"/>
  <c r="AA285" i="17"/>
  <c r="Z285" i="17"/>
  <c r="Y285" i="17"/>
  <c r="X285" i="17"/>
  <c r="K285" i="17"/>
  <c r="L285" i="17"/>
  <c r="M285" i="17"/>
  <c r="N285" i="17"/>
  <c r="O285" i="17"/>
  <c r="P285" i="17"/>
  <c r="Q285" i="17"/>
  <c r="Q280" i="17" s="1"/>
  <c r="R285" i="17"/>
  <c r="S285" i="17"/>
  <c r="T285" i="17"/>
  <c r="U285" i="17"/>
  <c r="U280" i="17" s="1"/>
  <c r="V285" i="17"/>
  <c r="D285" i="17"/>
  <c r="E285" i="17"/>
  <c r="F285" i="17"/>
  <c r="G285" i="17"/>
  <c r="H285" i="17"/>
  <c r="I285" i="17"/>
  <c r="C285" i="17"/>
  <c r="B285" i="17"/>
  <c r="A285" i="17"/>
  <c r="AU284" i="17"/>
  <c r="AT284" i="17"/>
  <c r="AS284" i="17"/>
  <c r="AR284" i="17"/>
  <c r="AQ284" i="17"/>
  <c r="AP284" i="17"/>
  <c r="AO284" i="17"/>
  <c r="AN284" i="17"/>
  <c r="AL284" i="17"/>
  <c r="AK284" i="17"/>
  <c r="AJ284" i="17"/>
  <c r="AI284" i="17"/>
  <c r="AH284" i="17"/>
  <c r="AG284" i="17"/>
  <c r="AF284" i="17"/>
  <c r="AE284" i="17"/>
  <c r="AC284" i="17"/>
  <c r="AB284" i="17"/>
  <c r="AA284" i="17"/>
  <c r="Z284" i="17"/>
  <c r="Y284" i="17"/>
  <c r="X284" i="17"/>
  <c r="C284" i="17"/>
  <c r="V284" i="17" s="1"/>
  <c r="W284" i="17" s="1"/>
  <c r="J284" i="17"/>
  <c r="B284" i="17"/>
  <c r="A284" i="17"/>
  <c r="AU283" i="17"/>
  <c r="AT283" i="17"/>
  <c r="AS283" i="17"/>
  <c r="AR283" i="17"/>
  <c r="AQ283" i="17"/>
  <c r="AP283" i="17"/>
  <c r="AO283" i="17"/>
  <c r="AN283" i="17"/>
  <c r="AL283" i="17"/>
  <c r="AK283" i="17"/>
  <c r="AJ283" i="17"/>
  <c r="AI283" i="17"/>
  <c r="AH283" i="17"/>
  <c r="AG283" i="17"/>
  <c r="AF283" i="17"/>
  <c r="AE283" i="17"/>
  <c r="AC283" i="17"/>
  <c r="AB283" i="17"/>
  <c r="AA283" i="17"/>
  <c r="Z283" i="17"/>
  <c r="Y283" i="17"/>
  <c r="X283" i="17"/>
  <c r="C283" i="17"/>
  <c r="V283" i="17" s="1"/>
  <c r="W283" i="17" s="1"/>
  <c r="J283" i="17"/>
  <c r="B283" i="17"/>
  <c r="A283" i="17"/>
  <c r="AU282" i="17"/>
  <c r="AT282" i="17"/>
  <c r="AS282" i="17"/>
  <c r="AR282" i="17"/>
  <c r="AQ282" i="17"/>
  <c r="AP282" i="17"/>
  <c r="AO282" i="17"/>
  <c r="AN282" i="17"/>
  <c r="AL282" i="17"/>
  <c r="AK282" i="17"/>
  <c r="AJ282" i="17"/>
  <c r="AI282" i="17"/>
  <c r="AH282" i="17"/>
  <c r="AG282" i="17"/>
  <c r="AF282" i="17"/>
  <c r="AE282" i="17"/>
  <c r="AC282" i="17"/>
  <c r="AB282" i="17"/>
  <c r="AA282" i="17"/>
  <c r="Z282" i="17"/>
  <c r="Y282" i="17"/>
  <c r="X282" i="17"/>
  <c r="C282" i="17"/>
  <c r="V282" i="17" s="1"/>
  <c r="J282" i="17"/>
  <c r="B282" i="17"/>
  <c r="A282" i="17"/>
  <c r="AU281" i="17"/>
  <c r="AT281" i="17"/>
  <c r="AS281" i="17"/>
  <c r="AR281" i="17"/>
  <c r="AQ281" i="17"/>
  <c r="AP281" i="17"/>
  <c r="AO281" i="17"/>
  <c r="AN281" i="17"/>
  <c r="AL281" i="17"/>
  <c r="AK281" i="17"/>
  <c r="AJ281" i="17"/>
  <c r="AI281" i="17"/>
  <c r="AH281" i="17"/>
  <c r="AG281" i="17"/>
  <c r="AF281" i="17"/>
  <c r="AE281" i="17"/>
  <c r="AC281" i="17"/>
  <c r="AB281" i="17"/>
  <c r="AA281" i="17"/>
  <c r="Z281" i="17"/>
  <c r="Y281" i="17"/>
  <c r="X281" i="17"/>
  <c r="K281" i="17"/>
  <c r="L281" i="17"/>
  <c r="L280" i="17" s="1"/>
  <c r="M281" i="17"/>
  <c r="N281" i="17"/>
  <c r="N280" i="17" s="1"/>
  <c r="O281" i="17"/>
  <c r="P281" i="17"/>
  <c r="P280" i="17" s="1"/>
  <c r="Q281" i="17"/>
  <c r="R281" i="17"/>
  <c r="R280" i="17" s="1"/>
  <c r="S281" i="17"/>
  <c r="T281" i="17"/>
  <c r="T280" i="17" s="1"/>
  <c r="U281" i="17"/>
  <c r="D281" i="17"/>
  <c r="E281" i="17"/>
  <c r="F281" i="17"/>
  <c r="F280" i="17" s="1"/>
  <c r="G281" i="17"/>
  <c r="H281" i="17"/>
  <c r="H280" i="17" s="1"/>
  <c r="I281" i="17"/>
  <c r="C281" i="17"/>
  <c r="B281" i="17"/>
  <c r="A281" i="17"/>
  <c r="AU280" i="17"/>
  <c r="AT280" i="17"/>
  <c r="AS280" i="17"/>
  <c r="AR280" i="17"/>
  <c r="AQ280" i="17"/>
  <c r="AP280" i="17"/>
  <c r="AO280" i="17"/>
  <c r="AN280" i="17"/>
  <c r="AL280" i="17"/>
  <c r="AK280" i="17"/>
  <c r="AJ280" i="17"/>
  <c r="AI280" i="17"/>
  <c r="AH280" i="17"/>
  <c r="AG280" i="17"/>
  <c r="AF280" i="17"/>
  <c r="AE280" i="17"/>
  <c r="AC280" i="17"/>
  <c r="AB280" i="17"/>
  <c r="AA280" i="17"/>
  <c r="Z280" i="17"/>
  <c r="Y280" i="17"/>
  <c r="X280" i="17"/>
  <c r="K280" i="17"/>
  <c r="O280" i="17"/>
  <c r="S280" i="17"/>
  <c r="E280" i="17"/>
  <c r="G280" i="17"/>
  <c r="I280" i="17"/>
  <c r="C280" i="17"/>
  <c r="B280" i="17"/>
  <c r="A280" i="17"/>
  <c r="AU279" i="17"/>
  <c r="AT279" i="17"/>
  <c r="AS279" i="17"/>
  <c r="AR279" i="17"/>
  <c r="AQ279" i="17"/>
  <c r="AP279" i="17"/>
  <c r="AO279" i="17"/>
  <c r="AN279" i="17"/>
  <c r="AL279" i="17"/>
  <c r="AK279" i="17"/>
  <c r="AJ279" i="17"/>
  <c r="AI279" i="17"/>
  <c r="AH279" i="17"/>
  <c r="AG279" i="17"/>
  <c r="AF279" i="17"/>
  <c r="AE279" i="17"/>
  <c r="AC279" i="17"/>
  <c r="AB279" i="17"/>
  <c r="AA279" i="17"/>
  <c r="Z279" i="17"/>
  <c r="Y279" i="17"/>
  <c r="X279" i="17"/>
  <c r="W279" i="17"/>
  <c r="J279" i="17"/>
  <c r="C279" i="17"/>
  <c r="B279" i="17"/>
  <c r="A279" i="17"/>
  <c r="AU278" i="17"/>
  <c r="AT278" i="17"/>
  <c r="AS278" i="17"/>
  <c r="AR278" i="17"/>
  <c r="AQ278" i="17"/>
  <c r="AP278" i="17"/>
  <c r="AO278" i="17"/>
  <c r="AN278" i="17"/>
  <c r="AL278" i="17"/>
  <c r="AK278" i="17"/>
  <c r="AJ278" i="17"/>
  <c r="AI278" i="17"/>
  <c r="AH278" i="17"/>
  <c r="AG278" i="17"/>
  <c r="AF278" i="17"/>
  <c r="AE278" i="17"/>
  <c r="AC278" i="17"/>
  <c r="AB278" i="17"/>
  <c r="AA278" i="17"/>
  <c r="Z278" i="17"/>
  <c r="Y278" i="17"/>
  <c r="X278" i="17"/>
  <c r="W278" i="17"/>
  <c r="J278" i="17"/>
  <c r="C278" i="17"/>
  <c r="B278" i="17"/>
  <c r="A278" i="17"/>
  <c r="AU277" i="17"/>
  <c r="AT277" i="17"/>
  <c r="AS277" i="17"/>
  <c r="AR277" i="17"/>
  <c r="AQ277" i="17"/>
  <c r="AP277" i="17"/>
  <c r="AO277" i="17"/>
  <c r="AN277" i="17"/>
  <c r="AL277" i="17"/>
  <c r="AK277" i="17"/>
  <c r="AJ277" i="17"/>
  <c r="AI277" i="17"/>
  <c r="AH277" i="17"/>
  <c r="AG277" i="17"/>
  <c r="AF277" i="17"/>
  <c r="AE277" i="17"/>
  <c r="AC277" i="17"/>
  <c r="AB277" i="17"/>
  <c r="AA277" i="17"/>
  <c r="Z277" i="17"/>
  <c r="Y277" i="17"/>
  <c r="X277" i="17"/>
  <c r="K277" i="17"/>
  <c r="L277" i="17"/>
  <c r="W277" i="17" s="1"/>
  <c r="M277" i="17"/>
  <c r="N277" i="17"/>
  <c r="N272" i="17" s="1"/>
  <c r="O277" i="17"/>
  <c r="P277" i="17"/>
  <c r="Q277" i="17"/>
  <c r="R277" i="17"/>
  <c r="R272" i="17" s="1"/>
  <c r="S277" i="17"/>
  <c r="T277" i="17"/>
  <c r="U277" i="17"/>
  <c r="V277" i="17"/>
  <c r="D277" i="17"/>
  <c r="E277" i="17"/>
  <c r="F277" i="17"/>
  <c r="G277" i="17"/>
  <c r="H277" i="17"/>
  <c r="I277" i="17"/>
  <c r="J277" i="17"/>
  <c r="C277" i="17"/>
  <c r="B277" i="17"/>
  <c r="A277" i="17"/>
  <c r="AU276" i="17"/>
  <c r="AT276" i="17"/>
  <c r="AS276" i="17"/>
  <c r="AR276" i="17"/>
  <c r="AQ276" i="17"/>
  <c r="AP276" i="17"/>
  <c r="AO276" i="17"/>
  <c r="AN276" i="17"/>
  <c r="AL276" i="17"/>
  <c r="AK276" i="17"/>
  <c r="AJ276" i="17"/>
  <c r="AI276" i="17"/>
  <c r="AH276" i="17"/>
  <c r="AG276" i="17"/>
  <c r="AF276" i="17"/>
  <c r="AE276" i="17"/>
  <c r="AC276" i="17"/>
  <c r="AB276" i="17"/>
  <c r="AA276" i="17"/>
  <c r="Z276" i="17"/>
  <c r="Y276" i="17"/>
  <c r="X276" i="17"/>
  <c r="C276" i="17"/>
  <c r="V276" i="17" s="1"/>
  <c r="W276" i="17" s="1"/>
  <c r="J276" i="17"/>
  <c r="B276" i="17"/>
  <c r="A276" i="17"/>
  <c r="AU275" i="17"/>
  <c r="AT275" i="17"/>
  <c r="AS275" i="17"/>
  <c r="AR275" i="17"/>
  <c r="AQ275" i="17"/>
  <c r="AP275" i="17"/>
  <c r="AO275" i="17"/>
  <c r="AN275" i="17"/>
  <c r="AL275" i="17"/>
  <c r="AK275" i="17"/>
  <c r="AJ275" i="17"/>
  <c r="AI275" i="17"/>
  <c r="AH275" i="17"/>
  <c r="AG275" i="17"/>
  <c r="AF275" i="17"/>
  <c r="AE275" i="17"/>
  <c r="AC275" i="17"/>
  <c r="AB275" i="17"/>
  <c r="AA275" i="17"/>
  <c r="Z275" i="17"/>
  <c r="Y275" i="17"/>
  <c r="X275" i="17"/>
  <c r="C275" i="17"/>
  <c r="V275" i="17" s="1"/>
  <c r="W275" i="17" s="1"/>
  <c r="J275" i="17"/>
  <c r="B275" i="17"/>
  <c r="A275" i="17"/>
  <c r="AU274" i="17"/>
  <c r="AT274" i="17"/>
  <c r="AS274" i="17"/>
  <c r="AR274" i="17"/>
  <c r="AQ274" i="17"/>
  <c r="AP274" i="17"/>
  <c r="AO274" i="17"/>
  <c r="AN274" i="17"/>
  <c r="AL274" i="17"/>
  <c r="AK274" i="17"/>
  <c r="AJ274" i="17"/>
  <c r="AI274" i="17"/>
  <c r="AH274" i="17"/>
  <c r="AG274" i="17"/>
  <c r="AF274" i="17"/>
  <c r="AE274" i="17"/>
  <c r="AC274" i="17"/>
  <c r="AB274" i="17"/>
  <c r="AA274" i="17"/>
  <c r="Z274" i="17"/>
  <c r="Y274" i="17"/>
  <c r="X274" i="17"/>
  <c r="C274" i="17"/>
  <c r="V274" i="17" s="1"/>
  <c r="J274" i="17"/>
  <c r="B274" i="17"/>
  <c r="A274" i="17"/>
  <c r="AU273" i="17"/>
  <c r="AT273" i="17"/>
  <c r="AS273" i="17"/>
  <c r="AR273" i="17"/>
  <c r="AQ273" i="17"/>
  <c r="AP273" i="17"/>
  <c r="AO273" i="17"/>
  <c r="AN273" i="17"/>
  <c r="AL273" i="17"/>
  <c r="AK273" i="17"/>
  <c r="AJ273" i="17"/>
  <c r="AI273" i="17"/>
  <c r="AH273" i="17"/>
  <c r="AG273" i="17"/>
  <c r="AF273" i="17"/>
  <c r="AE273" i="17"/>
  <c r="AC273" i="17"/>
  <c r="AB273" i="17"/>
  <c r="AA273" i="17"/>
  <c r="Z273" i="17"/>
  <c r="Y273" i="17"/>
  <c r="X273" i="17"/>
  <c r="K273" i="17"/>
  <c r="K272" i="17" s="1"/>
  <c r="L273" i="17"/>
  <c r="M273" i="17"/>
  <c r="M272" i="17" s="1"/>
  <c r="N273" i="17"/>
  <c r="O273" i="17"/>
  <c r="O272" i="17" s="1"/>
  <c r="P273" i="17"/>
  <c r="Q273" i="17"/>
  <c r="Q272" i="17" s="1"/>
  <c r="R273" i="17"/>
  <c r="S273" i="17"/>
  <c r="S272" i="17" s="1"/>
  <c r="T273" i="17"/>
  <c r="U273" i="17"/>
  <c r="U272" i="17" s="1"/>
  <c r="D273" i="17"/>
  <c r="E273" i="17"/>
  <c r="F273" i="17"/>
  <c r="G273" i="17"/>
  <c r="G272" i="17" s="1"/>
  <c r="H273" i="17"/>
  <c r="I273" i="17"/>
  <c r="I272" i="17" s="1"/>
  <c r="C273" i="17"/>
  <c r="B273" i="17"/>
  <c r="A273" i="17"/>
  <c r="AU272" i="17"/>
  <c r="AT272" i="17"/>
  <c r="AS272" i="17"/>
  <c r="AR272" i="17"/>
  <c r="AQ272" i="17"/>
  <c r="AP272" i="17"/>
  <c r="AO272" i="17"/>
  <c r="AN272" i="17"/>
  <c r="AL272" i="17"/>
  <c r="AK272" i="17"/>
  <c r="AJ272" i="17"/>
  <c r="AI272" i="17"/>
  <c r="AH272" i="17"/>
  <c r="AG272" i="17"/>
  <c r="AF272" i="17"/>
  <c r="AE272" i="17"/>
  <c r="AC272" i="17"/>
  <c r="AB272" i="17"/>
  <c r="AA272" i="17"/>
  <c r="Z272" i="17"/>
  <c r="Y272" i="17"/>
  <c r="X272" i="17"/>
  <c r="L272" i="17"/>
  <c r="P272" i="17"/>
  <c r="T272" i="17"/>
  <c r="D272" i="17"/>
  <c r="F272" i="17"/>
  <c r="H272" i="17"/>
  <c r="C272" i="17"/>
  <c r="B272" i="17"/>
  <c r="A272" i="17"/>
  <c r="AU271" i="17"/>
  <c r="AT271" i="17"/>
  <c r="AS271" i="17"/>
  <c r="AR271" i="17"/>
  <c r="AQ271" i="17"/>
  <c r="AP271" i="17"/>
  <c r="AO271" i="17"/>
  <c r="AN271" i="17"/>
  <c r="AL271" i="17"/>
  <c r="AK271" i="17"/>
  <c r="AJ271" i="17"/>
  <c r="AI271" i="17"/>
  <c r="AH271" i="17"/>
  <c r="AG271" i="17"/>
  <c r="AF271" i="17"/>
  <c r="AE271" i="17"/>
  <c r="AC271" i="17"/>
  <c r="AB271" i="17"/>
  <c r="AA271" i="17"/>
  <c r="Z271" i="17"/>
  <c r="Y271" i="17"/>
  <c r="X271" i="17"/>
  <c r="W271" i="17"/>
  <c r="J271" i="17"/>
  <c r="C271" i="17"/>
  <c r="B271" i="17"/>
  <c r="A271" i="17"/>
  <c r="AU270" i="17"/>
  <c r="AT270" i="17"/>
  <c r="AS270" i="17"/>
  <c r="AR270" i="17"/>
  <c r="AQ270" i="17"/>
  <c r="AP270" i="17"/>
  <c r="AO270" i="17"/>
  <c r="AN270" i="17"/>
  <c r="AL270" i="17"/>
  <c r="AK270" i="17"/>
  <c r="AJ270" i="17"/>
  <c r="AI270" i="17"/>
  <c r="AH270" i="17"/>
  <c r="AG270" i="17"/>
  <c r="AF270" i="17"/>
  <c r="AE270" i="17"/>
  <c r="AC270" i="17"/>
  <c r="AB270" i="17"/>
  <c r="AA270" i="17"/>
  <c r="Z270" i="17"/>
  <c r="Y270" i="17"/>
  <c r="X270" i="17"/>
  <c r="W270" i="17"/>
  <c r="J270" i="17"/>
  <c r="C270" i="17"/>
  <c r="B270" i="17"/>
  <c r="A270" i="17"/>
  <c r="AU269" i="17"/>
  <c r="AT269" i="17"/>
  <c r="AS269" i="17"/>
  <c r="AR269" i="17"/>
  <c r="AQ269" i="17"/>
  <c r="AP269" i="17"/>
  <c r="AO269" i="17"/>
  <c r="AN269" i="17"/>
  <c r="AL269" i="17"/>
  <c r="AK269" i="17"/>
  <c r="AJ269" i="17"/>
  <c r="AI269" i="17"/>
  <c r="AH269" i="17"/>
  <c r="AG269" i="17"/>
  <c r="AF269" i="17"/>
  <c r="AE269" i="17"/>
  <c r="AC269" i="17"/>
  <c r="AB269" i="17"/>
  <c r="AA269" i="17"/>
  <c r="Z269" i="17"/>
  <c r="Y269" i="17"/>
  <c r="X269" i="17"/>
  <c r="K269" i="17"/>
  <c r="K264" i="17" s="1"/>
  <c r="L269" i="17"/>
  <c r="M269" i="17"/>
  <c r="N269" i="17"/>
  <c r="O269" i="17"/>
  <c r="O264" i="17" s="1"/>
  <c r="P269" i="17"/>
  <c r="Q269" i="17"/>
  <c r="R269" i="17"/>
  <c r="S269" i="17"/>
  <c r="S264" i="17" s="1"/>
  <c r="T269" i="17"/>
  <c r="U269" i="17"/>
  <c r="V269" i="17"/>
  <c r="W269" i="17"/>
  <c r="D269" i="17"/>
  <c r="E269" i="17"/>
  <c r="J269" i="17" s="1"/>
  <c r="F269" i="17"/>
  <c r="G269" i="17"/>
  <c r="G264" i="17" s="1"/>
  <c r="H269" i="17"/>
  <c r="I269" i="17"/>
  <c r="C269" i="17"/>
  <c r="B269" i="17"/>
  <c r="A269" i="17"/>
  <c r="AU268" i="17"/>
  <c r="AT268" i="17"/>
  <c r="AS268" i="17"/>
  <c r="AR268" i="17"/>
  <c r="AQ268" i="17"/>
  <c r="AP268" i="17"/>
  <c r="AO268" i="17"/>
  <c r="AN268" i="17"/>
  <c r="AL268" i="17"/>
  <c r="AK268" i="17"/>
  <c r="AJ268" i="17"/>
  <c r="AI268" i="17"/>
  <c r="AH268" i="17"/>
  <c r="AG268" i="17"/>
  <c r="AF268" i="17"/>
  <c r="AE268" i="17"/>
  <c r="AC268" i="17"/>
  <c r="AB268" i="17"/>
  <c r="AA268" i="17"/>
  <c r="Z268" i="17"/>
  <c r="Y268" i="17"/>
  <c r="X268" i="17"/>
  <c r="C268" i="17"/>
  <c r="V268" i="17" s="1"/>
  <c r="W268" i="17" s="1"/>
  <c r="J268" i="17"/>
  <c r="B268" i="17"/>
  <c r="A268" i="17"/>
  <c r="AU267" i="17"/>
  <c r="AT267" i="17"/>
  <c r="AS267" i="17"/>
  <c r="AR267" i="17"/>
  <c r="AQ267" i="17"/>
  <c r="AP267" i="17"/>
  <c r="AO267" i="17"/>
  <c r="AN267" i="17"/>
  <c r="AL267" i="17"/>
  <c r="AK267" i="17"/>
  <c r="AJ267" i="17"/>
  <c r="AI267" i="17"/>
  <c r="AH267" i="17"/>
  <c r="AG267" i="17"/>
  <c r="AF267" i="17"/>
  <c r="AE267" i="17"/>
  <c r="AC267" i="17"/>
  <c r="AB267" i="17"/>
  <c r="AA267" i="17"/>
  <c r="Z267" i="17"/>
  <c r="Y267" i="17"/>
  <c r="X267" i="17"/>
  <c r="C267" i="17"/>
  <c r="V267" i="17" s="1"/>
  <c r="W267" i="17" s="1"/>
  <c r="J267" i="17"/>
  <c r="B267" i="17"/>
  <c r="A267" i="17"/>
  <c r="AU266" i="17"/>
  <c r="AT266" i="17"/>
  <c r="AS266" i="17"/>
  <c r="AR266" i="17"/>
  <c r="AQ266" i="17"/>
  <c r="AP266" i="17"/>
  <c r="AO266" i="17"/>
  <c r="AN266" i="17"/>
  <c r="AL266" i="17"/>
  <c r="AK266" i="17"/>
  <c r="AJ266" i="17"/>
  <c r="AI266" i="17"/>
  <c r="AH266" i="17"/>
  <c r="AG266" i="17"/>
  <c r="AF266" i="17"/>
  <c r="AE266" i="17"/>
  <c r="AC266" i="17"/>
  <c r="AB266" i="17"/>
  <c r="AA266" i="17"/>
  <c r="Z266" i="17"/>
  <c r="Y266" i="17"/>
  <c r="X266" i="17"/>
  <c r="C266" i="17"/>
  <c r="V266" i="17" s="1"/>
  <c r="W266" i="17" s="1"/>
  <c r="J266" i="17"/>
  <c r="B266" i="17"/>
  <c r="A266" i="17"/>
  <c r="AU265" i="17"/>
  <c r="AT265" i="17"/>
  <c r="AS265" i="17"/>
  <c r="AR265" i="17"/>
  <c r="AQ265" i="17"/>
  <c r="AP265" i="17"/>
  <c r="AO265" i="17"/>
  <c r="AN265" i="17"/>
  <c r="AL265" i="17"/>
  <c r="AK265" i="17"/>
  <c r="AJ265" i="17"/>
  <c r="AI265" i="17"/>
  <c r="AH265" i="17"/>
  <c r="AG265" i="17"/>
  <c r="AF265" i="17"/>
  <c r="AE265" i="17"/>
  <c r="AC265" i="17"/>
  <c r="AB265" i="17"/>
  <c r="AA265" i="17"/>
  <c r="Z265" i="17"/>
  <c r="Y265" i="17"/>
  <c r="X265" i="17"/>
  <c r="K265" i="17"/>
  <c r="L265" i="17"/>
  <c r="L264" i="17" s="1"/>
  <c r="M265" i="17"/>
  <c r="N265" i="17"/>
  <c r="N264" i="17" s="1"/>
  <c r="O265" i="17"/>
  <c r="P265" i="17"/>
  <c r="P264" i="17" s="1"/>
  <c r="Q265" i="17"/>
  <c r="R265" i="17"/>
  <c r="R264" i="17" s="1"/>
  <c r="S265" i="17"/>
  <c r="T265" i="17"/>
  <c r="T264" i="17" s="1"/>
  <c r="U265" i="17"/>
  <c r="D265" i="17"/>
  <c r="D264" i="17" s="1"/>
  <c r="E265" i="17"/>
  <c r="F265" i="17"/>
  <c r="F264" i="17" s="1"/>
  <c r="G265" i="17"/>
  <c r="H265" i="17"/>
  <c r="H264" i="17" s="1"/>
  <c r="I265" i="17"/>
  <c r="J265" i="17"/>
  <c r="C265" i="17"/>
  <c r="B265" i="17"/>
  <c r="A265" i="17"/>
  <c r="AU264" i="17"/>
  <c r="AT264" i="17"/>
  <c r="AS264" i="17"/>
  <c r="AR264" i="17"/>
  <c r="AQ264" i="17"/>
  <c r="AP264" i="17"/>
  <c r="AO264" i="17"/>
  <c r="AN264" i="17"/>
  <c r="AL264" i="17"/>
  <c r="AK264" i="17"/>
  <c r="AJ264" i="17"/>
  <c r="AI264" i="17"/>
  <c r="AH264" i="17"/>
  <c r="AG264" i="17"/>
  <c r="AF264" i="17"/>
  <c r="AE264" i="17"/>
  <c r="AC264" i="17"/>
  <c r="AB264" i="17"/>
  <c r="AA264" i="17"/>
  <c r="Z264" i="17"/>
  <c r="Y264" i="17"/>
  <c r="X264" i="17"/>
  <c r="M264" i="17"/>
  <c r="Q264" i="17"/>
  <c r="U264" i="17"/>
  <c r="E264" i="17"/>
  <c r="I264" i="17"/>
  <c r="C264" i="17"/>
  <c r="B264" i="17"/>
  <c r="A264" i="17"/>
  <c r="AU263" i="17"/>
  <c r="AT263" i="17"/>
  <c r="AS263" i="17"/>
  <c r="AR263" i="17"/>
  <c r="AQ263" i="17"/>
  <c r="AP263" i="17"/>
  <c r="AO263" i="17"/>
  <c r="AN263" i="17"/>
  <c r="AL263" i="17"/>
  <c r="AK263" i="17"/>
  <c r="AJ263" i="17"/>
  <c r="AI263" i="17"/>
  <c r="AH263" i="17"/>
  <c r="AG263" i="17"/>
  <c r="AF263" i="17"/>
  <c r="AE263" i="17"/>
  <c r="AC263" i="17"/>
  <c r="AB263" i="17"/>
  <c r="AA263" i="17"/>
  <c r="Z263" i="17"/>
  <c r="Y263" i="17"/>
  <c r="X263" i="17"/>
  <c r="W263" i="17"/>
  <c r="J263" i="17"/>
  <c r="C263" i="17"/>
  <c r="B263" i="17"/>
  <c r="A263" i="17"/>
  <c r="AU262" i="17"/>
  <c r="AT262" i="17"/>
  <c r="AS262" i="17"/>
  <c r="AR262" i="17"/>
  <c r="AQ262" i="17"/>
  <c r="AP262" i="17"/>
  <c r="AO262" i="17"/>
  <c r="AN262" i="17"/>
  <c r="AL262" i="17"/>
  <c r="AK262" i="17"/>
  <c r="AJ262" i="17"/>
  <c r="AI262" i="17"/>
  <c r="AH262" i="17"/>
  <c r="AG262" i="17"/>
  <c r="AF262" i="17"/>
  <c r="AE262" i="17"/>
  <c r="AC262" i="17"/>
  <c r="AB262" i="17"/>
  <c r="AA262" i="17"/>
  <c r="Z262" i="17"/>
  <c r="Y262" i="17"/>
  <c r="X262" i="17"/>
  <c r="W262" i="17"/>
  <c r="J262" i="17"/>
  <c r="C262" i="17"/>
  <c r="B262" i="17"/>
  <c r="A262" i="17"/>
  <c r="AU261" i="17"/>
  <c r="AT261" i="17"/>
  <c r="AS261" i="17"/>
  <c r="AR261" i="17"/>
  <c r="AQ261" i="17"/>
  <c r="AP261" i="17"/>
  <c r="AO261" i="17"/>
  <c r="AN261" i="17"/>
  <c r="AL261" i="17"/>
  <c r="AK261" i="17"/>
  <c r="AJ261" i="17"/>
  <c r="AI261" i="17"/>
  <c r="AH261" i="17"/>
  <c r="AG261" i="17"/>
  <c r="AF261" i="17"/>
  <c r="AE261" i="17"/>
  <c r="AC261" i="17"/>
  <c r="AB261" i="17"/>
  <c r="AA261" i="17"/>
  <c r="Z261" i="17"/>
  <c r="Y261" i="17"/>
  <c r="X261" i="17"/>
  <c r="K261" i="17"/>
  <c r="L261" i="17"/>
  <c r="M261" i="17"/>
  <c r="N261" i="17"/>
  <c r="O261" i="17"/>
  <c r="P261" i="17"/>
  <c r="P256" i="17" s="1"/>
  <c r="Q261" i="17"/>
  <c r="R261" i="17"/>
  <c r="S261" i="17"/>
  <c r="T261" i="17"/>
  <c r="T256" i="17" s="1"/>
  <c r="U261" i="17"/>
  <c r="V261" i="17"/>
  <c r="D261" i="17"/>
  <c r="E261" i="17"/>
  <c r="F261" i="17"/>
  <c r="G261" i="17"/>
  <c r="H261" i="17"/>
  <c r="H256" i="17" s="1"/>
  <c r="I261" i="17"/>
  <c r="C261" i="17"/>
  <c r="B261" i="17"/>
  <c r="A261" i="17"/>
  <c r="AU260" i="17"/>
  <c r="AT260" i="17"/>
  <c r="AS260" i="17"/>
  <c r="AR260" i="17"/>
  <c r="AQ260" i="17"/>
  <c r="AP260" i="17"/>
  <c r="AO260" i="17"/>
  <c r="AN260" i="17"/>
  <c r="AL260" i="17"/>
  <c r="AK260" i="17"/>
  <c r="AJ260" i="17"/>
  <c r="AI260" i="17"/>
  <c r="AH260" i="17"/>
  <c r="AG260" i="17"/>
  <c r="AF260" i="17"/>
  <c r="AE260" i="17"/>
  <c r="AC260" i="17"/>
  <c r="AB260" i="17"/>
  <c r="AA260" i="17"/>
  <c r="Z260" i="17"/>
  <c r="Y260" i="17"/>
  <c r="X260" i="17"/>
  <c r="C260" i="17"/>
  <c r="V260" i="17" s="1"/>
  <c r="W260" i="17" s="1"/>
  <c r="J260" i="17"/>
  <c r="B260" i="17"/>
  <c r="A260" i="17"/>
  <c r="AU259" i="17"/>
  <c r="AT259" i="17"/>
  <c r="AS259" i="17"/>
  <c r="AR259" i="17"/>
  <c r="AQ259" i="17"/>
  <c r="AP259" i="17"/>
  <c r="AO259" i="17"/>
  <c r="AN259" i="17"/>
  <c r="AL259" i="17"/>
  <c r="AK259" i="17"/>
  <c r="AJ259" i="17"/>
  <c r="AI259" i="17"/>
  <c r="AH259" i="17"/>
  <c r="AG259" i="17"/>
  <c r="AF259" i="17"/>
  <c r="AE259" i="17"/>
  <c r="AC259" i="17"/>
  <c r="AB259" i="17"/>
  <c r="AA259" i="17"/>
  <c r="Z259" i="17"/>
  <c r="Y259" i="17"/>
  <c r="X259" i="17"/>
  <c r="C259" i="17"/>
  <c r="V259" i="17" s="1"/>
  <c r="W259" i="17" s="1"/>
  <c r="J259" i="17"/>
  <c r="B259" i="17"/>
  <c r="A259" i="17"/>
  <c r="AU258" i="17"/>
  <c r="AT258" i="17"/>
  <c r="AS258" i="17"/>
  <c r="AR258" i="17"/>
  <c r="AQ258" i="17"/>
  <c r="AP258" i="17"/>
  <c r="AO258" i="17"/>
  <c r="AN258" i="17"/>
  <c r="AL258" i="17"/>
  <c r="AK258" i="17"/>
  <c r="AJ258" i="17"/>
  <c r="AI258" i="17"/>
  <c r="AH258" i="17"/>
  <c r="AG258" i="17"/>
  <c r="AF258" i="17"/>
  <c r="AE258" i="17"/>
  <c r="AC258" i="17"/>
  <c r="AB258" i="17"/>
  <c r="AA258" i="17"/>
  <c r="Z258" i="17"/>
  <c r="Y258" i="17"/>
  <c r="X258" i="17"/>
  <c r="C258" i="17"/>
  <c r="V258" i="17" s="1"/>
  <c r="J258" i="17"/>
  <c r="B258" i="17"/>
  <c r="A258" i="17"/>
  <c r="AU257" i="17"/>
  <c r="AT257" i="17"/>
  <c r="AS257" i="17"/>
  <c r="AR257" i="17"/>
  <c r="AQ257" i="17"/>
  <c r="AP257" i="17"/>
  <c r="AO257" i="17"/>
  <c r="AN257" i="17"/>
  <c r="AL257" i="17"/>
  <c r="AK257" i="17"/>
  <c r="AJ257" i="17"/>
  <c r="AI257" i="17"/>
  <c r="AH257" i="17"/>
  <c r="AG257" i="17"/>
  <c r="AF257" i="17"/>
  <c r="AE257" i="17"/>
  <c r="AC257" i="17"/>
  <c r="AB257" i="17"/>
  <c r="AA257" i="17"/>
  <c r="Z257" i="17"/>
  <c r="Y257" i="17"/>
  <c r="X257" i="17"/>
  <c r="K257" i="17"/>
  <c r="K256" i="17" s="1"/>
  <c r="L257" i="17"/>
  <c r="M257" i="17"/>
  <c r="M256" i="17" s="1"/>
  <c r="N257" i="17"/>
  <c r="O257" i="17"/>
  <c r="O256" i="17" s="1"/>
  <c r="P257" i="17"/>
  <c r="Q257" i="17"/>
  <c r="Q256" i="17" s="1"/>
  <c r="R257" i="17"/>
  <c r="S257" i="17"/>
  <c r="S256" i="17" s="1"/>
  <c r="T257" i="17"/>
  <c r="U257" i="17"/>
  <c r="U256" i="17" s="1"/>
  <c r="D257" i="17"/>
  <c r="E257" i="17"/>
  <c r="J257" i="17" s="1"/>
  <c r="F257" i="17"/>
  <c r="G257" i="17"/>
  <c r="G256" i="17" s="1"/>
  <c r="H257" i="17"/>
  <c r="I257" i="17"/>
  <c r="I256" i="17" s="1"/>
  <c r="C257" i="17"/>
  <c r="B257" i="17"/>
  <c r="A257" i="17"/>
  <c r="AU256" i="17"/>
  <c r="AT256" i="17"/>
  <c r="AS256" i="17"/>
  <c r="AR256" i="17"/>
  <c r="AQ256" i="17"/>
  <c r="AP256" i="17"/>
  <c r="AO256" i="17"/>
  <c r="AN256" i="17"/>
  <c r="AL256" i="17"/>
  <c r="AK256" i="17"/>
  <c r="AJ256" i="17"/>
  <c r="AI256" i="17"/>
  <c r="AH256" i="17"/>
  <c r="AG256" i="17"/>
  <c r="AF256" i="17"/>
  <c r="AE256" i="17"/>
  <c r="AC256" i="17"/>
  <c r="AB256" i="17"/>
  <c r="AA256" i="17"/>
  <c r="Z256" i="17"/>
  <c r="Y256" i="17"/>
  <c r="X256" i="17"/>
  <c r="N256" i="17"/>
  <c r="R256" i="17"/>
  <c r="F256" i="17"/>
  <c r="C256" i="17"/>
  <c r="B256" i="17"/>
  <c r="A256" i="17"/>
  <c r="AU255" i="17"/>
  <c r="AT255" i="17"/>
  <c r="AS255" i="17"/>
  <c r="AR255" i="17"/>
  <c r="AQ255" i="17"/>
  <c r="AP255" i="17"/>
  <c r="AO255" i="17"/>
  <c r="AN255" i="17"/>
  <c r="AL255" i="17"/>
  <c r="AK255" i="17"/>
  <c r="AJ255" i="17"/>
  <c r="AI255" i="17"/>
  <c r="AH255" i="17"/>
  <c r="AG255" i="17"/>
  <c r="AF255" i="17"/>
  <c r="AE255" i="17"/>
  <c r="AC255" i="17"/>
  <c r="AB255" i="17"/>
  <c r="AA255" i="17"/>
  <c r="Z255" i="17"/>
  <c r="Y255" i="17"/>
  <c r="X255" i="17"/>
  <c r="W255" i="17"/>
  <c r="J255" i="17"/>
  <c r="C255" i="17"/>
  <c r="B255" i="17"/>
  <c r="A255" i="17"/>
  <c r="AU254" i="17"/>
  <c r="AT254" i="17"/>
  <c r="AS254" i="17"/>
  <c r="AR254" i="17"/>
  <c r="AQ254" i="17"/>
  <c r="AP254" i="17"/>
  <c r="AO254" i="17"/>
  <c r="AN254" i="17"/>
  <c r="AL254" i="17"/>
  <c r="AK254" i="17"/>
  <c r="AJ254" i="17"/>
  <c r="AI254" i="17"/>
  <c r="AH254" i="17"/>
  <c r="AG254" i="17"/>
  <c r="AF254" i="17"/>
  <c r="AE254" i="17"/>
  <c r="AC254" i="17"/>
  <c r="AB254" i="17"/>
  <c r="AA254" i="17"/>
  <c r="Z254" i="17"/>
  <c r="Y254" i="17"/>
  <c r="X254" i="17"/>
  <c r="W254" i="17"/>
  <c r="J254" i="17"/>
  <c r="C254" i="17"/>
  <c r="B254" i="17"/>
  <c r="A254" i="17"/>
  <c r="AU253" i="17"/>
  <c r="AT253" i="17"/>
  <c r="AS253" i="17"/>
  <c r="AR253" i="17"/>
  <c r="AQ253" i="17"/>
  <c r="AP253" i="17"/>
  <c r="AO253" i="17"/>
  <c r="AN253" i="17"/>
  <c r="AL253" i="17"/>
  <c r="AK253" i="17"/>
  <c r="AJ253" i="17"/>
  <c r="AI253" i="17"/>
  <c r="AH253" i="17"/>
  <c r="AG253" i="17"/>
  <c r="AF253" i="17"/>
  <c r="AE253" i="17"/>
  <c r="AC253" i="17"/>
  <c r="AB253" i="17"/>
  <c r="AA253" i="17"/>
  <c r="Z253" i="17"/>
  <c r="Y253" i="17"/>
  <c r="X253" i="17"/>
  <c r="K253" i="17"/>
  <c r="L253" i="17"/>
  <c r="M253" i="17"/>
  <c r="N253" i="17"/>
  <c r="O253" i="17"/>
  <c r="P253" i="17"/>
  <c r="Q253" i="17"/>
  <c r="Q248" i="17" s="1"/>
  <c r="R253" i="17"/>
  <c r="S253" i="17"/>
  <c r="T253" i="17"/>
  <c r="U253" i="17"/>
  <c r="U248" i="17" s="1"/>
  <c r="V253" i="17"/>
  <c r="D253" i="17"/>
  <c r="E253" i="17"/>
  <c r="F253" i="17"/>
  <c r="G253" i="17"/>
  <c r="H253" i="17"/>
  <c r="I253" i="17"/>
  <c r="I248" i="17" s="1"/>
  <c r="C253" i="17"/>
  <c r="B253" i="17"/>
  <c r="A253" i="17"/>
  <c r="AU252" i="17"/>
  <c r="AT252" i="17"/>
  <c r="AS252" i="17"/>
  <c r="AR252" i="17"/>
  <c r="AQ252" i="17"/>
  <c r="AP252" i="17"/>
  <c r="AO252" i="17"/>
  <c r="AN252" i="17"/>
  <c r="AL252" i="17"/>
  <c r="AK252" i="17"/>
  <c r="AJ252" i="17"/>
  <c r="AI252" i="17"/>
  <c r="AH252" i="17"/>
  <c r="AG252" i="17"/>
  <c r="AF252" i="17"/>
  <c r="AE252" i="17"/>
  <c r="AC252" i="17"/>
  <c r="AB252" i="17"/>
  <c r="AA252" i="17"/>
  <c r="Z252" i="17"/>
  <c r="Y252" i="17"/>
  <c r="X252" i="17"/>
  <c r="C252" i="17"/>
  <c r="V252" i="17" s="1"/>
  <c r="W252" i="17" s="1"/>
  <c r="J252" i="17"/>
  <c r="B252" i="17"/>
  <c r="A252" i="17"/>
  <c r="AU251" i="17"/>
  <c r="AT251" i="17"/>
  <c r="AS251" i="17"/>
  <c r="AR251" i="17"/>
  <c r="AQ251" i="17"/>
  <c r="AP251" i="17"/>
  <c r="AO251" i="17"/>
  <c r="AN251" i="17"/>
  <c r="AL251" i="17"/>
  <c r="AK251" i="17"/>
  <c r="AJ251" i="17"/>
  <c r="AI251" i="17"/>
  <c r="AH251" i="17"/>
  <c r="AG251" i="17"/>
  <c r="AF251" i="17"/>
  <c r="AE251" i="17"/>
  <c r="AC251" i="17"/>
  <c r="AB251" i="17"/>
  <c r="AA251" i="17"/>
  <c r="Z251" i="17"/>
  <c r="Y251" i="17"/>
  <c r="X251" i="17"/>
  <c r="C251" i="17"/>
  <c r="V251" i="17" s="1"/>
  <c r="W251" i="17" s="1"/>
  <c r="J251" i="17"/>
  <c r="B251" i="17"/>
  <c r="A251" i="17"/>
  <c r="AU250" i="17"/>
  <c r="AT250" i="17"/>
  <c r="AS250" i="17"/>
  <c r="AR250" i="17"/>
  <c r="AQ250" i="17"/>
  <c r="AP250" i="17"/>
  <c r="AO250" i="17"/>
  <c r="AN250" i="17"/>
  <c r="AL250" i="17"/>
  <c r="AK250" i="17"/>
  <c r="AJ250" i="17"/>
  <c r="AI250" i="17"/>
  <c r="AH250" i="17"/>
  <c r="AG250" i="17"/>
  <c r="AF250" i="17"/>
  <c r="AE250" i="17"/>
  <c r="AC250" i="17"/>
  <c r="AB250" i="17"/>
  <c r="AA250" i="17"/>
  <c r="Z250" i="17"/>
  <c r="Y250" i="17"/>
  <c r="X250" i="17"/>
  <c r="C250" i="17"/>
  <c r="V250" i="17" s="1"/>
  <c r="W250" i="17" s="1"/>
  <c r="J250" i="17"/>
  <c r="B250" i="17"/>
  <c r="A250" i="17"/>
  <c r="AU249" i="17"/>
  <c r="AT249" i="17"/>
  <c r="AS249" i="17"/>
  <c r="AR249" i="17"/>
  <c r="AQ249" i="17"/>
  <c r="AP249" i="17"/>
  <c r="AO249" i="17"/>
  <c r="AN249" i="17"/>
  <c r="AL249" i="17"/>
  <c r="AK249" i="17"/>
  <c r="AJ249" i="17"/>
  <c r="AI249" i="17"/>
  <c r="AH249" i="17"/>
  <c r="AG249" i="17"/>
  <c r="AF249" i="17"/>
  <c r="AE249" i="17"/>
  <c r="AC249" i="17"/>
  <c r="AB249" i="17"/>
  <c r="AA249" i="17"/>
  <c r="Z249" i="17"/>
  <c r="Y249" i="17"/>
  <c r="X249" i="17"/>
  <c r="K249" i="17"/>
  <c r="L249" i="17"/>
  <c r="L248" i="17" s="1"/>
  <c r="M249" i="17"/>
  <c r="N249" i="17"/>
  <c r="N248" i="17" s="1"/>
  <c r="O249" i="17"/>
  <c r="P249" i="17"/>
  <c r="P248" i="17" s="1"/>
  <c r="Q249" i="17"/>
  <c r="R249" i="17"/>
  <c r="R248" i="17" s="1"/>
  <c r="S249" i="17"/>
  <c r="T249" i="17"/>
  <c r="T248" i="17" s="1"/>
  <c r="U249" i="17"/>
  <c r="D249" i="17"/>
  <c r="E249" i="17"/>
  <c r="F249" i="17"/>
  <c r="F248" i="17" s="1"/>
  <c r="G249" i="17"/>
  <c r="H249" i="17"/>
  <c r="H248" i="17" s="1"/>
  <c r="I249" i="17"/>
  <c r="C249" i="17"/>
  <c r="B249" i="17"/>
  <c r="A249" i="17"/>
  <c r="AU248" i="17"/>
  <c r="AT248" i="17"/>
  <c r="AS248" i="17"/>
  <c r="AR248" i="17"/>
  <c r="AQ248" i="17"/>
  <c r="AP248" i="17"/>
  <c r="AO248" i="17"/>
  <c r="AN248" i="17"/>
  <c r="AL248" i="17"/>
  <c r="AK248" i="17"/>
  <c r="AJ248" i="17"/>
  <c r="AI248" i="17"/>
  <c r="AH248" i="17"/>
  <c r="AG248" i="17"/>
  <c r="AF248" i="17"/>
  <c r="AE248" i="17"/>
  <c r="AC248" i="17"/>
  <c r="AB248" i="17"/>
  <c r="AA248" i="17"/>
  <c r="Z248" i="17"/>
  <c r="Y248" i="17"/>
  <c r="X248" i="17"/>
  <c r="K248" i="17"/>
  <c r="O248" i="17"/>
  <c r="S248" i="17"/>
  <c r="G248" i="17"/>
  <c r="C248" i="17"/>
  <c r="B248" i="17"/>
  <c r="A248" i="17"/>
  <c r="AU247" i="17"/>
  <c r="AT247" i="17"/>
  <c r="AS247" i="17"/>
  <c r="AR247" i="17"/>
  <c r="AQ247" i="17"/>
  <c r="AP247" i="17"/>
  <c r="AO247" i="17"/>
  <c r="AN247" i="17"/>
  <c r="AL247" i="17"/>
  <c r="AK247" i="17"/>
  <c r="AJ247" i="17"/>
  <c r="AI247" i="17"/>
  <c r="AH247" i="17"/>
  <c r="AG247" i="17"/>
  <c r="AF247" i="17"/>
  <c r="AE247" i="17"/>
  <c r="AC247" i="17"/>
  <c r="AB247" i="17"/>
  <c r="AA247" i="17"/>
  <c r="Z247" i="17"/>
  <c r="Y247" i="17"/>
  <c r="X247" i="17"/>
  <c r="W247" i="17"/>
  <c r="J247" i="17"/>
  <c r="C247" i="17"/>
  <c r="B247" i="17"/>
  <c r="A247" i="17"/>
  <c r="AU246" i="17"/>
  <c r="AT246" i="17"/>
  <c r="AS246" i="17"/>
  <c r="AR246" i="17"/>
  <c r="AQ246" i="17"/>
  <c r="AP246" i="17"/>
  <c r="AO246" i="17"/>
  <c r="AN246" i="17"/>
  <c r="AL246" i="17"/>
  <c r="AK246" i="17"/>
  <c r="AJ246" i="17"/>
  <c r="AI246" i="17"/>
  <c r="AH246" i="17"/>
  <c r="AG246" i="17"/>
  <c r="AF246" i="17"/>
  <c r="AE246" i="17"/>
  <c r="AC246" i="17"/>
  <c r="AB246" i="17"/>
  <c r="AA246" i="17"/>
  <c r="Z246" i="17"/>
  <c r="Y246" i="17"/>
  <c r="X246" i="17"/>
  <c r="W246" i="17"/>
  <c r="J246" i="17"/>
  <c r="C246" i="17"/>
  <c r="B246" i="17"/>
  <c r="A246" i="17"/>
  <c r="AU245" i="17"/>
  <c r="AT245" i="17"/>
  <c r="AS245" i="17"/>
  <c r="AR245" i="17"/>
  <c r="AQ245" i="17"/>
  <c r="AP245" i="17"/>
  <c r="AO245" i="17"/>
  <c r="AN245" i="17"/>
  <c r="AL245" i="17"/>
  <c r="AK245" i="17"/>
  <c r="AJ245" i="17"/>
  <c r="AI245" i="17"/>
  <c r="AH245" i="17"/>
  <c r="AG245" i="17"/>
  <c r="AF245" i="17"/>
  <c r="AE245" i="17"/>
  <c r="AC245" i="17"/>
  <c r="AB245" i="17"/>
  <c r="AA245" i="17"/>
  <c r="Z245" i="17"/>
  <c r="Y245" i="17"/>
  <c r="X245" i="17"/>
  <c r="K245" i="17"/>
  <c r="L245" i="17"/>
  <c r="W245" i="17" s="1"/>
  <c r="M245" i="17"/>
  <c r="N245" i="17"/>
  <c r="O245" i="17"/>
  <c r="P245" i="17"/>
  <c r="Q245" i="17"/>
  <c r="R245" i="17"/>
  <c r="S245" i="17"/>
  <c r="T245" i="17"/>
  <c r="U245" i="17"/>
  <c r="V245" i="17"/>
  <c r="D245" i="17"/>
  <c r="E245" i="17"/>
  <c r="F245" i="17"/>
  <c r="G245" i="17"/>
  <c r="H245" i="17"/>
  <c r="I245" i="17"/>
  <c r="J245" i="17"/>
  <c r="C245" i="17"/>
  <c r="B245" i="17"/>
  <c r="A245" i="17"/>
  <c r="AU244" i="17"/>
  <c r="AT244" i="17"/>
  <c r="AS244" i="17"/>
  <c r="AR244" i="17"/>
  <c r="AQ244" i="17"/>
  <c r="AP244" i="17"/>
  <c r="AO244" i="17"/>
  <c r="AN244" i="17"/>
  <c r="AL244" i="17"/>
  <c r="AK244" i="17"/>
  <c r="AJ244" i="17"/>
  <c r="AI244" i="17"/>
  <c r="AH244" i="17"/>
  <c r="AG244" i="17"/>
  <c r="AF244" i="17"/>
  <c r="AE244" i="17"/>
  <c r="AC244" i="17"/>
  <c r="AB244" i="17"/>
  <c r="AA244" i="17"/>
  <c r="Z244" i="17"/>
  <c r="Y244" i="17"/>
  <c r="X244" i="17"/>
  <c r="C244" i="17"/>
  <c r="V244" i="17" s="1"/>
  <c r="W244" i="17" s="1"/>
  <c r="J244" i="17"/>
  <c r="B244" i="17"/>
  <c r="A244" i="17"/>
  <c r="AU243" i="17"/>
  <c r="AT243" i="17"/>
  <c r="AS243" i="17"/>
  <c r="AR243" i="17"/>
  <c r="AQ243" i="17"/>
  <c r="AP243" i="17"/>
  <c r="AO243" i="17"/>
  <c r="AN243" i="17"/>
  <c r="AL243" i="17"/>
  <c r="AK243" i="17"/>
  <c r="AJ243" i="17"/>
  <c r="AI243" i="17"/>
  <c r="AH243" i="17"/>
  <c r="AG243" i="17"/>
  <c r="AF243" i="17"/>
  <c r="AE243" i="17"/>
  <c r="AC243" i="17"/>
  <c r="AB243" i="17"/>
  <c r="AA243" i="17"/>
  <c r="Z243" i="17"/>
  <c r="Y243" i="17"/>
  <c r="X243" i="17"/>
  <c r="C243" i="17"/>
  <c r="V243" i="17" s="1"/>
  <c r="W243" i="17" s="1"/>
  <c r="J243" i="17"/>
  <c r="B243" i="17"/>
  <c r="A243" i="17"/>
  <c r="AU242" i="17"/>
  <c r="AT242" i="17"/>
  <c r="AS242" i="17"/>
  <c r="AR242" i="17"/>
  <c r="AQ242" i="17"/>
  <c r="AP242" i="17"/>
  <c r="AO242" i="17"/>
  <c r="AN242" i="17"/>
  <c r="AL242" i="17"/>
  <c r="AK242" i="17"/>
  <c r="AJ242" i="17"/>
  <c r="AI242" i="17"/>
  <c r="AH242" i="17"/>
  <c r="AG242" i="17"/>
  <c r="AF242" i="17"/>
  <c r="AE242" i="17"/>
  <c r="AC242" i="17"/>
  <c r="AB242" i="17"/>
  <c r="AA242" i="17"/>
  <c r="Z242" i="17"/>
  <c r="Y242" i="17"/>
  <c r="X242" i="17"/>
  <c r="C242" i="17"/>
  <c r="V242" i="17" s="1"/>
  <c r="V241" i="17" s="1"/>
  <c r="J242" i="17"/>
  <c r="B242" i="17"/>
  <c r="A242" i="17"/>
  <c r="AU241" i="17"/>
  <c r="AT241" i="17"/>
  <c r="AS241" i="17"/>
  <c r="AR241" i="17"/>
  <c r="AQ241" i="17"/>
  <c r="AP241" i="17"/>
  <c r="AO241" i="17"/>
  <c r="AN241" i="17"/>
  <c r="AL241" i="17"/>
  <c r="AK241" i="17"/>
  <c r="AJ241" i="17"/>
  <c r="AI241" i="17"/>
  <c r="AH241" i="17"/>
  <c r="AG241" i="17"/>
  <c r="AF241" i="17"/>
  <c r="AE241" i="17"/>
  <c r="AC241" i="17"/>
  <c r="AB241" i="17"/>
  <c r="AA241" i="17"/>
  <c r="Z241" i="17"/>
  <c r="Y241" i="17"/>
  <c r="X241" i="17"/>
  <c r="K241" i="17"/>
  <c r="K240" i="17" s="1"/>
  <c r="L241" i="17"/>
  <c r="M241" i="17"/>
  <c r="M240" i="17" s="1"/>
  <c r="N241" i="17"/>
  <c r="O241" i="17"/>
  <c r="O240" i="17" s="1"/>
  <c r="P241" i="17"/>
  <c r="Q241" i="17"/>
  <c r="Q240" i="17" s="1"/>
  <c r="R241" i="17"/>
  <c r="S241" i="17"/>
  <c r="S240" i="17" s="1"/>
  <c r="T241" i="17"/>
  <c r="U241" i="17"/>
  <c r="U240" i="17" s="1"/>
  <c r="D241" i="17"/>
  <c r="E241" i="17"/>
  <c r="F241" i="17"/>
  <c r="G241" i="17"/>
  <c r="H241" i="17"/>
  <c r="I241" i="17"/>
  <c r="I240" i="17" s="1"/>
  <c r="C241" i="17"/>
  <c r="B241" i="17"/>
  <c r="A241" i="17"/>
  <c r="AU240" i="17"/>
  <c r="AT240" i="17"/>
  <c r="AS240" i="17"/>
  <c r="AR240" i="17"/>
  <c r="AQ240" i="17"/>
  <c r="AP240" i="17"/>
  <c r="AO240" i="17"/>
  <c r="AN240" i="17"/>
  <c r="AL240" i="17"/>
  <c r="AK240" i="17"/>
  <c r="AJ240" i="17"/>
  <c r="AI240" i="17"/>
  <c r="AH240" i="17"/>
  <c r="AG240" i="17"/>
  <c r="AF240" i="17"/>
  <c r="AE240" i="17"/>
  <c r="AC240" i="17"/>
  <c r="AB240" i="17"/>
  <c r="AA240" i="17"/>
  <c r="Z240" i="17"/>
  <c r="Y240" i="17"/>
  <c r="X240" i="17"/>
  <c r="L240" i="17"/>
  <c r="N240" i="17"/>
  <c r="P240" i="17"/>
  <c r="R240" i="17"/>
  <c r="T240" i="17"/>
  <c r="D240" i="17"/>
  <c r="F240" i="17"/>
  <c r="G240" i="17"/>
  <c r="H240" i="17"/>
  <c r="C240" i="17"/>
  <c r="B240" i="17"/>
  <c r="A240" i="17"/>
  <c r="AU239" i="17"/>
  <c r="AT239" i="17"/>
  <c r="AS239" i="17"/>
  <c r="AR239" i="17"/>
  <c r="AQ239" i="17"/>
  <c r="AP239" i="17"/>
  <c r="AO239" i="17"/>
  <c r="AN239" i="17"/>
  <c r="AL239" i="17"/>
  <c r="AK239" i="17"/>
  <c r="AJ239" i="17"/>
  <c r="AI239" i="17"/>
  <c r="AH239" i="17"/>
  <c r="AG239" i="17"/>
  <c r="AF239" i="17"/>
  <c r="AE239" i="17"/>
  <c r="AC239" i="17"/>
  <c r="AB239" i="17"/>
  <c r="AA239" i="17"/>
  <c r="Z239" i="17"/>
  <c r="Y239" i="17"/>
  <c r="X239" i="17"/>
  <c r="W239" i="17"/>
  <c r="J239" i="17"/>
  <c r="C239" i="17"/>
  <c r="B239" i="17"/>
  <c r="A239" i="17"/>
  <c r="AU238" i="17"/>
  <c r="AT238" i="17"/>
  <c r="AS238" i="17"/>
  <c r="AR238" i="17"/>
  <c r="AQ238" i="17"/>
  <c r="AP238" i="17"/>
  <c r="AO238" i="17"/>
  <c r="AN238" i="17"/>
  <c r="AL238" i="17"/>
  <c r="AK238" i="17"/>
  <c r="AJ238" i="17"/>
  <c r="AI238" i="17"/>
  <c r="AH238" i="17"/>
  <c r="AG238" i="17"/>
  <c r="AF238" i="17"/>
  <c r="AE238" i="17"/>
  <c r="AC238" i="17"/>
  <c r="AB238" i="17"/>
  <c r="AA238" i="17"/>
  <c r="Z238" i="17"/>
  <c r="Y238" i="17"/>
  <c r="X238" i="17"/>
  <c r="W238" i="17"/>
  <c r="J238" i="17"/>
  <c r="C238" i="17"/>
  <c r="B238" i="17"/>
  <c r="A238" i="17"/>
  <c r="AU237" i="17"/>
  <c r="AT237" i="17"/>
  <c r="AS237" i="17"/>
  <c r="AR237" i="17"/>
  <c r="AQ237" i="17"/>
  <c r="AP237" i="17"/>
  <c r="AO237" i="17"/>
  <c r="AN237" i="17"/>
  <c r="AL237" i="17"/>
  <c r="AK237" i="17"/>
  <c r="AJ237" i="17"/>
  <c r="AI237" i="17"/>
  <c r="AH237" i="17"/>
  <c r="AG237" i="17"/>
  <c r="AF237" i="17"/>
  <c r="AE237" i="17"/>
  <c r="AC237" i="17"/>
  <c r="AB237" i="17"/>
  <c r="AA237" i="17"/>
  <c r="Z237" i="17"/>
  <c r="Y237" i="17"/>
  <c r="X237" i="17"/>
  <c r="K237" i="17"/>
  <c r="K232" i="17" s="1"/>
  <c r="L237" i="17"/>
  <c r="M237" i="17"/>
  <c r="N237" i="17"/>
  <c r="O237" i="17"/>
  <c r="O232" i="17" s="1"/>
  <c r="P237" i="17"/>
  <c r="Q237" i="17"/>
  <c r="R237" i="17"/>
  <c r="S237" i="17"/>
  <c r="S232" i="17" s="1"/>
  <c r="T237" i="17"/>
  <c r="U237" i="17"/>
  <c r="V237" i="17"/>
  <c r="W237" i="17"/>
  <c r="D237" i="17"/>
  <c r="J237" i="17" s="1"/>
  <c r="E237" i="17"/>
  <c r="F237" i="17"/>
  <c r="G237" i="17"/>
  <c r="H237" i="17"/>
  <c r="I237" i="17"/>
  <c r="C237" i="17"/>
  <c r="B237" i="17"/>
  <c r="A237" i="17"/>
  <c r="AU236" i="17"/>
  <c r="AT236" i="17"/>
  <c r="AS236" i="17"/>
  <c r="AR236" i="17"/>
  <c r="AQ236" i="17"/>
  <c r="AP236" i="17"/>
  <c r="AO236" i="17"/>
  <c r="AN236" i="17"/>
  <c r="AL236" i="17"/>
  <c r="AK236" i="17"/>
  <c r="AJ236" i="17"/>
  <c r="AI236" i="17"/>
  <c r="AH236" i="17"/>
  <c r="AG236" i="17"/>
  <c r="AF236" i="17"/>
  <c r="AE236" i="17"/>
  <c r="AC236" i="17"/>
  <c r="AB236" i="17"/>
  <c r="AA236" i="17"/>
  <c r="Z236" i="17"/>
  <c r="Y236" i="17"/>
  <c r="X236" i="17"/>
  <c r="C236" i="17"/>
  <c r="V236" i="17" s="1"/>
  <c r="W236" i="17" s="1"/>
  <c r="J236" i="17"/>
  <c r="B236" i="17"/>
  <c r="A236" i="17"/>
  <c r="AU235" i="17"/>
  <c r="AT235" i="17"/>
  <c r="AS235" i="17"/>
  <c r="AR235" i="17"/>
  <c r="AQ235" i="17"/>
  <c r="AP235" i="17"/>
  <c r="AO235" i="17"/>
  <c r="AN235" i="17"/>
  <c r="AL235" i="17"/>
  <c r="AK235" i="17"/>
  <c r="AJ235" i="17"/>
  <c r="AI235" i="17"/>
  <c r="AH235" i="17"/>
  <c r="AG235" i="17"/>
  <c r="AF235" i="17"/>
  <c r="AE235" i="17"/>
  <c r="AC235" i="17"/>
  <c r="AB235" i="17"/>
  <c r="AA235" i="17"/>
  <c r="Z235" i="17"/>
  <c r="Y235" i="17"/>
  <c r="X235" i="17"/>
  <c r="C235" i="17"/>
  <c r="V235" i="17" s="1"/>
  <c r="W235" i="17" s="1"/>
  <c r="J235" i="17"/>
  <c r="B235" i="17"/>
  <c r="A235" i="17"/>
  <c r="AU234" i="17"/>
  <c r="AT234" i="17"/>
  <c r="AS234" i="17"/>
  <c r="AR234" i="17"/>
  <c r="AQ234" i="17"/>
  <c r="AP234" i="17"/>
  <c r="AO234" i="17"/>
  <c r="AN234" i="17"/>
  <c r="AL234" i="17"/>
  <c r="AK234" i="17"/>
  <c r="AJ234" i="17"/>
  <c r="AI234" i="17"/>
  <c r="AH234" i="17"/>
  <c r="AG234" i="17"/>
  <c r="AF234" i="17"/>
  <c r="AE234" i="17"/>
  <c r="AC234" i="17"/>
  <c r="AB234" i="17"/>
  <c r="AA234" i="17"/>
  <c r="Z234" i="17"/>
  <c r="Y234" i="17"/>
  <c r="X234" i="17"/>
  <c r="C234" i="17"/>
  <c r="V234" i="17" s="1"/>
  <c r="J234" i="17"/>
  <c r="B234" i="17"/>
  <c r="A234" i="17"/>
  <c r="AU233" i="17"/>
  <c r="AT233" i="17"/>
  <c r="AS233" i="17"/>
  <c r="AR233" i="17"/>
  <c r="AQ233" i="17"/>
  <c r="AP233" i="17"/>
  <c r="AO233" i="17"/>
  <c r="AN233" i="17"/>
  <c r="AL233" i="17"/>
  <c r="AK233" i="17"/>
  <c r="AJ233" i="17"/>
  <c r="AI233" i="17"/>
  <c r="AH233" i="17"/>
  <c r="AG233" i="17"/>
  <c r="AF233" i="17"/>
  <c r="AE233" i="17"/>
  <c r="AC233" i="17"/>
  <c r="AB233" i="17"/>
  <c r="AA233" i="17"/>
  <c r="Z233" i="17"/>
  <c r="Y233" i="17"/>
  <c r="X233" i="17"/>
  <c r="K233" i="17"/>
  <c r="L233" i="17"/>
  <c r="L232" i="17" s="1"/>
  <c r="M233" i="17"/>
  <c r="N233" i="17"/>
  <c r="O233" i="17"/>
  <c r="P233" i="17"/>
  <c r="P232" i="17" s="1"/>
  <c r="Q233" i="17"/>
  <c r="R233" i="17"/>
  <c r="S233" i="17"/>
  <c r="T233" i="17"/>
  <c r="T232" i="17" s="1"/>
  <c r="U233" i="17"/>
  <c r="D233" i="17"/>
  <c r="E233" i="17"/>
  <c r="F233" i="17"/>
  <c r="F232" i="17" s="1"/>
  <c r="G233" i="17"/>
  <c r="H233" i="17"/>
  <c r="I233" i="17"/>
  <c r="J233" i="17"/>
  <c r="C233" i="17"/>
  <c r="B233" i="17"/>
  <c r="A233" i="17"/>
  <c r="AU232" i="17"/>
  <c r="AT232" i="17"/>
  <c r="AS232" i="17"/>
  <c r="AR232" i="17"/>
  <c r="AQ232" i="17"/>
  <c r="AP232" i="17"/>
  <c r="AO232" i="17"/>
  <c r="AN232" i="17"/>
  <c r="AL232" i="17"/>
  <c r="AK232" i="17"/>
  <c r="AJ232" i="17"/>
  <c r="AI232" i="17"/>
  <c r="AH232" i="17"/>
  <c r="AG232" i="17"/>
  <c r="AF232" i="17"/>
  <c r="AE232" i="17"/>
  <c r="AC232" i="17"/>
  <c r="AB232" i="17"/>
  <c r="AA232" i="17"/>
  <c r="Z232" i="17"/>
  <c r="Y232" i="17"/>
  <c r="X232" i="17"/>
  <c r="M232" i="17"/>
  <c r="N232" i="17"/>
  <c r="Q232" i="17"/>
  <c r="R232" i="17"/>
  <c r="U232" i="17"/>
  <c r="D232" i="17"/>
  <c r="J232" i="17" s="1"/>
  <c r="E232" i="17"/>
  <c r="G232" i="17"/>
  <c r="H232" i="17"/>
  <c r="I232" i="17"/>
  <c r="C232" i="17"/>
  <c r="B232" i="17"/>
  <c r="A232" i="17"/>
  <c r="AU231" i="17"/>
  <c r="AT231" i="17"/>
  <c r="AS231" i="17"/>
  <c r="AR231" i="17"/>
  <c r="AQ231" i="17"/>
  <c r="AP231" i="17"/>
  <c r="AO231" i="17"/>
  <c r="AN231" i="17"/>
  <c r="AL231" i="17"/>
  <c r="AK231" i="17"/>
  <c r="AJ231" i="17"/>
  <c r="AI231" i="17"/>
  <c r="AH231" i="17"/>
  <c r="AG231" i="17"/>
  <c r="AF231" i="17"/>
  <c r="AE231" i="17"/>
  <c r="AC231" i="17"/>
  <c r="AB231" i="17"/>
  <c r="AA231" i="17"/>
  <c r="Z231" i="17"/>
  <c r="Y231" i="17"/>
  <c r="X231" i="17"/>
  <c r="W231" i="17"/>
  <c r="J231" i="17"/>
  <c r="C231" i="17"/>
  <c r="B231" i="17"/>
  <c r="A231" i="17"/>
  <c r="AU230" i="17"/>
  <c r="AT230" i="17"/>
  <c r="AS230" i="17"/>
  <c r="AR230" i="17"/>
  <c r="AQ230" i="17"/>
  <c r="AP230" i="17"/>
  <c r="AO230" i="17"/>
  <c r="AN230" i="17"/>
  <c r="AL230" i="17"/>
  <c r="AK230" i="17"/>
  <c r="AJ230" i="17"/>
  <c r="AI230" i="17"/>
  <c r="AH230" i="17"/>
  <c r="AG230" i="17"/>
  <c r="AF230" i="17"/>
  <c r="AE230" i="17"/>
  <c r="AC230" i="17"/>
  <c r="AB230" i="17"/>
  <c r="AA230" i="17"/>
  <c r="Z230" i="17"/>
  <c r="Y230" i="17"/>
  <c r="X230" i="17"/>
  <c r="W230" i="17"/>
  <c r="J230" i="17"/>
  <c r="C230" i="17"/>
  <c r="B230" i="17"/>
  <c r="A230" i="17"/>
  <c r="AU229" i="17"/>
  <c r="AT229" i="17"/>
  <c r="AS229" i="17"/>
  <c r="AR229" i="17"/>
  <c r="AQ229" i="17"/>
  <c r="AP229" i="17"/>
  <c r="AO229" i="17"/>
  <c r="AN229" i="17"/>
  <c r="AL229" i="17"/>
  <c r="AK229" i="17"/>
  <c r="AJ229" i="17"/>
  <c r="AI229" i="17"/>
  <c r="AH229" i="17"/>
  <c r="AG229" i="17"/>
  <c r="AF229" i="17"/>
  <c r="AE229" i="17"/>
  <c r="AC229" i="17"/>
  <c r="AB229" i="17"/>
  <c r="AA229" i="17"/>
  <c r="Z229" i="17"/>
  <c r="Y229" i="17"/>
  <c r="X229" i="17"/>
  <c r="K229" i="17"/>
  <c r="L229" i="17"/>
  <c r="L224" i="17" s="1"/>
  <c r="M229" i="17"/>
  <c r="N229" i="17"/>
  <c r="O229" i="17"/>
  <c r="P229" i="17"/>
  <c r="P224" i="17" s="1"/>
  <c r="P223" i="17" s="1"/>
  <c r="Q229" i="17"/>
  <c r="R229" i="17"/>
  <c r="S229" i="17"/>
  <c r="T229" i="17"/>
  <c r="T224" i="17" s="1"/>
  <c r="T223" i="17" s="1"/>
  <c r="U229" i="17"/>
  <c r="V229" i="17"/>
  <c r="D229" i="17"/>
  <c r="J229" i="17" s="1"/>
  <c r="E229" i="17"/>
  <c r="F229" i="17"/>
  <c r="G229" i="17"/>
  <c r="H229" i="17"/>
  <c r="I229" i="17"/>
  <c r="C229" i="17"/>
  <c r="B229" i="17"/>
  <c r="A229" i="17"/>
  <c r="AU228" i="17"/>
  <c r="AT228" i="17"/>
  <c r="AS228" i="17"/>
  <c r="AR228" i="17"/>
  <c r="AQ228" i="17"/>
  <c r="AP228" i="17"/>
  <c r="AO228" i="17"/>
  <c r="AN228" i="17"/>
  <c r="AL228" i="17"/>
  <c r="AK228" i="17"/>
  <c r="AJ228" i="17"/>
  <c r="AI228" i="17"/>
  <c r="AH228" i="17"/>
  <c r="AG228" i="17"/>
  <c r="AF228" i="17"/>
  <c r="AE228" i="17"/>
  <c r="AC228" i="17"/>
  <c r="AB228" i="17"/>
  <c r="AA228" i="17"/>
  <c r="Z228" i="17"/>
  <c r="Y228" i="17"/>
  <c r="X228" i="17"/>
  <c r="C228" i="17"/>
  <c r="V228" i="17" s="1"/>
  <c r="W228" i="17" s="1"/>
  <c r="J228" i="17"/>
  <c r="B228" i="17"/>
  <c r="A228" i="17"/>
  <c r="AU227" i="17"/>
  <c r="AT227" i="17"/>
  <c r="AS227" i="17"/>
  <c r="AR227" i="17"/>
  <c r="AQ227" i="17"/>
  <c r="AP227" i="17"/>
  <c r="AO227" i="17"/>
  <c r="AN227" i="17"/>
  <c r="AL227" i="17"/>
  <c r="AK227" i="17"/>
  <c r="AJ227" i="17"/>
  <c r="AI227" i="17"/>
  <c r="AH227" i="17"/>
  <c r="AG227" i="17"/>
  <c r="AF227" i="17"/>
  <c r="AE227" i="17"/>
  <c r="AC227" i="17"/>
  <c r="AB227" i="17"/>
  <c r="AA227" i="17"/>
  <c r="Z227" i="17"/>
  <c r="Y227" i="17"/>
  <c r="X227" i="17"/>
  <c r="C227" i="17"/>
  <c r="V227" i="17" s="1"/>
  <c r="W227" i="17" s="1"/>
  <c r="J227" i="17"/>
  <c r="B227" i="17"/>
  <c r="A227" i="17"/>
  <c r="AU226" i="17"/>
  <c r="AT226" i="17"/>
  <c r="AS226" i="17"/>
  <c r="AR226" i="17"/>
  <c r="AQ226" i="17"/>
  <c r="AP226" i="17"/>
  <c r="AO226" i="17"/>
  <c r="AN226" i="17"/>
  <c r="AL226" i="17"/>
  <c r="AK226" i="17"/>
  <c r="AJ226" i="17"/>
  <c r="AI226" i="17"/>
  <c r="AH226" i="17"/>
  <c r="AG226" i="17"/>
  <c r="AF226" i="17"/>
  <c r="AE226" i="17"/>
  <c r="AC226" i="17"/>
  <c r="AB226" i="17"/>
  <c r="AA226" i="17"/>
  <c r="Z226" i="17"/>
  <c r="Y226" i="17"/>
  <c r="X226" i="17"/>
  <c r="C226" i="17"/>
  <c r="V226" i="17" s="1"/>
  <c r="J226" i="17"/>
  <c r="B226" i="17"/>
  <c r="A226" i="17"/>
  <c r="AU225" i="17"/>
  <c r="AT225" i="17"/>
  <c r="AS225" i="17"/>
  <c r="AR225" i="17"/>
  <c r="AQ225" i="17"/>
  <c r="AP225" i="17"/>
  <c r="AO225" i="17"/>
  <c r="AN225" i="17"/>
  <c r="AL225" i="17"/>
  <c r="AK225" i="17"/>
  <c r="AJ225" i="17"/>
  <c r="AI225" i="17"/>
  <c r="AH225" i="17"/>
  <c r="AG225" i="17"/>
  <c r="AF225" i="17"/>
  <c r="AE225" i="17"/>
  <c r="AC225" i="17"/>
  <c r="AB225" i="17"/>
  <c r="AA225" i="17"/>
  <c r="Z225" i="17"/>
  <c r="Y225" i="17"/>
  <c r="X225" i="17"/>
  <c r="K225" i="17"/>
  <c r="K224" i="17" s="1"/>
  <c r="K223" i="17" s="1"/>
  <c r="L225" i="17"/>
  <c r="M225" i="17"/>
  <c r="M224" i="17" s="1"/>
  <c r="N225" i="17"/>
  <c r="O225" i="17"/>
  <c r="O224" i="17" s="1"/>
  <c r="O223" i="17" s="1"/>
  <c r="P225" i="17"/>
  <c r="Q225" i="17"/>
  <c r="Q224" i="17" s="1"/>
  <c r="Q223" i="17" s="1"/>
  <c r="R225" i="17"/>
  <c r="S225" i="17"/>
  <c r="S224" i="17" s="1"/>
  <c r="S223" i="17" s="1"/>
  <c r="T225" i="17"/>
  <c r="U225" i="17"/>
  <c r="U224" i="17" s="1"/>
  <c r="U223" i="17" s="1"/>
  <c r="D225" i="17"/>
  <c r="J225" i="17" s="1"/>
  <c r="E225" i="17"/>
  <c r="E224" i="17" s="1"/>
  <c r="F225" i="17"/>
  <c r="G225" i="17"/>
  <c r="G224" i="17" s="1"/>
  <c r="G223" i="17" s="1"/>
  <c r="H225" i="17"/>
  <c r="I225" i="17"/>
  <c r="I224" i="17" s="1"/>
  <c r="I223" i="17" s="1"/>
  <c r="C225" i="17"/>
  <c r="B225" i="17"/>
  <c r="A225" i="17"/>
  <c r="AU224" i="17"/>
  <c r="AT224" i="17"/>
  <c r="AS224" i="17"/>
  <c r="AR224" i="17"/>
  <c r="AQ224" i="17"/>
  <c r="AP224" i="17"/>
  <c r="AO224" i="17"/>
  <c r="AN224" i="17"/>
  <c r="AL224" i="17"/>
  <c r="AK224" i="17"/>
  <c r="AJ224" i="17"/>
  <c r="AI224" i="17"/>
  <c r="AH224" i="17"/>
  <c r="AG224" i="17"/>
  <c r="AF224" i="17"/>
  <c r="AE224" i="17"/>
  <c r="AC224" i="17"/>
  <c r="AB224" i="17"/>
  <c r="AA224" i="17"/>
  <c r="Z224" i="17"/>
  <c r="Y224" i="17"/>
  <c r="X224" i="17"/>
  <c r="N224" i="17"/>
  <c r="N223" i="17" s="1"/>
  <c r="R224" i="17"/>
  <c r="R223" i="17" s="1"/>
  <c r="D224" i="17"/>
  <c r="J224" i="17" s="1"/>
  <c r="F224" i="17"/>
  <c r="F223" i="17" s="1"/>
  <c r="H224" i="17"/>
  <c r="H223" i="17" s="1"/>
  <c r="C224" i="17"/>
  <c r="B224" i="17"/>
  <c r="A224" i="17"/>
  <c r="AU223" i="17"/>
  <c r="AT223" i="17"/>
  <c r="AS223" i="17"/>
  <c r="AR223" i="17"/>
  <c r="AQ223" i="17"/>
  <c r="AP223" i="17"/>
  <c r="AO223" i="17"/>
  <c r="AN223" i="17"/>
  <c r="AL223" i="17"/>
  <c r="AK223" i="17"/>
  <c r="AJ223" i="17"/>
  <c r="AI223" i="17"/>
  <c r="AH223" i="17"/>
  <c r="AG223" i="17"/>
  <c r="AF223" i="17"/>
  <c r="AE223" i="17"/>
  <c r="AC223" i="17"/>
  <c r="AB223" i="17"/>
  <c r="AA223" i="17"/>
  <c r="Z223" i="17"/>
  <c r="Y223" i="17"/>
  <c r="X223" i="17"/>
  <c r="C223" i="17"/>
  <c r="B223" i="17"/>
  <c r="A223" i="17"/>
  <c r="W222" i="17"/>
  <c r="J222" i="17"/>
  <c r="W221" i="17"/>
  <c r="J221" i="17"/>
  <c r="W220" i="17"/>
  <c r="J220" i="17"/>
  <c r="AU219" i="17"/>
  <c r="AT219" i="17"/>
  <c r="AS219" i="17"/>
  <c r="AR219" i="17"/>
  <c r="AQ219" i="17"/>
  <c r="AP219" i="17"/>
  <c r="AO219" i="17"/>
  <c r="AN219" i="17"/>
  <c r="AL219" i="17"/>
  <c r="AK219" i="17"/>
  <c r="AJ219" i="17"/>
  <c r="AI219" i="17"/>
  <c r="AH219" i="17"/>
  <c r="AG219" i="17"/>
  <c r="AF219" i="17"/>
  <c r="AE219" i="17"/>
  <c r="AC219" i="17"/>
  <c r="AB219" i="17"/>
  <c r="AA219" i="17"/>
  <c r="Z219" i="17"/>
  <c r="Y219" i="17"/>
  <c r="X219" i="17"/>
  <c r="K219" i="17"/>
  <c r="L219" i="17"/>
  <c r="W219" i="17" s="1"/>
  <c r="M219" i="17"/>
  <c r="N219" i="17"/>
  <c r="O219" i="17"/>
  <c r="P219" i="17"/>
  <c r="Q219" i="17"/>
  <c r="R219" i="17"/>
  <c r="S219" i="17"/>
  <c r="T219" i="17"/>
  <c r="U219" i="17"/>
  <c r="V219" i="17"/>
  <c r="D219" i="17"/>
  <c r="E219" i="17"/>
  <c r="F219" i="17"/>
  <c r="G219" i="17"/>
  <c r="H219" i="17"/>
  <c r="I219" i="17"/>
  <c r="J219" i="17"/>
  <c r="C219" i="17"/>
  <c r="B219" i="17"/>
  <c r="A219" i="17"/>
  <c r="AU218" i="17"/>
  <c r="AT218" i="17"/>
  <c r="AS218" i="17"/>
  <c r="AR218" i="17"/>
  <c r="AQ218" i="17"/>
  <c r="AP218" i="17"/>
  <c r="AO218" i="17"/>
  <c r="AN218" i="17"/>
  <c r="AL218" i="17"/>
  <c r="AK218" i="17"/>
  <c r="AJ218" i="17"/>
  <c r="AI218" i="17"/>
  <c r="AH218" i="17"/>
  <c r="AG218" i="17"/>
  <c r="AF218" i="17"/>
  <c r="AE218" i="17"/>
  <c r="AC218" i="17"/>
  <c r="AB218" i="17"/>
  <c r="AA218" i="17"/>
  <c r="Z218" i="17"/>
  <c r="Y218" i="17"/>
  <c r="X218" i="17"/>
  <c r="W218" i="17"/>
  <c r="J218" i="17"/>
  <c r="C218" i="17"/>
  <c r="B218" i="17"/>
  <c r="A218" i="17"/>
  <c r="AU217" i="17"/>
  <c r="AT217" i="17"/>
  <c r="AS217" i="17"/>
  <c r="AR217" i="17"/>
  <c r="AQ217" i="17"/>
  <c r="AP217" i="17"/>
  <c r="AO217" i="17"/>
  <c r="AN217" i="17"/>
  <c r="AL217" i="17"/>
  <c r="AK217" i="17"/>
  <c r="AJ217" i="17"/>
  <c r="AI217" i="17"/>
  <c r="AH217" i="17"/>
  <c r="AG217" i="17"/>
  <c r="AF217" i="17"/>
  <c r="AE217" i="17"/>
  <c r="AC217" i="17"/>
  <c r="AB217" i="17"/>
  <c r="AA217" i="17"/>
  <c r="Z217" i="17"/>
  <c r="Y217" i="17"/>
  <c r="X217" i="17"/>
  <c r="W217" i="17"/>
  <c r="J217" i="17"/>
  <c r="C217" i="17"/>
  <c r="B217" i="17"/>
  <c r="A217" i="17"/>
  <c r="AU216" i="17"/>
  <c r="AT216" i="17"/>
  <c r="AS216" i="17"/>
  <c r="AR216" i="17"/>
  <c r="AQ216" i="17"/>
  <c r="AP216" i="17"/>
  <c r="AO216" i="17"/>
  <c r="AN216" i="17"/>
  <c r="AL216" i="17"/>
  <c r="AK216" i="17"/>
  <c r="AJ216" i="17"/>
  <c r="AI216" i="17"/>
  <c r="AH216" i="17"/>
  <c r="AG216" i="17"/>
  <c r="AF216" i="17"/>
  <c r="AE216" i="17"/>
  <c r="AC216" i="17"/>
  <c r="AB216" i="17"/>
  <c r="AA216" i="17"/>
  <c r="Z216" i="17"/>
  <c r="Y216" i="17"/>
  <c r="X216" i="17"/>
  <c r="W216" i="17"/>
  <c r="J216" i="17"/>
  <c r="C216" i="17"/>
  <c r="B216" i="17"/>
  <c r="A216" i="17"/>
  <c r="AU215" i="17"/>
  <c r="AT215" i="17"/>
  <c r="AS215" i="17"/>
  <c r="AR215" i="17"/>
  <c r="AQ215" i="17"/>
  <c r="AP215" i="17"/>
  <c r="AO215" i="17"/>
  <c r="AN215" i="17"/>
  <c r="AL215" i="17"/>
  <c r="AK215" i="17"/>
  <c r="AJ215" i="17"/>
  <c r="AI215" i="17"/>
  <c r="AH215" i="17"/>
  <c r="AG215" i="17"/>
  <c r="AF215" i="17"/>
  <c r="AE215" i="17"/>
  <c r="AC215" i="17"/>
  <c r="AB215" i="17"/>
  <c r="AA215" i="17"/>
  <c r="Z215" i="17"/>
  <c r="Y215" i="17"/>
  <c r="X215" i="17"/>
  <c r="K215" i="17"/>
  <c r="L215" i="17"/>
  <c r="W215" i="17" s="1"/>
  <c r="M215" i="17"/>
  <c r="N215" i="17"/>
  <c r="O215" i="17"/>
  <c r="P215" i="17"/>
  <c r="Q215" i="17"/>
  <c r="R215" i="17"/>
  <c r="S215" i="17"/>
  <c r="T215" i="17"/>
  <c r="U215" i="17"/>
  <c r="V215" i="17"/>
  <c r="D215" i="17"/>
  <c r="J215" i="17" s="1"/>
  <c r="E215" i="17"/>
  <c r="F215" i="17"/>
  <c r="G215" i="17"/>
  <c r="H215" i="17"/>
  <c r="I215" i="17"/>
  <c r="C215" i="17"/>
  <c r="B215" i="17"/>
  <c r="A215" i="17"/>
  <c r="AU214" i="17"/>
  <c r="AT214" i="17"/>
  <c r="AS214" i="17"/>
  <c r="AR214" i="17"/>
  <c r="AQ214" i="17"/>
  <c r="AP214" i="17"/>
  <c r="AO214" i="17"/>
  <c r="AN214" i="17"/>
  <c r="AL214" i="17"/>
  <c r="AK214" i="17"/>
  <c r="AJ214" i="17"/>
  <c r="AI214" i="17"/>
  <c r="AH214" i="17"/>
  <c r="AG214" i="17"/>
  <c r="AF214" i="17"/>
  <c r="AE214" i="17"/>
  <c r="AC214" i="17"/>
  <c r="AB214" i="17"/>
  <c r="AA214" i="17"/>
  <c r="Z214" i="17"/>
  <c r="Y214" i="17"/>
  <c r="X214" i="17"/>
  <c r="W214" i="17"/>
  <c r="J214" i="17"/>
  <c r="C214" i="17"/>
  <c r="B214" i="17"/>
  <c r="A214" i="17"/>
  <c r="AU213" i="17"/>
  <c r="AT213" i="17"/>
  <c r="AS213" i="17"/>
  <c r="AR213" i="17"/>
  <c r="AQ213" i="17"/>
  <c r="AP213" i="17"/>
  <c r="AO213" i="17"/>
  <c r="AN213" i="17"/>
  <c r="AL213" i="17"/>
  <c r="AK213" i="17"/>
  <c r="AJ213" i="17"/>
  <c r="AI213" i="17"/>
  <c r="AH213" i="17"/>
  <c r="AG213" i="17"/>
  <c r="AF213" i="17"/>
  <c r="AE213" i="17"/>
  <c r="AC213" i="17"/>
  <c r="AB213" i="17"/>
  <c r="AA213" i="17"/>
  <c r="Z213" i="17"/>
  <c r="Y213" i="17"/>
  <c r="X213" i="17"/>
  <c r="W213" i="17"/>
  <c r="J213" i="17"/>
  <c r="C213" i="17"/>
  <c r="B213" i="17"/>
  <c r="A213" i="17"/>
  <c r="AU212" i="17"/>
  <c r="AT212" i="17"/>
  <c r="AS212" i="17"/>
  <c r="AR212" i="17"/>
  <c r="AQ212" i="17"/>
  <c r="AP212" i="17"/>
  <c r="AO212" i="17"/>
  <c r="AN212" i="17"/>
  <c r="AL212" i="17"/>
  <c r="AK212" i="17"/>
  <c r="AJ212" i="17"/>
  <c r="AI212" i="17"/>
  <c r="AH212" i="17"/>
  <c r="AG212" i="17"/>
  <c r="AF212" i="17"/>
  <c r="AE212" i="17"/>
  <c r="AC212" i="17"/>
  <c r="AB212" i="17"/>
  <c r="AA212" i="17"/>
  <c r="Z212" i="17"/>
  <c r="Y212" i="17"/>
  <c r="X212" i="17"/>
  <c r="W212" i="17"/>
  <c r="J212" i="17"/>
  <c r="C212" i="17"/>
  <c r="B212" i="17"/>
  <c r="A212" i="17"/>
  <c r="AU211" i="17"/>
  <c r="AT211" i="17"/>
  <c r="AS211" i="17"/>
  <c r="AR211" i="17"/>
  <c r="AQ211" i="17"/>
  <c r="AP211" i="17"/>
  <c r="AO211" i="17"/>
  <c r="AN211" i="17"/>
  <c r="AL211" i="17"/>
  <c r="AK211" i="17"/>
  <c r="AJ211" i="17"/>
  <c r="AI211" i="17"/>
  <c r="AH211" i="17"/>
  <c r="AG211" i="17"/>
  <c r="AF211" i="17"/>
  <c r="AE211" i="17"/>
  <c r="AC211" i="17"/>
  <c r="AB211" i="17"/>
  <c r="AA211" i="17"/>
  <c r="Z211" i="17"/>
  <c r="Y211" i="17"/>
  <c r="X211" i="17"/>
  <c r="K211" i="17"/>
  <c r="L211" i="17"/>
  <c r="W211" i="17" s="1"/>
  <c r="M211" i="17"/>
  <c r="N211" i="17"/>
  <c r="O211" i="17"/>
  <c r="P211" i="17"/>
  <c r="Q211" i="17"/>
  <c r="R211" i="17"/>
  <c r="S211" i="17"/>
  <c r="T211" i="17"/>
  <c r="U211" i="17"/>
  <c r="V211" i="17"/>
  <c r="D211" i="17"/>
  <c r="E211" i="17"/>
  <c r="F211" i="17"/>
  <c r="G211" i="17"/>
  <c r="H211" i="17"/>
  <c r="I211" i="17"/>
  <c r="J211" i="17"/>
  <c r="C211" i="17"/>
  <c r="B211" i="17"/>
  <c r="A211" i="17"/>
  <c r="AU210" i="17"/>
  <c r="AT210" i="17"/>
  <c r="AS210" i="17"/>
  <c r="AR210" i="17"/>
  <c r="AQ210" i="17"/>
  <c r="AP210" i="17"/>
  <c r="AO210" i="17"/>
  <c r="AN210" i="17"/>
  <c r="AL210" i="17"/>
  <c r="AK210" i="17"/>
  <c r="AJ210" i="17"/>
  <c r="AI210" i="17"/>
  <c r="AH210" i="17"/>
  <c r="AG210" i="17"/>
  <c r="AF210" i="17"/>
  <c r="AE210" i="17"/>
  <c r="AC210" i="17"/>
  <c r="AB210" i="17"/>
  <c r="AA210" i="17"/>
  <c r="Z210" i="17"/>
  <c r="Y210" i="17"/>
  <c r="X210" i="17"/>
  <c r="W210" i="17"/>
  <c r="J210" i="17"/>
  <c r="C210" i="17"/>
  <c r="B210" i="17"/>
  <c r="A210" i="17"/>
  <c r="AU209" i="17"/>
  <c r="AT209" i="17"/>
  <c r="AS209" i="17"/>
  <c r="AR209" i="17"/>
  <c r="AQ209" i="17"/>
  <c r="AP209" i="17"/>
  <c r="AO209" i="17"/>
  <c r="AN209" i="17"/>
  <c r="AL209" i="17"/>
  <c r="AK209" i="17"/>
  <c r="AJ209" i="17"/>
  <c r="AI209" i="17"/>
  <c r="AH209" i="17"/>
  <c r="AG209" i="17"/>
  <c r="AF209" i="17"/>
  <c r="AE209" i="17"/>
  <c r="AC209" i="17"/>
  <c r="AB209" i="17"/>
  <c r="AA209" i="17"/>
  <c r="Z209" i="17"/>
  <c r="Y209" i="17"/>
  <c r="X209" i="17"/>
  <c r="W209" i="17"/>
  <c r="J209" i="17"/>
  <c r="C209" i="17"/>
  <c r="B209" i="17"/>
  <c r="A209" i="17"/>
  <c r="AU208" i="17"/>
  <c r="AT208" i="17"/>
  <c r="AS208" i="17"/>
  <c r="AR208" i="17"/>
  <c r="AQ208" i="17"/>
  <c r="AP208" i="17"/>
  <c r="AO208" i="17"/>
  <c r="AN208" i="17"/>
  <c r="AL208" i="17"/>
  <c r="AK208" i="17"/>
  <c r="AJ208" i="17"/>
  <c r="AI208" i="17"/>
  <c r="AH208" i="17"/>
  <c r="AG208" i="17"/>
  <c r="AF208" i="17"/>
  <c r="AE208" i="17"/>
  <c r="AC208" i="17"/>
  <c r="AB208" i="17"/>
  <c r="AA208" i="17"/>
  <c r="Z208" i="17"/>
  <c r="Y208" i="17"/>
  <c r="X208" i="17"/>
  <c r="W208" i="17"/>
  <c r="J208" i="17"/>
  <c r="C208" i="17"/>
  <c r="B208" i="17"/>
  <c r="A208" i="17"/>
  <c r="AU207" i="17"/>
  <c r="AT207" i="17"/>
  <c r="AS207" i="17"/>
  <c r="AR207" i="17"/>
  <c r="AQ207" i="17"/>
  <c r="AP207" i="17"/>
  <c r="AO207" i="17"/>
  <c r="AN207" i="17"/>
  <c r="AL207" i="17"/>
  <c r="AK207" i="17"/>
  <c r="AJ207" i="17"/>
  <c r="AI207" i="17"/>
  <c r="AH207" i="17"/>
  <c r="AG207" i="17"/>
  <c r="AF207" i="17"/>
  <c r="AE207" i="17"/>
  <c r="AC207" i="17"/>
  <c r="AB207" i="17"/>
  <c r="AA207" i="17"/>
  <c r="Z207" i="17"/>
  <c r="Y207" i="17"/>
  <c r="X207" i="17"/>
  <c r="K207" i="17"/>
  <c r="L207" i="17"/>
  <c r="W207" i="17" s="1"/>
  <c r="M207" i="17"/>
  <c r="N207" i="17"/>
  <c r="O207" i="17"/>
  <c r="P207" i="17"/>
  <c r="Q207" i="17"/>
  <c r="R207" i="17"/>
  <c r="S207" i="17"/>
  <c r="T207" i="17"/>
  <c r="U207" i="17"/>
  <c r="V207" i="17"/>
  <c r="D207" i="17"/>
  <c r="J207" i="17" s="1"/>
  <c r="E207" i="17"/>
  <c r="F207" i="17"/>
  <c r="G207" i="17"/>
  <c r="H207" i="17"/>
  <c r="I207" i="17"/>
  <c r="C207" i="17"/>
  <c r="B207" i="17"/>
  <c r="A207" i="17"/>
  <c r="AU206" i="17"/>
  <c r="AT206" i="17"/>
  <c r="AS206" i="17"/>
  <c r="AR206" i="17"/>
  <c r="AQ206" i="17"/>
  <c r="AP206" i="17"/>
  <c r="AO206" i="17"/>
  <c r="AN206" i="17"/>
  <c r="AL206" i="17"/>
  <c r="AK206" i="17"/>
  <c r="AJ206" i="17"/>
  <c r="AI206" i="17"/>
  <c r="AH206" i="17"/>
  <c r="AG206" i="17"/>
  <c r="AF206" i="17"/>
  <c r="AE206" i="17"/>
  <c r="AC206" i="17"/>
  <c r="AB206" i="17"/>
  <c r="AA206" i="17"/>
  <c r="Z206" i="17"/>
  <c r="Y206" i="17"/>
  <c r="X206" i="17"/>
  <c r="W206" i="17"/>
  <c r="J206" i="17"/>
  <c r="C206" i="17"/>
  <c r="B206" i="17"/>
  <c r="A206" i="17"/>
  <c r="AU205" i="17"/>
  <c r="AT205" i="17"/>
  <c r="AS205" i="17"/>
  <c r="AR205" i="17"/>
  <c r="AQ205" i="17"/>
  <c r="AP205" i="17"/>
  <c r="AO205" i="17"/>
  <c r="AN205" i="17"/>
  <c r="AL205" i="17"/>
  <c r="AK205" i="17"/>
  <c r="AJ205" i="17"/>
  <c r="AI205" i="17"/>
  <c r="AH205" i="17"/>
  <c r="AG205" i="17"/>
  <c r="AF205" i="17"/>
  <c r="AE205" i="17"/>
  <c r="AC205" i="17"/>
  <c r="AB205" i="17"/>
  <c r="AA205" i="17"/>
  <c r="Z205" i="17"/>
  <c r="Y205" i="17"/>
  <c r="X205" i="17"/>
  <c r="W205" i="17"/>
  <c r="J205" i="17"/>
  <c r="C205" i="17"/>
  <c r="B205" i="17"/>
  <c r="A205" i="17"/>
  <c r="AU204" i="17"/>
  <c r="AT204" i="17"/>
  <c r="AS204" i="17"/>
  <c r="AR204" i="17"/>
  <c r="AQ204" i="17"/>
  <c r="AP204" i="17"/>
  <c r="AO204" i="17"/>
  <c r="AN204" i="17"/>
  <c r="AL204" i="17"/>
  <c r="AK204" i="17"/>
  <c r="AJ204" i="17"/>
  <c r="AI204" i="17"/>
  <c r="AH204" i="17"/>
  <c r="AG204" i="17"/>
  <c r="AF204" i="17"/>
  <c r="AE204" i="17"/>
  <c r="AC204" i="17"/>
  <c r="AB204" i="17"/>
  <c r="AA204" i="17"/>
  <c r="Z204" i="17"/>
  <c r="Y204" i="17"/>
  <c r="X204" i="17"/>
  <c r="W204" i="17"/>
  <c r="J204" i="17"/>
  <c r="C204" i="17"/>
  <c r="B204" i="17"/>
  <c r="A204" i="17"/>
  <c r="AU203" i="17"/>
  <c r="AT203" i="17"/>
  <c r="AS203" i="17"/>
  <c r="AR203" i="17"/>
  <c r="AQ203" i="17"/>
  <c r="AP203" i="17"/>
  <c r="AO203" i="17"/>
  <c r="AN203" i="17"/>
  <c r="AL203" i="17"/>
  <c r="AK203" i="17"/>
  <c r="AJ203" i="17"/>
  <c r="AI203" i="17"/>
  <c r="AH203" i="17"/>
  <c r="AG203" i="17"/>
  <c r="AF203" i="17"/>
  <c r="AE203" i="17"/>
  <c r="AC203" i="17"/>
  <c r="AB203" i="17"/>
  <c r="AA203" i="17"/>
  <c r="Z203" i="17"/>
  <c r="Y203" i="17"/>
  <c r="X203" i="17"/>
  <c r="K203" i="17"/>
  <c r="L203" i="17"/>
  <c r="W203" i="17" s="1"/>
  <c r="M203" i="17"/>
  <c r="N203" i="17"/>
  <c r="O203" i="17"/>
  <c r="P203" i="17"/>
  <c r="Q203" i="17"/>
  <c r="R203" i="17"/>
  <c r="S203" i="17"/>
  <c r="T203" i="17"/>
  <c r="U203" i="17"/>
  <c r="V203" i="17"/>
  <c r="D203" i="17"/>
  <c r="E203" i="17"/>
  <c r="F203" i="17"/>
  <c r="G203" i="17"/>
  <c r="H203" i="17"/>
  <c r="I203" i="17"/>
  <c r="J203" i="17"/>
  <c r="C203" i="17"/>
  <c r="B203" i="17"/>
  <c r="A203" i="17"/>
  <c r="AU202" i="17"/>
  <c r="AT202" i="17"/>
  <c r="AS202" i="17"/>
  <c r="AR202" i="17"/>
  <c r="AQ202" i="17"/>
  <c r="AP202" i="17"/>
  <c r="AO202" i="17"/>
  <c r="AN202" i="17"/>
  <c r="AL202" i="17"/>
  <c r="AK202" i="17"/>
  <c r="AJ202" i="17"/>
  <c r="AI202" i="17"/>
  <c r="AH202" i="17"/>
  <c r="AG202" i="17"/>
  <c r="AF202" i="17"/>
  <c r="AE202" i="17"/>
  <c r="AC202" i="17"/>
  <c r="AB202" i="17"/>
  <c r="AA202" i="17"/>
  <c r="Z202" i="17"/>
  <c r="Y202" i="17"/>
  <c r="X202" i="17"/>
  <c r="W202" i="17"/>
  <c r="J202" i="17"/>
  <c r="C202" i="17"/>
  <c r="B202" i="17"/>
  <c r="A202" i="17"/>
  <c r="AU201" i="17"/>
  <c r="AT201" i="17"/>
  <c r="AS201" i="17"/>
  <c r="AR201" i="17"/>
  <c r="AQ201" i="17"/>
  <c r="AP201" i="17"/>
  <c r="AO201" i="17"/>
  <c r="AN201" i="17"/>
  <c r="AL201" i="17"/>
  <c r="AK201" i="17"/>
  <c r="AJ201" i="17"/>
  <c r="AI201" i="17"/>
  <c r="AH201" i="17"/>
  <c r="AG201" i="17"/>
  <c r="AF201" i="17"/>
  <c r="AE201" i="17"/>
  <c r="AC201" i="17"/>
  <c r="AB201" i="17"/>
  <c r="AA201" i="17"/>
  <c r="Z201" i="17"/>
  <c r="Y201" i="17"/>
  <c r="X201" i="17"/>
  <c r="W201" i="17"/>
  <c r="J201" i="17"/>
  <c r="C201" i="17"/>
  <c r="B201" i="17"/>
  <c r="A201" i="17"/>
  <c r="AU200" i="17"/>
  <c r="AT200" i="17"/>
  <c r="AS200" i="17"/>
  <c r="AR200" i="17"/>
  <c r="AQ200" i="17"/>
  <c r="AP200" i="17"/>
  <c r="AO200" i="17"/>
  <c r="AN200" i="17"/>
  <c r="AL200" i="17"/>
  <c r="AK200" i="17"/>
  <c r="AJ200" i="17"/>
  <c r="AI200" i="17"/>
  <c r="AH200" i="17"/>
  <c r="AG200" i="17"/>
  <c r="AF200" i="17"/>
  <c r="AE200" i="17"/>
  <c r="AC200" i="17"/>
  <c r="AB200" i="17"/>
  <c r="AA200" i="17"/>
  <c r="Z200" i="17"/>
  <c r="Y200" i="17"/>
  <c r="X200" i="17"/>
  <c r="W200" i="17"/>
  <c r="J200" i="17"/>
  <c r="C200" i="17"/>
  <c r="B200" i="17"/>
  <c r="A200" i="17"/>
  <c r="AU199" i="17"/>
  <c r="AT199" i="17"/>
  <c r="AS199" i="17"/>
  <c r="AR199" i="17"/>
  <c r="AQ199" i="17"/>
  <c r="AP199" i="17"/>
  <c r="AO199" i="17"/>
  <c r="AN199" i="17"/>
  <c r="AL199" i="17"/>
  <c r="AK199" i="17"/>
  <c r="AJ199" i="17"/>
  <c r="AI199" i="17"/>
  <c r="AH199" i="17"/>
  <c r="AG199" i="17"/>
  <c r="AF199" i="17"/>
  <c r="AE199" i="17"/>
  <c r="AC199" i="17"/>
  <c r="AB199" i="17"/>
  <c r="AA199" i="17"/>
  <c r="Z199" i="17"/>
  <c r="Y199" i="17"/>
  <c r="X199" i="17"/>
  <c r="K199" i="17"/>
  <c r="L199" i="17"/>
  <c r="W199" i="17" s="1"/>
  <c r="M199" i="17"/>
  <c r="N199" i="17"/>
  <c r="O199" i="17"/>
  <c r="P199" i="17"/>
  <c r="Q199" i="17"/>
  <c r="R199" i="17"/>
  <c r="S199" i="17"/>
  <c r="T199" i="17"/>
  <c r="U199" i="17"/>
  <c r="V199" i="17"/>
  <c r="D199" i="17"/>
  <c r="J199" i="17" s="1"/>
  <c r="E199" i="17"/>
  <c r="F199" i="17"/>
  <c r="G199" i="17"/>
  <c r="H199" i="17"/>
  <c r="I199" i="17"/>
  <c r="C199" i="17"/>
  <c r="B199" i="17"/>
  <c r="A199" i="17"/>
  <c r="AU198" i="17"/>
  <c r="AT198" i="17"/>
  <c r="AS198" i="17"/>
  <c r="AR198" i="17"/>
  <c r="AQ198" i="17"/>
  <c r="AP198" i="17"/>
  <c r="AO198" i="17"/>
  <c r="AN198" i="17"/>
  <c r="AL198" i="17"/>
  <c r="AK198" i="17"/>
  <c r="AJ198" i="17"/>
  <c r="AI198" i="17"/>
  <c r="AH198" i="17"/>
  <c r="AG198" i="17"/>
  <c r="AF198" i="17"/>
  <c r="AE198" i="17"/>
  <c r="AC198" i="17"/>
  <c r="AB198" i="17"/>
  <c r="AA198" i="17"/>
  <c r="Z198" i="17"/>
  <c r="Y198" i="17"/>
  <c r="X198" i="17"/>
  <c r="W198" i="17"/>
  <c r="J198" i="17"/>
  <c r="C198" i="17"/>
  <c r="B198" i="17"/>
  <c r="A198" i="17"/>
  <c r="AU197" i="17"/>
  <c r="AT197" i="17"/>
  <c r="AS197" i="17"/>
  <c r="AR197" i="17"/>
  <c r="AQ197" i="17"/>
  <c r="AP197" i="17"/>
  <c r="AO197" i="17"/>
  <c r="AN197" i="17"/>
  <c r="AL197" i="17"/>
  <c r="AK197" i="17"/>
  <c r="AJ197" i="17"/>
  <c r="AI197" i="17"/>
  <c r="AH197" i="17"/>
  <c r="AG197" i="17"/>
  <c r="AF197" i="17"/>
  <c r="AE197" i="17"/>
  <c r="AC197" i="17"/>
  <c r="AB197" i="17"/>
  <c r="AA197" i="17"/>
  <c r="Z197" i="17"/>
  <c r="Y197" i="17"/>
  <c r="X197" i="17"/>
  <c r="W197" i="17"/>
  <c r="J197" i="17"/>
  <c r="C197" i="17"/>
  <c r="B197" i="17"/>
  <c r="A197" i="17"/>
  <c r="AU196" i="17"/>
  <c r="AT196" i="17"/>
  <c r="AS196" i="17"/>
  <c r="AR196" i="17"/>
  <c r="AQ196" i="17"/>
  <c r="AP196" i="17"/>
  <c r="AO196" i="17"/>
  <c r="AN196" i="17"/>
  <c r="AL196" i="17"/>
  <c r="AK196" i="17"/>
  <c r="AJ196" i="17"/>
  <c r="AI196" i="17"/>
  <c r="AH196" i="17"/>
  <c r="AG196" i="17"/>
  <c r="AF196" i="17"/>
  <c r="AE196" i="17"/>
  <c r="AC196" i="17"/>
  <c r="AB196" i="17"/>
  <c r="AA196" i="17"/>
  <c r="Z196" i="17"/>
  <c r="Y196" i="17"/>
  <c r="X196" i="17"/>
  <c r="W196" i="17"/>
  <c r="J196" i="17"/>
  <c r="C196" i="17"/>
  <c r="B196" i="17"/>
  <c r="A196" i="17"/>
  <c r="AU195" i="17"/>
  <c r="AT195" i="17"/>
  <c r="AS195" i="17"/>
  <c r="AR195" i="17"/>
  <c r="AQ195" i="17"/>
  <c r="AP195" i="17"/>
  <c r="AO195" i="17"/>
  <c r="AN195" i="17"/>
  <c r="AL195" i="17"/>
  <c r="AK195" i="17"/>
  <c r="AJ195" i="17"/>
  <c r="AI195" i="17"/>
  <c r="AH195" i="17"/>
  <c r="AG195" i="17"/>
  <c r="AF195" i="17"/>
  <c r="AE195" i="17"/>
  <c r="AC195" i="17"/>
  <c r="AB195" i="17"/>
  <c r="AA195" i="17"/>
  <c r="Z195" i="17"/>
  <c r="Y195" i="17"/>
  <c r="X195" i="17"/>
  <c r="K195" i="17"/>
  <c r="L195" i="17"/>
  <c r="W195" i="17" s="1"/>
  <c r="M195" i="17"/>
  <c r="N195" i="17"/>
  <c r="O195" i="17"/>
  <c r="P195" i="17"/>
  <c r="Q195" i="17"/>
  <c r="R195" i="17"/>
  <c r="S195" i="17"/>
  <c r="T195" i="17"/>
  <c r="U195" i="17"/>
  <c r="V195" i="17"/>
  <c r="D195" i="17"/>
  <c r="E195" i="17"/>
  <c r="F195" i="17"/>
  <c r="G195" i="17"/>
  <c r="H195" i="17"/>
  <c r="I195" i="17"/>
  <c r="J195" i="17"/>
  <c r="C195" i="17"/>
  <c r="B195" i="17"/>
  <c r="A195" i="17"/>
  <c r="AU194" i="17"/>
  <c r="AT194" i="17"/>
  <c r="AS194" i="17"/>
  <c r="AR194" i="17"/>
  <c r="AQ194" i="17"/>
  <c r="AP194" i="17"/>
  <c r="AO194" i="17"/>
  <c r="AN194" i="17"/>
  <c r="AL194" i="17"/>
  <c r="AK194" i="17"/>
  <c r="AJ194" i="17"/>
  <c r="AI194" i="17"/>
  <c r="AH194" i="17"/>
  <c r="AG194" i="17"/>
  <c r="AF194" i="17"/>
  <c r="AE194" i="17"/>
  <c r="AC194" i="17"/>
  <c r="AB194" i="17"/>
  <c r="AA194" i="17"/>
  <c r="Z194" i="17"/>
  <c r="Y194" i="17"/>
  <c r="X194" i="17"/>
  <c r="W194" i="17"/>
  <c r="J194" i="17"/>
  <c r="C194" i="17"/>
  <c r="B194" i="17"/>
  <c r="A194" i="17"/>
  <c r="AU193" i="17"/>
  <c r="AT193" i="17"/>
  <c r="AS193" i="17"/>
  <c r="AR193" i="17"/>
  <c r="AQ193" i="17"/>
  <c r="AP193" i="17"/>
  <c r="AO193" i="17"/>
  <c r="AN193" i="17"/>
  <c r="AL193" i="17"/>
  <c r="AK193" i="17"/>
  <c r="AJ193" i="17"/>
  <c r="AI193" i="17"/>
  <c r="AH193" i="17"/>
  <c r="AG193" i="17"/>
  <c r="AF193" i="17"/>
  <c r="AE193" i="17"/>
  <c r="AC193" i="17"/>
  <c r="AB193" i="17"/>
  <c r="AA193" i="17"/>
  <c r="Z193" i="17"/>
  <c r="Y193" i="17"/>
  <c r="X193" i="17"/>
  <c r="W193" i="17"/>
  <c r="J193" i="17"/>
  <c r="C193" i="17"/>
  <c r="B193" i="17"/>
  <c r="A193" i="17"/>
  <c r="AU192" i="17"/>
  <c r="AT192" i="17"/>
  <c r="AS192" i="17"/>
  <c r="AR192" i="17"/>
  <c r="AQ192" i="17"/>
  <c r="AP192" i="17"/>
  <c r="AO192" i="17"/>
  <c r="AN192" i="17"/>
  <c r="AL192" i="17"/>
  <c r="AK192" i="17"/>
  <c r="AJ192" i="17"/>
  <c r="AI192" i="17"/>
  <c r="AH192" i="17"/>
  <c r="AG192" i="17"/>
  <c r="AF192" i="17"/>
  <c r="AE192" i="17"/>
  <c r="AC192" i="17"/>
  <c r="AB192" i="17"/>
  <c r="AA192" i="17"/>
  <c r="Z192" i="17"/>
  <c r="Y192" i="17"/>
  <c r="X192" i="17"/>
  <c r="W192" i="17"/>
  <c r="J192" i="17"/>
  <c r="C192" i="17"/>
  <c r="B192" i="17"/>
  <c r="A192" i="17"/>
  <c r="AU191" i="17"/>
  <c r="AT191" i="17"/>
  <c r="AS191" i="17"/>
  <c r="AR191" i="17"/>
  <c r="AQ191" i="17"/>
  <c r="AP191" i="17"/>
  <c r="AO191" i="17"/>
  <c r="AN191" i="17"/>
  <c r="AL191" i="17"/>
  <c r="AK191" i="17"/>
  <c r="AJ191" i="17"/>
  <c r="AI191" i="17"/>
  <c r="AH191" i="17"/>
  <c r="AG191" i="17"/>
  <c r="AF191" i="17"/>
  <c r="AE191" i="17"/>
  <c r="AC191" i="17"/>
  <c r="AB191" i="17"/>
  <c r="AA191" i="17"/>
  <c r="Z191" i="17"/>
  <c r="Y191" i="17"/>
  <c r="X191" i="17"/>
  <c r="K191" i="17"/>
  <c r="L191" i="17"/>
  <c r="W191" i="17" s="1"/>
  <c r="M191" i="17"/>
  <c r="N191" i="17"/>
  <c r="O191" i="17"/>
  <c r="P191" i="17"/>
  <c r="Q191" i="17"/>
  <c r="R191" i="17"/>
  <c r="S191" i="17"/>
  <c r="T191" i="17"/>
  <c r="U191" i="17"/>
  <c r="V191" i="17"/>
  <c r="D191" i="17"/>
  <c r="J191" i="17" s="1"/>
  <c r="E191" i="17"/>
  <c r="F191" i="17"/>
  <c r="G191" i="17"/>
  <c r="H191" i="17"/>
  <c r="I191" i="17"/>
  <c r="C191" i="17"/>
  <c r="B191" i="17"/>
  <c r="A191" i="17"/>
  <c r="AU190" i="17"/>
  <c r="AT190" i="17"/>
  <c r="AS190" i="17"/>
  <c r="AR190" i="17"/>
  <c r="AQ190" i="17"/>
  <c r="AP190" i="17"/>
  <c r="AO190" i="17"/>
  <c r="AN190" i="17"/>
  <c r="AL190" i="17"/>
  <c r="AK190" i="17"/>
  <c r="AJ190" i="17"/>
  <c r="AI190" i="17"/>
  <c r="AH190" i="17"/>
  <c r="AG190" i="17"/>
  <c r="AF190" i="17"/>
  <c r="AE190" i="17"/>
  <c r="AC190" i="17"/>
  <c r="AB190" i="17"/>
  <c r="AA190" i="17"/>
  <c r="Z190" i="17"/>
  <c r="Y190" i="17"/>
  <c r="X190" i="17"/>
  <c r="W190" i="17"/>
  <c r="J190" i="17"/>
  <c r="C190" i="17"/>
  <c r="B190" i="17"/>
  <c r="A190" i="17"/>
  <c r="AU189" i="17"/>
  <c r="AT189" i="17"/>
  <c r="AS189" i="17"/>
  <c r="AR189" i="17"/>
  <c r="AQ189" i="17"/>
  <c r="AP189" i="17"/>
  <c r="AO189" i="17"/>
  <c r="AN189" i="17"/>
  <c r="AL189" i="17"/>
  <c r="AK189" i="17"/>
  <c r="AJ189" i="17"/>
  <c r="AI189" i="17"/>
  <c r="AH189" i="17"/>
  <c r="AG189" i="17"/>
  <c r="AF189" i="17"/>
  <c r="AE189" i="17"/>
  <c r="AC189" i="17"/>
  <c r="AB189" i="17"/>
  <c r="AA189" i="17"/>
  <c r="Z189" i="17"/>
  <c r="Y189" i="17"/>
  <c r="X189" i="17"/>
  <c r="W189" i="17"/>
  <c r="J189" i="17"/>
  <c r="C189" i="17"/>
  <c r="B189" i="17"/>
  <c r="A189" i="17"/>
  <c r="AU188" i="17"/>
  <c r="AT188" i="17"/>
  <c r="AS188" i="17"/>
  <c r="AR188" i="17"/>
  <c r="AQ188" i="17"/>
  <c r="AP188" i="17"/>
  <c r="AO188" i="17"/>
  <c r="AN188" i="17"/>
  <c r="AL188" i="17"/>
  <c r="AK188" i="17"/>
  <c r="AJ188" i="17"/>
  <c r="AI188" i="17"/>
  <c r="AH188" i="17"/>
  <c r="AG188" i="17"/>
  <c r="AF188" i="17"/>
  <c r="AE188" i="17"/>
  <c r="AC188" i="17"/>
  <c r="AB188" i="17"/>
  <c r="AA188" i="17"/>
  <c r="Z188" i="17"/>
  <c r="Y188" i="17"/>
  <c r="X188" i="17"/>
  <c r="W188" i="17"/>
  <c r="J188" i="17"/>
  <c r="C188" i="17"/>
  <c r="B188" i="17"/>
  <c r="A188" i="17"/>
  <c r="AU187" i="17"/>
  <c r="AT187" i="17"/>
  <c r="AS187" i="17"/>
  <c r="AR187" i="17"/>
  <c r="AQ187" i="17"/>
  <c r="AP187" i="17"/>
  <c r="AO187" i="17"/>
  <c r="AN187" i="17"/>
  <c r="AL187" i="17"/>
  <c r="AK187" i="17"/>
  <c r="AJ187" i="17"/>
  <c r="AI187" i="17"/>
  <c r="AH187" i="17"/>
  <c r="AG187" i="17"/>
  <c r="AF187" i="17"/>
  <c r="AE187" i="17"/>
  <c r="AC187" i="17"/>
  <c r="AB187" i="17"/>
  <c r="AA187" i="17"/>
  <c r="Z187" i="17"/>
  <c r="Y187" i="17"/>
  <c r="X187" i="17"/>
  <c r="K187" i="17"/>
  <c r="L187" i="17"/>
  <c r="W187" i="17" s="1"/>
  <c r="M187" i="17"/>
  <c r="N187" i="17"/>
  <c r="N178" i="17" s="1"/>
  <c r="O187" i="17"/>
  <c r="P187" i="17"/>
  <c r="Q187" i="17"/>
  <c r="R187" i="17"/>
  <c r="R178" i="17" s="1"/>
  <c r="S187" i="17"/>
  <c r="T187" i="17"/>
  <c r="U187" i="17"/>
  <c r="V187" i="17"/>
  <c r="V178" i="17" s="1"/>
  <c r="D187" i="17"/>
  <c r="E187" i="17"/>
  <c r="F187" i="17"/>
  <c r="F178" i="17" s="1"/>
  <c r="G187" i="17"/>
  <c r="H187" i="17"/>
  <c r="I187" i="17"/>
  <c r="J187" i="17"/>
  <c r="C187" i="17"/>
  <c r="B187" i="17"/>
  <c r="A187" i="17"/>
  <c r="AU186" i="17"/>
  <c r="AT186" i="17"/>
  <c r="AS186" i="17"/>
  <c r="AR186" i="17"/>
  <c r="AQ186" i="17"/>
  <c r="AP186" i="17"/>
  <c r="AO186" i="17"/>
  <c r="AN186" i="17"/>
  <c r="AL186" i="17"/>
  <c r="AK186" i="17"/>
  <c r="AJ186" i="17"/>
  <c r="AI186" i="17"/>
  <c r="AH186" i="17"/>
  <c r="AG186" i="17"/>
  <c r="AF186" i="17"/>
  <c r="AE186" i="17"/>
  <c r="AC186" i="17"/>
  <c r="AB186" i="17"/>
  <c r="AA186" i="17"/>
  <c r="Z186" i="17"/>
  <c r="Y186" i="17"/>
  <c r="X186" i="17"/>
  <c r="W186" i="17"/>
  <c r="J186" i="17"/>
  <c r="C186" i="17"/>
  <c r="B186" i="17"/>
  <c r="A186" i="17"/>
  <c r="AU185" i="17"/>
  <c r="AT185" i="17"/>
  <c r="AS185" i="17"/>
  <c r="AR185" i="17"/>
  <c r="AQ185" i="17"/>
  <c r="AP185" i="17"/>
  <c r="AO185" i="17"/>
  <c r="AN185" i="17"/>
  <c r="AL185" i="17"/>
  <c r="AK185" i="17"/>
  <c r="AJ185" i="17"/>
  <c r="AI185" i="17"/>
  <c r="AH185" i="17"/>
  <c r="AG185" i="17"/>
  <c r="AF185" i="17"/>
  <c r="AE185" i="17"/>
  <c r="AC185" i="17"/>
  <c r="AB185" i="17"/>
  <c r="AA185" i="17"/>
  <c r="Z185" i="17"/>
  <c r="Y185" i="17"/>
  <c r="X185" i="17"/>
  <c r="W185" i="17"/>
  <c r="C185" i="17"/>
  <c r="B185" i="17"/>
  <c r="A185" i="17"/>
  <c r="AU184" i="17"/>
  <c r="AT184" i="17"/>
  <c r="AS184" i="17"/>
  <c r="AR184" i="17"/>
  <c r="AQ184" i="17"/>
  <c r="AP184" i="17"/>
  <c r="AO184" i="17"/>
  <c r="AN184" i="17"/>
  <c r="AL184" i="17"/>
  <c r="AK184" i="17"/>
  <c r="AJ184" i="17"/>
  <c r="AI184" i="17"/>
  <c r="AH184" i="17"/>
  <c r="AG184" i="17"/>
  <c r="AF184" i="17"/>
  <c r="AE184" i="17"/>
  <c r="AC184" i="17"/>
  <c r="AB184" i="17"/>
  <c r="AA184" i="17"/>
  <c r="Z184" i="17"/>
  <c r="Y184" i="17"/>
  <c r="X184" i="17"/>
  <c r="W184" i="17"/>
  <c r="J184" i="17"/>
  <c r="C184" i="17"/>
  <c r="B184" i="17"/>
  <c r="A184" i="17"/>
  <c r="AU183" i="17"/>
  <c r="AT183" i="17"/>
  <c r="AS183" i="17"/>
  <c r="AR183" i="17"/>
  <c r="AQ183" i="17"/>
  <c r="AP183" i="17"/>
  <c r="AO183" i="17"/>
  <c r="AN183" i="17"/>
  <c r="AL183" i="17"/>
  <c r="AK183" i="17"/>
  <c r="AJ183" i="17"/>
  <c r="AI183" i="17"/>
  <c r="AH183" i="17"/>
  <c r="AG183" i="17"/>
  <c r="AF183" i="17"/>
  <c r="AE183" i="17"/>
  <c r="AC183" i="17"/>
  <c r="AB183" i="17"/>
  <c r="AA183" i="17"/>
  <c r="Z183" i="17"/>
  <c r="Y183" i="17"/>
  <c r="X183" i="17"/>
  <c r="K183" i="17"/>
  <c r="L183" i="17"/>
  <c r="M183" i="17"/>
  <c r="W183" i="17" s="1"/>
  <c r="N183" i="17"/>
  <c r="O183" i="17"/>
  <c r="P183" i="17"/>
  <c r="Q183" i="17"/>
  <c r="R183" i="17"/>
  <c r="S183" i="17"/>
  <c r="T183" i="17"/>
  <c r="U183" i="17"/>
  <c r="V183" i="17"/>
  <c r="D183" i="17"/>
  <c r="E183" i="17"/>
  <c r="J183" i="17" s="1"/>
  <c r="F183" i="17"/>
  <c r="G183" i="17"/>
  <c r="H183" i="17"/>
  <c r="I183" i="17"/>
  <c r="C183" i="17"/>
  <c r="B183" i="17"/>
  <c r="A183" i="17"/>
  <c r="AU182" i="17"/>
  <c r="AT182" i="17"/>
  <c r="AS182" i="17"/>
  <c r="AR182" i="17"/>
  <c r="AQ182" i="17"/>
  <c r="AP182" i="17"/>
  <c r="AO182" i="17"/>
  <c r="AN182" i="17"/>
  <c r="AL182" i="17"/>
  <c r="AK182" i="17"/>
  <c r="AJ182" i="17"/>
  <c r="AI182" i="17"/>
  <c r="AH182" i="17"/>
  <c r="AG182" i="17"/>
  <c r="AF182" i="17"/>
  <c r="AE182" i="17"/>
  <c r="AC182" i="17"/>
  <c r="AB182" i="17"/>
  <c r="AA182" i="17"/>
  <c r="Z182" i="17"/>
  <c r="Y182" i="17"/>
  <c r="X182" i="17"/>
  <c r="W182" i="17"/>
  <c r="J182" i="17"/>
  <c r="C182" i="17"/>
  <c r="B182" i="17"/>
  <c r="A182" i="17"/>
  <c r="AU181" i="17"/>
  <c r="AT181" i="17"/>
  <c r="AS181" i="17"/>
  <c r="AR181" i="17"/>
  <c r="AQ181" i="17"/>
  <c r="AP181" i="17"/>
  <c r="AO181" i="17"/>
  <c r="AN181" i="17"/>
  <c r="AL181" i="17"/>
  <c r="AK181" i="17"/>
  <c r="AJ181" i="17"/>
  <c r="AI181" i="17"/>
  <c r="AH181" i="17"/>
  <c r="AG181" i="17"/>
  <c r="AF181" i="17"/>
  <c r="AE181" i="17"/>
  <c r="AC181" i="17"/>
  <c r="AB181" i="17"/>
  <c r="AA181" i="17"/>
  <c r="Z181" i="17"/>
  <c r="Y181" i="17"/>
  <c r="X181" i="17"/>
  <c r="W181" i="17"/>
  <c r="J181" i="17"/>
  <c r="C181" i="17"/>
  <c r="B181" i="17"/>
  <c r="A181" i="17"/>
  <c r="AU180" i="17"/>
  <c r="AT180" i="17"/>
  <c r="AS180" i="17"/>
  <c r="AR180" i="17"/>
  <c r="AQ180" i="17"/>
  <c r="AP180" i="17"/>
  <c r="AO180" i="17"/>
  <c r="AN180" i="17"/>
  <c r="AL180" i="17"/>
  <c r="AK180" i="17"/>
  <c r="AJ180" i="17"/>
  <c r="AI180" i="17"/>
  <c r="AH180" i="17"/>
  <c r="AG180" i="17"/>
  <c r="AF180" i="17"/>
  <c r="AE180" i="17"/>
  <c r="AC180" i="17"/>
  <c r="AB180" i="17"/>
  <c r="AA180" i="17"/>
  <c r="Z180" i="17"/>
  <c r="Y180" i="17"/>
  <c r="X180" i="17"/>
  <c r="W180" i="17"/>
  <c r="J180" i="17"/>
  <c r="C180" i="17"/>
  <c r="B180" i="17"/>
  <c r="A180" i="17"/>
  <c r="AU179" i="17"/>
  <c r="AT179" i="17"/>
  <c r="AS179" i="17"/>
  <c r="AR179" i="17"/>
  <c r="AQ179" i="17"/>
  <c r="AP179" i="17"/>
  <c r="AO179" i="17"/>
  <c r="AN179" i="17"/>
  <c r="AL179" i="17"/>
  <c r="AK179" i="17"/>
  <c r="AJ179" i="17"/>
  <c r="AI179" i="17"/>
  <c r="AH179" i="17"/>
  <c r="AG179" i="17"/>
  <c r="AF179" i="17"/>
  <c r="AE179" i="17"/>
  <c r="AC179" i="17"/>
  <c r="AB179" i="17"/>
  <c r="AA179" i="17"/>
  <c r="Z179" i="17"/>
  <c r="Y179" i="17"/>
  <c r="X179" i="17"/>
  <c r="K179" i="17"/>
  <c r="K178" i="17" s="1"/>
  <c r="L179" i="17"/>
  <c r="M179" i="17"/>
  <c r="M178" i="17" s="1"/>
  <c r="N179" i="17"/>
  <c r="O179" i="17"/>
  <c r="O178" i="17" s="1"/>
  <c r="P179" i="17"/>
  <c r="Q179" i="17"/>
  <c r="Q178" i="17" s="1"/>
  <c r="R179" i="17"/>
  <c r="S179" i="17"/>
  <c r="S178" i="17" s="1"/>
  <c r="T179" i="17"/>
  <c r="U179" i="17"/>
  <c r="U178" i="17" s="1"/>
  <c r="V179" i="17"/>
  <c r="W179" i="17"/>
  <c r="D179" i="17"/>
  <c r="J179" i="17" s="1"/>
  <c r="E179" i="17"/>
  <c r="E178" i="17" s="1"/>
  <c r="F179" i="17"/>
  <c r="G179" i="17"/>
  <c r="G178" i="17" s="1"/>
  <c r="H179" i="17"/>
  <c r="I179" i="17"/>
  <c r="I178" i="17" s="1"/>
  <c r="C179" i="17"/>
  <c r="B179" i="17"/>
  <c r="A179" i="17"/>
  <c r="L178" i="17"/>
  <c r="P178" i="17"/>
  <c r="T178" i="17"/>
  <c r="D178" i="17"/>
  <c r="J178" i="17" s="1"/>
  <c r="H178" i="17"/>
  <c r="AU177" i="17"/>
  <c r="AT177" i="17"/>
  <c r="AS177" i="17"/>
  <c r="AR177" i="17"/>
  <c r="AQ177" i="17"/>
  <c r="AP177" i="17"/>
  <c r="AO177" i="17"/>
  <c r="AN177" i="17"/>
  <c r="AL177" i="17"/>
  <c r="AK177" i="17"/>
  <c r="AJ177" i="17"/>
  <c r="AI177" i="17"/>
  <c r="AH177" i="17"/>
  <c r="AG177" i="17"/>
  <c r="AF177" i="17"/>
  <c r="AE177" i="17"/>
  <c r="AC177" i="17"/>
  <c r="AB177" i="17"/>
  <c r="AA177" i="17"/>
  <c r="Z177" i="17"/>
  <c r="Y177" i="17"/>
  <c r="X177" i="17"/>
  <c r="W177" i="17"/>
  <c r="J177" i="17"/>
  <c r="C177" i="17"/>
  <c r="B177" i="17"/>
  <c r="A177" i="17"/>
  <c r="AU176" i="17"/>
  <c r="AT176" i="17"/>
  <c r="AS176" i="17"/>
  <c r="AR176" i="17"/>
  <c r="AQ176" i="17"/>
  <c r="AP176" i="17"/>
  <c r="AO176" i="17"/>
  <c r="AN176" i="17"/>
  <c r="AL176" i="17"/>
  <c r="AK176" i="17"/>
  <c r="AJ176" i="17"/>
  <c r="AI176" i="17"/>
  <c r="AH176" i="17"/>
  <c r="AG176" i="17"/>
  <c r="AF176" i="17"/>
  <c r="AE176" i="17"/>
  <c r="AC176" i="17"/>
  <c r="AB176" i="17"/>
  <c r="AA176" i="17"/>
  <c r="Z176" i="17"/>
  <c r="Y176" i="17"/>
  <c r="X176" i="17"/>
  <c r="W176" i="17"/>
  <c r="J176" i="17"/>
  <c r="C176" i="17"/>
  <c r="B176" i="17"/>
  <c r="A176" i="17"/>
  <c r="AU175" i="17"/>
  <c r="AT175" i="17"/>
  <c r="AS175" i="17"/>
  <c r="AR175" i="17"/>
  <c r="AQ175" i="17"/>
  <c r="AP175" i="17"/>
  <c r="AO175" i="17"/>
  <c r="AN175" i="17"/>
  <c r="AL175" i="17"/>
  <c r="AK175" i="17"/>
  <c r="AJ175" i="17"/>
  <c r="AI175" i="17"/>
  <c r="AH175" i="17"/>
  <c r="AG175" i="17"/>
  <c r="AF175" i="17"/>
  <c r="AE175" i="17"/>
  <c r="AC175" i="17"/>
  <c r="AB175" i="17"/>
  <c r="AA175" i="17"/>
  <c r="Z175" i="17"/>
  <c r="Y175" i="17"/>
  <c r="X175" i="17"/>
  <c r="K175" i="17"/>
  <c r="L175" i="17"/>
  <c r="W175" i="17" s="1"/>
  <c r="M175" i="17"/>
  <c r="N175" i="17"/>
  <c r="O175" i="17"/>
  <c r="P175" i="17"/>
  <c r="Q175" i="17"/>
  <c r="R175" i="17"/>
  <c r="S175" i="17"/>
  <c r="T175" i="17"/>
  <c r="U175" i="17"/>
  <c r="V175" i="17"/>
  <c r="D175" i="17"/>
  <c r="J175" i="17" s="1"/>
  <c r="E175" i="17"/>
  <c r="F175" i="17"/>
  <c r="G175" i="17"/>
  <c r="H175" i="17"/>
  <c r="I175" i="17"/>
  <c r="C175" i="17"/>
  <c r="B175" i="17"/>
  <c r="A175" i="17"/>
  <c r="AU174" i="17"/>
  <c r="AT174" i="17"/>
  <c r="AS174" i="17"/>
  <c r="AR174" i="17"/>
  <c r="AQ174" i="17"/>
  <c r="AP174" i="17"/>
  <c r="AO174" i="17"/>
  <c r="AN174" i="17"/>
  <c r="AL174" i="17"/>
  <c r="AK174" i="17"/>
  <c r="AJ174" i="17"/>
  <c r="AI174" i="17"/>
  <c r="AH174" i="17"/>
  <c r="AG174" i="17"/>
  <c r="AF174" i="17"/>
  <c r="AE174" i="17"/>
  <c r="AC174" i="17"/>
  <c r="AB174" i="17"/>
  <c r="AA174" i="17"/>
  <c r="Z174" i="17"/>
  <c r="Y174" i="17"/>
  <c r="X174" i="17"/>
  <c r="W174" i="17"/>
  <c r="J174" i="17"/>
  <c r="C174" i="17"/>
  <c r="B174" i="17"/>
  <c r="A174" i="17"/>
  <c r="AU173" i="17"/>
  <c r="AT173" i="17"/>
  <c r="AS173" i="17"/>
  <c r="AR173" i="17"/>
  <c r="AQ173" i="17"/>
  <c r="AP173" i="17"/>
  <c r="AO173" i="17"/>
  <c r="AN173" i="17"/>
  <c r="AL173" i="17"/>
  <c r="AK173" i="17"/>
  <c r="AJ173" i="17"/>
  <c r="AI173" i="17"/>
  <c r="AH173" i="17"/>
  <c r="AG173" i="17"/>
  <c r="AF173" i="17"/>
  <c r="AE173" i="17"/>
  <c r="AC173" i="17"/>
  <c r="AB173" i="17"/>
  <c r="AA173" i="17"/>
  <c r="Z173" i="17"/>
  <c r="Y173" i="17"/>
  <c r="X173" i="17"/>
  <c r="W173" i="17"/>
  <c r="J173" i="17"/>
  <c r="C173" i="17"/>
  <c r="B173" i="17"/>
  <c r="A173" i="17"/>
  <c r="AU172" i="17"/>
  <c r="AT172" i="17"/>
  <c r="AS172" i="17"/>
  <c r="AR172" i="17"/>
  <c r="AQ172" i="17"/>
  <c r="AP172" i="17"/>
  <c r="AO172" i="17"/>
  <c r="AN172" i="17"/>
  <c r="AL172" i="17"/>
  <c r="AK172" i="17"/>
  <c r="AJ172" i="17"/>
  <c r="AI172" i="17"/>
  <c r="AH172" i="17"/>
  <c r="AG172" i="17"/>
  <c r="AF172" i="17"/>
  <c r="AE172" i="17"/>
  <c r="AC172" i="17"/>
  <c r="AB172" i="17"/>
  <c r="AA172" i="17"/>
  <c r="Z172" i="17"/>
  <c r="Y172" i="17"/>
  <c r="X172" i="17"/>
  <c r="K172" i="17"/>
  <c r="L172" i="17"/>
  <c r="M172" i="17"/>
  <c r="W172" i="17" s="1"/>
  <c r="N172" i="17"/>
  <c r="O172" i="17"/>
  <c r="P172" i="17"/>
  <c r="Q172" i="17"/>
  <c r="R172" i="17"/>
  <c r="S172" i="17"/>
  <c r="T172" i="17"/>
  <c r="U172" i="17"/>
  <c r="V172" i="17"/>
  <c r="D172" i="17"/>
  <c r="E172" i="17"/>
  <c r="J172" i="17" s="1"/>
  <c r="F172" i="17"/>
  <c r="G172" i="17"/>
  <c r="H172" i="17"/>
  <c r="I172" i="17"/>
  <c r="C172" i="17"/>
  <c r="B172" i="17"/>
  <c r="A172" i="17"/>
  <c r="AU171" i="17"/>
  <c r="AT171" i="17"/>
  <c r="AS171" i="17"/>
  <c r="AR171" i="17"/>
  <c r="AQ171" i="17"/>
  <c r="AP171" i="17"/>
  <c r="AO171" i="17"/>
  <c r="AN171" i="17"/>
  <c r="AL171" i="17"/>
  <c r="AK171" i="17"/>
  <c r="AJ171" i="17"/>
  <c r="AI171" i="17"/>
  <c r="AH171" i="17"/>
  <c r="AG171" i="17"/>
  <c r="AF171" i="17"/>
  <c r="AE171" i="17"/>
  <c r="AC171" i="17"/>
  <c r="AB171" i="17"/>
  <c r="AA171" i="17"/>
  <c r="Z171" i="17"/>
  <c r="Y171" i="17"/>
  <c r="X171" i="17"/>
  <c r="W171" i="17"/>
  <c r="J171" i="17"/>
  <c r="C171" i="17"/>
  <c r="B171" i="17"/>
  <c r="A171" i="17"/>
  <c r="AU170" i="17"/>
  <c r="AT170" i="17"/>
  <c r="AS170" i="17"/>
  <c r="AR170" i="17"/>
  <c r="AQ170" i="17"/>
  <c r="AP170" i="17"/>
  <c r="AO170" i="17"/>
  <c r="AN170" i="17"/>
  <c r="AL170" i="17"/>
  <c r="AK170" i="17"/>
  <c r="AJ170" i="17"/>
  <c r="AI170" i="17"/>
  <c r="AH170" i="17"/>
  <c r="AG170" i="17"/>
  <c r="AF170" i="17"/>
  <c r="AE170" i="17"/>
  <c r="AC170" i="17"/>
  <c r="AB170" i="17"/>
  <c r="AA170" i="17"/>
  <c r="Z170" i="17"/>
  <c r="Y170" i="17"/>
  <c r="X170" i="17"/>
  <c r="W170" i="17"/>
  <c r="J170" i="17"/>
  <c r="C170" i="17"/>
  <c r="B170" i="17"/>
  <c r="A170" i="17"/>
  <c r="AU169" i="17"/>
  <c r="AT169" i="17"/>
  <c r="AS169" i="17"/>
  <c r="AR169" i="17"/>
  <c r="AQ169" i="17"/>
  <c r="AP169" i="17"/>
  <c r="AO169" i="17"/>
  <c r="AN169" i="17"/>
  <c r="AL169" i="17"/>
  <c r="AK169" i="17"/>
  <c r="AJ169" i="17"/>
  <c r="AI169" i="17"/>
  <c r="AH169" i="17"/>
  <c r="AG169" i="17"/>
  <c r="AF169" i="17"/>
  <c r="AE169" i="17"/>
  <c r="AC169" i="17"/>
  <c r="AB169" i="17"/>
  <c r="AA169" i="17"/>
  <c r="Z169" i="17"/>
  <c r="Y169" i="17"/>
  <c r="X169" i="17"/>
  <c r="K169" i="17"/>
  <c r="L169" i="17"/>
  <c r="W169" i="17" s="1"/>
  <c r="M169" i="17"/>
  <c r="N169" i="17"/>
  <c r="N168" i="17" s="1"/>
  <c r="O169" i="17"/>
  <c r="P169" i="17"/>
  <c r="P168" i="17" s="1"/>
  <c r="Q169" i="17"/>
  <c r="R169" i="17"/>
  <c r="R168" i="17" s="1"/>
  <c r="S169" i="17"/>
  <c r="T169" i="17"/>
  <c r="T168" i="17" s="1"/>
  <c r="U169" i="17"/>
  <c r="V169" i="17"/>
  <c r="V168" i="17" s="1"/>
  <c r="D169" i="17"/>
  <c r="D168" i="17" s="1"/>
  <c r="E169" i="17"/>
  <c r="F169" i="17"/>
  <c r="F168" i="17" s="1"/>
  <c r="G169" i="17"/>
  <c r="H169" i="17"/>
  <c r="H168" i="17" s="1"/>
  <c r="I169" i="17"/>
  <c r="J169" i="17"/>
  <c r="C169" i="17"/>
  <c r="B169" i="17"/>
  <c r="A169" i="17"/>
  <c r="AU168" i="17"/>
  <c r="AT168" i="17"/>
  <c r="AS168" i="17"/>
  <c r="AR168" i="17"/>
  <c r="AQ168" i="17"/>
  <c r="AP168" i="17"/>
  <c r="AO168" i="17"/>
  <c r="AN168" i="17"/>
  <c r="AL168" i="17"/>
  <c r="AK168" i="17"/>
  <c r="AJ168" i="17"/>
  <c r="AI168" i="17"/>
  <c r="AH168" i="17"/>
  <c r="AG168" i="17"/>
  <c r="AF168" i="17"/>
  <c r="AE168" i="17"/>
  <c r="AC168" i="17"/>
  <c r="AB168" i="17"/>
  <c r="AA168" i="17"/>
  <c r="Z168" i="17"/>
  <c r="Y168" i="17"/>
  <c r="X168" i="17"/>
  <c r="K168" i="17"/>
  <c r="M168" i="17"/>
  <c r="O168" i="17"/>
  <c r="Q168" i="17"/>
  <c r="S168" i="17"/>
  <c r="U168" i="17"/>
  <c r="E168" i="17"/>
  <c r="G168" i="17"/>
  <c r="I168" i="17"/>
  <c r="C168" i="17"/>
  <c r="B168" i="17"/>
  <c r="A168" i="17"/>
  <c r="AU167" i="17"/>
  <c r="AT167" i="17"/>
  <c r="AS167" i="17"/>
  <c r="AR167" i="17"/>
  <c r="AQ167" i="17"/>
  <c r="AP167" i="17"/>
  <c r="AO167" i="17"/>
  <c r="AN167" i="17"/>
  <c r="AL167" i="17"/>
  <c r="AK167" i="17"/>
  <c r="AJ167" i="17"/>
  <c r="AI167" i="17"/>
  <c r="AH167" i="17"/>
  <c r="AG167" i="17"/>
  <c r="AF167" i="17"/>
  <c r="AE167" i="17"/>
  <c r="AC167" i="17"/>
  <c r="AB167" i="17"/>
  <c r="AA167" i="17"/>
  <c r="Z167" i="17"/>
  <c r="Y167" i="17"/>
  <c r="X167" i="17"/>
  <c r="W167" i="17"/>
  <c r="J167" i="17"/>
  <c r="C167" i="17"/>
  <c r="B167" i="17"/>
  <c r="A167" i="17"/>
  <c r="AU166" i="17"/>
  <c r="AT166" i="17"/>
  <c r="AS166" i="17"/>
  <c r="AR166" i="17"/>
  <c r="AQ166" i="17"/>
  <c r="AP166" i="17"/>
  <c r="AO166" i="17"/>
  <c r="AN166" i="17"/>
  <c r="AL166" i="17"/>
  <c r="AK166" i="17"/>
  <c r="AJ166" i="17"/>
  <c r="AI166" i="17"/>
  <c r="AH166" i="17"/>
  <c r="AG166" i="17"/>
  <c r="AF166" i="17"/>
  <c r="AE166" i="17"/>
  <c r="AC166" i="17"/>
  <c r="AB166" i="17"/>
  <c r="AA166" i="17"/>
  <c r="Z166" i="17"/>
  <c r="Y166" i="17"/>
  <c r="X166" i="17"/>
  <c r="W166" i="17"/>
  <c r="J166" i="17"/>
  <c r="C166" i="17"/>
  <c r="B166" i="17"/>
  <c r="A166" i="17"/>
  <c r="AU165" i="17"/>
  <c r="AT165" i="17"/>
  <c r="AS165" i="17"/>
  <c r="AR165" i="17"/>
  <c r="AQ165" i="17"/>
  <c r="AP165" i="17"/>
  <c r="AO165" i="17"/>
  <c r="AN165" i="17"/>
  <c r="AL165" i="17"/>
  <c r="AK165" i="17"/>
  <c r="AJ165" i="17"/>
  <c r="AI165" i="17"/>
  <c r="AH165" i="17"/>
  <c r="AG165" i="17"/>
  <c r="AF165" i="17"/>
  <c r="AE165" i="17"/>
  <c r="AC165" i="17"/>
  <c r="AB165" i="17"/>
  <c r="AA165" i="17"/>
  <c r="Z165" i="17"/>
  <c r="Y165" i="17"/>
  <c r="X165" i="17"/>
  <c r="K165" i="17"/>
  <c r="L165" i="17"/>
  <c r="M165" i="17"/>
  <c r="N165" i="17"/>
  <c r="O165" i="17"/>
  <c r="P165" i="17"/>
  <c r="Q165" i="17"/>
  <c r="R165" i="17"/>
  <c r="S165" i="17"/>
  <c r="T165" i="17"/>
  <c r="U165" i="17"/>
  <c r="W165" i="17"/>
  <c r="D165" i="17"/>
  <c r="J165" i="17" s="1"/>
  <c r="E165" i="17"/>
  <c r="F165" i="17"/>
  <c r="G165" i="17"/>
  <c r="H165" i="17"/>
  <c r="I165" i="17"/>
  <c r="C165" i="17"/>
  <c r="B165" i="17"/>
  <c r="A165" i="17"/>
  <c r="AU164" i="17"/>
  <c r="AT164" i="17"/>
  <c r="AS164" i="17"/>
  <c r="AR164" i="17"/>
  <c r="AQ164" i="17"/>
  <c r="AP164" i="17"/>
  <c r="AO164" i="17"/>
  <c r="AN164" i="17"/>
  <c r="AL164" i="17"/>
  <c r="AK164" i="17"/>
  <c r="AJ164" i="17"/>
  <c r="AI164" i="17"/>
  <c r="AH164" i="17"/>
  <c r="AG164" i="17"/>
  <c r="AF164" i="17"/>
  <c r="AE164" i="17"/>
  <c r="AC164" i="17"/>
  <c r="AB164" i="17"/>
  <c r="AA164" i="17"/>
  <c r="Z164" i="17"/>
  <c r="Y164" i="17"/>
  <c r="X164" i="17"/>
  <c r="C164" i="17"/>
  <c r="V164" i="17" s="1"/>
  <c r="W164" i="17" s="1"/>
  <c r="J164" i="17"/>
  <c r="B164" i="17"/>
  <c r="A164" i="17"/>
  <c r="AU163" i="17"/>
  <c r="AT163" i="17"/>
  <c r="AS163" i="17"/>
  <c r="AR163" i="17"/>
  <c r="AQ163" i="17"/>
  <c r="AP163" i="17"/>
  <c r="AO163" i="17"/>
  <c r="AN163" i="17"/>
  <c r="AL163" i="17"/>
  <c r="AK163" i="17"/>
  <c r="AJ163" i="17"/>
  <c r="AI163" i="17"/>
  <c r="AH163" i="17"/>
  <c r="AG163" i="17"/>
  <c r="AF163" i="17"/>
  <c r="AE163" i="17"/>
  <c r="AC163" i="17"/>
  <c r="AB163" i="17"/>
  <c r="AA163" i="17"/>
  <c r="Z163" i="17"/>
  <c r="Y163" i="17"/>
  <c r="X163" i="17"/>
  <c r="C163" i="17"/>
  <c r="V163" i="17" s="1"/>
  <c r="W163" i="17" s="1"/>
  <c r="J163" i="17"/>
  <c r="B163" i="17"/>
  <c r="A163" i="17"/>
  <c r="AU162" i="17"/>
  <c r="AT162" i="17"/>
  <c r="AS162" i="17"/>
  <c r="AR162" i="17"/>
  <c r="AQ162" i="17"/>
  <c r="AP162" i="17"/>
  <c r="AO162" i="17"/>
  <c r="AN162" i="17"/>
  <c r="AL162" i="17"/>
  <c r="AK162" i="17"/>
  <c r="AJ162" i="17"/>
  <c r="AI162" i="17"/>
  <c r="AH162" i="17"/>
  <c r="AG162" i="17"/>
  <c r="AF162" i="17"/>
  <c r="AE162" i="17"/>
  <c r="AC162" i="17"/>
  <c r="AB162" i="17"/>
  <c r="AA162" i="17"/>
  <c r="Z162" i="17"/>
  <c r="Y162" i="17"/>
  <c r="X162" i="17"/>
  <c r="C162" i="17"/>
  <c r="V162" i="17" s="1"/>
  <c r="W162" i="17" s="1"/>
  <c r="J162" i="17"/>
  <c r="B162" i="17"/>
  <c r="A162" i="17"/>
  <c r="AU161" i="17"/>
  <c r="AT161" i="17"/>
  <c r="AS161" i="17"/>
  <c r="AR161" i="17"/>
  <c r="AQ161" i="17"/>
  <c r="AP161" i="17"/>
  <c r="AO161" i="17"/>
  <c r="AN161" i="17"/>
  <c r="AL161" i="17"/>
  <c r="AK161" i="17"/>
  <c r="AJ161" i="17"/>
  <c r="AI161" i="17"/>
  <c r="AH161" i="17"/>
  <c r="AG161" i="17"/>
  <c r="AF161" i="17"/>
  <c r="AE161" i="17"/>
  <c r="AC161" i="17"/>
  <c r="AB161" i="17"/>
  <c r="AA161" i="17"/>
  <c r="Z161" i="17"/>
  <c r="Y161" i="17"/>
  <c r="X161" i="17"/>
  <c r="K161" i="17"/>
  <c r="L161" i="17"/>
  <c r="L160" i="17" s="1"/>
  <c r="M161" i="17"/>
  <c r="N161" i="17"/>
  <c r="N160" i="17" s="1"/>
  <c r="O161" i="17"/>
  <c r="P161" i="17"/>
  <c r="P160" i="17" s="1"/>
  <c r="Q161" i="17"/>
  <c r="R161" i="17"/>
  <c r="R160" i="17" s="1"/>
  <c r="S161" i="17"/>
  <c r="T161" i="17"/>
  <c r="T160" i="17" s="1"/>
  <c r="U161" i="17"/>
  <c r="D161" i="17"/>
  <c r="D160" i="17" s="1"/>
  <c r="E161" i="17"/>
  <c r="F161" i="17"/>
  <c r="F160" i="17" s="1"/>
  <c r="G161" i="17"/>
  <c r="H161" i="17"/>
  <c r="H160" i="17" s="1"/>
  <c r="I161" i="17"/>
  <c r="J161" i="17"/>
  <c r="C161" i="17"/>
  <c r="B161" i="17"/>
  <c r="A161" i="17"/>
  <c r="AU160" i="17"/>
  <c r="AT160" i="17"/>
  <c r="AS160" i="17"/>
  <c r="AR160" i="17"/>
  <c r="AQ160" i="17"/>
  <c r="AP160" i="17"/>
  <c r="AO160" i="17"/>
  <c r="AN160" i="17"/>
  <c r="AL160" i="17"/>
  <c r="AK160" i="17"/>
  <c r="AJ160" i="17"/>
  <c r="AI160" i="17"/>
  <c r="AH160" i="17"/>
  <c r="AG160" i="17"/>
  <c r="AF160" i="17"/>
  <c r="AE160" i="17"/>
  <c r="AC160" i="17"/>
  <c r="AB160" i="17"/>
  <c r="AA160" i="17"/>
  <c r="Z160" i="17"/>
  <c r="Y160" i="17"/>
  <c r="X160" i="17"/>
  <c r="K160" i="17"/>
  <c r="M160" i="17"/>
  <c r="O160" i="17"/>
  <c r="Q160" i="17"/>
  <c r="S160" i="17"/>
  <c r="U160" i="17"/>
  <c r="E160" i="17"/>
  <c r="G160" i="17"/>
  <c r="I160" i="17"/>
  <c r="C160" i="17"/>
  <c r="B160" i="17"/>
  <c r="A160" i="17"/>
  <c r="AU159" i="17"/>
  <c r="AT159" i="17"/>
  <c r="AS159" i="17"/>
  <c r="AR159" i="17"/>
  <c r="AQ159" i="17"/>
  <c r="AP159" i="17"/>
  <c r="AO159" i="17"/>
  <c r="AN159" i="17"/>
  <c r="AL159" i="17"/>
  <c r="AK159" i="17"/>
  <c r="AJ159" i="17"/>
  <c r="AI159" i="17"/>
  <c r="AH159" i="17"/>
  <c r="AG159" i="17"/>
  <c r="AF159" i="17"/>
  <c r="AE159" i="17"/>
  <c r="AC159" i="17"/>
  <c r="AB159" i="17"/>
  <c r="AA159" i="17"/>
  <c r="Z159" i="17"/>
  <c r="Y159" i="17"/>
  <c r="X159" i="17"/>
  <c r="W159" i="17"/>
  <c r="J159" i="17"/>
  <c r="C159" i="17"/>
  <c r="B159" i="17"/>
  <c r="A159" i="17"/>
  <c r="AU158" i="17"/>
  <c r="AT158" i="17"/>
  <c r="AS158" i="17"/>
  <c r="AR158" i="17"/>
  <c r="AQ158" i="17"/>
  <c r="AP158" i="17"/>
  <c r="AO158" i="17"/>
  <c r="AN158" i="17"/>
  <c r="AL158" i="17"/>
  <c r="AK158" i="17"/>
  <c r="AJ158" i="17"/>
  <c r="AI158" i="17"/>
  <c r="AH158" i="17"/>
  <c r="AG158" i="17"/>
  <c r="AF158" i="17"/>
  <c r="AE158" i="17"/>
  <c r="AC158" i="17"/>
  <c r="AB158" i="17"/>
  <c r="AA158" i="17"/>
  <c r="Z158" i="17"/>
  <c r="Y158" i="17"/>
  <c r="X158" i="17"/>
  <c r="W158" i="17"/>
  <c r="J158" i="17"/>
  <c r="C158" i="17"/>
  <c r="B158" i="17"/>
  <c r="A158" i="17"/>
  <c r="AU157" i="17"/>
  <c r="AT157" i="17"/>
  <c r="AS157" i="17"/>
  <c r="AR157" i="17"/>
  <c r="AQ157" i="17"/>
  <c r="AP157" i="17"/>
  <c r="AO157" i="17"/>
  <c r="AN157" i="17"/>
  <c r="AL157" i="17"/>
  <c r="AK157" i="17"/>
  <c r="AJ157" i="17"/>
  <c r="AI157" i="17"/>
  <c r="AH157" i="17"/>
  <c r="AG157" i="17"/>
  <c r="AF157" i="17"/>
  <c r="AE157" i="17"/>
  <c r="AC157" i="17"/>
  <c r="AB157" i="17"/>
  <c r="AA157" i="17"/>
  <c r="Z157" i="17"/>
  <c r="Y157" i="17"/>
  <c r="X157" i="17"/>
  <c r="K157" i="17"/>
  <c r="L157" i="17"/>
  <c r="L152" i="17" s="1"/>
  <c r="M157" i="17"/>
  <c r="N157" i="17"/>
  <c r="O157" i="17"/>
  <c r="P157" i="17"/>
  <c r="P152" i="17" s="1"/>
  <c r="Q157" i="17"/>
  <c r="R157" i="17"/>
  <c r="S157" i="17"/>
  <c r="T157" i="17"/>
  <c r="T152" i="17" s="1"/>
  <c r="U157" i="17"/>
  <c r="V157" i="17"/>
  <c r="D157" i="17"/>
  <c r="J157" i="17" s="1"/>
  <c r="E157" i="17"/>
  <c r="F157" i="17"/>
  <c r="G157" i="17"/>
  <c r="H157" i="17"/>
  <c r="I157" i="17"/>
  <c r="C157" i="17"/>
  <c r="B157" i="17"/>
  <c r="A157" i="17"/>
  <c r="AU156" i="17"/>
  <c r="AT156" i="17"/>
  <c r="AS156" i="17"/>
  <c r="AR156" i="17"/>
  <c r="AQ156" i="17"/>
  <c r="AP156" i="17"/>
  <c r="AO156" i="17"/>
  <c r="AN156" i="17"/>
  <c r="AL156" i="17"/>
  <c r="AK156" i="17"/>
  <c r="AJ156" i="17"/>
  <c r="AI156" i="17"/>
  <c r="AH156" i="17"/>
  <c r="AG156" i="17"/>
  <c r="AF156" i="17"/>
  <c r="AE156" i="17"/>
  <c r="AC156" i="17"/>
  <c r="AB156" i="17"/>
  <c r="AA156" i="17"/>
  <c r="Z156" i="17"/>
  <c r="Y156" i="17"/>
  <c r="X156" i="17"/>
  <c r="C156" i="17"/>
  <c r="V156" i="17" s="1"/>
  <c r="W156" i="17" s="1"/>
  <c r="J156" i="17"/>
  <c r="B156" i="17"/>
  <c r="A156" i="17"/>
  <c r="AU155" i="17"/>
  <c r="AT155" i="17"/>
  <c r="AS155" i="17"/>
  <c r="AR155" i="17"/>
  <c r="AQ155" i="17"/>
  <c r="AP155" i="17"/>
  <c r="AO155" i="17"/>
  <c r="AN155" i="17"/>
  <c r="AL155" i="17"/>
  <c r="AK155" i="17"/>
  <c r="AJ155" i="17"/>
  <c r="AI155" i="17"/>
  <c r="AH155" i="17"/>
  <c r="AG155" i="17"/>
  <c r="AF155" i="17"/>
  <c r="AE155" i="17"/>
  <c r="AC155" i="17"/>
  <c r="AB155" i="17"/>
  <c r="AA155" i="17"/>
  <c r="Z155" i="17"/>
  <c r="Y155" i="17"/>
  <c r="X155" i="17"/>
  <c r="C155" i="17"/>
  <c r="V155" i="17" s="1"/>
  <c r="W155" i="17" s="1"/>
  <c r="J155" i="17"/>
  <c r="B155" i="17"/>
  <c r="A155" i="17"/>
  <c r="AU154" i="17"/>
  <c r="AT154" i="17"/>
  <c r="AS154" i="17"/>
  <c r="AR154" i="17"/>
  <c r="AQ154" i="17"/>
  <c r="AP154" i="17"/>
  <c r="AO154" i="17"/>
  <c r="AN154" i="17"/>
  <c r="AL154" i="17"/>
  <c r="AK154" i="17"/>
  <c r="AJ154" i="17"/>
  <c r="AI154" i="17"/>
  <c r="AH154" i="17"/>
  <c r="AG154" i="17"/>
  <c r="AF154" i="17"/>
  <c r="AE154" i="17"/>
  <c r="AC154" i="17"/>
  <c r="AB154" i="17"/>
  <c r="AA154" i="17"/>
  <c r="Z154" i="17"/>
  <c r="Y154" i="17"/>
  <c r="X154" i="17"/>
  <c r="C154" i="17"/>
  <c r="V154" i="17" s="1"/>
  <c r="J154" i="17"/>
  <c r="B154" i="17"/>
  <c r="A154" i="17"/>
  <c r="AU153" i="17"/>
  <c r="AT153" i="17"/>
  <c r="AS153" i="17"/>
  <c r="AR153" i="17"/>
  <c r="AQ153" i="17"/>
  <c r="AP153" i="17"/>
  <c r="AO153" i="17"/>
  <c r="AN153" i="17"/>
  <c r="AL153" i="17"/>
  <c r="AK153" i="17"/>
  <c r="AJ153" i="17"/>
  <c r="AI153" i="17"/>
  <c r="AH153" i="17"/>
  <c r="AG153" i="17"/>
  <c r="AF153" i="17"/>
  <c r="AE153" i="17"/>
  <c r="AC153" i="17"/>
  <c r="AB153" i="17"/>
  <c r="AA153" i="17"/>
  <c r="Z153" i="17"/>
  <c r="Y153" i="17"/>
  <c r="X153" i="17"/>
  <c r="K153" i="17"/>
  <c r="K152" i="17" s="1"/>
  <c r="L153" i="17"/>
  <c r="M153" i="17"/>
  <c r="M152" i="17" s="1"/>
  <c r="N153" i="17"/>
  <c r="O153" i="17"/>
  <c r="O152" i="17" s="1"/>
  <c r="P153" i="17"/>
  <c r="Q153" i="17"/>
  <c r="Q152" i="17" s="1"/>
  <c r="R153" i="17"/>
  <c r="S153" i="17"/>
  <c r="S152" i="17" s="1"/>
  <c r="T153" i="17"/>
  <c r="U153" i="17"/>
  <c r="U152" i="17" s="1"/>
  <c r="D153" i="17"/>
  <c r="J153" i="17" s="1"/>
  <c r="E153" i="17"/>
  <c r="E152" i="17" s="1"/>
  <c r="F153" i="17"/>
  <c r="G153" i="17"/>
  <c r="G152" i="17" s="1"/>
  <c r="H153" i="17"/>
  <c r="I153" i="17"/>
  <c r="I152" i="17" s="1"/>
  <c r="C153" i="17"/>
  <c r="B153" i="17"/>
  <c r="A153" i="17"/>
  <c r="AU152" i="17"/>
  <c r="AT152" i="17"/>
  <c r="AS152" i="17"/>
  <c r="AR152" i="17"/>
  <c r="AQ152" i="17"/>
  <c r="AP152" i="17"/>
  <c r="AO152" i="17"/>
  <c r="AN152" i="17"/>
  <c r="AL152" i="17"/>
  <c r="AK152" i="17"/>
  <c r="AJ152" i="17"/>
  <c r="AI152" i="17"/>
  <c r="AH152" i="17"/>
  <c r="AG152" i="17"/>
  <c r="AF152" i="17"/>
  <c r="AE152" i="17"/>
  <c r="AC152" i="17"/>
  <c r="AB152" i="17"/>
  <c r="AA152" i="17"/>
  <c r="Z152" i="17"/>
  <c r="Y152" i="17"/>
  <c r="X152" i="17"/>
  <c r="N152" i="17"/>
  <c r="R152" i="17"/>
  <c r="D152" i="17"/>
  <c r="J152" i="17" s="1"/>
  <c r="F152" i="17"/>
  <c r="H152" i="17"/>
  <c r="C152" i="17"/>
  <c r="B152" i="17"/>
  <c r="A152" i="17"/>
  <c r="AU151" i="17"/>
  <c r="AT151" i="17"/>
  <c r="AS151" i="17"/>
  <c r="AR151" i="17"/>
  <c r="AQ151" i="17"/>
  <c r="AP151" i="17"/>
  <c r="AO151" i="17"/>
  <c r="AN151" i="17"/>
  <c r="AL151" i="17"/>
  <c r="AK151" i="17"/>
  <c r="AJ151" i="17"/>
  <c r="AI151" i="17"/>
  <c r="AH151" i="17"/>
  <c r="AG151" i="17"/>
  <c r="AF151" i="17"/>
  <c r="AE151" i="17"/>
  <c r="AC151" i="17"/>
  <c r="AB151" i="17"/>
  <c r="AA151" i="17"/>
  <c r="Z151" i="17"/>
  <c r="Y151" i="17"/>
  <c r="X151" i="17"/>
  <c r="W151" i="17"/>
  <c r="J151" i="17"/>
  <c r="C151" i="17"/>
  <c r="B151" i="17"/>
  <c r="A151" i="17"/>
  <c r="AU150" i="17"/>
  <c r="AT150" i="17"/>
  <c r="AS150" i="17"/>
  <c r="AR150" i="17"/>
  <c r="AQ150" i="17"/>
  <c r="AP150" i="17"/>
  <c r="AO150" i="17"/>
  <c r="AN150" i="17"/>
  <c r="AL150" i="17"/>
  <c r="AK150" i="17"/>
  <c r="AJ150" i="17"/>
  <c r="AI150" i="17"/>
  <c r="AH150" i="17"/>
  <c r="AG150" i="17"/>
  <c r="AF150" i="17"/>
  <c r="AE150" i="17"/>
  <c r="AC150" i="17"/>
  <c r="AB150" i="17"/>
  <c r="AA150" i="17"/>
  <c r="Z150" i="17"/>
  <c r="Y150" i="17"/>
  <c r="X150" i="17"/>
  <c r="W150" i="17"/>
  <c r="J150" i="17"/>
  <c r="C150" i="17"/>
  <c r="B150" i="17"/>
  <c r="A150" i="17"/>
  <c r="AU149" i="17"/>
  <c r="AT149" i="17"/>
  <c r="AS149" i="17"/>
  <c r="AR149" i="17"/>
  <c r="AQ149" i="17"/>
  <c r="AP149" i="17"/>
  <c r="AO149" i="17"/>
  <c r="AN149" i="17"/>
  <c r="AL149" i="17"/>
  <c r="AK149" i="17"/>
  <c r="AJ149" i="17"/>
  <c r="AI149" i="17"/>
  <c r="AH149" i="17"/>
  <c r="AG149" i="17"/>
  <c r="AF149" i="17"/>
  <c r="AE149" i="17"/>
  <c r="AC149" i="17"/>
  <c r="AB149" i="17"/>
  <c r="AA149" i="17"/>
  <c r="Z149" i="17"/>
  <c r="Y149" i="17"/>
  <c r="X149" i="17"/>
  <c r="K149" i="17"/>
  <c r="L149" i="17"/>
  <c r="M149" i="17"/>
  <c r="W149" i="17" s="1"/>
  <c r="N149" i="17"/>
  <c r="O149" i="17"/>
  <c r="P149" i="17"/>
  <c r="Q149" i="17"/>
  <c r="Q144" i="17" s="1"/>
  <c r="R149" i="17"/>
  <c r="S149" i="17"/>
  <c r="T149" i="17"/>
  <c r="U149" i="17"/>
  <c r="U144" i="17" s="1"/>
  <c r="V149" i="17"/>
  <c r="D149" i="17"/>
  <c r="E149" i="17"/>
  <c r="J149" i="17" s="1"/>
  <c r="F149" i="17"/>
  <c r="G149" i="17"/>
  <c r="H149" i="17"/>
  <c r="I149" i="17"/>
  <c r="C149" i="17"/>
  <c r="B149" i="17"/>
  <c r="A149" i="17"/>
  <c r="AU148" i="17"/>
  <c r="AT148" i="17"/>
  <c r="AS148" i="17"/>
  <c r="AR148" i="17"/>
  <c r="AQ148" i="17"/>
  <c r="AP148" i="17"/>
  <c r="AO148" i="17"/>
  <c r="AN148" i="17"/>
  <c r="AL148" i="17"/>
  <c r="AK148" i="17"/>
  <c r="AJ148" i="17"/>
  <c r="AI148" i="17"/>
  <c r="AH148" i="17"/>
  <c r="AG148" i="17"/>
  <c r="AF148" i="17"/>
  <c r="AE148" i="17"/>
  <c r="AC148" i="17"/>
  <c r="AB148" i="17"/>
  <c r="AA148" i="17"/>
  <c r="Z148" i="17"/>
  <c r="Y148" i="17"/>
  <c r="X148" i="17"/>
  <c r="C148" i="17"/>
  <c r="V148" i="17" s="1"/>
  <c r="W148" i="17" s="1"/>
  <c r="J148" i="17"/>
  <c r="B148" i="17"/>
  <c r="A148" i="17"/>
  <c r="AU147" i="17"/>
  <c r="AT147" i="17"/>
  <c r="AS147" i="17"/>
  <c r="AR147" i="17"/>
  <c r="AQ147" i="17"/>
  <c r="AP147" i="17"/>
  <c r="AO147" i="17"/>
  <c r="AN147" i="17"/>
  <c r="AL147" i="17"/>
  <c r="AK147" i="17"/>
  <c r="AJ147" i="17"/>
  <c r="AI147" i="17"/>
  <c r="AH147" i="17"/>
  <c r="AG147" i="17"/>
  <c r="AF147" i="17"/>
  <c r="AE147" i="17"/>
  <c r="AC147" i="17"/>
  <c r="AB147" i="17"/>
  <c r="AA147" i="17"/>
  <c r="Z147" i="17"/>
  <c r="Y147" i="17"/>
  <c r="X147" i="17"/>
  <c r="C147" i="17"/>
  <c r="V147" i="17" s="1"/>
  <c r="W147" i="17" s="1"/>
  <c r="J147" i="17"/>
  <c r="B147" i="17"/>
  <c r="A147" i="17"/>
  <c r="AU146" i="17"/>
  <c r="AT146" i="17"/>
  <c r="AS146" i="17"/>
  <c r="AR146" i="17"/>
  <c r="AQ146" i="17"/>
  <c r="AP146" i="17"/>
  <c r="AO146" i="17"/>
  <c r="AN146" i="17"/>
  <c r="AL146" i="17"/>
  <c r="AK146" i="17"/>
  <c r="AJ146" i="17"/>
  <c r="AI146" i="17"/>
  <c r="AH146" i="17"/>
  <c r="AG146" i="17"/>
  <c r="AF146" i="17"/>
  <c r="AE146" i="17"/>
  <c r="AC146" i="17"/>
  <c r="AB146" i="17"/>
  <c r="AA146" i="17"/>
  <c r="Z146" i="17"/>
  <c r="Y146" i="17"/>
  <c r="X146" i="17"/>
  <c r="C146" i="17"/>
  <c r="V146" i="17" s="1"/>
  <c r="J146" i="17"/>
  <c r="B146" i="17"/>
  <c r="A146" i="17"/>
  <c r="AU145" i="17"/>
  <c r="AT145" i="17"/>
  <c r="AS145" i="17"/>
  <c r="AR145" i="17"/>
  <c r="AQ145" i="17"/>
  <c r="AP145" i="17"/>
  <c r="AO145" i="17"/>
  <c r="AN145" i="17"/>
  <c r="AL145" i="17"/>
  <c r="AK145" i="17"/>
  <c r="AJ145" i="17"/>
  <c r="AI145" i="17"/>
  <c r="AH145" i="17"/>
  <c r="AG145" i="17"/>
  <c r="AF145" i="17"/>
  <c r="AE145" i="17"/>
  <c r="AC145" i="17"/>
  <c r="AB145" i="17"/>
  <c r="AA145" i="17"/>
  <c r="Z145" i="17"/>
  <c r="Y145" i="17"/>
  <c r="X145" i="17"/>
  <c r="K145" i="17"/>
  <c r="L145" i="17"/>
  <c r="L144" i="17" s="1"/>
  <c r="M145" i="17"/>
  <c r="N145" i="17"/>
  <c r="N144" i="17" s="1"/>
  <c r="O145" i="17"/>
  <c r="P145" i="17"/>
  <c r="P144" i="17" s="1"/>
  <c r="Q145" i="17"/>
  <c r="R145" i="17"/>
  <c r="R144" i="17" s="1"/>
  <c r="S145" i="17"/>
  <c r="T145" i="17"/>
  <c r="T144" i="17" s="1"/>
  <c r="U145" i="17"/>
  <c r="D145" i="17"/>
  <c r="J145" i="17" s="1"/>
  <c r="E145" i="17"/>
  <c r="F145" i="17"/>
  <c r="F144" i="17" s="1"/>
  <c r="G145" i="17"/>
  <c r="H145" i="17"/>
  <c r="H144" i="17" s="1"/>
  <c r="I145" i="17"/>
  <c r="C145" i="17"/>
  <c r="B145" i="17"/>
  <c r="A145" i="17"/>
  <c r="AU144" i="17"/>
  <c r="AT144" i="17"/>
  <c r="AS144" i="17"/>
  <c r="AR144" i="17"/>
  <c r="AQ144" i="17"/>
  <c r="AP144" i="17"/>
  <c r="AO144" i="17"/>
  <c r="AN144" i="17"/>
  <c r="AL144" i="17"/>
  <c r="AK144" i="17"/>
  <c r="AJ144" i="17"/>
  <c r="AI144" i="17"/>
  <c r="AH144" i="17"/>
  <c r="AG144" i="17"/>
  <c r="AF144" i="17"/>
  <c r="AE144" i="17"/>
  <c r="AC144" i="17"/>
  <c r="AB144" i="17"/>
  <c r="AA144" i="17"/>
  <c r="Z144" i="17"/>
  <c r="Y144" i="17"/>
  <c r="X144" i="17"/>
  <c r="K144" i="17"/>
  <c r="O144" i="17"/>
  <c r="S144" i="17"/>
  <c r="E144" i="17"/>
  <c r="G144" i="17"/>
  <c r="I144" i="17"/>
  <c r="C144" i="17"/>
  <c r="B144" i="17"/>
  <c r="A144" i="17"/>
  <c r="AU143" i="17"/>
  <c r="AT143" i="17"/>
  <c r="AS143" i="17"/>
  <c r="AR143" i="17"/>
  <c r="AQ143" i="17"/>
  <c r="AP143" i="17"/>
  <c r="AO143" i="17"/>
  <c r="AN143" i="17"/>
  <c r="AL143" i="17"/>
  <c r="AK143" i="17"/>
  <c r="AJ143" i="17"/>
  <c r="AI143" i="17"/>
  <c r="AH143" i="17"/>
  <c r="AG143" i="17"/>
  <c r="AF143" i="17"/>
  <c r="AE143" i="17"/>
  <c r="AC143" i="17"/>
  <c r="AB143" i="17"/>
  <c r="AA143" i="17"/>
  <c r="Z143" i="17"/>
  <c r="Y143" i="17"/>
  <c r="X143" i="17"/>
  <c r="W143" i="17"/>
  <c r="J143" i="17"/>
  <c r="C143" i="17"/>
  <c r="B143" i="17"/>
  <c r="A143" i="17"/>
  <c r="AU142" i="17"/>
  <c r="AT142" i="17"/>
  <c r="AS142" i="17"/>
  <c r="AR142" i="17"/>
  <c r="AQ142" i="17"/>
  <c r="AP142" i="17"/>
  <c r="AO142" i="17"/>
  <c r="AN142" i="17"/>
  <c r="AL142" i="17"/>
  <c r="AK142" i="17"/>
  <c r="AJ142" i="17"/>
  <c r="AI142" i="17"/>
  <c r="AH142" i="17"/>
  <c r="AG142" i="17"/>
  <c r="AF142" i="17"/>
  <c r="AE142" i="17"/>
  <c r="AC142" i="17"/>
  <c r="AB142" i="17"/>
  <c r="AA142" i="17"/>
  <c r="Z142" i="17"/>
  <c r="Y142" i="17"/>
  <c r="X142" i="17"/>
  <c r="W142" i="17"/>
  <c r="J142" i="17"/>
  <c r="C142" i="17"/>
  <c r="B142" i="17"/>
  <c r="A142" i="17"/>
  <c r="AU141" i="17"/>
  <c r="AT141" i="17"/>
  <c r="AS141" i="17"/>
  <c r="AR141" i="17"/>
  <c r="AQ141" i="17"/>
  <c r="AP141" i="17"/>
  <c r="AO141" i="17"/>
  <c r="AN141" i="17"/>
  <c r="AL141" i="17"/>
  <c r="AK141" i="17"/>
  <c r="AJ141" i="17"/>
  <c r="AI141" i="17"/>
  <c r="AH141" i="17"/>
  <c r="AG141" i="17"/>
  <c r="AF141" i="17"/>
  <c r="AE141" i="17"/>
  <c r="AC141" i="17"/>
  <c r="AB141" i="17"/>
  <c r="AA141" i="17"/>
  <c r="Z141" i="17"/>
  <c r="Y141" i="17"/>
  <c r="X141" i="17"/>
  <c r="K141" i="17"/>
  <c r="L141" i="17"/>
  <c r="W141" i="17" s="1"/>
  <c r="M141" i="17"/>
  <c r="N141" i="17"/>
  <c r="N136" i="17" s="1"/>
  <c r="O141" i="17"/>
  <c r="P141" i="17"/>
  <c r="Q141" i="17"/>
  <c r="R141" i="17"/>
  <c r="R136" i="17" s="1"/>
  <c r="S141" i="17"/>
  <c r="T141" i="17"/>
  <c r="U141" i="17"/>
  <c r="V141" i="17"/>
  <c r="D141" i="17"/>
  <c r="E141" i="17"/>
  <c r="F141" i="17"/>
  <c r="G141" i="17"/>
  <c r="H141" i="17"/>
  <c r="I141" i="17"/>
  <c r="J141" i="17"/>
  <c r="C141" i="17"/>
  <c r="B141" i="17"/>
  <c r="A141" i="17"/>
  <c r="AU140" i="17"/>
  <c r="AT140" i="17"/>
  <c r="AS140" i="17"/>
  <c r="AR140" i="17"/>
  <c r="AQ140" i="17"/>
  <c r="AP140" i="17"/>
  <c r="AO140" i="17"/>
  <c r="AN140" i="17"/>
  <c r="AL140" i="17"/>
  <c r="AK140" i="17"/>
  <c r="AJ140" i="17"/>
  <c r="AI140" i="17"/>
  <c r="AH140" i="17"/>
  <c r="AG140" i="17"/>
  <c r="AF140" i="17"/>
  <c r="AE140" i="17"/>
  <c r="AC140" i="17"/>
  <c r="AB140" i="17"/>
  <c r="AA140" i="17"/>
  <c r="Z140" i="17"/>
  <c r="Y140" i="17"/>
  <c r="X140" i="17"/>
  <c r="C140" i="17"/>
  <c r="V140" i="17" s="1"/>
  <c r="W140" i="17" s="1"/>
  <c r="J140" i="17"/>
  <c r="B140" i="17"/>
  <c r="A140" i="17"/>
  <c r="AU139" i="17"/>
  <c r="AT139" i="17"/>
  <c r="AS139" i="17"/>
  <c r="AR139" i="17"/>
  <c r="AQ139" i="17"/>
  <c r="AP139" i="17"/>
  <c r="AO139" i="17"/>
  <c r="AN139" i="17"/>
  <c r="AL139" i="17"/>
  <c r="AK139" i="17"/>
  <c r="AJ139" i="17"/>
  <c r="AI139" i="17"/>
  <c r="AH139" i="17"/>
  <c r="AG139" i="17"/>
  <c r="AF139" i="17"/>
  <c r="AE139" i="17"/>
  <c r="AC139" i="17"/>
  <c r="AB139" i="17"/>
  <c r="AA139" i="17"/>
  <c r="Z139" i="17"/>
  <c r="Y139" i="17"/>
  <c r="X139" i="17"/>
  <c r="C139" i="17"/>
  <c r="V139" i="17" s="1"/>
  <c r="W139" i="17" s="1"/>
  <c r="J139" i="17"/>
  <c r="B139" i="17"/>
  <c r="A139" i="17"/>
  <c r="AU138" i="17"/>
  <c r="AT138" i="17"/>
  <c r="AS138" i="17"/>
  <c r="AR138" i="17"/>
  <c r="AQ138" i="17"/>
  <c r="AP138" i="17"/>
  <c r="AO138" i="17"/>
  <c r="AN138" i="17"/>
  <c r="AL138" i="17"/>
  <c r="AK138" i="17"/>
  <c r="AJ138" i="17"/>
  <c r="AI138" i="17"/>
  <c r="AH138" i="17"/>
  <c r="AG138" i="17"/>
  <c r="AF138" i="17"/>
  <c r="AE138" i="17"/>
  <c r="AC138" i="17"/>
  <c r="AB138" i="17"/>
  <c r="AA138" i="17"/>
  <c r="Z138" i="17"/>
  <c r="Y138" i="17"/>
  <c r="X138" i="17"/>
  <c r="C138" i="17"/>
  <c r="V138" i="17" s="1"/>
  <c r="W138" i="17" s="1"/>
  <c r="J138" i="17"/>
  <c r="B138" i="17"/>
  <c r="A138" i="17"/>
  <c r="AU137" i="17"/>
  <c r="AT137" i="17"/>
  <c r="AS137" i="17"/>
  <c r="AR137" i="17"/>
  <c r="AQ137" i="17"/>
  <c r="AP137" i="17"/>
  <c r="AO137" i="17"/>
  <c r="AN137" i="17"/>
  <c r="AL137" i="17"/>
  <c r="AK137" i="17"/>
  <c r="AJ137" i="17"/>
  <c r="AI137" i="17"/>
  <c r="AH137" i="17"/>
  <c r="AG137" i="17"/>
  <c r="AF137" i="17"/>
  <c r="AE137" i="17"/>
  <c r="AC137" i="17"/>
  <c r="AB137" i="17"/>
  <c r="AA137" i="17"/>
  <c r="Z137" i="17"/>
  <c r="Y137" i="17"/>
  <c r="X137" i="17"/>
  <c r="K137" i="17"/>
  <c r="K136" i="17" s="1"/>
  <c r="L137" i="17"/>
  <c r="M137" i="17"/>
  <c r="M136" i="17" s="1"/>
  <c r="N137" i="17"/>
  <c r="O137" i="17"/>
  <c r="O136" i="17" s="1"/>
  <c r="P137" i="17"/>
  <c r="Q137" i="17"/>
  <c r="Q136" i="17" s="1"/>
  <c r="R137" i="17"/>
  <c r="S137" i="17"/>
  <c r="S136" i="17" s="1"/>
  <c r="T137" i="17"/>
  <c r="U137" i="17"/>
  <c r="U136" i="17" s="1"/>
  <c r="D137" i="17"/>
  <c r="E137" i="17"/>
  <c r="J137" i="17" s="1"/>
  <c r="F137" i="17"/>
  <c r="G137" i="17"/>
  <c r="G136" i="17" s="1"/>
  <c r="H137" i="17"/>
  <c r="I137" i="17"/>
  <c r="I136" i="17" s="1"/>
  <c r="C137" i="17"/>
  <c r="B137" i="17"/>
  <c r="A137" i="17"/>
  <c r="AU136" i="17"/>
  <c r="AT136" i="17"/>
  <c r="AS136" i="17"/>
  <c r="AR136" i="17"/>
  <c r="AQ136" i="17"/>
  <c r="AP136" i="17"/>
  <c r="AO136" i="17"/>
  <c r="AN136" i="17"/>
  <c r="AL136" i="17"/>
  <c r="AK136" i="17"/>
  <c r="AJ136" i="17"/>
  <c r="AI136" i="17"/>
  <c r="AH136" i="17"/>
  <c r="AG136" i="17"/>
  <c r="AF136" i="17"/>
  <c r="AE136" i="17"/>
  <c r="AC136" i="17"/>
  <c r="AB136" i="17"/>
  <c r="AA136" i="17"/>
  <c r="Z136" i="17"/>
  <c r="Y136" i="17"/>
  <c r="X136" i="17"/>
  <c r="L136" i="17"/>
  <c r="P136" i="17"/>
  <c r="T136" i="17"/>
  <c r="D136" i="17"/>
  <c r="F136" i="17"/>
  <c r="H136" i="17"/>
  <c r="C136" i="17"/>
  <c r="B136" i="17"/>
  <c r="A136" i="17"/>
  <c r="AU135" i="17"/>
  <c r="AT135" i="17"/>
  <c r="AS135" i="17"/>
  <c r="AR135" i="17"/>
  <c r="AQ135" i="17"/>
  <c r="AP135" i="17"/>
  <c r="AO135" i="17"/>
  <c r="AN135" i="17"/>
  <c r="AL135" i="17"/>
  <c r="AK135" i="17"/>
  <c r="AJ135" i="17"/>
  <c r="AI135" i="17"/>
  <c r="AH135" i="17"/>
  <c r="AG135" i="17"/>
  <c r="AF135" i="17"/>
  <c r="AE135" i="17"/>
  <c r="AC135" i="17"/>
  <c r="AB135" i="17"/>
  <c r="AA135" i="17"/>
  <c r="Z135" i="17"/>
  <c r="Y135" i="17"/>
  <c r="X135" i="17"/>
  <c r="W135" i="17"/>
  <c r="J135" i="17"/>
  <c r="C135" i="17"/>
  <c r="B135" i="17"/>
  <c r="A135" i="17"/>
  <c r="AU134" i="17"/>
  <c r="AT134" i="17"/>
  <c r="AS134" i="17"/>
  <c r="AR134" i="17"/>
  <c r="AQ134" i="17"/>
  <c r="AP134" i="17"/>
  <c r="AO134" i="17"/>
  <c r="AN134" i="17"/>
  <c r="AL134" i="17"/>
  <c r="AK134" i="17"/>
  <c r="AJ134" i="17"/>
  <c r="AI134" i="17"/>
  <c r="AH134" i="17"/>
  <c r="AG134" i="17"/>
  <c r="AF134" i="17"/>
  <c r="AE134" i="17"/>
  <c r="AC134" i="17"/>
  <c r="AB134" i="17"/>
  <c r="AA134" i="17"/>
  <c r="Z134" i="17"/>
  <c r="Y134" i="17"/>
  <c r="X134" i="17"/>
  <c r="W134" i="17"/>
  <c r="J134" i="17"/>
  <c r="C134" i="17"/>
  <c r="B134" i="17"/>
  <c r="A134" i="17"/>
  <c r="AU133" i="17"/>
  <c r="AT133" i="17"/>
  <c r="AS133" i="17"/>
  <c r="AR133" i="17"/>
  <c r="AQ133" i="17"/>
  <c r="AP133" i="17"/>
  <c r="AO133" i="17"/>
  <c r="AN133" i="17"/>
  <c r="AL133" i="17"/>
  <c r="AK133" i="17"/>
  <c r="AJ133" i="17"/>
  <c r="AI133" i="17"/>
  <c r="AH133" i="17"/>
  <c r="AG133" i="17"/>
  <c r="AF133" i="17"/>
  <c r="AE133" i="17"/>
  <c r="AC133" i="17"/>
  <c r="AB133" i="17"/>
  <c r="AA133" i="17"/>
  <c r="Z133" i="17"/>
  <c r="Y133" i="17"/>
  <c r="X133" i="17"/>
  <c r="K133" i="17"/>
  <c r="K128" i="17" s="1"/>
  <c r="L133" i="17"/>
  <c r="M133" i="17"/>
  <c r="N133" i="17"/>
  <c r="O133" i="17"/>
  <c r="O128" i="17" s="1"/>
  <c r="P133" i="17"/>
  <c r="Q133" i="17"/>
  <c r="R133" i="17"/>
  <c r="S133" i="17"/>
  <c r="S128" i="17" s="1"/>
  <c r="T133" i="17"/>
  <c r="U133" i="17"/>
  <c r="V133" i="17"/>
  <c r="W133" i="17"/>
  <c r="D133" i="17"/>
  <c r="J133" i="17" s="1"/>
  <c r="E133" i="17"/>
  <c r="F133" i="17"/>
  <c r="G133" i="17"/>
  <c r="H133" i="17"/>
  <c r="I133" i="17"/>
  <c r="C133" i="17"/>
  <c r="B133" i="17"/>
  <c r="A133" i="17"/>
  <c r="AU132" i="17"/>
  <c r="AT132" i="17"/>
  <c r="AS132" i="17"/>
  <c r="AR132" i="17"/>
  <c r="AQ132" i="17"/>
  <c r="AP132" i="17"/>
  <c r="AO132" i="17"/>
  <c r="AN132" i="17"/>
  <c r="AL132" i="17"/>
  <c r="AK132" i="17"/>
  <c r="AJ132" i="17"/>
  <c r="AI132" i="17"/>
  <c r="AH132" i="17"/>
  <c r="AG132" i="17"/>
  <c r="AF132" i="17"/>
  <c r="AE132" i="17"/>
  <c r="AC132" i="17"/>
  <c r="AB132" i="17"/>
  <c r="AA132" i="17"/>
  <c r="Z132" i="17"/>
  <c r="Y132" i="17"/>
  <c r="X132" i="17"/>
  <c r="C132" i="17"/>
  <c r="V132" i="17" s="1"/>
  <c r="W132" i="17" s="1"/>
  <c r="J132" i="17"/>
  <c r="B132" i="17"/>
  <c r="A132" i="17"/>
  <c r="AU131" i="17"/>
  <c r="AT131" i="17"/>
  <c r="AS131" i="17"/>
  <c r="AR131" i="17"/>
  <c r="AQ131" i="17"/>
  <c r="AP131" i="17"/>
  <c r="AO131" i="17"/>
  <c r="AN131" i="17"/>
  <c r="AL131" i="17"/>
  <c r="AK131" i="17"/>
  <c r="AJ131" i="17"/>
  <c r="AI131" i="17"/>
  <c r="AH131" i="17"/>
  <c r="AG131" i="17"/>
  <c r="AF131" i="17"/>
  <c r="AE131" i="17"/>
  <c r="AC131" i="17"/>
  <c r="AB131" i="17"/>
  <c r="AA131" i="17"/>
  <c r="Z131" i="17"/>
  <c r="Y131" i="17"/>
  <c r="X131" i="17"/>
  <c r="C131" i="17"/>
  <c r="V131" i="17" s="1"/>
  <c r="W131" i="17" s="1"/>
  <c r="J131" i="17"/>
  <c r="B131" i="17"/>
  <c r="A131" i="17"/>
  <c r="AU130" i="17"/>
  <c r="AT130" i="17"/>
  <c r="AS130" i="17"/>
  <c r="AR130" i="17"/>
  <c r="AQ130" i="17"/>
  <c r="AP130" i="17"/>
  <c r="AO130" i="17"/>
  <c r="AN130" i="17"/>
  <c r="AL130" i="17"/>
  <c r="AK130" i="17"/>
  <c r="AJ130" i="17"/>
  <c r="AI130" i="17"/>
  <c r="AH130" i="17"/>
  <c r="AG130" i="17"/>
  <c r="AF130" i="17"/>
  <c r="AE130" i="17"/>
  <c r="AC130" i="17"/>
  <c r="AB130" i="17"/>
  <c r="AA130" i="17"/>
  <c r="Z130" i="17"/>
  <c r="Y130" i="17"/>
  <c r="X130" i="17"/>
  <c r="C130" i="17"/>
  <c r="V130" i="17" s="1"/>
  <c r="W130" i="17" s="1"/>
  <c r="J130" i="17"/>
  <c r="B130" i="17"/>
  <c r="A130" i="17"/>
  <c r="AU129" i="17"/>
  <c r="AT129" i="17"/>
  <c r="AS129" i="17"/>
  <c r="AR129" i="17"/>
  <c r="AQ129" i="17"/>
  <c r="AP129" i="17"/>
  <c r="AO129" i="17"/>
  <c r="AN129" i="17"/>
  <c r="AL129" i="17"/>
  <c r="AK129" i="17"/>
  <c r="AJ129" i="17"/>
  <c r="AI129" i="17"/>
  <c r="AH129" i="17"/>
  <c r="AG129" i="17"/>
  <c r="AF129" i="17"/>
  <c r="AE129" i="17"/>
  <c r="AC129" i="17"/>
  <c r="AB129" i="17"/>
  <c r="AA129" i="17"/>
  <c r="Z129" i="17"/>
  <c r="Y129" i="17"/>
  <c r="X129" i="17"/>
  <c r="K129" i="17"/>
  <c r="L129" i="17"/>
  <c r="L128" i="17" s="1"/>
  <c r="M129" i="17"/>
  <c r="N129" i="17"/>
  <c r="N128" i="17" s="1"/>
  <c r="O129" i="17"/>
  <c r="P129" i="17"/>
  <c r="P128" i="17" s="1"/>
  <c r="Q129" i="17"/>
  <c r="R129" i="17"/>
  <c r="R128" i="17" s="1"/>
  <c r="S129" i="17"/>
  <c r="T129" i="17"/>
  <c r="T128" i="17" s="1"/>
  <c r="U129" i="17"/>
  <c r="D129" i="17"/>
  <c r="D128" i="17" s="1"/>
  <c r="E129" i="17"/>
  <c r="F129" i="17"/>
  <c r="F128" i="17" s="1"/>
  <c r="G129" i="17"/>
  <c r="H129" i="17"/>
  <c r="H128" i="17" s="1"/>
  <c r="I129" i="17"/>
  <c r="J129" i="17"/>
  <c r="C129" i="17"/>
  <c r="B129" i="17"/>
  <c r="A129" i="17"/>
  <c r="AU128" i="17"/>
  <c r="AT128" i="17"/>
  <c r="AS128" i="17"/>
  <c r="AR128" i="17"/>
  <c r="AQ128" i="17"/>
  <c r="AP128" i="17"/>
  <c r="AO128" i="17"/>
  <c r="AN128" i="17"/>
  <c r="AL128" i="17"/>
  <c r="AK128" i="17"/>
  <c r="AJ128" i="17"/>
  <c r="AI128" i="17"/>
  <c r="AH128" i="17"/>
  <c r="AG128" i="17"/>
  <c r="AF128" i="17"/>
  <c r="AE128" i="17"/>
  <c r="AC128" i="17"/>
  <c r="AB128" i="17"/>
  <c r="AA128" i="17"/>
  <c r="Z128" i="17"/>
  <c r="Y128" i="17"/>
  <c r="X128" i="17"/>
  <c r="M128" i="17"/>
  <c r="Q128" i="17"/>
  <c r="U128" i="17"/>
  <c r="E128" i="17"/>
  <c r="G128" i="17"/>
  <c r="I128" i="17"/>
  <c r="C128" i="17"/>
  <c r="B128" i="17"/>
  <c r="A128" i="17"/>
  <c r="AU127" i="17"/>
  <c r="AT127" i="17"/>
  <c r="AS127" i="17"/>
  <c r="AR127" i="17"/>
  <c r="AQ127" i="17"/>
  <c r="AP127" i="17"/>
  <c r="AO127" i="17"/>
  <c r="AN127" i="17"/>
  <c r="AL127" i="17"/>
  <c r="AK127" i="17"/>
  <c r="AJ127" i="17"/>
  <c r="AI127" i="17"/>
  <c r="AH127" i="17"/>
  <c r="AG127" i="17"/>
  <c r="AF127" i="17"/>
  <c r="AE127" i="17"/>
  <c r="AC127" i="17"/>
  <c r="AB127" i="17"/>
  <c r="AA127" i="17"/>
  <c r="Z127" i="17"/>
  <c r="Y127" i="17"/>
  <c r="X127" i="17"/>
  <c r="C127" i="17"/>
  <c r="V127" i="17" s="1"/>
  <c r="W127" i="17" s="1"/>
  <c r="J127" i="17"/>
  <c r="B127" i="17"/>
  <c r="A127" i="17"/>
  <c r="AU126" i="17"/>
  <c r="AT126" i="17"/>
  <c r="AS126" i="17"/>
  <c r="AR126" i="17"/>
  <c r="AQ126" i="17"/>
  <c r="AP126" i="17"/>
  <c r="AO126" i="17"/>
  <c r="AN126" i="17"/>
  <c r="AL126" i="17"/>
  <c r="AK126" i="17"/>
  <c r="AJ126" i="17"/>
  <c r="AI126" i="17"/>
  <c r="AH126" i="17"/>
  <c r="AG126" i="17"/>
  <c r="AF126" i="17"/>
  <c r="AE126" i="17"/>
  <c r="AC126" i="17"/>
  <c r="AB126" i="17"/>
  <c r="AA126" i="17"/>
  <c r="Z126" i="17"/>
  <c r="Y126" i="17"/>
  <c r="X126" i="17"/>
  <c r="C126" i="17"/>
  <c r="V126" i="17" s="1"/>
  <c r="J126" i="17"/>
  <c r="B126" i="17"/>
  <c r="A126" i="17"/>
  <c r="AU125" i="17"/>
  <c r="AT125" i="17"/>
  <c r="AS125" i="17"/>
  <c r="AR125" i="17"/>
  <c r="AQ125" i="17"/>
  <c r="AP125" i="17"/>
  <c r="AO125" i="17"/>
  <c r="AN125" i="17"/>
  <c r="AL125" i="17"/>
  <c r="AK125" i="17"/>
  <c r="AJ125" i="17"/>
  <c r="AI125" i="17"/>
  <c r="AH125" i="17"/>
  <c r="AG125" i="17"/>
  <c r="AF125" i="17"/>
  <c r="AE125" i="17"/>
  <c r="AC125" i="17"/>
  <c r="AB125" i="17"/>
  <c r="AA125" i="17"/>
  <c r="Z125" i="17"/>
  <c r="Y125" i="17"/>
  <c r="X125" i="17"/>
  <c r="K125" i="17"/>
  <c r="L125" i="17"/>
  <c r="M125" i="17"/>
  <c r="N125" i="17"/>
  <c r="O125" i="17"/>
  <c r="P125" i="17"/>
  <c r="Q125" i="17"/>
  <c r="R125" i="17"/>
  <c r="S125" i="17"/>
  <c r="T125" i="17"/>
  <c r="U125" i="17"/>
  <c r="D125" i="17"/>
  <c r="J125" i="17" s="1"/>
  <c r="E125" i="17"/>
  <c r="F125" i="17"/>
  <c r="G125" i="17"/>
  <c r="H125" i="17"/>
  <c r="I125" i="17"/>
  <c r="C125" i="17"/>
  <c r="B125" i="17"/>
  <c r="A125" i="17"/>
  <c r="AU124" i="17"/>
  <c r="AT124" i="17"/>
  <c r="AS124" i="17"/>
  <c r="AR124" i="17"/>
  <c r="AQ124" i="17"/>
  <c r="AP124" i="17"/>
  <c r="AO124" i="17"/>
  <c r="AN124" i="17"/>
  <c r="AL124" i="17"/>
  <c r="AK124" i="17"/>
  <c r="AJ124" i="17"/>
  <c r="AI124" i="17"/>
  <c r="AH124" i="17"/>
  <c r="AG124" i="17"/>
  <c r="AF124" i="17"/>
  <c r="AE124" i="17"/>
  <c r="AC124" i="17"/>
  <c r="AB124" i="17"/>
  <c r="AA124" i="17"/>
  <c r="Z124" i="17"/>
  <c r="Y124" i="17"/>
  <c r="X124" i="17"/>
  <c r="C124" i="17"/>
  <c r="V124" i="17" s="1"/>
  <c r="W124" i="17" s="1"/>
  <c r="J124" i="17"/>
  <c r="B124" i="17"/>
  <c r="A124" i="17"/>
  <c r="AU123" i="17"/>
  <c r="AT123" i="17"/>
  <c r="AS123" i="17"/>
  <c r="AR123" i="17"/>
  <c r="AQ123" i="17"/>
  <c r="AP123" i="17"/>
  <c r="AO123" i="17"/>
  <c r="AN123" i="17"/>
  <c r="AL123" i="17"/>
  <c r="AK123" i="17"/>
  <c r="AJ123" i="17"/>
  <c r="AI123" i="17"/>
  <c r="AH123" i="17"/>
  <c r="AG123" i="17"/>
  <c r="AF123" i="17"/>
  <c r="AE123" i="17"/>
  <c r="AC123" i="17"/>
  <c r="AB123" i="17"/>
  <c r="AA123" i="17"/>
  <c r="Z123" i="17"/>
  <c r="Y123" i="17"/>
  <c r="X123" i="17"/>
  <c r="C123" i="17"/>
  <c r="V123" i="17" s="1"/>
  <c r="W123" i="17" s="1"/>
  <c r="J123" i="17"/>
  <c r="B123" i="17"/>
  <c r="A123" i="17"/>
  <c r="AU122" i="17"/>
  <c r="AT122" i="17"/>
  <c r="AS122" i="17"/>
  <c r="AR122" i="17"/>
  <c r="AQ122" i="17"/>
  <c r="AP122" i="17"/>
  <c r="AO122" i="17"/>
  <c r="AN122" i="17"/>
  <c r="AL122" i="17"/>
  <c r="AK122" i="17"/>
  <c r="AJ122" i="17"/>
  <c r="AI122" i="17"/>
  <c r="AH122" i="17"/>
  <c r="AG122" i="17"/>
  <c r="AF122" i="17"/>
  <c r="AE122" i="17"/>
  <c r="AC122" i="17"/>
  <c r="AB122" i="17"/>
  <c r="AA122" i="17"/>
  <c r="Z122" i="17"/>
  <c r="Y122" i="17"/>
  <c r="X122" i="17"/>
  <c r="C122" i="17"/>
  <c r="V122" i="17" s="1"/>
  <c r="W122" i="17" s="1"/>
  <c r="J122" i="17"/>
  <c r="B122" i="17"/>
  <c r="A122" i="17"/>
  <c r="AU121" i="17"/>
  <c r="AT121" i="17"/>
  <c r="AS121" i="17"/>
  <c r="AR121" i="17"/>
  <c r="AQ121" i="17"/>
  <c r="AP121" i="17"/>
  <c r="AO121" i="17"/>
  <c r="AN121" i="17"/>
  <c r="AL121" i="17"/>
  <c r="AK121" i="17"/>
  <c r="AJ121" i="17"/>
  <c r="AI121" i="17"/>
  <c r="AH121" i="17"/>
  <c r="AG121" i="17"/>
  <c r="AF121" i="17"/>
  <c r="AE121" i="17"/>
  <c r="AC121" i="17"/>
  <c r="AB121" i="17"/>
  <c r="AA121" i="17"/>
  <c r="Z121" i="17"/>
  <c r="Y121" i="17"/>
  <c r="X121" i="17"/>
  <c r="K121" i="17"/>
  <c r="K120" i="17" s="1"/>
  <c r="L121" i="17"/>
  <c r="M121" i="17"/>
  <c r="M120" i="17" s="1"/>
  <c r="N121" i="17"/>
  <c r="O121" i="17"/>
  <c r="O120" i="17" s="1"/>
  <c r="P121" i="17"/>
  <c r="Q121" i="17"/>
  <c r="Q120" i="17" s="1"/>
  <c r="R121" i="17"/>
  <c r="S121" i="17"/>
  <c r="S120" i="17" s="1"/>
  <c r="T121" i="17"/>
  <c r="U121" i="17"/>
  <c r="U120" i="17" s="1"/>
  <c r="D121" i="17"/>
  <c r="J121" i="17" s="1"/>
  <c r="E121" i="17"/>
  <c r="E120" i="17" s="1"/>
  <c r="F121" i="17"/>
  <c r="G121" i="17"/>
  <c r="G120" i="17" s="1"/>
  <c r="H121" i="17"/>
  <c r="I121" i="17"/>
  <c r="I120" i="17" s="1"/>
  <c r="C121" i="17"/>
  <c r="B121" i="17"/>
  <c r="A121" i="17"/>
  <c r="AU120" i="17"/>
  <c r="AT120" i="17"/>
  <c r="AS120" i="17"/>
  <c r="AR120" i="17"/>
  <c r="AQ120" i="17"/>
  <c r="AP120" i="17"/>
  <c r="AO120" i="17"/>
  <c r="AN120" i="17"/>
  <c r="AL120" i="17"/>
  <c r="AK120" i="17"/>
  <c r="AJ120" i="17"/>
  <c r="AI120" i="17"/>
  <c r="AH120" i="17"/>
  <c r="AG120" i="17"/>
  <c r="AF120" i="17"/>
  <c r="AE120" i="17"/>
  <c r="AC120" i="17"/>
  <c r="AB120" i="17"/>
  <c r="AA120" i="17"/>
  <c r="Z120" i="17"/>
  <c r="Y120" i="17"/>
  <c r="X120" i="17"/>
  <c r="L120" i="17"/>
  <c r="N120" i="17"/>
  <c r="P120" i="17"/>
  <c r="R120" i="17"/>
  <c r="T120" i="17"/>
  <c r="D120" i="17"/>
  <c r="F120" i="17"/>
  <c r="H120" i="17"/>
  <c r="C120" i="17"/>
  <c r="B120" i="17"/>
  <c r="A120" i="17"/>
  <c r="AU119" i="17"/>
  <c r="AT119" i="17"/>
  <c r="AS119" i="17"/>
  <c r="AR119" i="17"/>
  <c r="AQ119" i="17"/>
  <c r="AP119" i="17"/>
  <c r="AO119" i="17"/>
  <c r="AN119" i="17"/>
  <c r="AL119" i="17"/>
  <c r="AK119" i="17"/>
  <c r="AJ119" i="17"/>
  <c r="AI119" i="17"/>
  <c r="AH119" i="17"/>
  <c r="AG119" i="17"/>
  <c r="AF119" i="17"/>
  <c r="AE119" i="17"/>
  <c r="AC119" i="17"/>
  <c r="AB119" i="17"/>
  <c r="AA119" i="17"/>
  <c r="Z119" i="17"/>
  <c r="Y119" i="17"/>
  <c r="X119" i="17"/>
  <c r="C119" i="17"/>
  <c r="V119" i="17" s="1"/>
  <c r="W119" i="17" s="1"/>
  <c r="J119" i="17"/>
  <c r="B119" i="17"/>
  <c r="A119" i="17"/>
  <c r="AU118" i="17"/>
  <c r="AT118" i="17"/>
  <c r="AS118" i="17"/>
  <c r="AR118" i="17"/>
  <c r="AQ118" i="17"/>
  <c r="AP118" i="17"/>
  <c r="AO118" i="17"/>
  <c r="AN118" i="17"/>
  <c r="AL118" i="17"/>
  <c r="AK118" i="17"/>
  <c r="AJ118" i="17"/>
  <c r="AI118" i="17"/>
  <c r="AH118" i="17"/>
  <c r="AG118" i="17"/>
  <c r="AF118" i="17"/>
  <c r="AE118" i="17"/>
  <c r="AC118" i="17"/>
  <c r="AB118" i="17"/>
  <c r="AA118" i="17"/>
  <c r="Z118" i="17"/>
  <c r="Y118" i="17"/>
  <c r="X118" i="17"/>
  <c r="C118" i="17"/>
  <c r="V118" i="17" s="1"/>
  <c r="V117" i="17" s="1"/>
  <c r="J118" i="17"/>
  <c r="B118" i="17"/>
  <c r="A118" i="17"/>
  <c r="AU117" i="17"/>
  <c r="AT117" i="17"/>
  <c r="AS117" i="17"/>
  <c r="AR117" i="17"/>
  <c r="AQ117" i="17"/>
  <c r="AP117" i="17"/>
  <c r="AO117" i="17"/>
  <c r="AN117" i="17"/>
  <c r="AL117" i="17"/>
  <c r="AK117" i="17"/>
  <c r="AJ117" i="17"/>
  <c r="AI117" i="17"/>
  <c r="AH117" i="17"/>
  <c r="AG117" i="17"/>
  <c r="AF117" i="17"/>
  <c r="AE117" i="17"/>
  <c r="AC117" i="17"/>
  <c r="AB117" i="17"/>
  <c r="AA117" i="17"/>
  <c r="Z117" i="17"/>
  <c r="Y117" i="17"/>
  <c r="X117" i="17"/>
  <c r="K117" i="17"/>
  <c r="L117" i="17"/>
  <c r="M117" i="17"/>
  <c r="N117" i="17"/>
  <c r="O117" i="17"/>
  <c r="P117" i="17"/>
  <c r="Q117" i="17"/>
  <c r="R117" i="17"/>
  <c r="S117" i="17"/>
  <c r="T117" i="17"/>
  <c r="U117" i="17"/>
  <c r="D117" i="17"/>
  <c r="E117" i="17"/>
  <c r="J117" i="17" s="1"/>
  <c r="F117" i="17"/>
  <c r="G117" i="17"/>
  <c r="H117" i="17"/>
  <c r="I117" i="17"/>
  <c r="C117" i="17"/>
  <c r="B117" i="17"/>
  <c r="A117" i="17"/>
  <c r="AU116" i="17"/>
  <c r="AT116" i="17"/>
  <c r="AS116" i="17"/>
  <c r="AR116" i="17"/>
  <c r="AQ116" i="17"/>
  <c r="AP116" i="17"/>
  <c r="AO116" i="17"/>
  <c r="AN116" i="17"/>
  <c r="AL116" i="17"/>
  <c r="AK116" i="17"/>
  <c r="AJ116" i="17"/>
  <c r="AI116" i="17"/>
  <c r="AH116" i="17"/>
  <c r="AG116" i="17"/>
  <c r="AF116" i="17"/>
  <c r="AE116" i="17"/>
  <c r="AC116" i="17"/>
  <c r="AB116" i="17"/>
  <c r="AA116" i="17"/>
  <c r="Z116" i="17"/>
  <c r="Y116" i="17"/>
  <c r="X116" i="17"/>
  <c r="C116" i="17"/>
  <c r="V116" i="17" s="1"/>
  <c r="W116" i="17" s="1"/>
  <c r="J116" i="17"/>
  <c r="B116" i="17"/>
  <c r="A116" i="17"/>
  <c r="AU115" i="17"/>
  <c r="AT115" i="17"/>
  <c r="AS115" i="17"/>
  <c r="AR115" i="17"/>
  <c r="AQ115" i="17"/>
  <c r="AP115" i="17"/>
  <c r="AO115" i="17"/>
  <c r="AN115" i="17"/>
  <c r="AL115" i="17"/>
  <c r="AK115" i="17"/>
  <c r="AJ115" i="17"/>
  <c r="AI115" i="17"/>
  <c r="AH115" i="17"/>
  <c r="AG115" i="17"/>
  <c r="AF115" i="17"/>
  <c r="AE115" i="17"/>
  <c r="AC115" i="17"/>
  <c r="AB115" i="17"/>
  <c r="AA115" i="17"/>
  <c r="Z115" i="17"/>
  <c r="Y115" i="17"/>
  <c r="X115" i="17"/>
  <c r="C115" i="17"/>
  <c r="V115" i="17" s="1"/>
  <c r="W115" i="17" s="1"/>
  <c r="J115" i="17"/>
  <c r="B115" i="17"/>
  <c r="A115" i="17"/>
  <c r="AU114" i="17"/>
  <c r="AT114" i="17"/>
  <c r="AS114" i="17"/>
  <c r="AR114" i="17"/>
  <c r="AQ114" i="17"/>
  <c r="AP114" i="17"/>
  <c r="AO114" i="17"/>
  <c r="AN114" i="17"/>
  <c r="AL114" i="17"/>
  <c r="AK114" i="17"/>
  <c r="AJ114" i="17"/>
  <c r="AI114" i="17"/>
  <c r="AH114" i="17"/>
  <c r="AG114" i="17"/>
  <c r="AF114" i="17"/>
  <c r="AE114" i="17"/>
  <c r="AC114" i="17"/>
  <c r="AB114" i="17"/>
  <c r="AA114" i="17"/>
  <c r="Z114" i="17"/>
  <c r="Y114" i="17"/>
  <c r="X114" i="17"/>
  <c r="C114" i="17"/>
  <c r="V114" i="17" s="1"/>
  <c r="J114" i="17"/>
  <c r="B114" i="17"/>
  <c r="A114" i="17"/>
  <c r="AU113" i="17"/>
  <c r="AT113" i="17"/>
  <c r="AS113" i="17"/>
  <c r="AR113" i="17"/>
  <c r="AQ113" i="17"/>
  <c r="AP113" i="17"/>
  <c r="AO113" i="17"/>
  <c r="AN113" i="17"/>
  <c r="AL113" i="17"/>
  <c r="AK113" i="17"/>
  <c r="AJ113" i="17"/>
  <c r="AI113" i="17"/>
  <c r="AH113" i="17"/>
  <c r="AG113" i="17"/>
  <c r="AF113" i="17"/>
  <c r="AE113" i="17"/>
  <c r="AC113" i="17"/>
  <c r="AB113" i="17"/>
  <c r="AA113" i="17"/>
  <c r="Z113" i="17"/>
  <c r="Y113" i="17"/>
  <c r="X113" i="17"/>
  <c r="K113" i="17"/>
  <c r="L113" i="17"/>
  <c r="L112" i="17" s="1"/>
  <c r="L111" i="17" s="1"/>
  <c r="M113" i="17"/>
  <c r="N113" i="17"/>
  <c r="N112" i="17" s="1"/>
  <c r="N111" i="17" s="1"/>
  <c r="O113" i="17"/>
  <c r="P113" i="17"/>
  <c r="P112" i="17" s="1"/>
  <c r="P111" i="17" s="1"/>
  <c r="P110" i="17" s="1"/>
  <c r="Q113" i="17"/>
  <c r="R113" i="17"/>
  <c r="R112" i="17" s="1"/>
  <c r="R111" i="17" s="1"/>
  <c r="R110" i="17" s="1"/>
  <c r="S113" i="17"/>
  <c r="T113" i="17"/>
  <c r="T112" i="17" s="1"/>
  <c r="T111" i="17" s="1"/>
  <c r="T110" i="17" s="1"/>
  <c r="U113" i="17"/>
  <c r="D113" i="17"/>
  <c r="J113" i="17" s="1"/>
  <c r="E113" i="17"/>
  <c r="F113" i="17"/>
  <c r="F112" i="17" s="1"/>
  <c r="F111" i="17" s="1"/>
  <c r="F110" i="17" s="1"/>
  <c r="G113" i="17"/>
  <c r="H113" i="17"/>
  <c r="H112" i="17" s="1"/>
  <c r="H111" i="17" s="1"/>
  <c r="I113" i="17"/>
  <c r="C113" i="17"/>
  <c r="B113" i="17"/>
  <c r="A113" i="17"/>
  <c r="AU112" i="17"/>
  <c r="AT112" i="17"/>
  <c r="AS112" i="17"/>
  <c r="AR112" i="17"/>
  <c r="AQ112" i="17"/>
  <c r="AP112" i="17"/>
  <c r="AO112" i="17"/>
  <c r="AN112" i="17"/>
  <c r="AL112" i="17"/>
  <c r="AK112" i="17"/>
  <c r="AJ112" i="17"/>
  <c r="AI112" i="17"/>
  <c r="AH112" i="17"/>
  <c r="AG112" i="17"/>
  <c r="AF112" i="17"/>
  <c r="AE112" i="17"/>
  <c r="AC112" i="17"/>
  <c r="AB112" i="17"/>
  <c r="AA112" i="17"/>
  <c r="Z112" i="17"/>
  <c r="Y112" i="17"/>
  <c r="X112" i="17"/>
  <c r="K112" i="17"/>
  <c r="K111" i="17" s="1"/>
  <c r="K110" i="17" s="1"/>
  <c r="M112" i="17"/>
  <c r="O112" i="17"/>
  <c r="O111" i="17" s="1"/>
  <c r="O110" i="17" s="1"/>
  <c r="Q112" i="17"/>
  <c r="Q111" i="17" s="1"/>
  <c r="Q110" i="17" s="1"/>
  <c r="S112" i="17"/>
  <c r="S111" i="17" s="1"/>
  <c r="S110" i="17" s="1"/>
  <c r="U112" i="17"/>
  <c r="U111" i="17" s="1"/>
  <c r="U110" i="17" s="1"/>
  <c r="E112" i="17"/>
  <c r="G112" i="17"/>
  <c r="G111" i="17" s="1"/>
  <c r="G110" i="17" s="1"/>
  <c r="I112" i="17"/>
  <c r="I111" i="17" s="1"/>
  <c r="I110" i="17" s="1"/>
  <c r="C112" i="17"/>
  <c r="B112" i="17"/>
  <c r="A112" i="17"/>
  <c r="AU111" i="17"/>
  <c r="AT111" i="17"/>
  <c r="AS111" i="17"/>
  <c r="AR111" i="17"/>
  <c r="AQ111" i="17"/>
  <c r="AP111" i="17"/>
  <c r="AO111" i="17"/>
  <c r="AN111" i="17"/>
  <c r="AL111" i="17"/>
  <c r="AK111" i="17"/>
  <c r="AJ111" i="17"/>
  <c r="AI111" i="17"/>
  <c r="AH111" i="17"/>
  <c r="AG111" i="17"/>
  <c r="AF111" i="17"/>
  <c r="AE111" i="17"/>
  <c r="AC111" i="17"/>
  <c r="AB111" i="17"/>
  <c r="AA111" i="17"/>
  <c r="Z111" i="17"/>
  <c r="Y111" i="17"/>
  <c r="X111" i="17"/>
  <c r="C111" i="17"/>
  <c r="B111" i="17"/>
  <c r="A111" i="17"/>
  <c r="AU109" i="17"/>
  <c r="AT109" i="17"/>
  <c r="AS109" i="17"/>
  <c r="AR109" i="17"/>
  <c r="AQ109" i="17"/>
  <c r="AP109" i="17"/>
  <c r="AO109" i="17"/>
  <c r="AN109" i="17"/>
  <c r="AL109" i="17"/>
  <c r="AK109" i="17"/>
  <c r="AJ109" i="17"/>
  <c r="AI109" i="17"/>
  <c r="AH109" i="17"/>
  <c r="AG109" i="17"/>
  <c r="AF109" i="17"/>
  <c r="AE109" i="17"/>
  <c r="AC109" i="17"/>
  <c r="AB109" i="17"/>
  <c r="AA109" i="17"/>
  <c r="Z109" i="17"/>
  <c r="Y109" i="17"/>
  <c r="X109" i="17"/>
  <c r="C109" i="17"/>
  <c r="U109" i="17" s="1"/>
  <c r="J109" i="17"/>
  <c r="B109" i="17"/>
  <c r="A109" i="17"/>
  <c r="AU108" i="17"/>
  <c r="AT108" i="17"/>
  <c r="AS108" i="17"/>
  <c r="AR108" i="17"/>
  <c r="AQ108" i="17"/>
  <c r="AP108" i="17"/>
  <c r="AO108" i="17"/>
  <c r="AN108" i="17"/>
  <c r="AL108" i="17"/>
  <c r="AK108" i="17"/>
  <c r="AJ108" i="17"/>
  <c r="AI108" i="17"/>
  <c r="AH108" i="17"/>
  <c r="AG108" i="17"/>
  <c r="AF108" i="17"/>
  <c r="AE108" i="17"/>
  <c r="AC108" i="17"/>
  <c r="AB108" i="17"/>
  <c r="AA108" i="17"/>
  <c r="Z108" i="17"/>
  <c r="Y108" i="17"/>
  <c r="X108" i="17"/>
  <c r="C108" i="17"/>
  <c r="J108" i="17"/>
  <c r="B108" i="17"/>
  <c r="A108" i="17"/>
  <c r="AU107" i="17"/>
  <c r="AT107" i="17"/>
  <c r="AS107" i="17"/>
  <c r="AR107" i="17"/>
  <c r="AQ107" i="17"/>
  <c r="AP107" i="17"/>
  <c r="AO107" i="17"/>
  <c r="AN107" i="17"/>
  <c r="AL107" i="17"/>
  <c r="AK107" i="17"/>
  <c r="AJ107" i="17"/>
  <c r="AI107" i="17"/>
  <c r="AH107" i="17"/>
  <c r="AG107" i="17"/>
  <c r="AF107" i="17"/>
  <c r="AE107" i="17"/>
  <c r="AC107" i="17"/>
  <c r="AB107" i="17"/>
  <c r="AA107" i="17"/>
  <c r="Z107" i="17"/>
  <c r="Y107" i="17"/>
  <c r="X107" i="17"/>
  <c r="K107" i="17"/>
  <c r="L107" i="17"/>
  <c r="M107" i="17"/>
  <c r="N107" i="17"/>
  <c r="O107" i="17"/>
  <c r="P107" i="17"/>
  <c r="Q107" i="17"/>
  <c r="R107" i="17"/>
  <c r="S107" i="17"/>
  <c r="D107" i="17"/>
  <c r="J107" i="17" s="1"/>
  <c r="E107" i="17"/>
  <c r="F107" i="17"/>
  <c r="G107" i="17"/>
  <c r="H107" i="17"/>
  <c r="I107" i="17"/>
  <c r="C107" i="17"/>
  <c r="B107" i="17"/>
  <c r="A107" i="17"/>
  <c r="AU106" i="17"/>
  <c r="AT106" i="17"/>
  <c r="AS106" i="17"/>
  <c r="AR106" i="17"/>
  <c r="AQ106" i="17"/>
  <c r="AP106" i="17"/>
  <c r="AO106" i="17"/>
  <c r="AN106" i="17"/>
  <c r="AL106" i="17"/>
  <c r="AK106" i="17"/>
  <c r="AJ106" i="17"/>
  <c r="AI106" i="17"/>
  <c r="AH106" i="17"/>
  <c r="AG106" i="17"/>
  <c r="AF106" i="17"/>
  <c r="AE106" i="17"/>
  <c r="AC106" i="17"/>
  <c r="AB106" i="17"/>
  <c r="AA106" i="17"/>
  <c r="Z106" i="17"/>
  <c r="Y106" i="17"/>
  <c r="X106" i="17"/>
  <c r="C106" i="17"/>
  <c r="P106" i="17" s="1"/>
  <c r="B106" i="17"/>
  <c r="A106" i="17"/>
  <c r="AU105" i="17"/>
  <c r="AT105" i="17"/>
  <c r="AS105" i="17"/>
  <c r="AR105" i="17"/>
  <c r="AQ105" i="17"/>
  <c r="AP105" i="17"/>
  <c r="AO105" i="17"/>
  <c r="AN105" i="17"/>
  <c r="AL105" i="17"/>
  <c r="AK105" i="17"/>
  <c r="AJ105" i="17"/>
  <c r="AI105" i="17"/>
  <c r="AH105" i="17"/>
  <c r="AG105" i="17"/>
  <c r="AF105" i="17"/>
  <c r="AE105" i="17"/>
  <c r="AC105" i="17"/>
  <c r="AB105" i="17"/>
  <c r="AA105" i="17"/>
  <c r="Z105" i="17"/>
  <c r="Y105" i="17"/>
  <c r="X105" i="17"/>
  <c r="C105" i="17"/>
  <c r="Q105" i="17" s="1"/>
  <c r="Q104" i="17" s="1"/>
  <c r="B105" i="17"/>
  <c r="A105" i="17"/>
  <c r="AU104" i="17"/>
  <c r="AT104" i="17"/>
  <c r="AS104" i="17"/>
  <c r="AR104" i="17"/>
  <c r="AQ104" i="17"/>
  <c r="AP104" i="17"/>
  <c r="AO104" i="17"/>
  <c r="AN104" i="17"/>
  <c r="AL104" i="17"/>
  <c r="AK104" i="17"/>
  <c r="AJ104" i="17"/>
  <c r="AI104" i="17"/>
  <c r="AH104" i="17"/>
  <c r="AG104" i="17"/>
  <c r="AF104" i="17"/>
  <c r="AE104" i="17"/>
  <c r="AC104" i="17"/>
  <c r="AB104" i="17"/>
  <c r="AA104" i="17"/>
  <c r="Z104" i="17"/>
  <c r="Y104" i="17"/>
  <c r="X104" i="17"/>
  <c r="V104" i="17"/>
  <c r="U104" i="17"/>
  <c r="T104" i="17"/>
  <c r="D104" i="17"/>
  <c r="E104" i="17"/>
  <c r="C104" i="17"/>
  <c r="B104" i="17"/>
  <c r="A104" i="17"/>
  <c r="AU103" i="17"/>
  <c r="AT103" i="17"/>
  <c r="AS103" i="17"/>
  <c r="AR103" i="17"/>
  <c r="AQ103" i="17"/>
  <c r="AP103" i="17"/>
  <c r="AO103" i="17"/>
  <c r="AN103" i="17"/>
  <c r="AL103" i="17"/>
  <c r="AK103" i="17"/>
  <c r="AJ103" i="17"/>
  <c r="AI103" i="17"/>
  <c r="AH103" i="17"/>
  <c r="AG103" i="17"/>
  <c r="AF103" i="17"/>
  <c r="AE103" i="17"/>
  <c r="AC103" i="17"/>
  <c r="AB103" i="17"/>
  <c r="AA103" i="17"/>
  <c r="Z103" i="17"/>
  <c r="Y103" i="17"/>
  <c r="X103" i="17"/>
  <c r="C103" i="17"/>
  <c r="T103" i="17" s="1"/>
  <c r="J103" i="17"/>
  <c r="B103" i="17"/>
  <c r="A103" i="17"/>
  <c r="AU102" i="17"/>
  <c r="AT102" i="17"/>
  <c r="AS102" i="17"/>
  <c r="AR102" i="17"/>
  <c r="AQ102" i="17"/>
  <c r="AP102" i="17"/>
  <c r="AO102" i="17"/>
  <c r="AN102" i="17"/>
  <c r="AL102" i="17"/>
  <c r="AK102" i="17"/>
  <c r="AJ102" i="17"/>
  <c r="AI102" i="17"/>
  <c r="AH102" i="17"/>
  <c r="AG102" i="17"/>
  <c r="AF102" i="17"/>
  <c r="AE102" i="17"/>
  <c r="AC102" i="17"/>
  <c r="AB102" i="17"/>
  <c r="AA102" i="17"/>
  <c r="Z102" i="17"/>
  <c r="Y102" i="17"/>
  <c r="X102" i="17"/>
  <c r="C102" i="17"/>
  <c r="J102" i="17"/>
  <c r="B102" i="17"/>
  <c r="A102" i="17"/>
  <c r="AU101" i="17"/>
  <c r="AT101" i="17"/>
  <c r="AS101" i="17"/>
  <c r="AR101" i="17"/>
  <c r="AQ101" i="17"/>
  <c r="AP101" i="17"/>
  <c r="AO101" i="17"/>
  <c r="AN101" i="17"/>
  <c r="AL101" i="17"/>
  <c r="AK101" i="17"/>
  <c r="AJ101" i="17"/>
  <c r="AI101" i="17"/>
  <c r="AH101" i="17"/>
  <c r="AG101" i="17"/>
  <c r="AF101" i="17"/>
  <c r="AE101" i="17"/>
  <c r="AC101" i="17"/>
  <c r="AB101" i="17"/>
  <c r="AA101" i="17"/>
  <c r="Z101" i="17"/>
  <c r="Y101" i="17"/>
  <c r="X101" i="17"/>
  <c r="C101" i="17"/>
  <c r="J101" i="17"/>
  <c r="B101" i="17"/>
  <c r="A101" i="17"/>
  <c r="AU100" i="17"/>
  <c r="AT100" i="17"/>
  <c r="AS100" i="17"/>
  <c r="AR100" i="17"/>
  <c r="AQ100" i="17"/>
  <c r="AP100" i="17"/>
  <c r="AO100" i="17"/>
  <c r="AN100" i="17"/>
  <c r="AL100" i="17"/>
  <c r="AK100" i="17"/>
  <c r="AJ100" i="17"/>
  <c r="AI100" i="17"/>
  <c r="AH100" i="17"/>
  <c r="AG100" i="17"/>
  <c r="AF100" i="17"/>
  <c r="AE100" i="17"/>
  <c r="AC100" i="17"/>
  <c r="AB100" i="17"/>
  <c r="AA100" i="17"/>
  <c r="Z100" i="17"/>
  <c r="Y100" i="17"/>
  <c r="X100" i="17"/>
  <c r="K100" i="17"/>
  <c r="L100" i="17"/>
  <c r="D100" i="17"/>
  <c r="J100" i="17" s="1"/>
  <c r="E100" i="17"/>
  <c r="F100" i="17"/>
  <c r="G100" i="17"/>
  <c r="H100" i="17"/>
  <c r="I100" i="17"/>
  <c r="C100" i="17"/>
  <c r="B100" i="17"/>
  <c r="A100" i="17"/>
  <c r="AU99" i="17"/>
  <c r="AT99" i="17"/>
  <c r="AS99" i="17"/>
  <c r="AR99" i="17"/>
  <c r="AQ99" i="17"/>
  <c r="AP99" i="17"/>
  <c r="AO99" i="17"/>
  <c r="AN99" i="17"/>
  <c r="AL99" i="17"/>
  <c r="AK99" i="17"/>
  <c r="AJ99" i="17"/>
  <c r="AI99" i="17"/>
  <c r="AH99" i="17"/>
  <c r="AG99" i="17"/>
  <c r="AF99" i="17"/>
  <c r="AE99" i="17"/>
  <c r="AC99" i="17"/>
  <c r="AB99" i="17"/>
  <c r="AA99" i="17"/>
  <c r="Z99" i="17"/>
  <c r="Y99" i="17"/>
  <c r="X99" i="17"/>
  <c r="C99" i="17"/>
  <c r="K99" i="17" s="1"/>
  <c r="W99" i="17" s="1"/>
  <c r="J99" i="17"/>
  <c r="B99" i="17"/>
  <c r="A99" i="17"/>
  <c r="AU98" i="17"/>
  <c r="AT98" i="17"/>
  <c r="AS98" i="17"/>
  <c r="AR98" i="17"/>
  <c r="AQ98" i="17"/>
  <c r="AP98" i="17"/>
  <c r="AO98" i="17"/>
  <c r="AN98" i="17"/>
  <c r="AL98" i="17"/>
  <c r="AK98" i="17"/>
  <c r="AJ98" i="17"/>
  <c r="AI98" i="17"/>
  <c r="AH98" i="17"/>
  <c r="AG98" i="17"/>
  <c r="AF98" i="17"/>
  <c r="AE98" i="17"/>
  <c r="AC98" i="17"/>
  <c r="AB98" i="17"/>
  <c r="AA98" i="17"/>
  <c r="Z98" i="17"/>
  <c r="Y98" i="17"/>
  <c r="X98" i="17"/>
  <c r="W98" i="17"/>
  <c r="J98" i="17"/>
  <c r="C98" i="17"/>
  <c r="B98" i="17"/>
  <c r="A98" i="17"/>
  <c r="AU97" i="17"/>
  <c r="AT97" i="17"/>
  <c r="AS97" i="17"/>
  <c r="AR97" i="17"/>
  <c r="AQ97" i="17"/>
  <c r="AP97" i="17"/>
  <c r="AO97" i="17"/>
  <c r="AN97" i="17"/>
  <c r="AL97" i="17"/>
  <c r="AK97" i="17"/>
  <c r="AJ97" i="17"/>
  <c r="AI97" i="17"/>
  <c r="AH97" i="17"/>
  <c r="AG97" i="17"/>
  <c r="AF97" i="17"/>
  <c r="AE97" i="17"/>
  <c r="AC97" i="17"/>
  <c r="AB97" i="17"/>
  <c r="AA97" i="17"/>
  <c r="Z97" i="17"/>
  <c r="Y97" i="17"/>
  <c r="X97" i="17"/>
  <c r="C97" i="17"/>
  <c r="J97" i="17"/>
  <c r="B97" i="17"/>
  <c r="A97" i="17"/>
  <c r="AU96" i="17"/>
  <c r="AT96" i="17"/>
  <c r="AS96" i="17"/>
  <c r="AR96" i="17"/>
  <c r="AQ96" i="17"/>
  <c r="AP96" i="17"/>
  <c r="AO96" i="17"/>
  <c r="AN96" i="17"/>
  <c r="AL96" i="17"/>
  <c r="AK96" i="17"/>
  <c r="AJ96" i="17"/>
  <c r="AI96" i="17"/>
  <c r="AH96" i="17"/>
  <c r="AG96" i="17"/>
  <c r="AF96" i="17"/>
  <c r="AE96" i="17"/>
  <c r="AC96" i="17"/>
  <c r="AB96" i="17"/>
  <c r="AA96" i="17"/>
  <c r="Z96" i="17"/>
  <c r="Y96" i="17"/>
  <c r="X96" i="17"/>
  <c r="W96" i="17"/>
  <c r="J96" i="17"/>
  <c r="C96" i="17"/>
  <c r="B96" i="17"/>
  <c r="A96" i="17"/>
  <c r="AU95" i="17"/>
  <c r="AT95" i="17"/>
  <c r="AS95" i="17"/>
  <c r="AR95" i="17"/>
  <c r="AQ95" i="17"/>
  <c r="AP95" i="17"/>
  <c r="AO95" i="17"/>
  <c r="AN95" i="17"/>
  <c r="AL95" i="17"/>
  <c r="AK95" i="17"/>
  <c r="AJ95" i="17"/>
  <c r="AI95" i="17"/>
  <c r="AH95" i="17"/>
  <c r="AG95" i="17"/>
  <c r="AF95" i="17"/>
  <c r="AE95" i="17"/>
  <c r="AC95" i="17"/>
  <c r="AB95" i="17"/>
  <c r="AA95" i="17"/>
  <c r="Z95" i="17"/>
  <c r="Y95" i="17"/>
  <c r="X95" i="17"/>
  <c r="W95" i="17"/>
  <c r="J95" i="17"/>
  <c r="C95" i="17"/>
  <c r="B95" i="17"/>
  <c r="A95" i="17"/>
  <c r="AU94" i="17"/>
  <c r="AT94" i="17"/>
  <c r="AS94" i="17"/>
  <c r="AR94" i="17"/>
  <c r="AQ94" i="17"/>
  <c r="AP94" i="17"/>
  <c r="AO94" i="17"/>
  <c r="AN94" i="17"/>
  <c r="AL94" i="17"/>
  <c r="AK94" i="17"/>
  <c r="AJ94" i="17"/>
  <c r="AI94" i="17"/>
  <c r="AH94" i="17"/>
  <c r="AG94" i="17"/>
  <c r="AF94" i="17"/>
  <c r="AE94" i="17"/>
  <c r="AC94" i="17"/>
  <c r="AB94" i="17"/>
  <c r="AA94" i="17"/>
  <c r="Z94" i="17"/>
  <c r="Y94" i="17"/>
  <c r="X94" i="17"/>
  <c r="W94" i="17"/>
  <c r="J94" i="17"/>
  <c r="C94" i="17"/>
  <c r="B94" i="17"/>
  <c r="A94" i="17"/>
  <c r="AU93" i="17"/>
  <c r="AT93" i="17"/>
  <c r="AS93" i="17"/>
  <c r="AR93" i="17"/>
  <c r="AQ93" i="17"/>
  <c r="AP93" i="17"/>
  <c r="AO93" i="17"/>
  <c r="AN93" i="17"/>
  <c r="AL93" i="17"/>
  <c r="AK93" i="17"/>
  <c r="AJ93" i="17"/>
  <c r="AI93" i="17"/>
  <c r="AH93" i="17"/>
  <c r="AG93" i="17"/>
  <c r="AF93" i="17"/>
  <c r="AE93" i="17"/>
  <c r="AC93" i="17"/>
  <c r="AB93" i="17"/>
  <c r="AA93" i="17"/>
  <c r="Z93" i="17"/>
  <c r="Y93" i="17"/>
  <c r="X93" i="17"/>
  <c r="W93" i="17"/>
  <c r="J93" i="17"/>
  <c r="C93" i="17"/>
  <c r="B93" i="17"/>
  <c r="A93" i="17"/>
  <c r="AU92" i="17"/>
  <c r="AT92" i="17"/>
  <c r="AS92" i="17"/>
  <c r="AR92" i="17"/>
  <c r="AQ92" i="17"/>
  <c r="AP92" i="17"/>
  <c r="AO92" i="17"/>
  <c r="AN92" i="17"/>
  <c r="AL92" i="17"/>
  <c r="AK92" i="17"/>
  <c r="AJ92" i="17"/>
  <c r="AI92" i="17"/>
  <c r="AH92" i="17"/>
  <c r="AG92" i="17"/>
  <c r="AF92" i="17"/>
  <c r="AE92" i="17"/>
  <c r="AC92" i="17"/>
  <c r="AB92" i="17"/>
  <c r="AA92" i="17"/>
  <c r="Z92" i="17"/>
  <c r="Y92" i="17"/>
  <c r="X92" i="17"/>
  <c r="D92" i="17"/>
  <c r="J92" i="17" s="1"/>
  <c r="E92" i="17"/>
  <c r="F92" i="17"/>
  <c r="G92" i="17"/>
  <c r="H92" i="17"/>
  <c r="I92" i="17"/>
  <c r="C92" i="17"/>
  <c r="B92" i="17"/>
  <c r="A92" i="17"/>
  <c r="AU91" i="17"/>
  <c r="AT91" i="17"/>
  <c r="AS91" i="17"/>
  <c r="AR91" i="17"/>
  <c r="AQ91" i="17"/>
  <c r="AP91" i="17"/>
  <c r="AO91" i="17"/>
  <c r="AN91" i="17"/>
  <c r="AL91" i="17"/>
  <c r="AK91" i="17"/>
  <c r="AJ91" i="17"/>
  <c r="AI91" i="17"/>
  <c r="AH91" i="17"/>
  <c r="AG91" i="17"/>
  <c r="AF91" i="17"/>
  <c r="AE91" i="17"/>
  <c r="AC91" i="17"/>
  <c r="AB91" i="17"/>
  <c r="AA91" i="17"/>
  <c r="Z91" i="17"/>
  <c r="Y91" i="17"/>
  <c r="X91" i="17"/>
  <c r="C91" i="17"/>
  <c r="J91" i="17"/>
  <c r="B91" i="17"/>
  <c r="A91" i="17"/>
  <c r="AU90" i="17"/>
  <c r="AT90" i="17"/>
  <c r="AS90" i="17"/>
  <c r="AR90" i="17"/>
  <c r="AQ90" i="17"/>
  <c r="AP90" i="17"/>
  <c r="AO90" i="17"/>
  <c r="AN90" i="17"/>
  <c r="AL90" i="17"/>
  <c r="AK90" i="17"/>
  <c r="AJ90" i="17"/>
  <c r="AI90" i="17"/>
  <c r="AH90" i="17"/>
  <c r="AG90" i="17"/>
  <c r="AF90" i="17"/>
  <c r="AE90" i="17"/>
  <c r="AC90" i="17"/>
  <c r="AB90" i="17"/>
  <c r="AA90" i="17"/>
  <c r="Z90" i="17"/>
  <c r="Y90" i="17"/>
  <c r="X90" i="17"/>
  <c r="C90" i="17"/>
  <c r="O90" i="17" s="1"/>
  <c r="J90" i="17"/>
  <c r="B90" i="17"/>
  <c r="A90" i="17"/>
  <c r="AU89" i="17"/>
  <c r="AT89" i="17"/>
  <c r="AS89" i="17"/>
  <c r="AR89" i="17"/>
  <c r="AQ89" i="17"/>
  <c r="AP89" i="17"/>
  <c r="AO89" i="17"/>
  <c r="AN89" i="17"/>
  <c r="AL89" i="17"/>
  <c r="AK89" i="17"/>
  <c r="AJ89" i="17"/>
  <c r="AI89" i="17"/>
  <c r="AH89" i="17"/>
  <c r="AG89" i="17"/>
  <c r="AF89" i="17"/>
  <c r="AE89" i="17"/>
  <c r="AC89" i="17"/>
  <c r="AB89" i="17"/>
  <c r="AA89" i="17"/>
  <c r="Z89" i="17"/>
  <c r="Y89" i="17"/>
  <c r="X89" i="17"/>
  <c r="C89" i="17"/>
  <c r="U89" i="17" s="1"/>
  <c r="U88" i="17" s="1"/>
  <c r="J89" i="17"/>
  <c r="B89" i="17"/>
  <c r="A89" i="17"/>
  <c r="AU88" i="17"/>
  <c r="AT88" i="17"/>
  <c r="AS88" i="17"/>
  <c r="AR88" i="17"/>
  <c r="AQ88" i="17"/>
  <c r="AP88" i="17"/>
  <c r="AO88" i="17"/>
  <c r="AN88" i="17"/>
  <c r="AL88" i="17"/>
  <c r="AK88" i="17"/>
  <c r="AJ88" i="17"/>
  <c r="AI88" i="17"/>
  <c r="AH88" i="17"/>
  <c r="AG88" i="17"/>
  <c r="AF88" i="17"/>
  <c r="AE88" i="17"/>
  <c r="AC88" i="17"/>
  <c r="AB88" i="17"/>
  <c r="AA88" i="17"/>
  <c r="Z88" i="17"/>
  <c r="Y88" i="17"/>
  <c r="X88" i="17"/>
  <c r="K88" i="17"/>
  <c r="L88" i="17"/>
  <c r="D88" i="17"/>
  <c r="J88" i="17" s="1"/>
  <c r="E88" i="17"/>
  <c r="F88" i="17"/>
  <c r="G88" i="17"/>
  <c r="H88" i="17"/>
  <c r="I88" i="17"/>
  <c r="C88" i="17"/>
  <c r="B88" i="17"/>
  <c r="A88" i="17"/>
  <c r="AU87" i="17"/>
  <c r="AT87" i="17"/>
  <c r="AS87" i="17"/>
  <c r="AR87" i="17"/>
  <c r="AQ87" i="17"/>
  <c r="AP87" i="17"/>
  <c r="AO87" i="17"/>
  <c r="AN87" i="17"/>
  <c r="AL87" i="17"/>
  <c r="AK87" i="17"/>
  <c r="AJ87" i="17"/>
  <c r="AI87" i="17"/>
  <c r="AH87" i="17"/>
  <c r="AG87" i="17"/>
  <c r="AF87" i="17"/>
  <c r="AE87" i="17"/>
  <c r="AC87" i="17"/>
  <c r="AB87" i="17"/>
  <c r="AA87" i="17"/>
  <c r="Z87" i="17"/>
  <c r="Y87" i="17"/>
  <c r="X87" i="17"/>
  <c r="W87" i="17"/>
  <c r="J87" i="17"/>
  <c r="C87" i="17"/>
  <c r="B87" i="17"/>
  <c r="A87" i="17"/>
  <c r="AU86" i="17"/>
  <c r="AT86" i="17"/>
  <c r="AS86" i="17"/>
  <c r="AR86" i="17"/>
  <c r="AQ86" i="17"/>
  <c r="AP86" i="17"/>
  <c r="AO86" i="17"/>
  <c r="AN86" i="17"/>
  <c r="AL86" i="17"/>
  <c r="AK86" i="17"/>
  <c r="AJ86" i="17"/>
  <c r="AI86" i="17"/>
  <c r="AH86" i="17"/>
  <c r="AG86" i="17"/>
  <c r="AF86" i="17"/>
  <c r="AE86" i="17"/>
  <c r="AC86" i="17"/>
  <c r="AB86" i="17"/>
  <c r="AA86" i="17"/>
  <c r="Z86" i="17"/>
  <c r="Y86" i="17"/>
  <c r="X86" i="17"/>
  <c r="W86" i="17"/>
  <c r="J86" i="17"/>
  <c r="C86" i="17"/>
  <c r="B86" i="17"/>
  <c r="A86" i="17"/>
  <c r="AU85" i="17"/>
  <c r="AT85" i="17"/>
  <c r="AS85" i="17"/>
  <c r="AR85" i="17"/>
  <c r="AQ85" i="17"/>
  <c r="AP85" i="17"/>
  <c r="AO85" i="17"/>
  <c r="AN85" i="17"/>
  <c r="AL85" i="17"/>
  <c r="AK85" i="17"/>
  <c r="AJ85" i="17"/>
  <c r="AI85" i="17"/>
  <c r="AH85" i="17"/>
  <c r="AG85" i="17"/>
  <c r="AF85" i="17"/>
  <c r="AE85" i="17"/>
  <c r="AC85" i="17"/>
  <c r="AB85" i="17"/>
  <c r="AA85" i="17"/>
  <c r="Z85" i="17"/>
  <c r="Y85" i="17"/>
  <c r="X85" i="17"/>
  <c r="W85" i="17"/>
  <c r="J85" i="17"/>
  <c r="C85" i="17"/>
  <c r="B85" i="17"/>
  <c r="A85" i="17"/>
  <c r="AU84" i="17"/>
  <c r="AT84" i="17"/>
  <c r="AS84" i="17"/>
  <c r="AR84" i="17"/>
  <c r="AQ84" i="17"/>
  <c r="AP84" i="17"/>
  <c r="AO84" i="17"/>
  <c r="AN84" i="17"/>
  <c r="AL84" i="17"/>
  <c r="AK84" i="17"/>
  <c r="AJ84" i="17"/>
  <c r="AI84" i="17"/>
  <c r="AH84" i="17"/>
  <c r="AG84" i="17"/>
  <c r="AF84" i="17"/>
  <c r="AE84" i="17"/>
  <c r="AC84" i="17"/>
  <c r="AB84" i="17"/>
  <c r="AA84" i="17"/>
  <c r="Z84" i="17"/>
  <c r="Y84" i="17"/>
  <c r="X84" i="17"/>
  <c r="W84" i="17"/>
  <c r="J84" i="17"/>
  <c r="C84" i="17"/>
  <c r="B84" i="17"/>
  <c r="A84" i="17"/>
  <c r="AU83" i="17"/>
  <c r="AT83" i="17"/>
  <c r="AS83" i="17"/>
  <c r="AR83" i="17"/>
  <c r="AQ83" i="17"/>
  <c r="AP83" i="17"/>
  <c r="AO83" i="17"/>
  <c r="AN83" i="17"/>
  <c r="AL83" i="17"/>
  <c r="AK83" i="17"/>
  <c r="AJ83" i="17"/>
  <c r="AI83" i="17"/>
  <c r="AH83" i="17"/>
  <c r="AG83" i="17"/>
  <c r="AF83" i="17"/>
  <c r="AE83" i="17"/>
  <c r="AC83" i="17"/>
  <c r="AB83" i="17"/>
  <c r="AA83" i="17"/>
  <c r="Z83" i="17"/>
  <c r="Y83" i="17"/>
  <c r="X83" i="17"/>
  <c r="W83" i="17"/>
  <c r="J83" i="17"/>
  <c r="C83" i="17"/>
  <c r="B83" i="17"/>
  <c r="A83" i="17"/>
  <c r="AU82" i="17"/>
  <c r="AT82" i="17"/>
  <c r="AS82" i="17"/>
  <c r="AR82" i="17"/>
  <c r="AQ82" i="17"/>
  <c r="AP82" i="17"/>
  <c r="AO82" i="17"/>
  <c r="AN82" i="17"/>
  <c r="AL82" i="17"/>
  <c r="AK82" i="17"/>
  <c r="AJ82" i="17"/>
  <c r="AI82" i="17"/>
  <c r="AH82" i="17"/>
  <c r="AG82" i="17"/>
  <c r="AF82" i="17"/>
  <c r="AE82" i="17"/>
  <c r="AC82" i="17"/>
  <c r="AB82" i="17"/>
  <c r="AA82" i="17"/>
  <c r="Z82" i="17"/>
  <c r="Y82" i="17"/>
  <c r="X82" i="17"/>
  <c r="W82" i="17"/>
  <c r="J82" i="17"/>
  <c r="C82" i="17"/>
  <c r="B82" i="17"/>
  <c r="A82" i="17"/>
  <c r="AU81" i="17"/>
  <c r="AT81" i="17"/>
  <c r="AS81" i="17"/>
  <c r="AR81" i="17"/>
  <c r="AQ81" i="17"/>
  <c r="AP81" i="17"/>
  <c r="AO81" i="17"/>
  <c r="AN81" i="17"/>
  <c r="AL81" i="17"/>
  <c r="AK81" i="17"/>
  <c r="AJ81" i="17"/>
  <c r="AI81" i="17"/>
  <c r="AH81" i="17"/>
  <c r="AG81" i="17"/>
  <c r="AF81" i="17"/>
  <c r="AE81" i="17"/>
  <c r="AC81" i="17"/>
  <c r="AB81" i="17"/>
  <c r="AA81" i="17"/>
  <c r="Z81" i="17"/>
  <c r="Y81" i="17"/>
  <c r="X81" i="17"/>
  <c r="W81" i="17"/>
  <c r="J81" i="17"/>
  <c r="C81" i="17"/>
  <c r="B81" i="17"/>
  <c r="A81" i="17"/>
  <c r="AU80" i="17"/>
  <c r="AT80" i="17"/>
  <c r="AS80" i="17"/>
  <c r="AR80" i="17"/>
  <c r="AQ80" i="17"/>
  <c r="AP80" i="17"/>
  <c r="AO80" i="17"/>
  <c r="AN80" i="17"/>
  <c r="AL80" i="17"/>
  <c r="AK80" i="17"/>
  <c r="AJ80" i="17"/>
  <c r="AI80" i="17"/>
  <c r="AH80" i="17"/>
  <c r="AG80" i="17"/>
  <c r="AF80" i="17"/>
  <c r="AE80" i="17"/>
  <c r="AC80" i="17"/>
  <c r="AB80" i="17"/>
  <c r="AA80" i="17"/>
  <c r="Z80" i="17"/>
  <c r="Y80" i="17"/>
  <c r="X80" i="17"/>
  <c r="W80" i="17"/>
  <c r="J80" i="17"/>
  <c r="C80" i="17"/>
  <c r="B80" i="17"/>
  <c r="A80" i="17"/>
  <c r="AU79" i="17"/>
  <c r="AT79" i="17"/>
  <c r="AS79" i="17"/>
  <c r="AR79" i="17"/>
  <c r="AQ79" i="17"/>
  <c r="AP79" i="17"/>
  <c r="AO79" i="17"/>
  <c r="AN79" i="17"/>
  <c r="AL79" i="17"/>
  <c r="AK79" i="17"/>
  <c r="AJ79" i="17"/>
  <c r="AI79" i="17"/>
  <c r="AH79" i="17"/>
  <c r="AG79" i="17"/>
  <c r="AF79" i="17"/>
  <c r="AE79" i="17"/>
  <c r="AC79" i="17"/>
  <c r="AB79" i="17"/>
  <c r="AA79" i="17"/>
  <c r="Z79" i="17"/>
  <c r="Y79" i="17"/>
  <c r="X79" i="17"/>
  <c r="W79" i="17"/>
  <c r="J79" i="17"/>
  <c r="C79" i="17"/>
  <c r="B79" i="17"/>
  <c r="A79" i="17"/>
  <c r="AU78" i="17"/>
  <c r="AT78" i="17"/>
  <c r="AS78" i="17"/>
  <c r="AR78" i="17"/>
  <c r="AQ78" i="17"/>
  <c r="AP78" i="17"/>
  <c r="AO78" i="17"/>
  <c r="AN78" i="17"/>
  <c r="AL78" i="17"/>
  <c r="AK78" i="17"/>
  <c r="AJ78" i="17"/>
  <c r="AI78" i="17"/>
  <c r="AH78" i="17"/>
  <c r="AG78" i="17"/>
  <c r="AF78" i="17"/>
  <c r="AE78" i="17"/>
  <c r="AC78" i="17"/>
  <c r="AB78" i="17"/>
  <c r="AA78" i="17"/>
  <c r="Z78" i="17"/>
  <c r="Y78" i="17"/>
  <c r="X78" i="17"/>
  <c r="W78" i="17"/>
  <c r="J78" i="17"/>
  <c r="C78" i="17"/>
  <c r="B78" i="17"/>
  <c r="A78" i="17"/>
  <c r="AU77" i="17"/>
  <c r="AT77" i="17"/>
  <c r="AS77" i="17"/>
  <c r="AR77" i="17"/>
  <c r="AQ77" i="17"/>
  <c r="AP77" i="17"/>
  <c r="AO77" i="17"/>
  <c r="AN77" i="17"/>
  <c r="AL77" i="17"/>
  <c r="AK77" i="17"/>
  <c r="AJ77" i="17"/>
  <c r="AI77" i="17"/>
  <c r="AH77" i="17"/>
  <c r="AG77" i="17"/>
  <c r="AF77" i="17"/>
  <c r="AE77" i="17"/>
  <c r="AC77" i="17"/>
  <c r="AB77" i="17"/>
  <c r="AA77" i="17"/>
  <c r="Z77" i="17"/>
  <c r="Y77" i="17"/>
  <c r="X77" i="17"/>
  <c r="K77" i="17"/>
  <c r="L77" i="17"/>
  <c r="M77" i="17"/>
  <c r="W77" i="17" s="1"/>
  <c r="N77" i="17"/>
  <c r="O77" i="17"/>
  <c r="P77" i="17"/>
  <c r="Q77" i="17"/>
  <c r="R77" i="17"/>
  <c r="S77" i="17"/>
  <c r="T77" i="17"/>
  <c r="U77" i="17"/>
  <c r="V77" i="17"/>
  <c r="D77" i="17"/>
  <c r="E77" i="17"/>
  <c r="J77" i="17" s="1"/>
  <c r="F77" i="17"/>
  <c r="G77" i="17"/>
  <c r="H77" i="17"/>
  <c r="I77" i="17"/>
  <c r="C77" i="17"/>
  <c r="B77" i="17"/>
  <c r="A77" i="17"/>
  <c r="AU76" i="17"/>
  <c r="AT76" i="17"/>
  <c r="AS76" i="17"/>
  <c r="AR76" i="17"/>
  <c r="AQ76" i="17"/>
  <c r="AP76" i="17"/>
  <c r="AO76" i="17"/>
  <c r="AN76" i="17"/>
  <c r="AL76" i="17"/>
  <c r="AK76" i="17"/>
  <c r="AJ76" i="17"/>
  <c r="AI76" i="17"/>
  <c r="AH76" i="17"/>
  <c r="AG76" i="17"/>
  <c r="AF76" i="17"/>
  <c r="AE76" i="17"/>
  <c r="AC76" i="17"/>
  <c r="AB76" i="17"/>
  <c r="AA76" i="17"/>
  <c r="Z76" i="17"/>
  <c r="Y76" i="17"/>
  <c r="C76" i="17"/>
  <c r="B76" i="17"/>
  <c r="A76" i="17"/>
  <c r="AU75" i="17"/>
  <c r="AT75" i="17"/>
  <c r="AS75" i="17"/>
  <c r="AR75" i="17"/>
  <c r="AQ75" i="17"/>
  <c r="AP75" i="17"/>
  <c r="AO75" i="17"/>
  <c r="AN75" i="17"/>
  <c r="AL75" i="17"/>
  <c r="AK75" i="17"/>
  <c r="AJ75" i="17"/>
  <c r="AI75" i="17"/>
  <c r="AH75" i="17"/>
  <c r="AG75" i="17"/>
  <c r="AF75" i="17"/>
  <c r="AE75" i="17"/>
  <c r="AC75" i="17"/>
  <c r="AB75" i="17"/>
  <c r="AA75" i="17"/>
  <c r="Z75" i="17"/>
  <c r="Y75" i="17"/>
  <c r="W75" i="17"/>
  <c r="J75" i="17"/>
  <c r="C75" i="17"/>
  <c r="B75" i="17"/>
  <c r="A75" i="17"/>
  <c r="AU74" i="17"/>
  <c r="AT74" i="17"/>
  <c r="AS74" i="17"/>
  <c r="AR74" i="17"/>
  <c r="AQ74" i="17"/>
  <c r="AP74" i="17"/>
  <c r="AO74" i="17"/>
  <c r="AN74" i="17"/>
  <c r="AL74" i="17"/>
  <c r="AK74" i="17"/>
  <c r="AJ74" i="17"/>
  <c r="AI74" i="17"/>
  <c r="AH74" i="17"/>
  <c r="AG74" i="17"/>
  <c r="AF74" i="17"/>
  <c r="AE74" i="17"/>
  <c r="AC74" i="17"/>
  <c r="AB74" i="17"/>
  <c r="AA74" i="17"/>
  <c r="Z74" i="17"/>
  <c r="Y74" i="17"/>
  <c r="W74" i="17"/>
  <c r="J74" i="17"/>
  <c r="C74" i="17"/>
  <c r="B74" i="17"/>
  <c r="A74" i="17"/>
  <c r="AU73" i="17"/>
  <c r="AT73" i="17"/>
  <c r="AS73" i="17"/>
  <c r="AR73" i="17"/>
  <c r="AQ73" i="17"/>
  <c r="AP73" i="17"/>
  <c r="AO73" i="17"/>
  <c r="AN73" i="17"/>
  <c r="AL73" i="17"/>
  <c r="AK73" i="17"/>
  <c r="AJ73" i="17"/>
  <c r="AI73" i="17"/>
  <c r="AH73" i="17"/>
  <c r="AG73" i="17"/>
  <c r="AF73" i="17"/>
  <c r="AE73" i="17"/>
  <c r="AC73" i="17"/>
  <c r="AB73" i="17"/>
  <c r="AA73" i="17"/>
  <c r="Z73" i="17"/>
  <c r="Y73" i="17"/>
  <c r="W73" i="17"/>
  <c r="J73" i="17"/>
  <c r="C73" i="17"/>
  <c r="B73" i="17"/>
  <c r="A73" i="17"/>
  <c r="AU72" i="17"/>
  <c r="AT72" i="17"/>
  <c r="AS72" i="17"/>
  <c r="AR72" i="17"/>
  <c r="AQ72" i="17"/>
  <c r="AP72" i="17"/>
  <c r="AO72" i="17"/>
  <c r="AN72" i="17"/>
  <c r="AL72" i="17"/>
  <c r="AK72" i="17"/>
  <c r="AJ72" i="17"/>
  <c r="AI72" i="17"/>
  <c r="AH72" i="17"/>
  <c r="AG72" i="17"/>
  <c r="AF72" i="17"/>
  <c r="AE72" i="17"/>
  <c r="AC72" i="17"/>
  <c r="AB72" i="17"/>
  <c r="AA72" i="17"/>
  <c r="Z72" i="17"/>
  <c r="Y72" i="17"/>
  <c r="W72" i="17"/>
  <c r="J72" i="17"/>
  <c r="C72" i="17"/>
  <c r="B72" i="17"/>
  <c r="A72" i="17"/>
  <c r="AU71" i="17"/>
  <c r="AT71" i="17"/>
  <c r="AS71" i="17"/>
  <c r="AR71" i="17"/>
  <c r="AQ71" i="17"/>
  <c r="AP71" i="17"/>
  <c r="AO71" i="17"/>
  <c r="AN71" i="17"/>
  <c r="AL71" i="17"/>
  <c r="AK71" i="17"/>
  <c r="AJ71" i="17"/>
  <c r="AI71" i="17"/>
  <c r="AH71" i="17"/>
  <c r="AG71" i="17"/>
  <c r="AF71" i="17"/>
  <c r="AE71" i="17"/>
  <c r="AC71" i="17"/>
  <c r="AB71" i="17"/>
  <c r="AA71" i="17"/>
  <c r="Z71" i="17"/>
  <c r="Y71" i="17"/>
  <c r="W71" i="17"/>
  <c r="J71" i="17"/>
  <c r="C71" i="17"/>
  <c r="B71" i="17"/>
  <c r="A71" i="17"/>
  <c r="AU70" i="17"/>
  <c r="AT70" i="17"/>
  <c r="AS70" i="17"/>
  <c r="AR70" i="17"/>
  <c r="AQ70" i="17"/>
  <c r="AP70" i="17"/>
  <c r="AO70" i="17"/>
  <c r="AN70" i="17"/>
  <c r="AL70" i="17"/>
  <c r="AK70" i="17"/>
  <c r="AJ70" i="17"/>
  <c r="AI70" i="17"/>
  <c r="AH70" i="17"/>
  <c r="AG70" i="17"/>
  <c r="AF70" i="17"/>
  <c r="AE70" i="17"/>
  <c r="AC70" i="17"/>
  <c r="AB70" i="17"/>
  <c r="AA70" i="17"/>
  <c r="Z70" i="17"/>
  <c r="Y70" i="17"/>
  <c r="W70" i="17"/>
  <c r="J70" i="17"/>
  <c r="C70" i="17"/>
  <c r="B70" i="17"/>
  <c r="A70" i="17"/>
  <c r="AU69" i="17"/>
  <c r="AT69" i="17"/>
  <c r="AS69" i="17"/>
  <c r="AR69" i="17"/>
  <c r="AQ69" i="17"/>
  <c r="AP69" i="17"/>
  <c r="AO69" i="17"/>
  <c r="AN69" i="17"/>
  <c r="AL69" i="17"/>
  <c r="AK69" i="17"/>
  <c r="AJ69" i="17"/>
  <c r="AI69" i="17"/>
  <c r="AH69" i="17"/>
  <c r="AG69" i="17"/>
  <c r="AF69" i="17"/>
  <c r="AE69" i="17"/>
  <c r="AC69" i="17"/>
  <c r="AB69" i="17"/>
  <c r="AA69" i="17"/>
  <c r="Z69" i="17"/>
  <c r="Y69" i="17"/>
  <c r="X69" i="17"/>
  <c r="W69" i="17"/>
  <c r="J69" i="17"/>
  <c r="C69" i="17"/>
  <c r="B69" i="17"/>
  <c r="A69" i="17"/>
  <c r="AC68" i="17"/>
  <c r="AB68" i="17"/>
  <c r="AA68" i="17"/>
  <c r="Z68" i="17"/>
  <c r="Y68" i="17"/>
  <c r="X68" i="17"/>
  <c r="K68" i="17"/>
  <c r="L68" i="17"/>
  <c r="M68" i="17"/>
  <c r="W68" i="17" s="1"/>
  <c r="N68" i="17"/>
  <c r="O68" i="17"/>
  <c r="P68" i="17"/>
  <c r="Q68" i="17"/>
  <c r="R68" i="17"/>
  <c r="S68" i="17"/>
  <c r="T68" i="17"/>
  <c r="U68" i="17"/>
  <c r="V68" i="17"/>
  <c r="D68" i="17"/>
  <c r="E68" i="17"/>
  <c r="J68" i="17" s="1"/>
  <c r="F68" i="17"/>
  <c r="G68" i="17"/>
  <c r="H68" i="17"/>
  <c r="I68" i="17"/>
  <c r="C68" i="17"/>
  <c r="B68" i="17"/>
  <c r="A68" i="17"/>
  <c r="AU67" i="17"/>
  <c r="AT67" i="17"/>
  <c r="AS67" i="17"/>
  <c r="AR67" i="17"/>
  <c r="AQ67" i="17"/>
  <c r="AP67" i="17"/>
  <c r="AO67" i="17"/>
  <c r="AN67" i="17"/>
  <c r="AL67" i="17"/>
  <c r="AK67" i="17"/>
  <c r="AJ67" i="17"/>
  <c r="AI67" i="17"/>
  <c r="AH67" i="17"/>
  <c r="AG67" i="17"/>
  <c r="AF67" i="17"/>
  <c r="AE67" i="17"/>
  <c r="AC67" i="17"/>
  <c r="AB67" i="17"/>
  <c r="AA67" i="17"/>
  <c r="Z67" i="17"/>
  <c r="Y67" i="17"/>
  <c r="X67" i="17"/>
  <c r="C67" i="17"/>
  <c r="J67" i="17"/>
  <c r="B67" i="17"/>
  <c r="A67" i="17"/>
  <c r="AU66" i="17"/>
  <c r="AT66" i="17"/>
  <c r="AS66" i="17"/>
  <c r="AR66" i="17"/>
  <c r="AQ66" i="17"/>
  <c r="AP66" i="17"/>
  <c r="AO66" i="17"/>
  <c r="AN66" i="17"/>
  <c r="AL66" i="17"/>
  <c r="AK66" i="17"/>
  <c r="AJ66" i="17"/>
  <c r="AI66" i="17"/>
  <c r="AH66" i="17"/>
  <c r="AG66" i="17"/>
  <c r="AF66" i="17"/>
  <c r="AE66" i="17"/>
  <c r="AC66" i="17"/>
  <c r="AB66" i="17"/>
  <c r="AA66" i="17"/>
  <c r="Z66" i="17"/>
  <c r="Y66" i="17"/>
  <c r="X66" i="17"/>
  <c r="C66" i="17"/>
  <c r="N66" i="17" s="1"/>
  <c r="W66" i="17" s="1"/>
  <c r="J66" i="17"/>
  <c r="B66" i="17"/>
  <c r="A66" i="17"/>
  <c r="AU65" i="17"/>
  <c r="AT65" i="17"/>
  <c r="AS65" i="17"/>
  <c r="AR65" i="17"/>
  <c r="AQ65" i="17"/>
  <c r="AP65" i="17"/>
  <c r="AO65" i="17"/>
  <c r="AN65" i="17"/>
  <c r="AL65" i="17"/>
  <c r="AK65" i="17"/>
  <c r="AJ65" i="17"/>
  <c r="AI65" i="17"/>
  <c r="AH65" i="17"/>
  <c r="AG65" i="17"/>
  <c r="AF65" i="17"/>
  <c r="AE65" i="17"/>
  <c r="AC65" i="17"/>
  <c r="AB65" i="17"/>
  <c r="AB63" i="17" s="1"/>
  <c r="AA65" i="17"/>
  <c r="AA63" i="17" s="1"/>
  <c r="Z65" i="17"/>
  <c r="Z63" i="17" s="1"/>
  <c r="Y65" i="17"/>
  <c r="Y63" i="17" s="1"/>
  <c r="X65" i="17"/>
  <c r="X63" i="17" s="1"/>
  <c r="C65" i="17"/>
  <c r="J65" i="17"/>
  <c r="B65" i="17"/>
  <c r="A65" i="17"/>
  <c r="AC64" i="17"/>
  <c r="AB64" i="17"/>
  <c r="AA64" i="17"/>
  <c r="Z64" i="17"/>
  <c r="Y64" i="17"/>
  <c r="X64" i="17"/>
  <c r="K64" i="17"/>
  <c r="L64" i="17"/>
  <c r="L63" i="17" s="1"/>
  <c r="D64" i="17"/>
  <c r="E64" i="17"/>
  <c r="J64" i="17" s="1"/>
  <c r="F64" i="17"/>
  <c r="G64" i="17"/>
  <c r="G63" i="17" s="1"/>
  <c r="H64" i="17"/>
  <c r="I64" i="17"/>
  <c r="I63" i="17" s="1"/>
  <c r="C64" i="17"/>
  <c r="B64" i="17"/>
  <c r="A64" i="17"/>
  <c r="AU63" i="17"/>
  <c r="AT63" i="17"/>
  <c r="AS63" i="17"/>
  <c r="AR63" i="17"/>
  <c r="AQ63" i="17"/>
  <c r="AP63" i="17"/>
  <c r="AO63" i="17"/>
  <c r="AN63" i="17"/>
  <c r="AL63" i="17"/>
  <c r="AK63" i="17"/>
  <c r="AJ63" i="17"/>
  <c r="AI63" i="17"/>
  <c r="AH63" i="17"/>
  <c r="AG63" i="17"/>
  <c r="AF63" i="17"/>
  <c r="AE63" i="17"/>
  <c r="AC63" i="17"/>
  <c r="K63" i="17"/>
  <c r="D63" i="17"/>
  <c r="F63" i="17"/>
  <c r="H63" i="17"/>
  <c r="C63" i="17"/>
  <c r="B63" i="17"/>
  <c r="A63" i="17"/>
  <c r="AU62" i="17"/>
  <c r="AT62" i="17"/>
  <c r="AS62" i="17"/>
  <c r="AR62" i="17"/>
  <c r="AQ62" i="17"/>
  <c r="AP62" i="17"/>
  <c r="AO62" i="17"/>
  <c r="AN62" i="17"/>
  <c r="AL62" i="17"/>
  <c r="AK62" i="17"/>
  <c r="AJ62" i="17"/>
  <c r="AI62" i="17"/>
  <c r="AH62" i="17"/>
  <c r="AG62" i="17"/>
  <c r="AF62" i="17"/>
  <c r="AE62" i="17"/>
  <c r="AC62" i="17"/>
  <c r="AB62" i="17"/>
  <c r="AA62" i="17"/>
  <c r="Z62" i="17"/>
  <c r="Y62" i="17"/>
  <c r="X62" i="17"/>
  <c r="C62" i="17"/>
  <c r="O62" i="17" s="1"/>
  <c r="B62" i="17"/>
  <c r="A62" i="17"/>
  <c r="AU61" i="17"/>
  <c r="AT61" i="17"/>
  <c r="AS61" i="17"/>
  <c r="AR61" i="17"/>
  <c r="AQ61" i="17"/>
  <c r="AP61" i="17"/>
  <c r="AO61" i="17"/>
  <c r="AN61" i="17"/>
  <c r="AL61" i="17"/>
  <c r="AK61" i="17"/>
  <c r="AJ61" i="17"/>
  <c r="AI61" i="17"/>
  <c r="AH61" i="17"/>
  <c r="AG61" i="17"/>
  <c r="AF61" i="17"/>
  <c r="AE61" i="17"/>
  <c r="AC61" i="17"/>
  <c r="AB61" i="17"/>
  <c r="AA61" i="17"/>
  <c r="Z61" i="17"/>
  <c r="Y61" i="17"/>
  <c r="X61" i="17"/>
  <c r="W61" i="17"/>
  <c r="J61" i="17"/>
  <c r="C61" i="17"/>
  <c r="B61" i="17"/>
  <c r="A61" i="17"/>
  <c r="AU60" i="17"/>
  <c r="AT60" i="17"/>
  <c r="AS60" i="17"/>
  <c r="AR60" i="17"/>
  <c r="AQ60" i="17"/>
  <c r="AP60" i="17"/>
  <c r="AO60" i="17"/>
  <c r="AN60" i="17"/>
  <c r="AL60" i="17"/>
  <c r="AK60" i="17"/>
  <c r="AJ60" i="17"/>
  <c r="AI60" i="17"/>
  <c r="AH60" i="17"/>
  <c r="AG60" i="17"/>
  <c r="AF60" i="17"/>
  <c r="AE60" i="17"/>
  <c r="AC60" i="17"/>
  <c r="AB60" i="17"/>
  <c r="AA60" i="17"/>
  <c r="Z60" i="17"/>
  <c r="Y60" i="17"/>
  <c r="X60" i="17"/>
  <c r="C60" i="17"/>
  <c r="P60" i="17" s="1"/>
  <c r="P54" i="17" s="1"/>
  <c r="B60" i="17"/>
  <c r="A60" i="17"/>
  <c r="AU59" i="17"/>
  <c r="AT59" i="17"/>
  <c r="AS59" i="17"/>
  <c r="AR59" i="17"/>
  <c r="AQ59" i="17"/>
  <c r="AP59" i="17"/>
  <c r="AO59" i="17"/>
  <c r="AN59" i="17"/>
  <c r="AL59" i="17"/>
  <c r="AK59" i="17"/>
  <c r="AJ59" i="17"/>
  <c r="AI59" i="17"/>
  <c r="AH59" i="17"/>
  <c r="AG59" i="17"/>
  <c r="AF59" i="17"/>
  <c r="AE59" i="17"/>
  <c r="AC59" i="17"/>
  <c r="AB59" i="17"/>
  <c r="AA59" i="17"/>
  <c r="Z59" i="17"/>
  <c r="Y59" i="17"/>
  <c r="X59" i="17"/>
  <c r="W59" i="17"/>
  <c r="J59" i="17"/>
  <c r="C59" i="17"/>
  <c r="B59" i="17"/>
  <c r="A59" i="17"/>
  <c r="AU58" i="17"/>
  <c r="AT58" i="17"/>
  <c r="AS58" i="17"/>
  <c r="AR58" i="17"/>
  <c r="AQ58" i="17"/>
  <c r="AP58" i="17"/>
  <c r="AO58" i="17"/>
  <c r="AN58" i="17"/>
  <c r="AL58" i="17"/>
  <c r="AK58" i="17"/>
  <c r="AJ58" i="17"/>
  <c r="AI58" i="17"/>
  <c r="AH58" i="17"/>
  <c r="AG58" i="17"/>
  <c r="AF58" i="17"/>
  <c r="AE58" i="17"/>
  <c r="AC58" i="17"/>
  <c r="AB58" i="17"/>
  <c r="AA58" i="17"/>
  <c r="Z58" i="17"/>
  <c r="Y58" i="17"/>
  <c r="X58" i="17"/>
  <c r="W58" i="17"/>
  <c r="J58" i="17"/>
  <c r="C58" i="17"/>
  <c r="B58" i="17"/>
  <c r="A58" i="17"/>
  <c r="AU57" i="17"/>
  <c r="AT57" i="17"/>
  <c r="AS57" i="17"/>
  <c r="AR57" i="17"/>
  <c r="AQ57" i="17"/>
  <c r="AP57" i="17"/>
  <c r="AO57" i="17"/>
  <c r="AN57" i="17"/>
  <c r="AL57" i="17"/>
  <c r="AK57" i="17"/>
  <c r="AJ57" i="17"/>
  <c r="AI57" i="17"/>
  <c r="AH57" i="17"/>
  <c r="AG57" i="17"/>
  <c r="AF57" i="17"/>
  <c r="AE57" i="17"/>
  <c r="AC57" i="17"/>
  <c r="AB57" i="17"/>
  <c r="AA57" i="17"/>
  <c r="Z57" i="17"/>
  <c r="Y57" i="17"/>
  <c r="X57" i="17"/>
  <c r="W57" i="17"/>
  <c r="J57" i="17"/>
  <c r="C57" i="17"/>
  <c r="B57" i="17"/>
  <c r="A57" i="17"/>
  <c r="AU56" i="17"/>
  <c r="AT56" i="17"/>
  <c r="AS56" i="17"/>
  <c r="AR56" i="17"/>
  <c r="AQ56" i="17"/>
  <c r="AP56" i="17"/>
  <c r="AO56" i="17"/>
  <c r="AN56" i="17"/>
  <c r="AL56" i="17"/>
  <c r="AK56" i="17"/>
  <c r="AJ56" i="17"/>
  <c r="AI56" i="17"/>
  <c r="AH56" i="17"/>
  <c r="AG56" i="17"/>
  <c r="AF56" i="17"/>
  <c r="AE56" i="17"/>
  <c r="AC56" i="17"/>
  <c r="AB56" i="17"/>
  <c r="AA56" i="17"/>
  <c r="Z56" i="17"/>
  <c r="Y56" i="17"/>
  <c r="X56" i="17"/>
  <c r="W56" i="17"/>
  <c r="J56" i="17"/>
  <c r="C56" i="17"/>
  <c r="B56" i="17"/>
  <c r="A56" i="17"/>
  <c r="AU55" i="17"/>
  <c r="AT55" i="17"/>
  <c r="AS55" i="17"/>
  <c r="AR55" i="17"/>
  <c r="AQ55" i="17"/>
  <c r="AP55" i="17"/>
  <c r="AO55" i="17"/>
  <c r="AN55" i="17"/>
  <c r="AL55" i="17"/>
  <c r="AK55" i="17"/>
  <c r="AJ55" i="17"/>
  <c r="AI55" i="17"/>
  <c r="AH55" i="17"/>
  <c r="AG55" i="17"/>
  <c r="AF55" i="17"/>
  <c r="AE55" i="17"/>
  <c r="AC55" i="17"/>
  <c r="AB55" i="17"/>
  <c r="AA55" i="17"/>
  <c r="Z55" i="17"/>
  <c r="Y55" i="17"/>
  <c r="X55" i="17"/>
  <c r="W55" i="17"/>
  <c r="J55" i="17"/>
  <c r="C55" i="17"/>
  <c r="B55" i="17"/>
  <c r="A55" i="17"/>
  <c r="AU54" i="17"/>
  <c r="AT54" i="17"/>
  <c r="AS54" i="17"/>
  <c r="AR54" i="17"/>
  <c r="AQ54" i="17"/>
  <c r="AP54" i="17"/>
  <c r="AO54" i="17"/>
  <c r="AN54" i="17"/>
  <c r="AL54" i="17"/>
  <c r="AK54" i="17"/>
  <c r="AJ54" i="17"/>
  <c r="AI54" i="17"/>
  <c r="AH54" i="17"/>
  <c r="AG54" i="17"/>
  <c r="AF54" i="17"/>
  <c r="AE54" i="17"/>
  <c r="AC54" i="17"/>
  <c r="AB54" i="17"/>
  <c r="AA54" i="17"/>
  <c r="Z54" i="17"/>
  <c r="Y54" i="17"/>
  <c r="X54" i="17"/>
  <c r="V54" i="17"/>
  <c r="U54" i="17"/>
  <c r="D54" i="17"/>
  <c r="E54" i="17"/>
  <c r="C54" i="17"/>
  <c r="B54" i="17"/>
  <c r="A54" i="17"/>
  <c r="AU53" i="17"/>
  <c r="AT53" i="17"/>
  <c r="AS53" i="17"/>
  <c r="AR53" i="17"/>
  <c r="AQ53" i="17"/>
  <c r="AP53" i="17"/>
  <c r="AO53" i="17"/>
  <c r="AN53" i="17"/>
  <c r="AL53" i="17"/>
  <c r="AK53" i="17"/>
  <c r="AJ53" i="17"/>
  <c r="AI53" i="17"/>
  <c r="AH53" i="17"/>
  <c r="AG53" i="17"/>
  <c r="AF53" i="17"/>
  <c r="AE53" i="17"/>
  <c r="AC53" i="17"/>
  <c r="AB53" i="17"/>
  <c r="AA53" i="17"/>
  <c r="Z53" i="17"/>
  <c r="Y53" i="17"/>
  <c r="X53" i="17"/>
  <c r="C53" i="17"/>
  <c r="V53" i="17" s="1"/>
  <c r="J53" i="17"/>
  <c r="B53" i="17"/>
  <c r="A53" i="17"/>
  <c r="AU52" i="17"/>
  <c r="AT52" i="17"/>
  <c r="AS52" i="17"/>
  <c r="AR52" i="17"/>
  <c r="AQ52" i="17"/>
  <c r="AP52" i="17"/>
  <c r="AO52" i="17"/>
  <c r="AN52" i="17"/>
  <c r="AL52" i="17"/>
  <c r="AK52" i="17"/>
  <c r="AJ52" i="17"/>
  <c r="AI52" i="17"/>
  <c r="AH52" i="17"/>
  <c r="AG52" i="17"/>
  <c r="AF52" i="17"/>
  <c r="AE52" i="17"/>
  <c r="AC52" i="17"/>
  <c r="AB52" i="17"/>
  <c r="AA52" i="17"/>
  <c r="Z52" i="17"/>
  <c r="Y52" i="17"/>
  <c r="X52" i="17"/>
  <c r="W52" i="17"/>
  <c r="J52" i="17"/>
  <c r="C52" i="17"/>
  <c r="B52" i="17"/>
  <c r="A52" i="17"/>
  <c r="AU51" i="17"/>
  <c r="AT51" i="17"/>
  <c r="AS51" i="17"/>
  <c r="AR51" i="17"/>
  <c r="AQ51" i="17"/>
  <c r="AP51" i="17"/>
  <c r="AO51" i="17"/>
  <c r="AN51" i="17"/>
  <c r="AL51" i="17"/>
  <c r="AK51" i="17"/>
  <c r="AJ51" i="17"/>
  <c r="AI51" i="17"/>
  <c r="AH51" i="17"/>
  <c r="AG51" i="17"/>
  <c r="AF51" i="17"/>
  <c r="AE51" i="17"/>
  <c r="AC51" i="17"/>
  <c r="AB51" i="17"/>
  <c r="AA51" i="17"/>
  <c r="Z51" i="17"/>
  <c r="Y51" i="17"/>
  <c r="X51" i="17"/>
  <c r="C51" i="17"/>
  <c r="J51" i="17"/>
  <c r="B51" i="17"/>
  <c r="A51" i="17"/>
  <c r="AU50" i="17"/>
  <c r="AT50" i="17"/>
  <c r="AS50" i="17"/>
  <c r="AR50" i="17"/>
  <c r="AQ50" i="17"/>
  <c r="AP50" i="17"/>
  <c r="AO50" i="17"/>
  <c r="AN50" i="17"/>
  <c r="AL50" i="17"/>
  <c r="AK50" i="17"/>
  <c r="AJ50" i="17"/>
  <c r="AI50" i="17"/>
  <c r="AH50" i="17"/>
  <c r="AG50" i="17"/>
  <c r="AF50" i="17"/>
  <c r="AE50" i="17"/>
  <c r="AC50" i="17"/>
  <c r="AB50" i="17"/>
  <c r="AA50" i="17"/>
  <c r="Z50" i="17"/>
  <c r="Y50" i="17"/>
  <c r="X50" i="17"/>
  <c r="W50" i="17"/>
  <c r="J50" i="17"/>
  <c r="C50" i="17"/>
  <c r="B50" i="17"/>
  <c r="A50" i="17"/>
  <c r="AU49" i="17"/>
  <c r="AT49" i="17"/>
  <c r="AS49" i="17"/>
  <c r="AR49" i="17"/>
  <c r="AQ49" i="17"/>
  <c r="AP49" i="17"/>
  <c r="AO49" i="17"/>
  <c r="AN49" i="17"/>
  <c r="AL49" i="17"/>
  <c r="AK49" i="17"/>
  <c r="AJ49" i="17"/>
  <c r="AI49" i="17"/>
  <c r="AH49" i="17"/>
  <c r="AG49" i="17"/>
  <c r="AF49" i="17"/>
  <c r="AE49" i="17"/>
  <c r="AC49" i="17"/>
  <c r="AB49" i="17"/>
  <c r="AA49" i="17"/>
  <c r="Z49" i="17"/>
  <c r="Y49" i="17"/>
  <c r="X49" i="17"/>
  <c r="W49" i="17"/>
  <c r="J49" i="17"/>
  <c r="C49" i="17"/>
  <c r="B49" i="17"/>
  <c r="A49" i="17"/>
  <c r="AU48" i="17"/>
  <c r="AT48" i="17"/>
  <c r="AS48" i="17"/>
  <c r="AR48" i="17"/>
  <c r="AQ48" i="17"/>
  <c r="AP48" i="17"/>
  <c r="AO48" i="17"/>
  <c r="AN48" i="17"/>
  <c r="AL48" i="17"/>
  <c r="AK48" i="17"/>
  <c r="AJ48" i="17"/>
  <c r="AI48" i="17"/>
  <c r="AH48" i="17"/>
  <c r="AG48" i="17"/>
  <c r="AF48" i="17"/>
  <c r="AE48" i="17"/>
  <c r="AC48" i="17"/>
  <c r="AB48" i="17"/>
  <c r="AA48" i="17"/>
  <c r="Z48" i="17"/>
  <c r="Y48" i="17"/>
  <c r="X48" i="17"/>
  <c r="W48" i="17"/>
  <c r="J48" i="17"/>
  <c r="C48" i="17"/>
  <c r="B48" i="17"/>
  <c r="A48" i="17"/>
  <c r="AU47" i="17"/>
  <c r="AT47" i="17"/>
  <c r="AS47" i="17"/>
  <c r="AR47" i="17"/>
  <c r="AQ47" i="17"/>
  <c r="AP47" i="17"/>
  <c r="AO47" i="17"/>
  <c r="AN47" i="17"/>
  <c r="AL47" i="17"/>
  <c r="AK47" i="17"/>
  <c r="AJ47" i="17"/>
  <c r="AI47" i="17"/>
  <c r="AH47" i="17"/>
  <c r="AG47" i="17"/>
  <c r="AF47" i="17"/>
  <c r="AE47" i="17"/>
  <c r="AC47" i="17"/>
  <c r="AB47" i="17"/>
  <c r="AA47" i="17"/>
  <c r="Z47" i="17"/>
  <c r="Y47" i="17"/>
  <c r="X47" i="17"/>
  <c r="W47" i="17"/>
  <c r="J47" i="17"/>
  <c r="C47" i="17"/>
  <c r="B47" i="17"/>
  <c r="A47" i="17"/>
  <c r="AU46" i="17"/>
  <c r="AT46" i="17"/>
  <c r="AS46" i="17"/>
  <c r="AR46" i="17"/>
  <c r="AQ46" i="17"/>
  <c r="AP46" i="17"/>
  <c r="AO46" i="17"/>
  <c r="AN46" i="17"/>
  <c r="AL46" i="17"/>
  <c r="AK46" i="17"/>
  <c r="AJ46" i="17"/>
  <c r="AI46" i="17"/>
  <c r="AH46" i="17"/>
  <c r="AG46" i="17"/>
  <c r="AF46" i="17"/>
  <c r="AE46" i="17"/>
  <c r="AC46" i="17"/>
  <c r="AB46" i="17"/>
  <c r="AA46" i="17"/>
  <c r="Z46" i="17"/>
  <c r="Y46" i="17"/>
  <c r="X46" i="17"/>
  <c r="W46" i="17"/>
  <c r="J46" i="17"/>
  <c r="C46" i="17"/>
  <c r="B46" i="17"/>
  <c r="A46" i="17"/>
  <c r="AU45" i="17"/>
  <c r="AT45" i="17"/>
  <c r="AS45" i="17"/>
  <c r="AR45" i="17"/>
  <c r="AQ45" i="17"/>
  <c r="AP45" i="17"/>
  <c r="AO45" i="17"/>
  <c r="AN45" i="17"/>
  <c r="AL45" i="17"/>
  <c r="AK45" i="17"/>
  <c r="AJ45" i="17"/>
  <c r="AI45" i="17"/>
  <c r="AH45" i="17"/>
  <c r="AG45" i="17"/>
  <c r="AF45" i="17"/>
  <c r="AE45" i="17"/>
  <c r="AC45" i="17"/>
  <c r="AB45" i="17"/>
  <c r="AA45" i="17"/>
  <c r="Z45" i="17"/>
  <c r="Y45" i="17"/>
  <c r="X45" i="17"/>
  <c r="W45" i="17"/>
  <c r="J45" i="17"/>
  <c r="C45" i="17"/>
  <c r="B45" i="17"/>
  <c r="A45" i="17"/>
  <c r="AU44" i="17"/>
  <c r="AT44" i="17"/>
  <c r="AS44" i="17"/>
  <c r="AR44" i="17"/>
  <c r="AQ44" i="17"/>
  <c r="AP44" i="17"/>
  <c r="AO44" i="17"/>
  <c r="AN44" i="17"/>
  <c r="AL44" i="17"/>
  <c r="AK44" i="17"/>
  <c r="AJ44" i="17"/>
  <c r="AI44" i="17"/>
  <c r="AH44" i="17"/>
  <c r="AG44" i="17"/>
  <c r="AF44" i="17"/>
  <c r="AE44" i="17"/>
  <c r="AC44" i="17"/>
  <c r="AB44" i="17"/>
  <c r="AA44" i="17"/>
  <c r="Z44" i="17"/>
  <c r="Y44" i="17"/>
  <c r="X44" i="17"/>
  <c r="W44" i="17"/>
  <c r="J44" i="17"/>
  <c r="C44" i="17"/>
  <c r="B44" i="17"/>
  <c r="A44" i="17"/>
  <c r="AU43" i="17"/>
  <c r="AT43" i="17"/>
  <c r="AS43" i="17"/>
  <c r="AR43" i="17"/>
  <c r="AQ43" i="17"/>
  <c r="AP43" i="17"/>
  <c r="AO43" i="17"/>
  <c r="AN43" i="17"/>
  <c r="AL43" i="17"/>
  <c r="AK43" i="17"/>
  <c r="AJ43" i="17"/>
  <c r="AI43" i="17"/>
  <c r="AH43" i="17"/>
  <c r="AG43" i="17"/>
  <c r="AF43" i="17"/>
  <c r="AE43" i="17"/>
  <c r="AC43" i="17"/>
  <c r="AB43" i="17"/>
  <c r="AA43" i="17"/>
  <c r="Z43" i="17"/>
  <c r="Y43" i="17"/>
  <c r="X43" i="17"/>
  <c r="W43" i="17"/>
  <c r="J43" i="17"/>
  <c r="C43" i="17"/>
  <c r="B43" i="17"/>
  <c r="A43" i="17"/>
  <c r="AU42" i="17"/>
  <c r="AT42" i="17"/>
  <c r="AS42" i="17"/>
  <c r="AR42" i="17"/>
  <c r="AQ42" i="17"/>
  <c r="AP42" i="17"/>
  <c r="AO42" i="17"/>
  <c r="AN42" i="17"/>
  <c r="AL42" i="17"/>
  <c r="AK42" i="17"/>
  <c r="AJ42" i="17"/>
  <c r="AI42" i="17"/>
  <c r="AH42" i="17"/>
  <c r="AG42" i="17"/>
  <c r="AF42" i="17"/>
  <c r="AE42" i="17"/>
  <c r="AC42" i="17"/>
  <c r="AB42" i="17"/>
  <c r="AA42" i="17"/>
  <c r="Z42" i="17"/>
  <c r="Y42" i="17"/>
  <c r="X42" i="17"/>
  <c r="K42" i="17"/>
  <c r="L42" i="17"/>
  <c r="M42" i="17"/>
  <c r="N42" i="17"/>
  <c r="O42" i="17"/>
  <c r="P42" i="17"/>
  <c r="Q42" i="17"/>
  <c r="R42" i="17"/>
  <c r="D42" i="17"/>
  <c r="J42" i="17" s="1"/>
  <c r="E42" i="17"/>
  <c r="F42" i="17"/>
  <c r="G42" i="17"/>
  <c r="H42" i="17"/>
  <c r="I42" i="17"/>
  <c r="C42" i="17"/>
  <c r="B42" i="17"/>
  <c r="A42" i="17"/>
  <c r="AU41" i="17"/>
  <c r="AT41" i="17"/>
  <c r="AS41" i="17"/>
  <c r="AR41" i="17"/>
  <c r="AQ41" i="17"/>
  <c r="AP41" i="17"/>
  <c r="AO41" i="17"/>
  <c r="AN41" i="17"/>
  <c r="AL41" i="17"/>
  <c r="AK41" i="17"/>
  <c r="AJ41" i="17"/>
  <c r="AI41" i="17"/>
  <c r="AH41" i="17"/>
  <c r="AG41" i="17"/>
  <c r="AF41" i="17"/>
  <c r="AE41" i="17"/>
  <c r="AC41" i="17"/>
  <c r="AB41" i="17"/>
  <c r="AA41" i="17"/>
  <c r="Z41" i="17"/>
  <c r="Y41" i="17"/>
  <c r="X41" i="17"/>
  <c r="C41" i="17"/>
  <c r="J41" i="17"/>
  <c r="B41" i="17"/>
  <c r="A41" i="17"/>
  <c r="AU40" i="17"/>
  <c r="AT40" i="17"/>
  <c r="AS40" i="17"/>
  <c r="AR40" i="17"/>
  <c r="AQ40" i="17"/>
  <c r="AP40" i="17"/>
  <c r="AO40" i="17"/>
  <c r="AN40" i="17"/>
  <c r="AL40" i="17"/>
  <c r="AK40" i="17"/>
  <c r="AJ40" i="17"/>
  <c r="AI40" i="17"/>
  <c r="AH40" i="17"/>
  <c r="AG40" i="17"/>
  <c r="AF40" i="17"/>
  <c r="AE40" i="17"/>
  <c r="AC40" i="17"/>
  <c r="AB40" i="17"/>
  <c r="AA40" i="17"/>
  <c r="Z40" i="17"/>
  <c r="Y40" i="17"/>
  <c r="X40" i="17"/>
  <c r="C40" i="17"/>
  <c r="J40" i="17"/>
  <c r="B40" i="17"/>
  <c r="A40" i="17"/>
  <c r="AU39" i="17"/>
  <c r="AT39" i="17"/>
  <c r="AS39" i="17"/>
  <c r="AR39" i="17"/>
  <c r="AQ39" i="17"/>
  <c r="AP39" i="17"/>
  <c r="AO39" i="17"/>
  <c r="AN39" i="17"/>
  <c r="AL39" i="17"/>
  <c r="AK39" i="17"/>
  <c r="AJ39" i="17"/>
  <c r="AI39" i="17"/>
  <c r="AH39" i="17"/>
  <c r="AG39" i="17"/>
  <c r="AF39" i="17"/>
  <c r="AE39" i="17"/>
  <c r="AC39" i="17"/>
  <c r="AB39" i="17"/>
  <c r="AA39" i="17"/>
  <c r="Z39" i="17"/>
  <c r="Y39" i="17"/>
  <c r="X39" i="17"/>
  <c r="W39" i="17"/>
  <c r="J39" i="17"/>
  <c r="C39" i="17"/>
  <c r="B39" i="17"/>
  <c r="A39" i="17"/>
  <c r="AU38" i="17"/>
  <c r="AT38" i="17"/>
  <c r="AS38" i="17"/>
  <c r="AR38" i="17"/>
  <c r="AQ38" i="17"/>
  <c r="AP38" i="17"/>
  <c r="AO38" i="17"/>
  <c r="AN38" i="17"/>
  <c r="AL38" i="17"/>
  <c r="AK38" i="17"/>
  <c r="AJ38" i="17"/>
  <c r="AI38" i="17"/>
  <c r="AH38" i="17"/>
  <c r="AG38" i="17"/>
  <c r="AF38" i="17"/>
  <c r="AE38" i="17"/>
  <c r="AC38" i="17"/>
  <c r="AB38" i="17"/>
  <c r="AA38" i="17"/>
  <c r="Z38" i="17"/>
  <c r="Y38" i="17"/>
  <c r="X38" i="17"/>
  <c r="C38" i="17"/>
  <c r="J38" i="17"/>
  <c r="B38" i="17"/>
  <c r="A38" i="17"/>
  <c r="AU37" i="17"/>
  <c r="AT37" i="17"/>
  <c r="AS37" i="17"/>
  <c r="AR37" i="17"/>
  <c r="AQ37" i="17"/>
  <c r="AP37" i="17"/>
  <c r="AO37" i="17"/>
  <c r="AN37" i="17"/>
  <c r="AL37" i="17"/>
  <c r="AK37" i="17"/>
  <c r="AJ37" i="17"/>
  <c r="AI37" i="17"/>
  <c r="AH37" i="17"/>
  <c r="AG37" i="17"/>
  <c r="AF37" i="17"/>
  <c r="AE37" i="17"/>
  <c r="AC37" i="17"/>
  <c r="AB37" i="17"/>
  <c r="AA37" i="17"/>
  <c r="Z37" i="17"/>
  <c r="Y37" i="17"/>
  <c r="X37" i="17"/>
  <c r="W37" i="17"/>
  <c r="J37" i="17"/>
  <c r="C37" i="17"/>
  <c r="B37" i="17"/>
  <c r="A37" i="17"/>
  <c r="AU36" i="17"/>
  <c r="AT36" i="17"/>
  <c r="AS36" i="17"/>
  <c r="AR36" i="17"/>
  <c r="AQ36" i="17"/>
  <c r="AP36" i="17"/>
  <c r="AO36" i="17"/>
  <c r="AN36" i="17"/>
  <c r="AL36" i="17"/>
  <c r="AK36" i="17"/>
  <c r="AJ36" i="17"/>
  <c r="AI36" i="17"/>
  <c r="AH36" i="17"/>
  <c r="AG36" i="17"/>
  <c r="AF36" i="17"/>
  <c r="AE36" i="17"/>
  <c r="AC36" i="17"/>
  <c r="AB36" i="17"/>
  <c r="AA36" i="17"/>
  <c r="Z36" i="17"/>
  <c r="Y36" i="17"/>
  <c r="X36" i="17"/>
  <c r="W36" i="17"/>
  <c r="J36" i="17"/>
  <c r="C36" i="17"/>
  <c r="B36" i="17"/>
  <c r="A36" i="17"/>
  <c r="AU35" i="17"/>
  <c r="AT35" i="17"/>
  <c r="AS35" i="17"/>
  <c r="AR35" i="17"/>
  <c r="AQ35" i="17"/>
  <c r="AP35" i="17"/>
  <c r="AO35" i="17"/>
  <c r="AN35" i="17"/>
  <c r="AL35" i="17"/>
  <c r="AK35" i="17"/>
  <c r="AJ35" i="17"/>
  <c r="AI35" i="17"/>
  <c r="AH35" i="17"/>
  <c r="AG35" i="17"/>
  <c r="AF35" i="17"/>
  <c r="AE35" i="17"/>
  <c r="AC35" i="17"/>
  <c r="AB35" i="17"/>
  <c r="AA35" i="17"/>
  <c r="Z35" i="17"/>
  <c r="Y35" i="17"/>
  <c r="X35" i="17"/>
  <c r="K35" i="17"/>
  <c r="L35" i="17"/>
  <c r="M35" i="17"/>
  <c r="N35" i="17"/>
  <c r="O35" i="17"/>
  <c r="P35" i="17"/>
  <c r="Q35" i="17"/>
  <c r="R35" i="17"/>
  <c r="D35" i="17"/>
  <c r="E35" i="17"/>
  <c r="J35" i="17" s="1"/>
  <c r="F35" i="17"/>
  <c r="G35" i="17"/>
  <c r="H35" i="17"/>
  <c r="I35" i="17"/>
  <c r="C35" i="17"/>
  <c r="B35" i="17"/>
  <c r="A35" i="17"/>
  <c r="AU34" i="17"/>
  <c r="AT34" i="17"/>
  <c r="AS34" i="17"/>
  <c r="AR34" i="17"/>
  <c r="AQ34" i="17"/>
  <c r="AP34" i="17"/>
  <c r="AO34" i="17"/>
  <c r="AN34" i="17"/>
  <c r="AL34" i="17"/>
  <c r="AK34" i="17"/>
  <c r="AJ34" i="17"/>
  <c r="AI34" i="17"/>
  <c r="AH34" i="17"/>
  <c r="AG34" i="17"/>
  <c r="AF34" i="17"/>
  <c r="AE34" i="17"/>
  <c r="AC34" i="17"/>
  <c r="AB34" i="17"/>
  <c r="AA34" i="17"/>
  <c r="Z34" i="17"/>
  <c r="Y34" i="17"/>
  <c r="X34" i="17"/>
  <c r="C34" i="17"/>
  <c r="G34" i="17" s="1"/>
  <c r="B34" i="17"/>
  <c r="A34" i="17"/>
  <c r="AU33" i="17"/>
  <c r="AT33" i="17"/>
  <c r="AS33" i="17"/>
  <c r="AR33" i="17"/>
  <c r="AQ33" i="17"/>
  <c r="AP33" i="17"/>
  <c r="AO33" i="17"/>
  <c r="AN33" i="17"/>
  <c r="AL33" i="17"/>
  <c r="AK33" i="17"/>
  <c r="AJ33" i="17"/>
  <c r="AI33" i="17"/>
  <c r="AH33" i="17"/>
  <c r="AG33" i="17"/>
  <c r="AF33" i="17"/>
  <c r="AE33" i="17"/>
  <c r="AC33" i="17"/>
  <c r="AB33" i="17"/>
  <c r="AA33" i="17"/>
  <c r="Z33" i="17"/>
  <c r="Y33" i="17"/>
  <c r="X33" i="17"/>
  <c r="W33" i="17"/>
  <c r="J33" i="17"/>
  <c r="C33" i="17"/>
  <c r="B33" i="17"/>
  <c r="A33" i="17"/>
  <c r="AU32" i="17"/>
  <c r="AT32" i="17"/>
  <c r="AS32" i="17"/>
  <c r="AR32" i="17"/>
  <c r="AQ32" i="17"/>
  <c r="AP32" i="17"/>
  <c r="AO32" i="17"/>
  <c r="AN32" i="17"/>
  <c r="AL32" i="17"/>
  <c r="AK32" i="17"/>
  <c r="AJ32" i="17"/>
  <c r="AI32" i="17"/>
  <c r="AH32" i="17"/>
  <c r="AG32" i="17"/>
  <c r="AF32" i="17"/>
  <c r="AE32" i="17"/>
  <c r="AC32" i="17"/>
  <c r="AB32" i="17"/>
  <c r="AA32" i="17"/>
  <c r="Z32" i="17"/>
  <c r="Y32" i="17"/>
  <c r="X32" i="17"/>
  <c r="W32" i="17"/>
  <c r="J32" i="17"/>
  <c r="C32" i="17"/>
  <c r="B32" i="17"/>
  <c r="A32" i="17"/>
  <c r="AU31" i="17"/>
  <c r="AT31" i="17"/>
  <c r="AS31" i="17"/>
  <c r="AR31" i="17"/>
  <c r="AQ31" i="17"/>
  <c r="AP31" i="17"/>
  <c r="AO31" i="17"/>
  <c r="AN31" i="17"/>
  <c r="AL31" i="17"/>
  <c r="AK31" i="17"/>
  <c r="AJ31" i="17"/>
  <c r="AI31" i="17"/>
  <c r="AH31" i="17"/>
  <c r="AG31" i="17"/>
  <c r="AF31" i="17"/>
  <c r="AE31" i="17"/>
  <c r="AC31" i="17"/>
  <c r="AB31" i="17"/>
  <c r="AA31" i="17"/>
  <c r="Z31" i="17"/>
  <c r="Y31" i="17"/>
  <c r="X31" i="17"/>
  <c r="C31" i="17"/>
  <c r="L31" i="17" s="1"/>
  <c r="L21" i="17" s="1"/>
  <c r="B31" i="17"/>
  <c r="A31" i="17"/>
  <c r="AU30" i="17"/>
  <c r="AT30" i="17"/>
  <c r="AS30" i="17"/>
  <c r="AR30" i="17"/>
  <c r="AQ30" i="17"/>
  <c r="AP30" i="17"/>
  <c r="AO30" i="17"/>
  <c r="AN30" i="17"/>
  <c r="AL30" i="17"/>
  <c r="AK30" i="17"/>
  <c r="AJ30" i="17"/>
  <c r="AI30" i="17"/>
  <c r="AH30" i="17"/>
  <c r="AG30" i="17"/>
  <c r="AF30" i="17"/>
  <c r="AE30" i="17"/>
  <c r="AC30" i="17"/>
  <c r="AB30" i="17"/>
  <c r="AA30" i="17"/>
  <c r="Z30" i="17"/>
  <c r="Y30" i="17"/>
  <c r="X30" i="17"/>
  <c r="W30" i="17"/>
  <c r="J30" i="17"/>
  <c r="C30" i="17"/>
  <c r="B30" i="17"/>
  <c r="A30" i="17"/>
  <c r="AU29" i="17"/>
  <c r="AT29" i="17"/>
  <c r="AS29" i="17"/>
  <c r="AR29" i="17"/>
  <c r="AQ29" i="17"/>
  <c r="AP29" i="17"/>
  <c r="AO29" i="17"/>
  <c r="AN29" i="17"/>
  <c r="AL29" i="17"/>
  <c r="AK29" i="17"/>
  <c r="AJ29" i="17"/>
  <c r="AI29" i="17"/>
  <c r="AH29" i="17"/>
  <c r="AG29" i="17"/>
  <c r="AF29" i="17"/>
  <c r="AE29" i="17"/>
  <c r="AC29" i="17"/>
  <c r="AB29" i="17"/>
  <c r="AA29" i="17"/>
  <c r="Z29" i="17"/>
  <c r="Y29" i="17"/>
  <c r="X29" i="17"/>
  <c r="W29" i="17"/>
  <c r="J29" i="17"/>
  <c r="C29" i="17"/>
  <c r="B29" i="17"/>
  <c r="A29" i="17"/>
  <c r="AU28" i="17"/>
  <c r="AT28" i="17"/>
  <c r="AS28" i="17"/>
  <c r="AR28" i="17"/>
  <c r="AQ28" i="17"/>
  <c r="AP28" i="17"/>
  <c r="AO28" i="17"/>
  <c r="AN28" i="17"/>
  <c r="AL28" i="17"/>
  <c r="AK28" i="17"/>
  <c r="AJ28" i="17"/>
  <c r="AI28" i="17"/>
  <c r="AH28" i="17"/>
  <c r="AG28" i="17"/>
  <c r="AF28" i="17"/>
  <c r="AE28" i="17"/>
  <c r="AC28" i="17"/>
  <c r="AB28" i="17"/>
  <c r="AA28" i="17"/>
  <c r="Z28" i="17"/>
  <c r="Y28" i="17"/>
  <c r="X28" i="17"/>
  <c r="W28" i="17"/>
  <c r="J28" i="17"/>
  <c r="C28" i="17"/>
  <c r="B28" i="17"/>
  <c r="A28" i="17"/>
  <c r="AU27" i="17"/>
  <c r="AT27" i="17"/>
  <c r="AS27" i="17"/>
  <c r="AR27" i="17"/>
  <c r="AQ27" i="17"/>
  <c r="AP27" i="17"/>
  <c r="AO27" i="17"/>
  <c r="AN27" i="17"/>
  <c r="AL27" i="17"/>
  <c r="AK27" i="17"/>
  <c r="AJ27" i="17"/>
  <c r="AI27" i="17"/>
  <c r="AH27" i="17"/>
  <c r="AG27" i="17"/>
  <c r="AF27" i="17"/>
  <c r="AE27" i="17"/>
  <c r="AC27" i="17"/>
  <c r="AB27" i="17"/>
  <c r="AA27" i="17"/>
  <c r="Z27" i="17"/>
  <c r="Y27" i="17"/>
  <c r="X27" i="17"/>
  <c r="W27" i="17"/>
  <c r="J27" i="17"/>
  <c r="C27" i="17"/>
  <c r="B27" i="17"/>
  <c r="A27" i="17"/>
  <c r="AU26" i="17"/>
  <c r="AT26" i="17"/>
  <c r="AS26" i="17"/>
  <c r="AR26" i="17"/>
  <c r="AQ26" i="17"/>
  <c r="AP26" i="17"/>
  <c r="AO26" i="17"/>
  <c r="AN26" i="17"/>
  <c r="AL26" i="17"/>
  <c r="AK26" i="17"/>
  <c r="AJ26" i="17"/>
  <c r="AI26" i="17"/>
  <c r="AH26" i="17"/>
  <c r="AG26" i="17"/>
  <c r="AF26" i="17"/>
  <c r="AE26" i="17"/>
  <c r="AC26" i="17"/>
  <c r="AB26" i="17"/>
  <c r="AA26" i="17"/>
  <c r="Z26" i="17"/>
  <c r="Y26" i="17"/>
  <c r="X26" i="17"/>
  <c r="W26" i="17"/>
  <c r="J26" i="17"/>
  <c r="C26" i="17"/>
  <c r="B26" i="17"/>
  <c r="A26" i="17"/>
  <c r="AU25" i="17"/>
  <c r="AT25" i="17"/>
  <c r="AS25" i="17"/>
  <c r="AR25" i="17"/>
  <c r="AQ25" i="17"/>
  <c r="AP25" i="17"/>
  <c r="AO25" i="17"/>
  <c r="AN25" i="17"/>
  <c r="AL25" i="17"/>
  <c r="AK25" i="17"/>
  <c r="AJ25" i="17"/>
  <c r="AI25" i="17"/>
  <c r="AH25" i="17"/>
  <c r="AG25" i="17"/>
  <c r="AF25" i="17"/>
  <c r="AE25" i="17"/>
  <c r="AC25" i="17"/>
  <c r="AB25" i="17"/>
  <c r="AA25" i="17"/>
  <c r="Z25" i="17"/>
  <c r="Y25" i="17"/>
  <c r="X25" i="17"/>
  <c r="W25" i="17"/>
  <c r="J25" i="17"/>
  <c r="C25" i="17"/>
  <c r="B25" i="17"/>
  <c r="A25" i="17"/>
  <c r="AU24" i="17"/>
  <c r="AT24" i="17"/>
  <c r="AS24" i="17"/>
  <c r="AR24" i="17"/>
  <c r="AQ24" i="17"/>
  <c r="AP24" i="17"/>
  <c r="AO24" i="17"/>
  <c r="AN24" i="17"/>
  <c r="AL24" i="17"/>
  <c r="AK24" i="17"/>
  <c r="AJ24" i="17"/>
  <c r="AI24" i="17"/>
  <c r="AH24" i="17"/>
  <c r="AG24" i="17"/>
  <c r="AF24" i="17"/>
  <c r="AE24" i="17"/>
  <c r="AC24" i="17"/>
  <c r="AB24" i="17"/>
  <c r="AA24" i="17"/>
  <c r="Z24" i="17"/>
  <c r="Y24" i="17"/>
  <c r="X24" i="17"/>
  <c r="W24" i="17"/>
  <c r="J24" i="17"/>
  <c r="C24" i="17"/>
  <c r="B24" i="17"/>
  <c r="A24" i="17"/>
  <c r="AU23" i="17"/>
  <c r="AT23" i="17"/>
  <c r="AS23" i="17"/>
  <c r="AR23" i="17"/>
  <c r="AQ23" i="17"/>
  <c r="AP23" i="17"/>
  <c r="AO23" i="17"/>
  <c r="AN23" i="17"/>
  <c r="AL23" i="17"/>
  <c r="AK23" i="17"/>
  <c r="AJ23" i="17"/>
  <c r="AI23" i="17"/>
  <c r="AH23" i="17"/>
  <c r="AG23" i="17"/>
  <c r="AF23" i="17"/>
  <c r="AE23" i="17"/>
  <c r="AC23" i="17"/>
  <c r="AB23" i="17"/>
  <c r="AA23" i="17"/>
  <c r="Z23" i="17"/>
  <c r="Y23" i="17"/>
  <c r="X23" i="17"/>
  <c r="W23" i="17"/>
  <c r="J23" i="17"/>
  <c r="C23" i="17"/>
  <c r="B23" i="17"/>
  <c r="A23" i="17"/>
  <c r="AU22" i="17"/>
  <c r="AT22" i="17"/>
  <c r="AS22" i="17"/>
  <c r="AR22" i="17"/>
  <c r="AQ22" i="17"/>
  <c r="AP22" i="17"/>
  <c r="AO22" i="17"/>
  <c r="AN22" i="17"/>
  <c r="AL22" i="17"/>
  <c r="AK22" i="17"/>
  <c r="AJ22" i="17"/>
  <c r="AI22" i="17"/>
  <c r="AH22" i="17"/>
  <c r="AG22" i="17"/>
  <c r="AF22" i="17"/>
  <c r="AE22" i="17"/>
  <c r="AC22" i="17"/>
  <c r="AB22" i="17"/>
  <c r="AA22" i="17"/>
  <c r="Z22" i="17"/>
  <c r="Y22" i="17"/>
  <c r="X22" i="17"/>
  <c r="W22" i="17"/>
  <c r="J22" i="17"/>
  <c r="C22" i="17"/>
  <c r="B22" i="17"/>
  <c r="A22" i="17"/>
  <c r="AU21" i="17"/>
  <c r="AT21" i="17"/>
  <c r="AS21" i="17"/>
  <c r="AR21" i="17"/>
  <c r="AQ21" i="17"/>
  <c r="AP21" i="17"/>
  <c r="AO21" i="17"/>
  <c r="AN21" i="17"/>
  <c r="AL21" i="17"/>
  <c r="AK21" i="17"/>
  <c r="AJ21" i="17"/>
  <c r="AI21" i="17"/>
  <c r="AH21" i="17"/>
  <c r="AG21" i="17"/>
  <c r="AF21" i="17"/>
  <c r="AE21" i="17"/>
  <c r="AC21" i="17"/>
  <c r="AB21" i="17"/>
  <c r="AA21" i="17"/>
  <c r="Z21" i="17"/>
  <c r="Y21" i="17"/>
  <c r="X21" i="17"/>
  <c r="V21" i="17"/>
  <c r="U21" i="17"/>
  <c r="D21" i="17"/>
  <c r="E21" i="17"/>
  <c r="C21" i="17"/>
  <c r="B21" i="17"/>
  <c r="A21" i="17"/>
  <c r="AU20" i="17"/>
  <c r="AT20" i="17"/>
  <c r="AS20" i="17"/>
  <c r="AR20" i="17"/>
  <c r="AQ20" i="17"/>
  <c r="AP20" i="17"/>
  <c r="AO20" i="17"/>
  <c r="AN20" i="17"/>
  <c r="AL20" i="17"/>
  <c r="AK20" i="17"/>
  <c r="AJ20" i="17"/>
  <c r="AI20" i="17"/>
  <c r="AH20" i="17"/>
  <c r="AG20" i="17"/>
  <c r="AF20" i="17"/>
  <c r="AE20" i="17"/>
  <c r="AC20" i="17"/>
  <c r="AB20" i="17"/>
  <c r="AA20" i="17"/>
  <c r="Z20" i="17"/>
  <c r="Y20" i="17"/>
  <c r="X20" i="17"/>
  <c r="C20" i="17"/>
  <c r="R20" i="17" s="1"/>
  <c r="J20" i="17"/>
  <c r="B20" i="17"/>
  <c r="A20" i="17"/>
  <c r="AU19" i="17"/>
  <c r="AT19" i="17"/>
  <c r="AS19" i="17"/>
  <c r="AR19" i="17"/>
  <c r="AQ19" i="17"/>
  <c r="AP19" i="17"/>
  <c r="AO19" i="17"/>
  <c r="AN19" i="17"/>
  <c r="AL19" i="17"/>
  <c r="AK19" i="17"/>
  <c r="AJ19" i="17"/>
  <c r="AI19" i="17"/>
  <c r="AH19" i="17"/>
  <c r="AG19" i="17"/>
  <c r="AF19" i="17"/>
  <c r="AE19" i="17"/>
  <c r="AC19" i="17"/>
  <c r="AB19" i="17"/>
  <c r="AA19" i="17"/>
  <c r="Z19" i="17"/>
  <c r="Y19" i="17"/>
  <c r="X19" i="17"/>
  <c r="C19" i="17"/>
  <c r="T19" i="17" s="1"/>
  <c r="W19" i="17" s="1"/>
  <c r="J19" i="17"/>
  <c r="B19" i="17"/>
  <c r="A19" i="17"/>
  <c r="AU18" i="17"/>
  <c r="AT18" i="17"/>
  <c r="AS18" i="17"/>
  <c r="AR18" i="17"/>
  <c r="AQ18" i="17"/>
  <c r="AP18" i="17"/>
  <c r="AO18" i="17"/>
  <c r="AN18" i="17"/>
  <c r="AL18" i="17"/>
  <c r="AK18" i="17"/>
  <c r="AJ18" i="17"/>
  <c r="AI18" i="17"/>
  <c r="AH18" i="17"/>
  <c r="AG18" i="17"/>
  <c r="AF18" i="17"/>
  <c r="AE18" i="17"/>
  <c r="AC18" i="17"/>
  <c r="AB18" i="17"/>
  <c r="AA18" i="17"/>
  <c r="Z18" i="17"/>
  <c r="Y18" i="17"/>
  <c r="X18" i="17"/>
  <c r="W18" i="17"/>
  <c r="J18" i="17"/>
  <c r="C18" i="17"/>
  <c r="B18" i="17"/>
  <c r="A18" i="17"/>
  <c r="AU17" i="17"/>
  <c r="AT17" i="17"/>
  <c r="AS17" i="17"/>
  <c r="AR17" i="17"/>
  <c r="AQ17" i="17"/>
  <c r="AP17" i="17"/>
  <c r="AO17" i="17"/>
  <c r="AN17" i="17"/>
  <c r="AL17" i="17"/>
  <c r="AK17" i="17"/>
  <c r="AJ17" i="17"/>
  <c r="AI17" i="17"/>
  <c r="AH17" i="17"/>
  <c r="AG17" i="17"/>
  <c r="AF17" i="17"/>
  <c r="AE17" i="17"/>
  <c r="AC17" i="17"/>
  <c r="AB17" i="17"/>
  <c r="AA17" i="17"/>
  <c r="Z17" i="17"/>
  <c r="Y17" i="17"/>
  <c r="X17" i="17"/>
  <c r="C17" i="17"/>
  <c r="R17" i="17" s="1"/>
  <c r="R16" i="17" s="1"/>
  <c r="J17" i="17"/>
  <c r="B17" i="17"/>
  <c r="A17" i="17"/>
  <c r="AU16" i="17"/>
  <c r="AT16" i="17"/>
  <c r="AS16" i="17"/>
  <c r="AR16" i="17"/>
  <c r="AQ16" i="17"/>
  <c r="AP16" i="17"/>
  <c r="AO16" i="17"/>
  <c r="AN16" i="17"/>
  <c r="AL16" i="17"/>
  <c r="AK16" i="17"/>
  <c r="AJ16" i="17"/>
  <c r="AI16" i="17"/>
  <c r="AH16" i="17"/>
  <c r="AG16" i="17"/>
  <c r="AF16" i="17"/>
  <c r="AE16" i="17"/>
  <c r="AC16" i="17"/>
  <c r="AB16" i="17"/>
  <c r="AA16" i="17"/>
  <c r="Z16" i="17"/>
  <c r="Y16" i="17"/>
  <c r="X16" i="17"/>
  <c r="K16" i="17"/>
  <c r="L16" i="17"/>
  <c r="M16" i="17"/>
  <c r="D16" i="17"/>
  <c r="E16" i="17"/>
  <c r="J16" i="17" s="1"/>
  <c r="F16" i="17"/>
  <c r="G16" i="17"/>
  <c r="H16" i="17"/>
  <c r="I16" i="17"/>
  <c r="C16" i="17"/>
  <c r="B16" i="17"/>
  <c r="A16" i="17"/>
  <c r="AU15" i="17"/>
  <c r="AT15" i="17"/>
  <c r="AS15" i="17"/>
  <c r="AR15" i="17"/>
  <c r="AQ15" i="17"/>
  <c r="AP15" i="17"/>
  <c r="AO15" i="17"/>
  <c r="AN15" i="17"/>
  <c r="AL15" i="17"/>
  <c r="AK15" i="17"/>
  <c r="AJ15" i="17"/>
  <c r="AI15" i="17"/>
  <c r="AH15" i="17"/>
  <c r="AG15" i="17"/>
  <c r="AF15" i="17"/>
  <c r="AE15" i="17"/>
  <c r="AC15" i="17"/>
  <c r="AB15" i="17"/>
  <c r="AA15" i="17"/>
  <c r="Z15" i="17"/>
  <c r="Y15" i="17"/>
  <c r="X15" i="17"/>
  <c r="C15" i="17"/>
  <c r="B15" i="17"/>
  <c r="A15" i="17"/>
  <c r="AU14" i="17"/>
  <c r="AT14" i="17"/>
  <c r="AS14" i="17"/>
  <c r="AR14" i="17"/>
  <c r="AQ14" i="17"/>
  <c r="AP14" i="17"/>
  <c r="AO14" i="17"/>
  <c r="AN14" i="17"/>
  <c r="AL14" i="17"/>
  <c r="AK14" i="17"/>
  <c r="AJ14" i="17"/>
  <c r="AI14" i="17"/>
  <c r="AH14" i="17"/>
  <c r="AG14" i="17"/>
  <c r="AF14" i="17"/>
  <c r="AE14" i="17"/>
  <c r="AC14" i="17"/>
  <c r="AB14" i="17"/>
  <c r="AA14" i="17"/>
  <c r="Z14" i="17"/>
  <c r="Y14" i="17"/>
  <c r="X14" i="17"/>
  <c r="W14" i="17"/>
  <c r="J14" i="17"/>
  <c r="C14" i="17"/>
  <c r="B14" i="17"/>
  <c r="A14" i="17"/>
  <c r="AU13" i="17"/>
  <c r="AT13" i="17"/>
  <c r="AS13" i="17"/>
  <c r="AR13" i="17"/>
  <c r="AQ13" i="17"/>
  <c r="AP13" i="17"/>
  <c r="AO13" i="17"/>
  <c r="AN13" i="17"/>
  <c r="AL13" i="17"/>
  <c r="AK13" i="17"/>
  <c r="AJ13" i="17"/>
  <c r="AI13" i="17"/>
  <c r="AH13" i="17"/>
  <c r="AG13" i="17"/>
  <c r="AF13" i="17"/>
  <c r="AE13" i="17"/>
  <c r="AC13" i="17"/>
  <c r="AB13" i="17"/>
  <c r="AA13" i="17"/>
  <c r="Z13" i="17"/>
  <c r="Y13" i="17"/>
  <c r="X13" i="17"/>
  <c r="W13" i="17"/>
  <c r="J13" i="17"/>
  <c r="C13" i="17"/>
  <c r="B13" i="17"/>
  <c r="A13" i="17"/>
  <c r="AU12" i="17"/>
  <c r="AT12" i="17"/>
  <c r="AS12" i="17"/>
  <c r="AR12" i="17"/>
  <c r="AQ12" i="17"/>
  <c r="AP12" i="17"/>
  <c r="AO12" i="17"/>
  <c r="AN12" i="17"/>
  <c r="AL12" i="17"/>
  <c r="AK12" i="17"/>
  <c r="AJ12" i="17"/>
  <c r="AI12" i="17"/>
  <c r="AH12" i="17"/>
  <c r="AG12" i="17"/>
  <c r="AF12" i="17"/>
  <c r="AE12" i="17"/>
  <c r="AC12" i="17"/>
  <c r="AB12" i="17"/>
  <c r="AA12" i="17"/>
  <c r="Z12" i="17"/>
  <c r="Y12" i="17"/>
  <c r="X12" i="17"/>
  <c r="W12" i="17"/>
  <c r="J12" i="17"/>
  <c r="C12" i="17"/>
  <c r="B12" i="17"/>
  <c r="A12" i="17"/>
  <c r="AU11" i="17"/>
  <c r="AT11" i="17"/>
  <c r="AS11" i="17"/>
  <c r="AR11" i="17"/>
  <c r="AQ11" i="17"/>
  <c r="AP11" i="17"/>
  <c r="AO11" i="17"/>
  <c r="AN11" i="17"/>
  <c r="AL11" i="17"/>
  <c r="AK11" i="17"/>
  <c r="AJ11" i="17"/>
  <c r="AI11" i="17"/>
  <c r="AH11" i="17"/>
  <c r="AG11" i="17"/>
  <c r="AF11" i="17"/>
  <c r="AE11" i="17"/>
  <c r="AC11" i="17"/>
  <c r="AB11" i="17"/>
  <c r="AA11" i="17"/>
  <c r="Z11" i="17"/>
  <c r="Y11" i="17"/>
  <c r="X11" i="17"/>
  <c r="C11" i="17"/>
  <c r="G11" i="17" s="1"/>
  <c r="B11" i="17"/>
  <c r="A11" i="17"/>
  <c r="AU10" i="17"/>
  <c r="AT10" i="17"/>
  <c r="AS10" i="17"/>
  <c r="AR10" i="17"/>
  <c r="AQ10" i="17"/>
  <c r="AP10" i="17"/>
  <c r="AO10" i="17"/>
  <c r="AN10" i="17"/>
  <c r="AL10" i="17"/>
  <c r="AK10" i="17"/>
  <c r="AJ10" i="17"/>
  <c r="AI10" i="17"/>
  <c r="AH10" i="17"/>
  <c r="AG10" i="17"/>
  <c r="AF10" i="17"/>
  <c r="AE10" i="17"/>
  <c r="AC10" i="17"/>
  <c r="AB10" i="17"/>
  <c r="AA10" i="17"/>
  <c r="Z10" i="17"/>
  <c r="Y10" i="17"/>
  <c r="X10" i="17"/>
  <c r="W10" i="17"/>
  <c r="J10" i="17"/>
  <c r="C10" i="17"/>
  <c r="B10" i="17"/>
  <c r="A10" i="17"/>
  <c r="AU9" i="17"/>
  <c r="AT9" i="17"/>
  <c r="AS9" i="17"/>
  <c r="AR9" i="17"/>
  <c r="AQ9" i="17"/>
  <c r="AP9" i="17"/>
  <c r="AO9" i="17"/>
  <c r="AN9" i="17"/>
  <c r="AL9" i="17"/>
  <c r="AK9" i="17"/>
  <c r="AJ9" i="17"/>
  <c r="AI9" i="17"/>
  <c r="AH9" i="17"/>
  <c r="AG9" i="17"/>
  <c r="AF9" i="17"/>
  <c r="AE9" i="17"/>
  <c r="AC9" i="17"/>
  <c r="AB9" i="17"/>
  <c r="AA9" i="17"/>
  <c r="Z9" i="17"/>
  <c r="Y9" i="17"/>
  <c r="X9" i="17"/>
  <c r="W9" i="17"/>
  <c r="J9" i="17"/>
  <c r="C9" i="17"/>
  <c r="B9" i="17"/>
  <c r="A9" i="17"/>
  <c r="AU8" i="17"/>
  <c r="AT8" i="17"/>
  <c r="AS8" i="17"/>
  <c r="AR8" i="17"/>
  <c r="AQ8" i="17"/>
  <c r="AP8" i="17"/>
  <c r="AO8" i="17"/>
  <c r="AN8" i="17"/>
  <c r="AL8" i="17"/>
  <c r="AK8" i="17"/>
  <c r="AJ8" i="17"/>
  <c r="AI8" i="17"/>
  <c r="AH8" i="17"/>
  <c r="AG8" i="17"/>
  <c r="AF8" i="17"/>
  <c r="AE8" i="17"/>
  <c r="AC8" i="17"/>
  <c r="AB8" i="17"/>
  <c r="AA8" i="17"/>
  <c r="Z8" i="17"/>
  <c r="Y8" i="17"/>
  <c r="X8" i="17"/>
  <c r="V8" i="17"/>
  <c r="U8" i="17"/>
  <c r="T8" i="17"/>
  <c r="S8" i="17"/>
  <c r="R8" i="17"/>
  <c r="Q8" i="17"/>
  <c r="P8" i="17"/>
  <c r="O8" i="17"/>
  <c r="N8" i="17"/>
  <c r="D8" i="17"/>
  <c r="E8" i="17"/>
  <c r="C8" i="17"/>
  <c r="B8" i="17"/>
  <c r="A8" i="17"/>
  <c r="AU7" i="17"/>
  <c r="AT7" i="17"/>
  <c r="AS7" i="17"/>
  <c r="AR7" i="17"/>
  <c r="AQ7" i="17"/>
  <c r="AP7" i="17"/>
  <c r="AO7" i="17"/>
  <c r="AN7" i="17"/>
  <c r="AL7" i="17"/>
  <c r="AK7" i="17"/>
  <c r="AJ7" i="17"/>
  <c r="AI7" i="17"/>
  <c r="AH7" i="17"/>
  <c r="AG7" i="17"/>
  <c r="AF7" i="17"/>
  <c r="AE7" i="17"/>
  <c r="AC7" i="17"/>
  <c r="AB7" i="17"/>
  <c r="AA7" i="17"/>
  <c r="Z7" i="17"/>
  <c r="Y7" i="17"/>
  <c r="X7" i="17"/>
  <c r="D7" i="17"/>
  <c r="C7" i="17"/>
  <c r="B7" i="17"/>
  <c r="A7" i="17"/>
  <c r="E376" i="16"/>
  <c r="D376" i="16"/>
  <c r="C376" i="16"/>
  <c r="B376" i="16"/>
  <c r="A376" i="16"/>
  <c r="D375" i="16"/>
  <c r="C375" i="16"/>
  <c r="B375" i="16"/>
  <c r="A375" i="16"/>
  <c r="D374" i="16"/>
  <c r="C374" i="16"/>
  <c r="B374" i="16"/>
  <c r="A374" i="16"/>
  <c r="E373" i="16"/>
  <c r="D373" i="16"/>
  <c r="C373" i="16"/>
  <c r="B373" i="16"/>
  <c r="A373" i="16"/>
  <c r="D372" i="16"/>
  <c r="C372" i="16"/>
  <c r="B372" i="16"/>
  <c r="A372" i="16"/>
  <c r="D371" i="16"/>
  <c r="C371" i="16"/>
  <c r="B371" i="16"/>
  <c r="A371" i="16"/>
  <c r="D370" i="16"/>
  <c r="C370" i="16"/>
  <c r="B370" i="16"/>
  <c r="A370" i="16"/>
  <c r="D369" i="16"/>
  <c r="C369" i="16"/>
  <c r="B369" i="16"/>
  <c r="A369" i="16"/>
  <c r="D368" i="16"/>
  <c r="C368" i="16"/>
  <c r="B368" i="16"/>
  <c r="A368" i="16"/>
  <c r="D367" i="16"/>
  <c r="C367" i="16"/>
  <c r="B367" i="16"/>
  <c r="A367" i="16"/>
  <c r="D366" i="16"/>
  <c r="C366" i="16"/>
  <c r="B366" i="16"/>
  <c r="A366" i="16"/>
  <c r="D365" i="16"/>
  <c r="C365" i="16"/>
  <c r="B365" i="16"/>
  <c r="A365" i="16"/>
  <c r="D364" i="16"/>
  <c r="C364" i="16"/>
  <c r="B364" i="16"/>
  <c r="A364" i="16"/>
  <c r="D363" i="16"/>
  <c r="C363" i="16"/>
  <c r="B363" i="16"/>
  <c r="A363" i="16"/>
  <c r="E362" i="16"/>
  <c r="D362" i="16"/>
  <c r="C362" i="16"/>
  <c r="B362" i="16"/>
  <c r="A362" i="16"/>
  <c r="D361" i="16"/>
  <c r="C361" i="16"/>
  <c r="B361" i="16"/>
  <c r="A361" i="16"/>
  <c r="E360" i="16"/>
  <c r="D360" i="16"/>
  <c r="C360" i="16"/>
  <c r="B360" i="16"/>
  <c r="A360" i="16"/>
  <c r="D359" i="16"/>
  <c r="C359" i="16"/>
  <c r="B359" i="16"/>
  <c r="A359" i="16"/>
  <c r="D358" i="16"/>
  <c r="C358" i="16"/>
  <c r="B358" i="16"/>
  <c r="A358" i="16"/>
  <c r="D357" i="16"/>
  <c r="C357" i="16"/>
  <c r="B357" i="16"/>
  <c r="A357" i="16"/>
  <c r="E356" i="16"/>
  <c r="D356" i="16"/>
  <c r="C356" i="16"/>
  <c r="B356" i="16"/>
  <c r="A356" i="16"/>
  <c r="D355" i="16"/>
  <c r="C355" i="16"/>
  <c r="B355" i="16"/>
  <c r="A355" i="16"/>
  <c r="D354" i="16"/>
  <c r="C354" i="16"/>
  <c r="B354" i="16"/>
  <c r="A354" i="16"/>
  <c r="D353" i="16"/>
  <c r="C353" i="16"/>
  <c r="B353" i="16"/>
  <c r="A353" i="16"/>
  <c r="D352" i="16"/>
  <c r="C352" i="16"/>
  <c r="B352" i="16"/>
  <c r="A352" i="16"/>
  <c r="D351" i="16"/>
  <c r="C351" i="16"/>
  <c r="B351" i="16"/>
  <c r="A351" i="16"/>
  <c r="D350" i="16"/>
  <c r="C350" i="16"/>
  <c r="B350" i="16"/>
  <c r="A350" i="16"/>
  <c r="D349" i="16"/>
  <c r="C349" i="16"/>
  <c r="B349" i="16"/>
  <c r="A349" i="16"/>
  <c r="B348" i="16"/>
  <c r="A348" i="16"/>
  <c r="B347" i="16"/>
  <c r="A347" i="16"/>
  <c r="B346" i="16"/>
  <c r="A346" i="16"/>
  <c r="B345" i="16"/>
  <c r="A345" i="16"/>
  <c r="B344" i="16"/>
  <c r="A344" i="16"/>
  <c r="B343" i="16"/>
  <c r="A343" i="16"/>
  <c r="B342" i="16"/>
  <c r="A342" i="16"/>
  <c r="B341" i="16"/>
  <c r="A341" i="16"/>
  <c r="B340" i="16"/>
  <c r="A340" i="16"/>
  <c r="B339" i="16"/>
  <c r="A339" i="16"/>
  <c r="B338" i="16"/>
  <c r="A338" i="16"/>
  <c r="B337" i="16"/>
  <c r="A337" i="16"/>
  <c r="B336" i="16"/>
  <c r="A336" i="16"/>
  <c r="B335" i="16"/>
  <c r="A335" i="16"/>
  <c r="B334" i="16"/>
  <c r="A334" i="16"/>
  <c r="B333" i="16"/>
  <c r="A333" i="16"/>
  <c r="B332" i="16"/>
  <c r="A332" i="16"/>
  <c r="B331" i="16"/>
  <c r="A331" i="16"/>
  <c r="B330" i="16"/>
  <c r="A330" i="16"/>
  <c r="B329" i="16"/>
  <c r="A329" i="16"/>
  <c r="B328" i="16"/>
  <c r="A328" i="16"/>
  <c r="B327" i="16"/>
  <c r="A327" i="16"/>
  <c r="B326" i="16"/>
  <c r="A326" i="16"/>
  <c r="B325" i="16"/>
  <c r="A325" i="16"/>
  <c r="B324" i="16"/>
  <c r="A324" i="16"/>
  <c r="B323" i="16"/>
  <c r="A323" i="16"/>
  <c r="B322" i="16"/>
  <c r="A322" i="16"/>
  <c r="B321" i="16"/>
  <c r="A321" i="16"/>
  <c r="B320" i="16"/>
  <c r="A320" i="16"/>
  <c r="B319" i="16"/>
  <c r="A319" i="16"/>
  <c r="B318" i="16"/>
  <c r="A318" i="16"/>
  <c r="B317" i="16"/>
  <c r="A317" i="16"/>
  <c r="B316" i="16"/>
  <c r="A316" i="16"/>
  <c r="B315" i="16"/>
  <c r="A315" i="16"/>
  <c r="B314" i="16"/>
  <c r="A314" i="16"/>
  <c r="B313" i="16"/>
  <c r="A313" i="16"/>
  <c r="B312" i="16"/>
  <c r="A312" i="16"/>
  <c r="B311" i="16"/>
  <c r="A311" i="16"/>
  <c r="B310" i="16"/>
  <c r="A310" i="16"/>
  <c r="B309" i="16"/>
  <c r="A309" i="16"/>
  <c r="B308" i="16"/>
  <c r="A308" i="16"/>
  <c r="B307" i="16"/>
  <c r="A307" i="16"/>
  <c r="B306" i="16"/>
  <c r="A306" i="16"/>
  <c r="B305" i="16"/>
  <c r="A305" i="16"/>
  <c r="B304" i="16"/>
  <c r="A304" i="16"/>
  <c r="B303" i="16"/>
  <c r="A303" i="16"/>
  <c r="B302" i="16"/>
  <c r="A302" i="16"/>
  <c r="B301" i="16"/>
  <c r="A301" i="16"/>
  <c r="B300" i="16"/>
  <c r="A300" i="16"/>
  <c r="B299" i="16"/>
  <c r="A299" i="16"/>
  <c r="B298" i="16"/>
  <c r="A298" i="16"/>
  <c r="B297" i="16"/>
  <c r="A297" i="16"/>
  <c r="B296" i="16"/>
  <c r="A296" i="16"/>
  <c r="B295" i="16"/>
  <c r="A295" i="16"/>
  <c r="B294" i="16"/>
  <c r="A294" i="16"/>
  <c r="B293" i="16"/>
  <c r="A293" i="16"/>
  <c r="B292" i="16"/>
  <c r="A292" i="16"/>
  <c r="B291" i="16"/>
  <c r="A291" i="16"/>
  <c r="B290" i="16"/>
  <c r="A290" i="16"/>
  <c r="B289" i="16"/>
  <c r="A289" i="16"/>
  <c r="B288" i="16"/>
  <c r="A288" i="16"/>
  <c r="B287" i="16"/>
  <c r="A287" i="16"/>
  <c r="B286" i="16"/>
  <c r="A286" i="16"/>
  <c r="B285" i="16"/>
  <c r="A285" i="16"/>
  <c r="B284" i="16"/>
  <c r="A284" i="16"/>
  <c r="B283" i="16"/>
  <c r="A283" i="16"/>
  <c r="B282" i="16"/>
  <c r="A282" i="16"/>
  <c r="B281" i="16"/>
  <c r="A281" i="16"/>
  <c r="B280" i="16"/>
  <c r="A280" i="16"/>
  <c r="B279" i="16"/>
  <c r="A279" i="16"/>
  <c r="B278" i="16"/>
  <c r="A278" i="16"/>
  <c r="B277" i="16"/>
  <c r="A277" i="16"/>
  <c r="B276" i="16"/>
  <c r="A276" i="16"/>
  <c r="B275" i="16"/>
  <c r="A275" i="16"/>
  <c r="B274" i="16"/>
  <c r="A274" i="16"/>
  <c r="B273" i="16"/>
  <c r="A273" i="16"/>
  <c r="B272" i="16"/>
  <c r="A272" i="16"/>
  <c r="B271" i="16"/>
  <c r="A271" i="16"/>
  <c r="B270" i="16"/>
  <c r="A270" i="16"/>
  <c r="B269" i="16"/>
  <c r="A269" i="16"/>
  <c r="B268" i="16"/>
  <c r="A268" i="16"/>
  <c r="B267" i="16"/>
  <c r="A267" i="16"/>
  <c r="D266" i="16"/>
  <c r="B266" i="16"/>
  <c r="A266" i="16"/>
  <c r="D265" i="16"/>
  <c r="B265" i="16"/>
  <c r="A265" i="16"/>
  <c r="D264" i="16"/>
  <c r="B264" i="16"/>
  <c r="A264" i="16"/>
  <c r="B263" i="16"/>
  <c r="A263" i="16"/>
  <c r="B262" i="16"/>
  <c r="A262" i="16"/>
  <c r="B261" i="16"/>
  <c r="A261" i="16"/>
  <c r="B260" i="16"/>
  <c r="A260" i="16"/>
  <c r="B259" i="16"/>
  <c r="A259" i="16"/>
  <c r="B258" i="16"/>
  <c r="A258" i="16"/>
  <c r="B257" i="16"/>
  <c r="A257" i="16"/>
  <c r="B256" i="16"/>
  <c r="A256" i="16"/>
  <c r="B255" i="16"/>
  <c r="A255" i="16"/>
  <c r="B254" i="16"/>
  <c r="A254" i="16"/>
  <c r="B253" i="16"/>
  <c r="A253" i="16"/>
  <c r="B252" i="16"/>
  <c r="A252" i="16"/>
  <c r="B251" i="16"/>
  <c r="A251" i="16"/>
  <c r="B250" i="16"/>
  <c r="A250" i="16"/>
  <c r="B249" i="16"/>
  <c r="A249" i="16"/>
  <c r="B248" i="16"/>
  <c r="A248" i="16"/>
  <c r="B247" i="16"/>
  <c r="A247" i="16"/>
  <c r="B246" i="16"/>
  <c r="A246" i="16"/>
  <c r="B245" i="16"/>
  <c r="A245" i="16"/>
  <c r="B244" i="16"/>
  <c r="A244" i="16"/>
  <c r="B243" i="16"/>
  <c r="A243" i="16"/>
  <c r="B242" i="16"/>
  <c r="A242" i="16"/>
  <c r="B241" i="16"/>
  <c r="A241" i="16"/>
  <c r="B240" i="16"/>
  <c r="A240" i="16"/>
  <c r="B239" i="16"/>
  <c r="A239" i="16"/>
  <c r="B238" i="16"/>
  <c r="A238" i="16"/>
  <c r="B237" i="16"/>
  <c r="A237" i="16"/>
  <c r="B236" i="16"/>
  <c r="A236" i="16"/>
  <c r="B235" i="16"/>
  <c r="A235" i="16"/>
  <c r="B234" i="16"/>
  <c r="A234" i="16"/>
  <c r="B233" i="16"/>
  <c r="A233" i="16"/>
  <c r="B232" i="16"/>
  <c r="A232" i="16"/>
  <c r="B231" i="16"/>
  <c r="A231" i="16"/>
  <c r="B230" i="16"/>
  <c r="A230" i="16"/>
  <c r="B229" i="16"/>
  <c r="A229" i="16"/>
  <c r="B228" i="16"/>
  <c r="A228" i="16"/>
  <c r="B227" i="16"/>
  <c r="A227" i="16"/>
  <c r="B226" i="16"/>
  <c r="A226" i="16"/>
  <c r="B225" i="16"/>
  <c r="A225" i="16"/>
  <c r="B224" i="16"/>
  <c r="A224" i="16"/>
  <c r="B223" i="16"/>
  <c r="A223" i="16"/>
  <c r="D222" i="16"/>
  <c r="B222" i="16"/>
  <c r="A222" i="16"/>
  <c r="C221" i="16"/>
  <c r="B221" i="16"/>
  <c r="A221" i="16"/>
  <c r="C220" i="16"/>
  <c r="B220" i="16"/>
  <c r="A220" i="16"/>
  <c r="C219" i="16"/>
  <c r="B219" i="16"/>
  <c r="A219" i="16"/>
  <c r="B218" i="16"/>
  <c r="A218" i="16"/>
  <c r="B217" i="16"/>
  <c r="A217" i="16"/>
  <c r="B216" i="16"/>
  <c r="A216" i="16"/>
  <c r="B215" i="16"/>
  <c r="A215" i="16"/>
  <c r="B214" i="16"/>
  <c r="A214" i="16"/>
  <c r="B213" i="16"/>
  <c r="A213" i="16"/>
  <c r="B212" i="16"/>
  <c r="A212" i="16"/>
  <c r="B211" i="16"/>
  <c r="A211" i="16"/>
  <c r="B210" i="16"/>
  <c r="A210" i="16"/>
  <c r="B209" i="16"/>
  <c r="A209" i="16"/>
  <c r="B208" i="16"/>
  <c r="A208" i="16"/>
  <c r="B207" i="16"/>
  <c r="A207" i="16"/>
  <c r="B206" i="16"/>
  <c r="A206" i="16"/>
  <c r="B205" i="16"/>
  <c r="A205" i="16"/>
  <c r="B204" i="16"/>
  <c r="A204" i="16"/>
  <c r="B203" i="16"/>
  <c r="A203" i="16"/>
  <c r="B202" i="16"/>
  <c r="A202" i="16"/>
  <c r="B201" i="16"/>
  <c r="A201" i="16"/>
  <c r="B200" i="16"/>
  <c r="A200" i="16"/>
  <c r="B199" i="16"/>
  <c r="A199" i="16"/>
  <c r="B198" i="16"/>
  <c r="A198" i="16"/>
  <c r="B197" i="16"/>
  <c r="A197" i="16"/>
  <c r="B196" i="16"/>
  <c r="A196" i="16"/>
  <c r="B195" i="16"/>
  <c r="A195" i="16"/>
  <c r="B194" i="16"/>
  <c r="A194" i="16"/>
  <c r="B193" i="16"/>
  <c r="A193" i="16"/>
  <c r="B192" i="16"/>
  <c r="A192" i="16"/>
  <c r="B191" i="16"/>
  <c r="A191" i="16"/>
  <c r="B190" i="16"/>
  <c r="A190" i="16"/>
  <c r="B189" i="16"/>
  <c r="A189" i="16"/>
  <c r="B188" i="16"/>
  <c r="A188" i="16"/>
  <c r="B187" i="16"/>
  <c r="A187" i="16"/>
  <c r="B186" i="16"/>
  <c r="A186" i="16"/>
  <c r="B185" i="16"/>
  <c r="A185" i="16"/>
  <c r="B184" i="16"/>
  <c r="A184" i="16"/>
  <c r="B183" i="16"/>
  <c r="A183" i="16"/>
  <c r="B182" i="16"/>
  <c r="A182" i="16"/>
  <c r="B181" i="16"/>
  <c r="A181" i="16"/>
  <c r="B180" i="16"/>
  <c r="A180" i="16"/>
  <c r="B179" i="16"/>
  <c r="A179" i="16"/>
  <c r="B178" i="16"/>
  <c r="A178" i="16"/>
  <c r="C177" i="16"/>
  <c r="B177" i="16"/>
  <c r="A177" i="16"/>
  <c r="B176" i="16"/>
  <c r="A176" i="16"/>
  <c r="B175" i="16"/>
  <c r="A175" i="16"/>
  <c r="B174" i="16"/>
  <c r="A174" i="16"/>
  <c r="B173" i="16"/>
  <c r="A173" i="16"/>
  <c r="B172" i="16"/>
  <c r="A172" i="16"/>
  <c r="B171" i="16"/>
  <c r="A171" i="16"/>
  <c r="B170" i="16"/>
  <c r="A170" i="16"/>
  <c r="B169" i="16"/>
  <c r="A169" i="16"/>
  <c r="B168" i="16"/>
  <c r="A168" i="16"/>
  <c r="B167" i="16"/>
  <c r="A167" i="16"/>
  <c r="B166" i="16"/>
  <c r="A166" i="16"/>
  <c r="B165" i="16"/>
  <c r="A165" i="16"/>
  <c r="B164" i="16"/>
  <c r="A164" i="16"/>
  <c r="B163" i="16"/>
  <c r="A163" i="16"/>
  <c r="B162" i="16"/>
  <c r="A162" i="16"/>
  <c r="B161" i="16"/>
  <c r="A161" i="16"/>
  <c r="B160" i="16"/>
  <c r="A160" i="16"/>
  <c r="B159" i="16"/>
  <c r="A159" i="16"/>
  <c r="B158" i="16"/>
  <c r="A158" i="16"/>
  <c r="B157" i="16"/>
  <c r="A157" i="16"/>
  <c r="B156" i="16"/>
  <c r="A156" i="16"/>
  <c r="B155" i="16"/>
  <c r="A155" i="16"/>
  <c r="B154" i="16"/>
  <c r="A154" i="16"/>
  <c r="B153" i="16"/>
  <c r="A153" i="16"/>
  <c r="B152" i="16"/>
  <c r="A152" i="16"/>
  <c r="B151" i="16"/>
  <c r="A151" i="16"/>
  <c r="B150" i="16"/>
  <c r="A150" i="16"/>
  <c r="B149" i="16"/>
  <c r="A149" i="16"/>
  <c r="B148" i="16"/>
  <c r="A148" i="16"/>
  <c r="B147" i="16"/>
  <c r="A147" i="16"/>
  <c r="B146" i="16"/>
  <c r="A146" i="16"/>
  <c r="B145" i="16"/>
  <c r="A145" i="16"/>
  <c r="B144" i="16"/>
  <c r="A144" i="16"/>
  <c r="B143" i="16"/>
  <c r="A143" i="16"/>
  <c r="B142" i="16"/>
  <c r="A142" i="16"/>
  <c r="B141" i="16"/>
  <c r="A141" i="16"/>
  <c r="B140" i="16"/>
  <c r="A140" i="16"/>
  <c r="B139" i="16"/>
  <c r="A139" i="16"/>
  <c r="B138" i="16"/>
  <c r="A138" i="16"/>
  <c r="B137" i="16"/>
  <c r="A137" i="16"/>
  <c r="B136" i="16"/>
  <c r="A136" i="16"/>
  <c r="B135" i="16"/>
  <c r="A135" i="16"/>
  <c r="B134" i="16"/>
  <c r="A134" i="16"/>
  <c r="B133" i="16"/>
  <c r="A133" i="16"/>
  <c r="B132" i="16"/>
  <c r="A132" i="16"/>
  <c r="B131" i="16"/>
  <c r="A131" i="16"/>
  <c r="B130" i="16"/>
  <c r="A130" i="16"/>
  <c r="B129" i="16"/>
  <c r="A129" i="16"/>
  <c r="B128" i="16"/>
  <c r="A128" i="16"/>
  <c r="B127" i="16"/>
  <c r="A127" i="16"/>
  <c r="B126" i="16"/>
  <c r="A126" i="16"/>
  <c r="B125" i="16"/>
  <c r="A125" i="16"/>
  <c r="B124" i="16"/>
  <c r="A124" i="16"/>
  <c r="B123" i="16"/>
  <c r="A123" i="16"/>
  <c r="B122" i="16"/>
  <c r="A122" i="16"/>
  <c r="B121" i="16"/>
  <c r="A121" i="16"/>
  <c r="B120" i="16"/>
  <c r="A120" i="16"/>
  <c r="B119" i="16"/>
  <c r="A119" i="16"/>
  <c r="B118" i="16"/>
  <c r="A118" i="16"/>
  <c r="B117" i="16"/>
  <c r="A117" i="16"/>
  <c r="B116" i="16"/>
  <c r="A116" i="16"/>
  <c r="B115" i="16"/>
  <c r="A115" i="16"/>
  <c r="B114" i="16"/>
  <c r="A114" i="16"/>
  <c r="B113" i="16"/>
  <c r="A113" i="16"/>
  <c r="B112" i="16"/>
  <c r="A112" i="16"/>
  <c r="B111" i="16"/>
  <c r="A111" i="16"/>
  <c r="B110" i="16"/>
  <c r="A110" i="16"/>
  <c r="D109" i="16"/>
  <c r="C109" i="16"/>
  <c r="B109" i="16"/>
  <c r="A109" i="16"/>
  <c r="B108" i="16"/>
  <c r="A108" i="16"/>
  <c r="B107" i="16"/>
  <c r="A107" i="16"/>
  <c r="B106" i="16"/>
  <c r="A106" i="16"/>
  <c r="B105" i="16"/>
  <c r="A105" i="16"/>
  <c r="B104" i="16"/>
  <c r="A104" i="16"/>
  <c r="B103" i="16"/>
  <c r="A103" i="16"/>
  <c r="B102" i="16"/>
  <c r="A102" i="16"/>
  <c r="B101" i="16"/>
  <c r="A101" i="16"/>
  <c r="B100" i="16"/>
  <c r="A100" i="16"/>
  <c r="B99" i="16"/>
  <c r="A99" i="16"/>
  <c r="B98" i="16"/>
  <c r="A98" i="16"/>
  <c r="B97" i="16"/>
  <c r="A97" i="16"/>
  <c r="B96" i="16"/>
  <c r="A96" i="16"/>
  <c r="B95" i="16"/>
  <c r="A95" i="16"/>
  <c r="B94" i="16"/>
  <c r="A94" i="16"/>
  <c r="B93" i="16"/>
  <c r="A93" i="16"/>
  <c r="B92" i="16"/>
  <c r="A92" i="16"/>
  <c r="B91" i="16"/>
  <c r="A91" i="16"/>
  <c r="B90" i="16"/>
  <c r="A90" i="16"/>
  <c r="B89" i="16"/>
  <c r="A89" i="16"/>
  <c r="B88" i="16"/>
  <c r="A88" i="16"/>
  <c r="B87" i="16"/>
  <c r="A87" i="16"/>
  <c r="B86" i="16"/>
  <c r="A86" i="16"/>
  <c r="B85" i="16"/>
  <c r="A85" i="16"/>
  <c r="B84" i="16"/>
  <c r="A84" i="16"/>
  <c r="B83" i="16"/>
  <c r="A83" i="16"/>
  <c r="B82" i="16"/>
  <c r="A82" i="16"/>
  <c r="B81" i="16"/>
  <c r="A81" i="16"/>
  <c r="B80" i="16"/>
  <c r="A80" i="16"/>
  <c r="B79" i="16"/>
  <c r="A79" i="16"/>
  <c r="B78" i="16"/>
  <c r="A78" i="16"/>
  <c r="B77" i="16"/>
  <c r="A77" i="16"/>
  <c r="B76" i="16"/>
  <c r="A76" i="16"/>
  <c r="B75" i="16"/>
  <c r="A75" i="16"/>
  <c r="B74" i="16"/>
  <c r="A74" i="16"/>
  <c r="B73" i="16"/>
  <c r="A73" i="16"/>
  <c r="B72" i="16"/>
  <c r="A72" i="16"/>
  <c r="B71" i="16"/>
  <c r="A71" i="16"/>
  <c r="B70" i="16"/>
  <c r="A70" i="16"/>
  <c r="B69" i="16"/>
  <c r="A69" i="16"/>
  <c r="B68" i="16"/>
  <c r="A68" i="16"/>
  <c r="B67" i="16"/>
  <c r="A67" i="16"/>
  <c r="B66" i="16"/>
  <c r="A66" i="16"/>
  <c r="B65" i="16"/>
  <c r="A65" i="16"/>
  <c r="B64" i="16"/>
  <c r="A64" i="16"/>
  <c r="B63" i="16"/>
  <c r="A63" i="16"/>
  <c r="B62" i="16"/>
  <c r="A62" i="16"/>
  <c r="B61" i="16"/>
  <c r="A61" i="16"/>
  <c r="B60" i="16"/>
  <c r="A60" i="16"/>
  <c r="B59" i="16"/>
  <c r="A59" i="16"/>
  <c r="B58" i="16"/>
  <c r="A58" i="16"/>
  <c r="B57" i="16"/>
  <c r="A57" i="16"/>
  <c r="B56" i="16"/>
  <c r="A56" i="16"/>
  <c r="B55" i="16"/>
  <c r="A55" i="16"/>
  <c r="B54" i="16"/>
  <c r="A54" i="16"/>
  <c r="B53" i="16"/>
  <c r="A53" i="16"/>
  <c r="B52" i="16"/>
  <c r="A52" i="16"/>
  <c r="B51" i="16"/>
  <c r="A51" i="16"/>
  <c r="B50" i="16"/>
  <c r="A50" i="16"/>
  <c r="B49" i="16"/>
  <c r="A49" i="16"/>
  <c r="B48" i="16"/>
  <c r="A48" i="16"/>
  <c r="B47" i="16"/>
  <c r="A47" i="16"/>
  <c r="B46" i="16"/>
  <c r="A46" i="16"/>
  <c r="B45" i="16"/>
  <c r="A45" i="16"/>
  <c r="B44" i="16"/>
  <c r="A44" i="16"/>
  <c r="B43" i="16"/>
  <c r="A43" i="16"/>
  <c r="B42" i="16"/>
  <c r="A42" i="16"/>
  <c r="B41" i="16"/>
  <c r="A41" i="16"/>
  <c r="B40" i="16"/>
  <c r="A40" i="16"/>
  <c r="B39" i="16"/>
  <c r="A39" i="16"/>
  <c r="B38" i="16"/>
  <c r="A38" i="16"/>
  <c r="B37" i="16"/>
  <c r="A37" i="16"/>
  <c r="B36" i="16"/>
  <c r="A36" i="16"/>
  <c r="B35" i="16"/>
  <c r="A35" i="16"/>
  <c r="B34" i="16"/>
  <c r="A34" i="16"/>
  <c r="B33" i="16"/>
  <c r="A33" i="16"/>
  <c r="B32" i="16"/>
  <c r="A32" i="16"/>
  <c r="B31" i="16"/>
  <c r="A31" i="16"/>
  <c r="B30" i="16"/>
  <c r="A30" i="16"/>
  <c r="B29" i="16"/>
  <c r="A29" i="16"/>
  <c r="B28" i="16"/>
  <c r="A28" i="16"/>
  <c r="B27" i="16"/>
  <c r="A27" i="16"/>
  <c r="B26" i="16"/>
  <c r="A26" i="16"/>
  <c r="B25" i="16"/>
  <c r="A25" i="16"/>
  <c r="B24" i="16"/>
  <c r="A24" i="16"/>
  <c r="B23" i="16"/>
  <c r="A23" i="16"/>
  <c r="B22" i="16"/>
  <c r="A22" i="16"/>
  <c r="B21" i="16"/>
  <c r="A21" i="16"/>
  <c r="B20" i="16"/>
  <c r="A20" i="16"/>
  <c r="B19" i="16"/>
  <c r="A19" i="16"/>
  <c r="B18" i="16"/>
  <c r="A18" i="16"/>
  <c r="B17" i="16"/>
  <c r="A17" i="16"/>
  <c r="B16" i="16"/>
  <c r="A16" i="16"/>
  <c r="B15" i="16"/>
  <c r="A15" i="16"/>
  <c r="B14" i="16"/>
  <c r="A14" i="16"/>
  <c r="B13" i="16"/>
  <c r="A13" i="16"/>
  <c r="B12" i="16"/>
  <c r="A12" i="16"/>
  <c r="B11" i="16"/>
  <c r="A11" i="16"/>
  <c r="B10" i="16"/>
  <c r="A10" i="16"/>
  <c r="B9" i="16"/>
  <c r="A9" i="16"/>
  <c r="B8" i="16"/>
  <c r="A8" i="16"/>
  <c r="B7" i="16"/>
  <c r="A7" i="16"/>
  <c r="B6" i="16"/>
  <c r="A6" i="16"/>
  <c r="D5" i="16"/>
  <c r="C5" i="16"/>
  <c r="B5" i="16"/>
  <c r="B4" i="16"/>
  <c r="A4" i="16"/>
  <c r="C3" i="16"/>
  <c r="B3" i="16"/>
  <c r="A3" i="16"/>
  <c r="A2" i="16"/>
  <c r="O7" i="15"/>
  <c r="B26" i="13"/>
  <c r="H24" i="13"/>
  <c r="H25" i="13"/>
  <c r="H26" i="13" s="1"/>
  <c r="C26" i="13"/>
  <c r="D26" i="13"/>
  <c r="E26" i="13"/>
  <c r="F26" i="13"/>
  <c r="G26" i="13"/>
  <c r="B9" i="13"/>
  <c r="C9" i="13"/>
  <c r="C11" i="13" s="1"/>
  <c r="E9" i="13"/>
  <c r="E11" i="13" s="1"/>
  <c r="F9" i="13"/>
  <c r="F11" i="13"/>
  <c r="G9" i="13"/>
  <c r="G10" i="13"/>
  <c r="G11" i="13" s="1"/>
  <c r="F10" i="13"/>
  <c r="E10" i="13"/>
  <c r="D10" i="13"/>
  <c r="C10" i="13"/>
  <c r="B10" i="13"/>
  <c r="B11" i="13"/>
  <c r="E187" i="12"/>
  <c r="F187" i="12"/>
  <c r="L187" i="12" s="1"/>
  <c r="G187" i="12"/>
  <c r="H187" i="12"/>
  <c r="I187" i="12"/>
  <c r="K187" i="12"/>
  <c r="E186" i="12"/>
  <c r="F186" i="12"/>
  <c r="G186" i="12"/>
  <c r="L186" i="12" s="1"/>
  <c r="H186" i="12"/>
  <c r="I186" i="12"/>
  <c r="K186" i="12"/>
  <c r="E185" i="12"/>
  <c r="L185" i="12"/>
  <c r="K185" i="12"/>
  <c r="J185" i="12"/>
  <c r="I185" i="12"/>
  <c r="H185" i="12"/>
  <c r="G185" i="12"/>
  <c r="F185" i="12"/>
  <c r="L184" i="12"/>
  <c r="L183" i="12"/>
  <c r="L182" i="12"/>
  <c r="L181" i="12"/>
  <c r="L180" i="12"/>
  <c r="L179" i="12"/>
  <c r="L178" i="12"/>
  <c r="L177" i="12"/>
  <c r="L176" i="12"/>
  <c r="L174" i="12"/>
  <c r="L173" i="12"/>
  <c r="L172" i="12"/>
  <c r="L171" i="12"/>
  <c r="L170" i="12"/>
  <c r="L169" i="12"/>
  <c r="L168" i="12"/>
  <c r="L167" i="12"/>
  <c r="L166" i="12"/>
  <c r="L165" i="12"/>
  <c r="L164" i="12"/>
  <c r="L163" i="12"/>
  <c r="L162" i="12"/>
  <c r="L161" i="12"/>
  <c r="L160"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B119" i="12"/>
  <c r="L114" i="12"/>
  <c r="L113" i="12"/>
  <c r="L112" i="12"/>
  <c r="B112" i="12"/>
  <c r="A112" i="12"/>
  <c r="L111" i="12"/>
  <c r="L110" i="12"/>
  <c r="L109" i="12"/>
  <c r="B109" i="12"/>
  <c r="A109" i="12"/>
  <c r="L108" i="12"/>
  <c r="L107" i="12"/>
  <c r="L106" i="12"/>
  <c r="L105" i="12"/>
  <c r="L104" i="12"/>
  <c r="L103" i="12"/>
  <c r="B103" i="12"/>
  <c r="A103" i="12"/>
  <c r="L102" i="12"/>
  <c r="L101" i="12"/>
  <c r="L100" i="12"/>
  <c r="B100" i="12"/>
  <c r="A100" i="12"/>
  <c r="L98" i="12"/>
  <c r="L97" i="12"/>
  <c r="L96" i="12"/>
  <c r="B96" i="12"/>
  <c r="A96" i="12"/>
  <c r="L95" i="12"/>
  <c r="L94" i="12"/>
  <c r="L93" i="12"/>
  <c r="B93" i="12"/>
  <c r="A93" i="12"/>
  <c r="L92" i="12"/>
  <c r="L91" i="12"/>
  <c r="L90" i="12"/>
  <c r="B90" i="12"/>
  <c r="A90" i="12"/>
  <c r="L89" i="12"/>
  <c r="L88" i="12"/>
  <c r="L87" i="12"/>
  <c r="B87" i="12"/>
  <c r="A87" i="12"/>
  <c r="L86" i="12"/>
  <c r="L85" i="12"/>
  <c r="L84" i="12"/>
  <c r="B84" i="12"/>
  <c r="A84" i="12"/>
  <c r="L83" i="12"/>
  <c r="L82" i="12"/>
  <c r="B81" i="12"/>
  <c r="A81" i="12"/>
  <c r="L80" i="12"/>
  <c r="L79" i="12"/>
  <c r="L78" i="12"/>
  <c r="B78" i="12"/>
  <c r="A78" i="12"/>
  <c r="L77" i="12"/>
  <c r="L76" i="12"/>
  <c r="L75" i="12"/>
  <c r="B75" i="12"/>
  <c r="A75" i="12"/>
  <c r="L74" i="12"/>
  <c r="L73" i="12"/>
  <c r="L72" i="12"/>
  <c r="B72" i="12"/>
  <c r="A72" i="12"/>
  <c r="L71" i="12"/>
  <c r="L70" i="12"/>
  <c r="L69" i="12"/>
  <c r="B69" i="12"/>
  <c r="A69" i="12"/>
  <c r="L68" i="12"/>
  <c r="L67" i="12"/>
  <c r="L66" i="12"/>
  <c r="B66" i="12"/>
  <c r="A66" i="12"/>
  <c r="L65" i="12"/>
  <c r="L64" i="12"/>
  <c r="L63" i="12"/>
  <c r="B63" i="12"/>
  <c r="L62" i="12"/>
  <c r="L61" i="12"/>
  <c r="L60" i="12"/>
  <c r="B60" i="12"/>
  <c r="L59" i="12"/>
  <c r="L58" i="12"/>
  <c r="L57" i="12"/>
  <c r="B57" i="12"/>
  <c r="L56" i="12"/>
  <c r="L55" i="12"/>
  <c r="L54" i="12"/>
  <c r="B54" i="12"/>
  <c r="L53" i="12"/>
  <c r="L52" i="12"/>
  <c r="L51" i="12"/>
  <c r="B51" i="12"/>
  <c r="L50" i="12"/>
  <c r="L49" i="12"/>
  <c r="L48" i="12"/>
  <c r="B48" i="12"/>
  <c r="L46" i="12"/>
  <c r="L45" i="12"/>
  <c r="L44" i="12"/>
  <c r="B44" i="12"/>
  <c r="A44" i="12"/>
  <c r="L43" i="12"/>
  <c r="L42" i="12"/>
  <c r="L41" i="12"/>
  <c r="B41" i="12"/>
  <c r="A41" i="12"/>
  <c r="B40" i="12"/>
  <c r="D11" i="9"/>
  <c r="F11" i="9"/>
  <c r="F10" i="9" s="1"/>
  <c r="F17" i="9" s="1"/>
  <c r="F12" i="9"/>
  <c r="F13" i="9"/>
  <c r="F14" i="9"/>
  <c r="D4" i="9"/>
  <c r="F4" i="9"/>
  <c r="F3" i="9" s="1"/>
  <c r="F5" i="9"/>
  <c r="F6" i="9"/>
  <c r="F7" i="9"/>
  <c r="F8" i="9"/>
  <c r="I45" i="8"/>
  <c r="C6" i="8"/>
  <c r="C5" i="8" s="1"/>
  <c r="C12" i="8"/>
  <c r="C28" i="8"/>
  <c r="C33" i="8"/>
  <c r="F33" i="8" s="1"/>
  <c r="C16" i="8"/>
  <c r="K16" i="8" s="1"/>
  <c r="G7" i="7" s="1"/>
  <c r="F45" i="8"/>
  <c r="F44" i="8"/>
  <c r="F43" i="8"/>
  <c r="F42" i="8"/>
  <c r="F41" i="8"/>
  <c r="F40" i="8"/>
  <c r="F39" i="8"/>
  <c r="I38" i="8"/>
  <c r="K38" i="8" s="1"/>
  <c r="G10" i="7" s="1"/>
  <c r="F38" i="8"/>
  <c r="I37" i="8"/>
  <c r="K37" i="8" s="1"/>
  <c r="I36" i="8"/>
  <c r="K36" i="8" s="1"/>
  <c r="I35" i="8"/>
  <c r="K35" i="8" s="1"/>
  <c r="I34" i="8"/>
  <c r="K34" i="8" s="1"/>
  <c r="K33" i="8" s="1"/>
  <c r="G9" i="7" s="1"/>
  <c r="I32" i="8"/>
  <c r="K32" i="8" s="1"/>
  <c r="I31" i="8"/>
  <c r="K31" i="8" s="1"/>
  <c r="I30" i="8"/>
  <c r="K30" i="8" s="1"/>
  <c r="I29" i="8"/>
  <c r="K29" i="8" s="1"/>
  <c r="K28" i="8" s="1"/>
  <c r="F12" i="8"/>
  <c r="E12" i="8"/>
  <c r="F6" i="8"/>
  <c r="E6" i="8"/>
  <c r="J4" i="8"/>
  <c r="E5" i="7" s="1"/>
  <c r="F11" i="7" s="1"/>
  <c r="E11" i="7"/>
  <c r="C11" i="7"/>
  <c r="B11" i="7"/>
  <c r="A11" i="7"/>
  <c r="E10" i="7"/>
  <c r="C10" i="7"/>
  <c r="B10" i="7"/>
  <c r="A10" i="7"/>
  <c r="E9" i="7"/>
  <c r="C9" i="7"/>
  <c r="B9" i="7"/>
  <c r="A9" i="7"/>
  <c r="H8" i="7"/>
  <c r="E8" i="7"/>
  <c r="C8" i="7"/>
  <c r="B8" i="7"/>
  <c r="A8" i="7"/>
  <c r="H7" i="7"/>
  <c r="E7" i="7"/>
  <c r="B7" i="7"/>
  <c r="A7" i="7"/>
  <c r="H6" i="7"/>
  <c r="G6" i="7"/>
  <c r="E6" i="7"/>
  <c r="B6" i="7"/>
  <c r="A6" i="7"/>
  <c r="G4" i="7"/>
  <c r="E4" i="7"/>
  <c r="H11" i="6"/>
  <c r="I11" i="6"/>
  <c r="G11" i="6"/>
  <c r="H10" i="6"/>
  <c r="I10" i="6" s="1"/>
  <c r="G10" i="6"/>
  <c r="H9" i="6"/>
  <c r="I9" i="6"/>
  <c r="G9" i="6"/>
  <c r="H8" i="6"/>
  <c r="I8" i="6" s="1"/>
  <c r="G8" i="6"/>
  <c r="G7" i="6"/>
  <c r="G6" i="6"/>
  <c r="F5" i="6"/>
  <c r="G5" i="6"/>
  <c r="D5" i="6"/>
  <c r="G4" i="6"/>
  <c r="E3" i="6"/>
  <c r="F3" i="6"/>
  <c r="G3" i="6" s="1"/>
  <c r="D3" i="6"/>
  <c r="F273" i="5"/>
  <c r="F284" i="5"/>
  <c r="F199" i="5"/>
  <c r="F253" i="5"/>
  <c r="F196" i="5"/>
  <c r="F163" i="5"/>
  <c r="M121" i="5"/>
  <c r="F121" i="5"/>
  <c r="M114" i="5"/>
  <c r="F114" i="5"/>
  <c r="F142" i="5"/>
  <c r="M159" i="5"/>
  <c r="F159" i="5"/>
  <c r="F141" i="5"/>
  <c r="F135" i="5"/>
  <c r="F130" i="5"/>
  <c r="F77" i="5"/>
  <c r="F68" i="5"/>
  <c r="AB38" i="5"/>
  <c r="F35" i="5"/>
  <c r="F31" i="5"/>
  <c r="M29" i="5"/>
  <c r="F29" i="5"/>
  <c r="C27" i="2" s="1"/>
  <c r="F15" i="5"/>
  <c r="F10" i="5"/>
  <c r="F9" i="5"/>
  <c r="AC74" i="27"/>
  <c r="AF74" i="27"/>
  <c r="AH74" i="27" s="1"/>
  <c r="AF75" i="27"/>
  <c r="AH75" i="27" s="1"/>
  <c r="AF162" i="27"/>
  <c r="AF161" i="27" s="1"/>
  <c r="AH161" i="27" s="1"/>
  <c r="AC161" i="27"/>
  <c r="AF10" i="27"/>
  <c r="AH10" i="27" s="1"/>
  <c r="AF38" i="27"/>
  <c r="AH38" i="27" s="1"/>
  <c r="AH39" i="27"/>
  <c r="AH42" i="27"/>
  <c r="AF41" i="27"/>
  <c r="AH41" i="27" s="1"/>
  <c r="AH28" i="27"/>
  <c r="AF152" i="27"/>
  <c r="AH152" i="27"/>
  <c r="AH153" i="27"/>
  <c r="AH186" i="27"/>
  <c r="AF185" i="27"/>
  <c r="AG204" i="27"/>
  <c r="AH248" i="27"/>
  <c r="AF247" i="27"/>
  <c r="AG8" i="27"/>
  <c r="AC19" i="27"/>
  <c r="AF19" i="27"/>
  <c r="AH19" i="27" s="1"/>
  <c r="AC31" i="27"/>
  <c r="AG85" i="27"/>
  <c r="AC138" i="27"/>
  <c r="AF138" i="27"/>
  <c r="AH138" i="27"/>
  <c r="AH174" i="27"/>
  <c r="AF172" i="27"/>
  <c r="AH172" i="27" s="1"/>
  <c r="AH175" i="27"/>
  <c r="AC252" i="27"/>
  <c r="AG48" i="27"/>
  <c r="AH48" i="27"/>
  <c r="AF54" i="27"/>
  <c r="AH54" i="27"/>
  <c r="AF56" i="27"/>
  <c r="AH56" i="27"/>
  <c r="AC60" i="27"/>
  <c r="AC69" i="27"/>
  <c r="AG69" i="27" s="1"/>
  <c r="AF87" i="27"/>
  <c r="AC86" i="27"/>
  <c r="AF94" i="27"/>
  <c r="AH94" i="27"/>
  <c r="AH106" i="27"/>
  <c r="AC132" i="27"/>
  <c r="AF180" i="27"/>
  <c r="AF179" i="27" s="1"/>
  <c r="AH179" i="27" s="1"/>
  <c r="AC179" i="27"/>
  <c r="AH220" i="27"/>
  <c r="AF50" i="27"/>
  <c r="AH50" i="27"/>
  <c r="AF61" i="27"/>
  <c r="AH61" i="27"/>
  <c r="AC65" i="27"/>
  <c r="AF70" i="27"/>
  <c r="AH70" i="27" s="1"/>
  <c r="AF112" i="27"/>
  <c r="AH112" i="27" s="1"/>
  <c r="AF130" i="27"/>
  <c r="AH130" i="27" s="1"/>
  <c r="AC129" i="27"/>
  <c r="AF132" i="27"/>
  <c r="AH132" i="27" s="1"/>
  <c r="AF147" i="27"/>
  <c r="AH147" i="27" s="1"/>
  <c r="AC152" i="27"/>
  <c r="AG184" i="27"/>
  <c r="AH193" i="27"/>
  <c r="AF200" i="27"/>
  <c r="AF184" i="27" s="1"/>
  <c r="AH184" i="27" s="1"/>
  <c r="AH200" i="27"/>
  <c r="AC241" i="27"/>
  <c r="AC226" i="27"/>
  <c r="AC225" i="27" s="1"/>
  <c r="AH162" i="27"/>
  <c r="AG65" i="27"/>
  <c r="AF65" i="27"/>
  <c r="AH65" i="27" s="1"/>
  <c r="AH87" i="27"/>
  <c r="AF86" i="27"/>
  <c r="AF225" i="27"/>
  <c r="AH225" i="27" s="1"/>
  <c r="AH247" i="27"/>
  <c r="AH185" i="27"/>
  <c r="AG60" i="27"/>
  <c r="AF60" i="27"/>
  <c r="AH60" i="27" s="1"/>
  <c r="AC47" i="27"/>
  <c r="AC46" i="27" s="1"/>
  <c r="AH180" i="27"/>
  <c r="AF69" i="27"/>
  <c r="AH69" i="27" s="1"/>
  <c r="AG47" i="27"/>
  <c r="AG46" i="27" s="1"/>
  <c r="AG7" i="27" s="1"/>
  <c r="AG1" i="27" s="1"/>
  <c r="AG3" i="27" s="1"/>
  <c r="AH86" i="27"/>
  <c r="AB372" i="5"/>
  <c r="AR32" i="5" l="1"/>
  <c r="AK32" i="5" s="1"/>
  <c r="AE31" i="5"/>
  <c r="AI10" i="5"/>
  <c r="B27" i="13"/>
  <c r="F27" i="13"/>
  <c r="D27" i="13"/>
  <c r="I24" i="13"/>
  <c r="C27" i="13"/>
  <c r="E27" i="13"/>
  <c r="G27" i="13"/>
  <c r="J160" i="17"/>
  <c r="J168" i="17"/>
  <c r="K4" i="8"/>
  <c r="G5" i="7" s="1"/>
  <c r="G8" i="7"/>
  <c r="C4" i="8"/>
  <c r="G5" i="8"/>
  <c r="D6" i="7" s="1"/>
  <c r="C6" i="7"/>
  <c r="J120" i="17"/>
  <c r="W178" i="17"/>
  <c r="J128" i="17"/>
  <c r="F8" i="7"/>
  <c r="J253" i="17"/>
  <c r="J261" i="17"/>
  <c r="D280" i="17"/>
  <c r="J280" i="17" s="1"/>
  <c r="J281" i="17"/>
  <c r="J296" i="17"/>
  <c r="D317" i="17"/>
  <c r="J317" i="17" s="1"/>
  <c r="J318" i="17"/>
  <c r="AF47" i="27"/>
  <c r="AF146" i="27"/>
  <c r="AH146" i="27" s="1"/>
  <c r="F7" i="7"/>
  <c r="F10" i="7"/>
  <c r="F16" i="8"/>
  <c r="I28" i="8"/>
  <c r="I33" i="8"/>
  <c r="I25" i="13"/>
  <c r="D112" i="17"/>
  <c r="E136" i="17"/>
  <c r="J136" i="17" s="1"/>
  <c r="D144" i="17"/>
  <c r="J144" i="17" s="1"/>
  <c r="W157" i="17"/>
  <c r="L168" i="17"/>
  <c r="W168" i="17" s="1"/>
  <c r="W229" i="17"/>
  <c r="D248" i="17"/>
  <c r="D223" i="17" s="1"/>
  <c r="J249" i="17"/>
  <c r="J264" i="17"/>
  <c r="W314" i="17"/>
  <c r="J325" i="17"/>
  <c r="W352" i="17"/>
  <c r="K351" i="17"/>
  <c r="F6" i="7"/>
  <c r="W117" i="17"/>
  <c r="M144" i="17"/>
  <c r="M111" i="17" s="1"/>
  <c r="E272" i="17"/>
  <c r="J272" i="17" s="1"/>
  <c r="J273" i="17"/>
  <c r="W285" i="17"/>
  <c r="M280" i="17"/>
  <c r="J289" i="17"/>
  <c r="W293" i="17"/>
  <c r="L288" i="17"/>
  <c r="H305" i="17"/>
  <c r="H110" i="17" s="1"/>
  <c r="J307" i="17"/>
  <c r="M351" i="17"/>
  <c r="M350" i="17" s="1"/>
  <c r="AB47" i="27"/>
  <c r="AF129" i="27"/>
  <c r="G16" i="8"/>
  <c r="D7" i="7" s="1"/>
  <c r="C7" i="7"/>
  <c r="F9" i="7"/>
  <c r="E63" i="17"/>
  <c r="J63" i="17" s="1"/>
  <c r="E240" i="17"/>
  <c r="J240" i="17" s="1"/>
  <c r="J241" i="17"/>
  <c r="E248" i="17"/>
  <c r="W253" i="17"/>
  <c r="M248" i="17"/>
  <c r="M223" i="17" s="1"/>
  <c r="D256" i="17"/>
  <c r="W261" i="17"/>
  <c r="L256" i="17"/>
  <c r="L223" i="17" s="1"/>
  <c r="J285" i="17"/>
  <c r="J293" i="17"/>
  <c r="D305" i="17"/>
  <c r="J305" i="17" s="1"/>
  <c r="N305" i="17"/>
  <c r="N110" i="17" s="1"/>
  <c r="D328" i="17"/>
  <c r="J328" i="17" s="1"/>
  <c r="W329" i="17"/>
  <c r="E339" i="17"/>
  <c r="J339" i="17" s="1"/>
  <c r="G352" i="17"/>
  <c r="G351" i="17" s="1"/>
  <c r="G350" i="17" s="1"/>
  <c r="J350" i="17" s="1"/>
  <c r="J362" i="17"/>
  <c r="J373" i="17"/>
  <c r="AH72" i="27"/>
  <c r="AF205" i="27"/>
  <c r="AH206" i="27"/>
  <c r="AH215" i="27"/>
  <c r="E256" i="17"/>
  <c r="E288" i="17"/>
  <c r="J288" i="17" s="1"/>
  <c r="E306" i="17"/>
  <c r="E305" i="17" s="1"/>
  <c r="J329" i="17"/>
  <c r="W353" i="17"/>
  <c r="W359" i="17"/>
  <c r="J366" i="17"/>
  <c r="W367" i="17"/>
  <c r="AG53" i="27"/>
  <c r="AF53" i="27"/>
  <c r="AH53" i="27" s="1"/>
  <c r="AG71" i="27"/>
  <c r="AF71" i="27"/>
  <c r="W362" i="17"/>
  <c r="P366" i="17"/>
  <c r="W366" i="17" s="1"/>
  <c r="J371" i="17"/>
  <c r="AF25" i="27"/>
  <c r="AH25" i="27" s="1"/>
  <c r="AC24" i="27"/>
  <c r="AC168" i="27"/>
  <c r="AF169" i="27"/>
  <c r="AC112" i="27"/>
  <c r="AC200" i="27"/>
  <c r="AC184" i="27" s="1"/>
  <c r="AH216" i="27"/>
  <c r="AF11" i="27"/>
  <c r="AH11" i="27" s="1"/>
  <c r="AF211" i="27"/>
  <c r="AH221" i="27"/>
  <c r="AC205" i="27"/>
  <c r="AC204" i="27" s="1"/>
  <c r="AS356" i="5"/>
  <c r="AL356" i="5" s="1"/>
  <c r="AP356" i="5"/>
  <c r="AR356" i="5"/>
  <c r="AK356" i="5" s="1"/>
  <c r="AQ356" i="5"/>
  <c r="AJ356" i="5" s="1"/>
  <c r="AQ353" i="5"/>
  <c r="AJ353" i="5" s="1"/>
  <c r="AR353" i="5"/>
  <c r="AK353" i="5" s="1"/>
  <c r="AP353" i="5"/>
  <c r="AS353" i="5"/>
  <c r="AL353" i="5" s="1"/>
  <c r="AQ354" i="5"/>
  <c r="AJ354" i="5" s="1"/>
  <c r="AR354" i="5"/>
  <c r="AK354" i="5" s="1"/>
  <c r="AS354" i="5"/>
  <c r="AL354" i="5" s="1"/>
  <c r="AP354" i="5"/>
  <c r="AI354" i="5" s="1"/>
  <c r="AP355" i="5"/>
  <c r="AI355" i="5" s="1"/>
  <c r="AS355" i="5"/>
  <c r="AL355" i="5" s="1"/>
  <c r="AQ355" i="5"/>
  <c r="AJ355" i="5" s="1"/>
  <c r="AR355" i="5"/>
  <c r="AK355" i="5" s="1"/>
  <c r="M253" i="5"/>
  <c r="M77" i="5"/>
  <c r="M277" i="5"/>
  <c r="M284" i="5"/>
  <c r="M141" i="5"/>
  <c r="M221" i="5"/>
  <c r="M9" i="5"/>
  <c r="M196" i="5"/>
  <c r="M236" i="5"/>
  <c r="M135" i="5"/>
  <c r="M268" i="5"/>
  <c r="M31" i="5"/>
  <c r="M68" i="5"/>
  <c r="M163" i="5"/>
  <c r="M273" i="5"/>
  <c r="M130" i="5"/>
  <c r="M126" i="5"/>
  <c r="M168" i="5"/>
  <c r="M199" i="5"/>
  <c r="AS63" i="5"/>
  <c r="AL63" i="5" s="1"/>
  <c r="AT63" i="5"/>
  <c r="AM63" i="5" s="1"/>
  <c r="AR63" i="5"/>
  <c r="AK63" i="5" s="1"/>
  <c r="AQ63" i="5"/>
  <c r="AJ63" i="5" s="1"/>
  <c r="AP63" i="5"/>
  <c r="AI63" i="5" s="1"/>
  <c r="AE62" i="5"/>
  <c r="AQ24" i="5"/>
  <c r="AJ24" i="5" s="1"/>
  <c r="AR24" i="5"/>
  <c r="AK24" i="5" s="1"/>
  <c r="AS24" i="5"/>
  <c r="AL24" i="5" s="1"/>
  <c r="AT24" i="5"/>
  <c r="AM24" i="5" s="1"/>
  <c r="AP24" i="5"/>
  <c r="AI24" i="5" s="1"/>
  <c r="AQ59" i="5"/>
  <c r="AQ58" i="5" s="1"/>
  <c r="AP59" i="5"/>
  <c r="AP58" i="5" s="1"/>
  <c r="AR59" i="5"/>
  <c r="AR58" i="5" s="1"/>
  <c r="AS59" i="5"/>
  <c r="AS58" i="5" s="1"/>
  <c r="AT59" i="5"/>
  <c r="AT58" i="5" s="1"/>
  <c r="AS25" i="5"/>
  <c r="AL25" i="5" s="1"/>
  <c r="AQ25" i="5"/>
  <c r="AJ25" i="5" s="1"/>
  <c r="AR25" i="5"/>
  <c r="AK25" i="5" s="1"/>
  <c r="AP25" i="5"/>
  <c r="AI25" i="5" s="1"/>
  <c r="AT64" i="5"/>
  <c r="AM64" i="5" s="1"/>
  <c r="AQ371" i="5"/>
  <c r="AJ371" i="5" s="1"/>
  <c r="AR371" i="5"/>
  <c r="AK371" i="5" s="1"/>
  <c r="AS371" i="5"/>
  <c r="AT371" i="5"/>
  <c r="AM371" i="5" s="1"/>
  <c r="AP371" i="5"/>
  <c r="AS373" i="5"/>
  <c r="AR373" i="5"/>
  <c r="AT373" i="5"/>
  <c r="AP373" i="5"/>
  <c r="AI373" i="5" s="1"/>
  <c r="AQ373" i="5"/>
  <c r="AG367" i="5"/>
  <c r="K158" i="21" s="1"/>
  <c r="F158" i="21" s="1"/>
  <c r="AT367" i="5"/>
  <c r="AM367" i="5" s="1"/>
  <c r="AP367" i="5"/>
  <c r="AI367" i="5" s="1"/>
  <c r="AS367" i="5"/>
  <c r="AL367" i="5" s="1"/>
  <c r="AQ367" i="5"/>
  <c r="AJ367" i="5" s="1"/>
  <c r="AR367" i="5"/>
  <c r="AK367" i="5" s="1"/>
  <c r="AR363" i="5"/>
  <c r="AK363" i="5" s="1"/>
  <c r="AS363" i="5"/>
  <c r="AL363" i="5" s="1"/>
  <c r="AT363" i="5"/>
  <c r="AM363" i="5" s="1"/>
  <c r="AP363" i="5"/>
  <c r="AI363" i="5" s="1"/>
  <c r="AQ363" i="5"/>
  <c r="AJ363" i="5" s="1"/>
  <c r="AG364" i="5"/>
  <c r="K155" i="21" s="1"/>
  <c r="F155" i="21" s="1"/>
  <c r="AQ364" i="5"/>
  <c r="AJ364" i="5" s="1"/>
  <c r="AP364" i="5"/>
  <c r="AI364" i="5" s="1"/>
  <c r="AR364" i="5"/>
  <c r="AK364" i="5" s="1"/>
  <c r="AS364" i="5"/>
  <c r="AL364" i="5" s="1"/>
  <c r="AT364" i="5"/>
  <c r="AM364" i="5" s="1"/>
  <c r="AQ368" i="5"/>
  <c r="AJ368" i="5" s="1"/>
  <c r="AR368" i="5"/>
  <c r="AK368" i="5" s="1"/>
  <c r="AS368" i="5"/>
  <c r="AL368" i="5" s="1"/>
  <c r="AT368" i="5"/>
  <c r="AM368" i="5" s="1"/>
  <c r="AP368" i="5"/>
  <c r="AI368" i="5" s="1"/>
  <c r="AG369" i="5"/>
  <c r="AR369" i="5"/>
  <c r="AK369" i="5" s="1"/>
  <c r="AQ369" i="5"/>
  <c r="AJ369" i="5" s="1"/>
  <c r="AP369" i="5"/>
  <c r="AI369" i="5" s="1"/>
  <c r="AS337" i="5"/>
  <c r="AL337" i="5" s="1"/>
  <c r="AT337" i="5"/>
  <c r="AM337" i="5" s="1"/>
  <c r="AP337" i="5"/>
  <c r="AI337" i="5" s="1"/>
  <c r="AQ337" i="5"/>
  <c r="AJ337" i="5" s="1"/>
  <c r="AR337" i="5"/>
  <c r="AK337" i="5" s="1"/>
  <c r="AT336" i="5"/>
  <c r="AM336" i="5" s="1"/>
  <c r="AQ336" i="5"/>
  <c r="AJ336" i="5" s="1"/>
  <c r="AR336" i="5"/>
  <c r="AK336" i="5" s="1"/>
  <c r="AS336" i="5"/>
  <c r="AL336" i="5" s="1"/>
  <c r="AP336" i="5"/>
  <c r="AI336" i="5" s="1"/>
  <c r="AT335" i="5"/>
  <c r="AM335" i="5" s="1"/>
  <c r="AQ335" i="5"/>
  <c r="AJ335" i="5" s="1"/>
  <c r="AR335" i="5"/>
  <c r="AK335" i="5" s="1"/>
  <c r="AS335" i="5"/>
  <c r="AL335" i="5" s="1"/>
  <c r="AP335" i="5"/>
  <c r="AI335" i="5" s="1"/>
  <c r="AT334" i="5"/>
  <c r="AM334" i="5" s="1"/>
  <c r="AP334" i="5"/>
  <c r="AI334" i="5" s="1"/>
  <c r="AS334" i="5"/>
  <c r="AL334" i="5" s="1"/>
  <c r="AQ334" i="5"/>
  <c r="AJ334" i="5" s="1"/>
  <c r="AR334" i="5"/>
  <c r="AK334" i="5" s="1"/>
  <c r="F15" i="35"/>
  <c r="AL167" i="5"/>
  <c r="AM167" i="5"/>
  <c r="AB57" i="5"/>
  <c r="AL375" i="5"/>
  <c r="H75" i="35" s="1"/>
  <c r="AR91" i="5"/>
  <c r="AK91" i="5" s="1"/>
  <c r="AK94" i="5"/>
  <c r="F23" i="3"/>
  <c r="F27" i="3"/>
  <c r="F31" i="3"/>
  <c r="F28" i="3"/>
  <c r="F32" i="3"/>
  <c r="F24" i="3"/>
  <c r="F29" i="3"/>
  <c r="F22" i="3"/>
  <c r="F26" i="3"/>
  <c r="F30" i="3"/>
  <c r="F21" i="3"/>
  <c r="F25" i="3"/>
  <c r="AR325" i="5"/>
  <c r="AK325" i="5" s="1"/>
  <c r="AS325" i="5"/>
  <c r="AL325" i="5" s="1"/>
  <c r="AE324" i="5"/>
  <c r="AQ325" i="5"/>
  <c r="AJ325" i="5" s="1"/>
  <c r="AG322" i="5"/>
  <c r="AQ322" i="5"/>
  <c r="AJ322" i="5" s="1"/>
  <c r="AG317" i="5"/>
  <c r="AQ317" i="5"/>
  <c r="AJ317" i="5" s="1"/>
  <c r="AG312" i="5"/>
  <c r="AQ312" i="5"/>
  <c r="AJ312" i="5" s="1"/>
  <c r="AU314" i="5"/>
  <c r="AN314" i="5" s="1"/>
  <c r="AG290" i="5"/>
  <c r="K86" i="21" s="1"/>
  <c r="AQ290" i="5"/>
  <c r="AJ290" i="5" s="1"/>
  <c r="AP290" i="5"/>
  <c r="AI290" i="5" s="1"/>
  <c r="AG291" i="5"/>
  <c r="K93" i="21" s="1"/>
  <c r="G93" i="21" s="1"/>
  <c r="AR291" i="5"/>
  <c r="AK291" i="5" s="1"/>
  <c r="AQ291" i="5"/>
  <c r="AJ291" i="5" s="1"/>
  <c r="AS291" i="5"/>
  <c r="AL291" i="5" s="1"/>
  <c r="AG307" i="5"/>
  <c r="AS307" i="5"/>
  <c r="AL307" i="5" s="1"/>
  <c r="AT307" i="5"/>
  <c r="AM307" i="5" s="1"/>
  <c r="AR307" i="5"/>
  <c r="AK307" i="5" s="1"/>
  <c r="AQ307" i="5"/>
  <c r="AJ307" i="5" s="1"/>
  <c r="AG308" i="5"/>
  <c r="AR308" i="5"/>
  <c r="AK308" i="5" s="1"/>
  <c r="AS308" i="5"/>
  <c r="AL308" i="5" s="1"/>
  <c r="AT308" i="5"/>
  <c r="AM308" i="5" s="1"/>
  <c r="AQ308" i="5"/>
  <c r="AJ308" i="5" s="1"/>
  <c r="AG304" i="5"/>
  <c r="AR304" i="5"/>
  <c r="AK304" i="5" s="1"/>
  <c r="AT304" i="5"/>
  <c r="AM304" i="5" s="1"/>
  <c r="AS304" i="5"/>
  <c r="AL304" i="5" s="1"/>
  <c r="AQ304" i="5"/>
  <c r="AJ304" i="5" s="1"/>
  <c r="AG297" i="5"/>
  <c r="AT297" i="5"/>
  <c r="AM297" i="5" s="1"/>
  <c r="AS297" i="5"/>
  <c r="AL297" i="5" s="1"/>
  <c r="AR297" i="5"/>
  <c r="AK297" i="5" s="1"/>
  <c r="AQ297" i="5"/>
  <c r="AJ297" i="5" s="1"/>
  <c r="AG298" i="5"/>
  <c r="AT298" i="5"/>
  <c r="AM298" i="5" s="1"/>
  <c r="AS298" i="5"/>
  <c r="AL298" i="5" s="1"/>
  <c r="AR298" i="5"/>
  <c r="AK298" i="5" s="1"/>
  <c r="AQ298" i="5"/>
  <c r="AJ298" i="5" s="1"/>
  <c r="AT295" i="5"/>
  <c r="AM295" i="5" s="1"/>
  <c r="AS295" i="5"/>
  <c r="AL295" i="5" s="1"/>
  <c r="AR295" i="5"/>
  <c r="AK295" i="5" s="1"/>
  <c r="AQ295" i="5"/>
  <c r="AJ295" i="5" s="1"/>
  <c r="AG278" i="5"/>
  <c r="AP278" i="5"/>
  <c r="AI278" i="5" s="1"/>
  <c r="AR281" i="5"/>
  <c r="AK281" i="5" s="1"/>
  <c r="AQ281" i="5"/>
  <c r="AJ281" i="5" s="1"/>
  <c r="AG274" i="5"/>
  <c r="K84" i="21" s="1"/>
  <c r="G84" i="21" s="1"/>
  <c r="AQ274" i="5"/>
  <c r="AJ274" i="5" s="1"/>
  <c r="AR274" i="5"/>
  <c r="AK274" i="5" s="1"/>
  <c r="AU272" i="5"/>
  <c r="AN272" i="5" s="1"/>
  <c r="AG269" i="5"/>
  <c r="K136" i="21" s="1"/>
  <c r="F136" i="21" s="1"/>
  <c r="AP269" i="5"/>
  <c r="AI269" i="5" s="1"/>
  <c r="AQ269" i="5"/>
  <c r="AJ269" i="5" s="1"/>
  <c r="AP271" i="5"/>
  <c r="AI271" i="5" s="1"/>
  <c r="AQ271" i="5"/>
  <c r="AJ271" i="5" s="1"/>
  <c r="AR271" i="5"/>
  <c r="AK271" i="5" s="1"/>
  <c r="AG270" i="5"/>
  <c r="AR270" i="5"/>
  <c r="AK270" i="5" s="1"/>
  <c r="AQ270" i="5"/>
  <c r="AJ270" i="5" s="1"/>
  <c r="AM266" i="5"/>
  <c r="AQ260" i="5"/>
  <c r="AJ260" i="5" s="1"/>
  <c r="AR260" i="5"/>
  <c r="AK260" i="5" s="1"/>
  <c r="AW253" i="5"/>
  <c r="AW252" i="5" s="1"/>
  <c r="AW194" i="5" s="1"/>
  <c r="AG248" i="5"/>
  <c r="AS248" i="5"/>
  <c r="AL248" i="5" s="1"/>
  <c r="AR248" i="5"/>
  <c r="AK248" i="5" s="1"/>
  <c r="AQ248" i="5"/>
  <c r="AJ248" i="5" s="1"/>
  <c r="AT248" i="5"/>
  <c r="AM248" i="5" s="1"/>
  <c r="AP248" i="5"/>
  <c r="AI248" i="5" s="1"/>
  <c r="AG249" i="5"/>
  <c r="AS249" i="5"/>
  <c r="AL249" i="5" s="1"/>
  <c r="AR249" i="5"/>
  <c r="AK249" i="5" s="1"/>
  <c r="AQ249" i="5"/>
  <c r="AJ249" i="5" s="1"/>
  <c r="AT249" i="5"/>
  <c r="AM249" i="5" s="1"/>
  <c r="AP249" i="5"/>
  <c r="AI249" i="5" s="1"/>
  <c r="AG250" i="5"/>
  <c r="AS250" i="5"/>
  <c r="AL250" i="5" s="1"/>
  <c r="AR250" i="5"/>
  <c r="AK250" i="5" s="1"/>
  <c r="AQ250" i="5"/>
  <c r="AJ250" i="5" s="1"/>
  <c r="AT250" i="5"/>
  <c r="AM250" i="5" s="1"/>
  <c r="AP250" i="5"/>
  <c r="AI250" i="5" s="1"/>
  <c r="AG240" i="5"/>
  <c r="AT240" i="5"/>
  <c r="AM240" i="5" s="1"/>
  <c r="AP240" i="5"/>
  <c r="AI240" i="5" s="1"/>
  <c r="AS240" i="5"/>
  <c r="AL240" i="5" s="1"/>
  <c r="AR240" i="5"/>
  <c r="AK240" i="5" s="1"/>
  <c r="AQ240" i="5"/>
  <c r="AJ240" i="5" s="1"/>
  <c r="AG244" i="5"/>
  <c r="AS244" i="5"/>
  <c r="AL244" i="5" s="1"/>
  <c r="AR244" i="5"/>
  <c r="AK244" i="5" s="1"/>
  <c r="AQ244" i="5"/>
  <c r="AJ244" i="5" s="1"/>
  <c r="AP244" i="5"/>
  <c r="AI244" i="5" s="1"/>
  <c r="AT244" i="5"/>
  <c r="AM244" i="5" s="1"/>
  <c r="AG241" i="5"/>
  <c r="AS241" i="5"/>
  <c r="AL241" i="5" s="1"/>
  <c r="AR241" i="5"/>
  <c r="AK241" i="5" s="1"/>
  <c r="AQ241" i="5"/>
  <c r="AJ241" i="5" s="1"/>
  <c r="AT241" i="5"/>
  <c r="AM241" i="5" s="1"/>
  <c r="AP241" i="5"/>
  <c r="AI241" i="5" s="1"/>
  <c r="AG245" i="5"/>
  <c r="AS245" i="5"/>
  <c r="AL245" i="5" s="1"/>
  <c r="AR245" i="5"/>
  <c r="AK245" i="5" s="1"/>
  <c r="AQ245" i="5"/>
  <c r="AJ245" i="5" s="1"/>
  <c r="AT245" i="5"/>
  <c r="AM245" i="5" s="1"/>
  <c r="AP245" i="5"/>
  <c r="AI245" i="5" s="1"/>
  <c r="AG242" i="5"/>
  <c r="AP242" i="5"/>
  <c r="AI242" i="5" s="1"/>
  <c r="AS242" i="5"/>
  <c r="AL242" i="5" s="1"/>
  <c r="AR242" i="5"/>
  <c r="AK242" i="5" s="1"/>
  <c r="AQ242" i="5"/>
  <c r="AJ242" i="5" s="1"/>
  <c r="AT242" i="5"/>
  <c r="AM242" i="5" s="1"/>
  <c r="AG239" i="5"/>
  <c r="AP239" i="5"/>
  <c r="AI239" i="5" s="1"/>
  <c r="AR239" i="5"/>
  <c r="AK239" i="5" s="1"/>
  <c r="AQ239" i="5"/>
  <c r="AJ239" i="5" s="1"/>
  <c r="AS239" i="5"/>
  <c r="AL239" i="5" s="1"/>
  <c r="AT239" i="5"/>
  <c r="AM239" i="5" s="1"/>
  <c r="AG243" i="5"/>
  <c r="AP243" i="5"/>
  <c r="AI243" i="5" s="1"/>
  <c r="AT243" i="5"/>
  <c r="AM243" i="5" s="1"/>
  <c r="AS243" i="5"/>
  <c r="AL243" i="5" s="1"/>
  <c r="AR243" i="5"/>
  <c r="AK243" i="5" s="1"/>
  <c r="AQ243" i="5"/>
  <c r="AJ243" i="5" s="1"/>
  <c r="AG234" i="5"/>
  <c r="AS234" i="5"/>
  <c r="AL234" i="5" s="1"/>
  <c r="AR234" i="5"/>
  <c r="AK234" i="5" s="1"/>
  <c r="AQ234" i="5"/>
  <c r="AJ234" i="5" s="1"/>
  <c r="AP234" i="5"/>
  <c r="AI234" i="5" s="1"/>
  <c r="AP232" i="5"/>
  <c r="AI232" i="5" s="1"/>
  <c r="AS232" i="5"/>
  <c r="AL232" i="5" s="1"/>
  <c r="AQ232" i="5"/>
  <c r="AJ232" i="5" s="1"/>
  <c r="AR232" i="5"/>
  <c r="AK232" i="5" s="1"/>
  <c r="AU197" i="5"/>
  <c r="AN197" i="5" s="1"/>
  <c r="AQ196" i="5"/>
  <c r="AJ196" i="5" s="1"/>
  <c r="AG228" i="5"/>
  <c r="AR228" i="5"/>
  <c r="AK228" i="5" s="1"/>
  <c r="AS228" i="5"/>
  <c r="AL228" i="5" s="1"/>
  <c r="AQ228" i="5"/>
  <c r="AJ228" i="5" s="1"/>
  <c r="AP228" i="5"/>
  <c r="AI228" i="5" s="1"/>
  <c r="AG224" i="5"/>
  <c r="AS224" i="5"/>
  <c r="AL224" i="5" s="1"/>
  <c r="AP224" i="5"/>
  <c r="AI224" i="5" s="1"/>
  <c r="AR224" i="5"/>
  <c r="AK224" i="5" s="1"/>
  <c r="AQ224" i="5"/>
  <c r="AJ224" i="5" s="1"/>
  <c r="AG223" i="5"/>
  <c r="AS223" i="5"/>
  <c r="AL223" i="5" s="1"/>
  <c r="AR223" i="5"/>
  <c r="AK223" i="5" s="1"/>
  <c r="AQ223" i="5"/>
  <c r="AJ223" i="5" s="1"/>
  <c r="AP223" i="5"/>
  <c r="AI223" i="5" s="1"/>
  <c r="AG227" i="5"/>
  <c r="AR227" i="5"/>
  <c r="AK227" i="5" s="1"/>
  <c r="AQ227" i="5"/>
  <c r="AJ227" i="5" s="1"/>
  <c r="AP227" i="5"/>
  <c r="AI227" i="5" s="1"/>
  <c r="AS227" i="5"/>
  <c r="AL227" i="5" s="1"/>
  <c r="AG230" i="5"/>
  <c r="AS230" i="5"/>
  <c r="AL230" i="5" s="1"/>
  <c r="AR230" i="5"/>
  <c r="AK230" i="5" s="1"/>
  <c r="AQ230" i="5"/>
  <c r="AJ230" i="5" s="1"/>
  <c r="AP230" i="5"/>
  <c r="AI230" i="5" s="1"/>
  <c r="AG226" i="5"/>
  <c r="AS226" i="5"/>
  <c r="AL226" i="5" s="1"/>
  <c r="AR226" i="5"/>
  <c r="AK226" i="5" s="1"/>
  <c r="AQ226" i="5"/>
  <c r="AJ226" i="5" s="1"/>
  <c r="AP226" i="5"/>
  <c r="AI226" i="5" s="1"/>
  <c r="AG229" i="5"/>
  <c r="AS229" i="5"/>
  <c r="AL229" i="5" s="1"/>
  <c r="AR229" i="5"/>
  <c r="AK229" i="5" s="1"/>
  <c r="AQ229" i="5"/>
  <c r="AJ229" i="5" s="1"/>
  <c r="AP229" i="5"/>
  <c r="AI229" i="5" s="1"/>
  <c r="AG225" i="5"/>
  <c r="AS225" i="5"/>
  <c r="AL225" i="5" s="1"/>
  <c r="AR225" i="5"/>
  <c r="AK225" i="5" s="1"/>
  <c r="AQ225" i="5"/>
  <c r="AJ225" i="5" s="1"/>
  <c r="AP225" i="5"/>
  <c r="AI225" i="5" s="1"/>
  <c r="AS166" i="5"/>
  <c r="AL166" i="5" s="1"/>
  <c r="AT166" i="5"/>
  <c r="AM166" i="5" s="1"/>
  <c r="AQ166" i="5"/>
  <c r="AJ166" i="5" s="1"/>
  <c r="AR166" i="5"/>
  <c r="AK166" i="5" s="1"/>
  <c r="AS165" i="5"/>
  <c r="AL165" i="5" s="1"/>
  <c r="AR165" i="5"/>
  <c r="AK165" i="5" s="1"/>
  <c r="AQ165" i="5"/>
  <c r="AJ165" i="5" s="1"/>
  <c r="AT165" i="5"/>
  <c r="AM165" i="5" s="1"/>
  <c r="AQ186" i="5"/>
  <c r="AP186" i="5"/>
  <c r="AI186" i="5" s="1"/>
  <c r="AQ185" i="5"/>
  <c r="AJ185" i="5" s="1"/>
  <c r="AP185" i="5"/>
  <c r="AI185" i="5" s="1"/>
  <c r="AQ187" i="5"/>
  <c r="AP187" i="5"/>
  <c r="AI187" i="5" s="1"/>
  <c r="AP184" i="5"/>
  <c r="AI184" i="5" s="1"/>
  <c r="AQ184" i="5"/>
  <c r="AJ184" i="5" s="1"/>
  <c r="AG192" i="5"/>
  <c r="K29" i="21" s="1"/>
  <c r="G29" i="21" s="1"/>
  <c r="AR192" i="5"/>
  <c r="AK192" i="5" s="1"/>
  <c r="AQ192" i="5"/>
  <c r="AJ192" i="5" s="1"/>
  <c r="AU189" i="5"/>
  <c r="AN189" i="5" s="1"/>
  <c r="AU182" i="5"/>
  <c r="AN182" i="5" s="1"/>
  <c r="AU188" i="5"/>
  <c r="AN188" i="5" s="1"/>
  <c r="AG181" i="5"/>
  <c r="K24" i="21" s="1"/>
  <c r="AQ181" i="5"/>
  <c r="AJ181" i="5" s="1"/>
  <c r="AU183" i="5"/>
  <c r="AN183" i="5" s="1"/>
  <c r="AU190" i="5"/>
  <c r="AN190" i="5" s="1"/>
  <c r="AG171" i="5"/>
  <c r="AQ171" i="5"/>
  <c r="AJ171" i="5" s="1"/>
  <c r="AP171" i="5"/>
  <c r="AI171" i="5" s="1"/>
  <c r="AQ172" i="5"/>
  <c r="AJ172" i="5" s="1"/>
  <c r="AP172" i="5"/>
  <c r="AI172" i="5" s="1"/>
  <c r="AP173" i="5"/>
  <c r="AI173" i="5" s="1"/>
  <c r="AQ173" i="5"/>
  <c r="AJ173" i="5" s="1"/>
  <c r="AQ170" i="5"/>
  <c r="AJ170" i="5" s="1"/>
  <c r="AP170" i="5"/>
  <c r="AI170" i="5" s="1"/>
  <c r="AG160" i="5"/>
  <c r="K130" i="21" s="1"/>
  <c r="F130" i="21" s="1"/>
  <c r="AE159" i="5"/>
  <c r="AG159" i="5" s="1"/>
  <c r="AR160" i="5"/>
  <c r="AK160" i="5" s="1"/>
  <c r="AS161" i="5"/>
  <c r="AL161" i="5" s="1"/>
  <c r="AR161" i="5"/>
  <c r="AK161" i="5" s="1"/>
  <c r="AS154" i="5"/>
  <c r="AL154" i="5" s="1"/>
  <c r="AQ154" i="5"/>
  <c r="AJ154" i="5" s="1"/>
  <c r="AR154" i="5"/>
  <c r="AK154" i="5" s="1"/>
  <c r="AS156" i="5"/>
  <c r="AL156" i="5" s="1"/>
  <c r="AQ156" i="5"/>
  <c r="AJ156" i="5" s="1"/>
  <c r="AR156" i="5"/>
  <c r="AK156" i="5" s="1"/>
  <c r="AS155" i="5"/>
  <c r="AL155" i="5" s="1"/>
  <c r="AQ155" i="5"/>
  <c r="AJ155" i="5" s="1"/>
  <c r="AR155" i="5"/>
  <c r="AK155" i="5" s="1"/>
  <c r="AF141" i="5"/>
  <c r="D17" i="4" s="1"/>
  <c r="AE150" i="5"/>
  <c r="AQ151" i="5"/>
  <c r="AJ151" i="5" s="1"/>
  <c r="AR151" i="5"/>
  <c r="AK151" i="5" s="1"/>
  <c r="AU152" i="5"/>
  <c r="AN152" i="5" s="1"/>
  <c r="AE153" i="5"/>
  <c r="AG153" i="5" s="1"/>
  <c r="AG144" i="5"/>
  <c r="K127" i="21" s="1"/>
  <c r="AQ144" i="5"/>
  <c r="AJ144" i="5" s="1"/>
  <c r="AU148" i="5"/>
  <c r="AN148" i="5" s="1"/>
  <c r="AU145" i="5"/>
  <c r="AN145" i="5" s="1"/>
  <c r="AG146" i="5"/>
  <c r="AQ146" i="5"/>
  <c r="AJ146" i="5" s="1"/>
  <c r="AR146" i="5"/>
  <c r="AK146" i="5" s="1"/>
  <c r="AS146" i="5"/>
  <c r="AL146" i="5" s="1"/>
  <c r="AU136" i="5"/>
  <c r="AN136" i="5" s="1"/>
  <c r="AU140" i="5"/>
  <c r="AN140" i="5" s="1"/>
  <c r="AS139" i="5"/>
  <c r="AL139" i="5" s="1"/>
  <c r="AR139" i="5"/>
  <c r="AK139" i="5" s="1"/>
  <c r="AU138" i="5"/>
  <c r="AN138" i="5" s="1"/>
  <c r="AG131" i="5"/>
  <c r="K63" i="21" s="1"/>
  <c r="G63" i="21" s="1"/>
  <c r="AR131" i="5"/>
  <c r="AQ131" i="5"/>
  <c r="AM129" i="5"/>
  <c r="AR129" i="5"/>
  <c r="AK129" i="5" s="1"/>
  <c r="AS129" i="5"/>
  <c r="AL129" i="5" s="1"/>
  <c r="AG127" i="5"/>
  <c r="K126" i="21" s="1"/>
  <c r="F126" i="21" s="1"/>
  <c r="AQ127" i="5"/>
  <c r="AJ127" i="5" s="1"/>
  <c r="AG128" i="5"/>
  <c r="AR128" i="5"/>
  <c r="AK128" i="5" s="1"/>
  <c r="AQ128" i="5"/>
  <c r="AG124" i="5"/>
  <c r="AR124" i="5"/>
  <c r="AK124" i="5" s="1"/>
  <c r="AS124" i="5"/>
  <c r="AL124" i="5" s="1"/>
  <c r="AG123" i="5"/>
  <c r="AS123" i="5"/>
  <c r="AL123" i="5" s="1"/>
  <c r="AR123" i="5"/>
  <c r="AK123" i="5" s="1"/>
  <c r="AG117" i="5"/>
  <c r="AS117" i="5"/>
  <c r="AL117" i="5" s="1"/>
  <c r="AR117" i="5"/>
  <c r="AK117" i="5" s="1"/>
  <c r="AG120" i="5"/>
  <c r="AS120" i="5"/>
  <c r="AL120" i="5" s="1"/>
  <c r="AR120" i="5"/>
  <c r="AK120" i="5" s="1"/>
  <c r="AG116" i="5"/>
  <c r="AS116" i="5"/>
  <c r="AL116" i="5" s="1"/>
  <c r="AR116" i="5"/>
  <c r="AK116" i="5" s="1"/>
  <c r="AG119" i="5"/>
  <c r="AR119" i="5"/>
  <c r="AK119" i="5" s="1"/>
  <c r="AS119" i="5"/>
  <c r="AL119" i="5" s="1"/>
  <c r="AG118" i="5"/>
  <c r="AR118" i="5"/>
  <c r="AK118" i="5" s="1"/>
  <c r="AS118" i="5"/>
  <c r="AL118" i="5" s="1"/>
  <c r="AG112" i="5"/>
  <c r="AS112" i="5"/>
  <c r="AL112" i="5" s="1"/>
  <c r="AR112" i="5"/>
  <c r="AK112" i="5" s="1"/>
  <c r="AG111" i="5"/>
  <c r="AS111" i="5"/>
  <c r="AL111" i="5" s="1"/>
  <c r="AR111" i="5"/>
  <c r="AK111" i="5" s="1"/>
  <c r="AG107" i="5"/>
  <c r="AS107" i="5"/>
  <c r="AL107" i="5" s="1"/>
  <c r="AR107" i="5"/>
  <c r="AK107" i="5" s="1"/>
  <c r="AG108" i="5"/>
  <c r="AS108" i="5"/>
  <c r="AL108" i="5" s="1"/>
  <c r="AR108" i="5"/>
  <c r="AK108" i="5" s="1"/>
  <c r="AG110" i="5"/>
  <c r="AR110" i="5"/>
  <c r="AK110" i="5" s="1"/>
  <c r="AS110" i="5"/>
  <c r="AL110" i="5" s="1"/>
  <c r="AG113" i="5"/>
  <c r="AR113" i="5"/>
  <c r="AK113" i="5" s="1"/>
  <c r="AS113" i="5"/>
  <c r="AL113" i="5" s="1"/>
  <c r="AG109" i="5"/>
  <c r="AR109" i="5"/>
  <c r="AK109" i="5" s="1"/>
  <c r="AS109" i="5"/>
  <c r="AL109" i="5" s="1"/>
  <c r="AG99" i="5"/>
  <c r="C201" i="21" s="1"/>
  <c r="AQ99" i="5"/>
  <c r="AJ99" i="5" s="1"/>
  <c r="AU102" i="5"/>
  <c r="AN102" i="5" s="1"/>
  <c r="AR101" i="5"/>
  <c r="AK101" i="5" s="1"/>
  <c r="AG82" i="5"/>
  <c r="K121" i="21" s="1"/>
  <c r="F121" i="21" s="1"/>
  <c r="AQ82" i="5"/>
  <c r="AJ82" i="5" s="1"/>
  <c r="AP82" i="5"/>
  <c r="AI82" i="5" s="1"/>
  <c r="AU94" i="5"/>
  <c r="AN94" i="5" s="1"/>
  <c r="AG93" i="5"/>
  <c r="K17" i="21" s="1"/>
  <c r="AQ93" i="5"/>
  <c r="AJ93" i="5" s="1"/>
  <c r="AG92" i="5"/>
  <c r="K16" i="21" s="1"/>
  <c r="G16" i="21" s="1"/>
  <c r="AQ92" i="5"/>
  <c r="AJ92" i="5" s="1"/>
  <c r="AG90" i="5"/>
  <c r="K124" i="21" s="1"/>
  <c r="F124" i="21" s="1"/>
  <c r="AS90" i="5"/>
  <c r="AL90" i="5" s="1"/>
  <c r="AG336" i="5"/>
  <c r="K147" i="21" s="1"/>
  <c r="F147" i="21" s="1"/>
  <c r="AG87" i="5"/>
  <c r="C198" i="21" s="1"/>
  <c r="AQ87" i="5"/>
  <c r="AJ87" i="5" s="1"/>
  <c r="AR87" i="5"/>
  <c r="AG86" i="5"/>
  <c r="K122" i="21" s="1"/>
  <c r="F122" i="21" s="1"/>
  <c r="AQ86" i="5"/>
  <c r="AJ86" i="5" s="1"/>
  <c r="AT84" i="5"/>
  <c r="AS84" i="5"/>
  <c r="AL84" i="5" s="1"/>
  <c r="AR84" i="5"/>
  <c r="AK84" i="5" s="1"/>
  <c r="AU81" i="5"/>
  <c r="AN81" i="5" s="1"/>
  <c r="AQ80" i="5"/>
  <c r="AJ80" i="5" s="1"/>
  <c r="AP80" i="5"/>
  <c r="AI80" i="5" s="1"/>
  <c r="AG79" i="5"/>
  <c r="K119" i="21" s="1"/>
  <c r="F119" i="21" s="1"/>
  <c r="AP79" i="5"/>
  <c r="AI79" i="5" s="1"/>
  <c r="AQ79" i="5"/>
  <c r="AJ79" i="5" s="1"/>
  <c r="AS83" i="5"/>
  <c r="AL83" i="5" s="1"/>
  <c r="AR83" i="5"/>
  <c r="AQ83" i="5"/>
  <c r="AJ83" i="5" s="1"/>
  <c r="AR76" i="5"/>
  <c r="AK76" i="5" s="1"/>
  <c r="AS76" i="5"/>
  <c r="AL76" i="5" s="1"/>
  <c r="AQ76" i="5"/>
  <c r="AJ76" i="5" s="1"/>
  <c r="AR70" i="5"/>
  <c r="AK70" i="5" s="1"/>
  <c r="AS70" i="5"/>
  <c r="AL70" i="5" s="1"/>
  <c r="AQ70" i="5"/>
  <c r="AJ70" i="5" s="1"/>
  <c r="AP69" i="5"/>
  <c r="AI69" i="5" s="1"/>
  <c r="AQ69" i="5"/>
  <c r="AJ69" i="5" s="1"/>
  <c r="AT74" i="5"/>
  <c r="AM74" i="5" s="1"/>
  <c r="AS74" i="5"/>
  <c r="AL74" i="5" s="1"/>
  <c r="AT73" i="5"/>
  <c r="AM73" i="5" s="1"/>
  <c r="AR73" i="5"/>
  <c r="AK73" i="5" s="1"/>
  <c r="AS73" i="5"/>
  <c r="AL73" i="5" s="1"/>
  <c r="AQ73" i="5"/>
  <c r="AU72" i="5"/>
  <c r="AN72" i="5" s="1"/>
  <c r="AG59" i="5"/>
  <c r="AG58" i="5" s="1"/>
  <c r="AU60" i="5"/>
  <c r="AN60" i="5" s="1"/>
  <c r="AG64" i="5"/>
  <c r="AG62" i="5" s="1"/>
  <c r="AR64" i="5"/>
  <c r="AK64" i="5" s="1"/>
  <c r="AS64" i="5"/>
  <c r="AL64" i="5" s="1"/>
  <c r="AQ64" i="5"/>
  <c r="AJ64" i="5" s="1"/>
  <c r="AP64" i="5"/>
  <c r="AS55" i="5"/>
  <c r="AL55" i="5" s="1"/>
  <c r="AQ55" i="5"/>
  <c r="AJ55" i="5" s="1"/>
  <c r="AT55" i="5"/>
  <c r="AM55" i="5" s="1"/>
  <c r="AR55" i="5"/>
  <c r="AK55" i="5" s="1"/>
  <c r="AR56" i="5"/>
  <c r="AK56" i="5" s="1"/>
  <c r="AQ56" i="5"/>
  <c r="AJ56" i="5" s="1"/>
  <c r="AS56" i="5"/>
  <c r="AL56" i="5" s="1"/>
  <c r="AU50" i="5"/>
  <c r="AN50" i="5" s="1"/>
  <c r="AQ48" i="5"/>
  <c r="AJ48" i="5" s="1"/>
  <c r="AU51" i="5"/>
  <c r="AN51" i="5" s="1"/>
  <c r="AG54" i="5"/>
  <c r="C191" i="21" s="1"/>
  <c r="AR54" i="5"/>
  <c r="AK54" i="5" s="1"/>
  <c r="AU52" i="5"/>
  <c r="AN52" i="5" s="1"/>
  <c r="AU53" i="5"/>
  <c r="AN53" i="5" s="1"/>
  <c r="AU32" i="5"/>
  <c r="AN32" i="5" s="1"/>
  <c r="AR31" i="5"/>
  <c r="AK31" i="5" s="1"/>
  <c r="AG26" i="5"/>
  <c r="K107" i="21" s="1"/>
  <c r="F107" i="21" s="1"/>
  <c r="AQ26" i="5"/>
  <c r="AJ26" i="5" s="1"/>
  <c r="AP26" i="5"/>
  <c r="AG24" i="5"/>
  <c r="AM18" i="5"/>
  <c r="AG17" i="5"/>
  <c r="AM17" i="5"/>
  <c r="AM12" i="5"/>
  <c r="AU344" i="5"/>
  <c r="AN344" i="5" s="1"/>
  <c r="BB34" i="5"/>
  <c r="BB33" i="5" s="1"/>
  <c r="BA258" i="5"/>
  <c r="BA253" i="5" s="1"/>
  <c r="BA252" i="5" s="1"/>
  <c r="BA194" i="5" s="1"/>
  <c r="BA7" i="5" s="1"/>
  <c r="AZ258" i="5"/>
  <c r="AZ253" i="5" s="1"/>
  <c r="AZ252" i="5" s="1"/>
  <c r="AZ194" i="5" s="1"/>
  <c r="AY258" i="5"/>
  <c r="AY253" i="5" s="1"/>
  <c r="AY252" i="5" s="1"/>
  <c r="AY194" i="5" s="1"/>
  <c r="AE370" i="5"/>
  <c r="K143" i="21"/>
  <c r="F143" i="21" s="1"/>
  <c r="K114" i="21"/>
  <c r="F114" i="21" s="1"/>
  <c r="K115" i="21"/>
  <c r="F115" i="21" s="1"/>
  <c r="AE255" i="5"/>
  <c r="AF284" i="5"/>
  <c r="D32" i="4" s="1"/>
  <c r="J5" i="35"/>
  <c r="C184" i="21"/>
  <c r="F108" i="21"/>
  <c r="R32" i="5"/>
  <c r="AF35" i="5"/>
  <c r="I35" i="5"/>
  <c r="M35" i="5" s="1"/>
  <c r="AG89" i="5"/>
  <c r="K123" i="21" s="1"/>
  <c r="F123" i="21" s="1"/>
  <c r="AG376" i="5"/>
  <c r="AR376" i="5" s="1"/>
  <c r="AG379" i="5"/>
  <c r="AP379" i="5" s="1"/>
  <c r="AG378" i="5"/>
  <c r="AG197" i="5"/>
  <c r="K78" i="21" s="1"/>
  <c r="G78" i="21" s="1"/>
  <c r="AG260" i="5"/>
  <c r="AG266" i="5"/>
  <c r="AG272" i="5"/>
  <c r="C230" i="21" s="1"/>
  <c r="AG271" i="5"/>
  <c r="K137" i="21" s="1"/>
  <c r="AG275" i="5"/>
  <c r="K48" i="21" s="1"/>
  <c r="G48" i="21" s="1"/>
  <c r="AG281" i="5"/>
  <c r="K140" i="21" s="1"/>
  <c r="F140" i="21" s="1"/>
  <c r="AG32" i="5"/>
  <c r="AG25" i="5"/>
  <c r="K45" i="21" s="1"/>
  <c r="G45" i="21" s="1"/>
  <c r="AG18" i="5"/>
  <c r="AG20" i="5"/>
  <c r="AG13" i="5"/>
  <c r="AG12" i="5"/>
  <c r="AB39" i="5"/>
  <c r="AE43" i="5"/>
  <c r="AE39" i="5" s="1"/>
  <c r="AG39" i="5" s="1"/>
  <c r="AG53" i="5"/>
  <c r="C190" i="21" s="1"/>
  <c r="AG55" i="5"/>
  <c r="C188" i="21" s="1"/>
  <c r="AG52" i="5"/>
  <c r="K15" i="21" s="1"/>
  <c r="G15" i="21" s="1"/>
  <c r="AG51" i="5"/>
  <c r="C189" i="21" s="1"/>
  <c r="AG46" i="5"/>
  <c r="K112" i="21" s="1"/>
  <c r="F112" i="21" s="1"/>
  <c r="AG56" i="5"/>
  <c r="C193" i="21" s="1"/>
  <c r="AG50" i="5"/>
  <c r="C187" i="21" s="1"/>
  <c r="AG76" i="5"/>
  <c r="C197" i="21" s="1"/>
  <c r="AG70" i="5"/>
  <c r="C196" i="21" s="1"/>
  <c r="AG69" i="5"/>
  <c r="K116" i="21" s="1"/>
  <c r="F116" i="21" s="1"/>
  <c r="AG73" i="5"/>
  <c r="K58" i="21" s="1"/>
  <c r="G58" i="21" s="1"/>
  <c r="AG74" i="5"/>
  <c r="K59" i="21" s="1"/>
  <c r="G59" i="21" s="1"/>
  <c r="AG72" i="5"/>
  <c r="K117" i="21" s="1"/>
  <c r="F117" i="21" s="1"/>
  <c r="AG83" i="5"/>
  <c r="K61" i="21" s="1"/>
  <c r="AG81" i="5"/>
  <c r="K60" i="21" s="1"/>
  <c r="AG80" i="5"/>
  <c r="K120" i="21" s="1"/>
  <c r="F120" i="21" s="1"/>
  <c r="AG84" i="5"/>
  <c r="K62" i="21" s="1"/>
  <c r="AG129" i="5"/>
  <c r="C206" i="21" s="1"/>
  <c r="AG136" i="5"/>
  <c r="K66" i="21" s="1"/>
  <c r="G66" i="21" s="1"/>
  <c r="AG140" i="5"/>
  <c r="C208" i="21" s="1"/>
  <c r="AG138" i="5"/>
  <c r="C207" i="21" s="1"/>
  <c r="AG139" i="5"/>
  <c r="K68" i="21" s="1"/>
  <c r="AG145" i="5"/>
  <c r="K128" i="21" s="1"/>
  <c r="AG148" i="5"/>
  <c r="C210" i="21" s="1"/>
  <c r="AG151" i="5"/>
  <c r="K69" i="21" s="1"/>
  <c r="AG152" i="5"/>
  <c r="K71" i="21" s="1"/>
  <c r="AG156" i="5"/>
  <c r="K73" i="21" s="1"/>
  <c r="AG155" i="5"/>
  <c r="K72" i="21" s="1"/>
  <c r="AG154" i="5"/>
  <c r="K70" i="21" s="1"/>
  <c r="AG161" i="5"/>
  <c r="C212" i="21" s="1"/>
  <c r="AG165" i="5"/>
  <c r="K47" i="21" s="1"/>
  <c r="G47" i="21" s="1"/>
  <c r="AG166" i="5"/>
  <c r="C215" i="21" s="1"/>
  <c r="AG172" i="5"/>
  <c r="C213" i="21" s="1"/>
  <c r="AG173" i="5"/>
  <c r="C214" i="21" s="1"/>
  <c r="AG170" i="5"/>
  <c r="K74" i="21" s="1"/>
  <c r="AG186" i="5"/>
  <c r="K26" i="21" s="1"/>
  <c r="AG189" i="5"/>
  <c r="K22" i="21" s="1"/>
  <c r="AG184" i="5"/>
  <c r="K27" i="21" s="1"/>
  <c r="AG190" i="5"/>
  <c r="K23" i="21" s="1"/>
  <c r="K19" i="21"/>
  <c r="AG182" i="5"/>
  <c r="K25" i="21" s="1"/>
  <c r="AG188" i="5"/>
  <c r="K21" i="21" s="1"/>
  <c r="AG183" i="5"/>
  <c r="K77" i="21" s="1"/>
  <c r="G77" i="21" s="1"/>
  <c r="AG185" i="5"/>
  <c r="K28" i="21" s="1"/>
  <c r="AG187" i="5"/>
  <c r="K20" i="21" s="1"/>
  <c r="D14" i="4"/>
  <c r="D15" i="4"/>
  <c r="D12" i="4"/>
  <c r="S221" i="18"/>
  <c r="E221" i="16" s="1"/>
  <c r="AE97" i="5"/>
  <c r="AE330" i="5"/>
  <c r="AB329" i="5"/>
  <c r="AE338" i="5"/>
  <c r="AG338" i="5" s="1"/>
  <c r="AE340" i="5"/>
  <c r="AB339" i="5"/>
  <c r="AB348" i="5"/>
  <c r="AB44" i="5"/>
  <c r="AB48" i="5"/>
  <c r="AE49" i="5"/>
  <c r="AP49" i="5" s="1"/>
  <c r="AI49" i="5" s="1"/>
  <c r="AE45" i="5"/>
  <c r="AE23" i="5"/>
  <c r="AB22" i="5"/>
  <c r="AE30" i="5"/>
  <c r="AE29" i="5" s="1"/>
  <c r="C6" i="4" s="1"/>
  <c r="E6" i="4" s="1"/>
  <c r="AB370" i="5"/>
  <c r="AE101" i="5"/>
  <c r="AG102" i="5"/>
  <c r="AG101" i="5" s="1"/>
  <c r="AE85" i="5"/>
  <c r="AB85" i="5"/>
  <c r="AB130" i="5"/>
  <c r="AE37" i="5"/>
  <c r="AB101" i="5"/>
  <c r="AB324" i="5"/>
  <c r="AB10" i="5"/>
  <c r="AB375" i="5"/>
  <c r="AB31" i="5"/>
  <c r="D219" i="16"/>
  <c r="C209" i="21"/>
  <c r="V265" i="17"/>
  <c r="W265" i="17" s="1"/>
  <c r="AE377" i="5"/>
  <c r="AT377" i="5" s="1"/>
  <c r="AM377" i="5" s="1"/>
  <c r="D15" i="3"/>
  <c r="U362" i="18"/>
  <c r="V161" i="17"/>
  <c r="V160" i="17" s="1"/>
  <c r="W160" i="17" s="1"/>
  <c r="U364" i="18"/>
  <c r="T6" i="18"/>
  <c r="V10" i="18"/>
  <c r="X16" i="18"/>
  <c r="X17" i="18"/>
  <c r="T17" i="18"/>
  <c r="T18" i="18"/>
  <c r="T20" i="18"/>
  <c r="T24" i="18"/>
  <c r="T25" i="18"/>
  <c r="V25" i="18"/>
  <c r="X26" i="18"/>
  <c r="T26" i="18"/>
  <c r="X28" i="18"/>
  <c r="T32" i="18"/>
  <c r="T34" i="18"/>
  <c r="T35" i="18"/>
  <c r="V37" i="18"/>
  <c r="T40" i="18"/>
  <c r="V45" i="18"/>
  <c r="T46" i="18"/>
  <c r="T47" i="18"/>
  <c r="T48" i="18"/>
  <c r="T49" i="18"/>
  <c r="X51" i="18"/>
  <c r="T51" i="18"/>
  <c r="V51" i="18"/>
  <c r="T65" i="18"/>
  <c r="X71" i="18"/>
  <c r="T84" i="18"/>
  <c r="V87" i="18"/>
  <c r="X93" i="18"/>
  <c r="X94" i="18"/>
  <c r="U118" i="18"/>
  <c r="W119" i="18"/>
  <c r="U123" i="18"/>
  <c r="U155" i="18"/>
  <c r="W157" i="18"/>
  <c r="V280" i="18"/>
  <c r="T281" i="18"/>
  <c r="X283" i="18"/>
  <c r="V285" i="18"/>
  <c r="V292" i="18"/>
  <c r="V296" i="18"/>
  <c r="T301" i="18"/>
  <c r="T330" i="18"/>
  <c r="X331" i="18"/>
  <c r="V337" i="18"/>
  <c r="S129" i="18"/>
  <c r="E129" i="16" s="1"/>
  <c r="S161" i="18"/>
  <c r="E161" i="16" s="1"/>
  <c r="U359" i="18"/>
  <c r="M105" i="17"/>
  <c r="M104" i="17" s="1"/>
  <c r="AE91" i="5"/>
  <c r="AG91" i="5" s="1"/>
  <c r="AB159" i="5"/>
  <c r="AB196" i="5"/>
  <c r="AB98" i="5"/>
  <c r="AB91" i="5"/>
  <c r="AF327" i="5"/>
  <c r="W118" i="17"/>
  <c r="V340" i="17"/>
  <c r="V339" i="17" s="1"/>
  <c r="W339" i="17" s="1"/>
  <c r="I363" i="18"/>
  <c r="Y363" i="18" s="1"/>
  <c r="AG341" i="5"/>
  <c r="Q90" i="17"/>
  <c r="AF104" i="5"/>
  <c r="AG325" i="5"/>
  <c r="AG324" i="5" s="1"/>
  <c r="K94" i="21" s="1"/>
  <c r="G94" i="21" s="1"/>
  <c r="U62" i="18"/>
  <c r="U78" i="18"/>
  <c r="U80" i="18"/>
  <c r="W108" i="18"/>
  <c r="T112" i="18"/>
  <c r="V131" i="18"/>
  <c r="X147" i="18"/>
  <c r="T150" i="18"/>
  <c r="T207" i="18"/>
  <c r="T223" i="18"/>
  <c r="V223" i="18"/>
  <c r="X224" i="18"/>
  <c r="X225" i="18"/>
  <c r="T226" i="18"/>
  <c r="V226" i="18"/>
  <c r="X227" i="18"/>
  <c r="T228" i="18"/>
  <c r="V228" i="18"/>
  <c r="X230" i="18"/>
  <c r="X231" i="18"/>
  <c r="T231" i="18"/>
  <c r="X233" i="18"/>
  <c r="T233" i="18"/>
  <c r="V235" i="18"/>
  <c r="T236" i="18"/>
  <c r="U346" i="18"/>
  <c r="W348" i="18"/>
  <c r="AE100" i="5"/>
  <c r="G105" i="17"/>
  <c r="J105" i="17" s="1"/>
  <c r="I247" i="18"/>
  <c r="X52" i="18"/>
  <c r="T52" i="18"/>
  <c r="V52" i="18"/>
  <c r="T56" i="18"/>
  <c r="V60" i="18"/>
  <c r="V61" i="18"/>
  <c r="X65" i="18"/>
  <c r="X66" i="18"/>
  <c r="T67" i="18"/>
  <c r="X68" i="18"/>
  <c r="T68" i="18"/>
  <c r="V68" i="18"/>
  <c r="T69" i="18"/>
  <c r="X70" i="18"/>
  <c r="T70" i="18"/>
  <c r="V70" i="18"/>
  <c r="T71" i="18"/>
  <c r="V71" i="18"/>
  <c r="X72" i="18"/>
  <c r="T72" i="18"/>
  <c r="V72" i="18"/>
  <c r="T73" i="18"/>
  <c r="V73" i="18"/>
  <c r="X74" i="18"/>
  <c r="T74" i="18"/>
  <c r="X77" i="18"/>
  <c r="T77" i="18"/>
  <c r="V78" i="18"/>
  <c r="X83" i="18"/>
  <c r="X85" i="18"/>
  <c r="X86" i="18"/>
  <c r="T86" i="18"/>
  <c r="V86" i="18"/>
  <c r="X87" i="18"/>
  <c r="V88" i="18"/>
  <c r="V89" i="18"/>
  <c r="X91" i="18"/>
  <c r="X92" i="18"/>
  <c r="T92" i="18"/>
  <c r="V92" i="18"/>
  <c r="T93" i="18"/>
  <c r="V93" i="18"/>
  <c r="T94" i="18"/>
  <c r="V94" i="18"/>
  <c r="X96" i="18"/>
  <c r="T96" i="18"/>
  <c r="T98" i="18"/>
  <c r="V98" i="18"/>
  <c r="W115" i="18"/>
  <c r="U117" i="18"/>
  <c r="W118" i="18"/>
  <c r="U120" i="18"/>
  <c r="W121" i="18"/>
  <c r="W122" i="18"/>
  <c r="U122" i="18"/>
  <c r="W123" i="18"/>
  <c r="W124" i="18"/>
  <c r="U124" i="18"/>
  <c r="W125" i="18"/>
  <c r="U127" i="18"/>
  <c r="W128" i="18"/>
  <c r="U128" i="18"/>
  <c r="W130" i="18"/>
  <c r="U130" i="18"/>
  <c r="U150" i="18"/>
  <c r="W152" i="18"/>
  <c r="U152" i="18"/>
  <c r="W153" i="18"/>
  <c r="U153" i="18"/>
  <c r="W154" i="18"/>
  <c r="U154" i="18"/>
  <c r="W155" i="18"/>
  <c r="W156" i="18"/>
  <c r="U157" i="18"/>
  <c r="S158" i="18"/>
  <c r="E158" i="16" s="1"/>
  <c r="U160" i="18"/>
  <c r="U161" i="18"/>
  <c r="W162" i="18"/>
  <c r="U162" i="18"/>
  <c r="U163" i="18"/>
  <c r="W165" i="18"/>
  <c r="S165" i="18"/>
  <c r="E165" i="16" s="1"/>
  <c r="U165" i="18"/>
  <c r="U166" i="18"/>
  <c r="W167" i="18"/>
  <c r="U167" i="18"/>
  <c r="U178" i="18"/>
  <c r="W181" i="18"/>
  <c r="U182" i="18"/>
  <c r="U183" i="18"/>
  <c r="W195" i="18"/>
  <c r="S198" i="18"/>
  <c r="E198" i="16" s="1"/>
  <c r="W202" i="18"/>
  <c r="U223" i="18"/>
  <c r="U232" i="18"/>
  <c r="W239" i="18"/>
  <c r="U239" i="18"/>
  <c r="W242" i="18"/>
  <c r="U242" i="18"/>
  <c r="U243" i="18"/>
  <c r="W245" i="18"/>
  <c r="W246" i="18"/>
  <c r="U246" i="18"/>
  <c r="W247" i="18"/>
  <c r="W250" i="18"/>
  <c r="W251" i="18"/>
  <c r="U251" i="18"/>
  <c r="W252" i="18"/>
  <c r="U252" i="18"/>
  <c r="W253" i="18"/>
  <c r="U253" i="18"/>
  <c r="W255" i="18"/>
  <c r="U255" i="18"/>
  <c r="W257" i="18"/>
  <c r="T267" i="18"/>
  <c r="V270" i="18"/>
  <c r="X271" i="18"/>
  <c r="T272" i="18"/>
  <c r="X278" i="18"/>
  <c r="X282" i="18"/>
  <c r="V283" i="18"/>
  <c r="X284" i="18"/>
  <c r="T284" i="18"/>
  <c r="X285" i="18"/>
  <c r="T285" i="18"/>
  <c r="X287" i="18"/>
  <c r="T288" i="18"/>
  <c r="V288" i="18"/>
  <c r="T289" i="18"/>
  <c r="V289" i="18"/>
  <c r="X290" i="18"/>
  <c r="X291" i="18"/>
  <c r="V291" i="18"/>
  <c r="T292" i="18"/>
  <c r="X293" i="18"/>
  <c r="T293" i="18"/>
  <c r="V293" i="18"/>
  <c r="X294" i="18"/>
  <c r="V294" i="18"/>
  <c r="X295" i="18"/>
  <c r="T295" i="18"/>
  <c r="V295" i="18"/>
  <c r="T297" i="18"/>
  <c r="T298" i="18"/>
  <c r="V299" i="18"/>
  <c r="V302" i="18"/>
  <c r="T303" i="18"/>
  <c r="X316" i="18"/>
  <c r="V328" i="18"/>
  <c r="T329" i="18"/>
  <c r="X333" i="18"/>
  <c r="T333" i="18"/>
  <c r="X334" i="18"/>
  <c r="T334" i="18"/>
  <c r="V334" i="18"/>
  <c r="X335" i="18"/>
  <c r="T335" i="18"/>
  <c r="V336" i="18"/>
  <c r="X337" i="18"/>
  <c r="T337" i="18"/>
  <c r="X338" i="18"/>
  <c r="T338" i="18"/>
  <c r="V338" i="18"/>
  <c r="X339" i="18"/>
  <c r="T339" i="18"/>
  <c r="T340" i="18"/>
  <c r="V340" i="18"/>
  <c r="X341" i="18"/>
  <c r="T341" i="18"/>
  <c r="V341" i="18"/>
  <c r="X342" i="18"/>
  <c r="T342" i="18"/>
  <c r="V342" i="18"/>
  <c r="X343" i="18"/>
  <c r="T343" i="18"/>
  <c r="V343" i="18"/>
  <c r="X344" i="18"/>
  <c r="T344" i="18"/>
  <c r="V344" i="18"/>
  <c r="V345" i="18"/>
  <c r="X346" i="18"/>
  <c r="T346" i="18"/>
  <c r="I72" i="18"/>
  <c r="S224" i="18"/>
  <c r="E224" i="16" s="1"/>
  <c r="S192" i="18"/>
  <c r="E192" i="16" s="1"/>
  <c r="V249" i="17"/>
  <c r="W249" i="17" s="1"/>
  <c r="D177" i="16"/>
  <c r="C76" i="16"/>
  <c r="S76" i="18"/>
  <c r="E76" i="16" s="1"/>
  <c r="V318" i="17"/>
  <c r="V317" i="17" s="1"/>
  <c r="W317" i="17" s="1"/>
  <c r="W319" i="17"/>
  <c r="D153" i="16"/>
  <c r="S153" i="18"/>
  <c r="E153" i="16" s="1"/>
  <c r="D154" i="16"/>
  <c r="S154" i="18"/>
  <c r="E154" i="16" s="1"/>
  <c r="D167" i="16"/>
  <c r="S167" i="18"/>
  <c r="E167" i="16" s="1"/>
  <c r="C178" i="16"/>
  <c r="S178" i="18"/>
  <c r="E178" i="16" s="1"/>
  <c r="D246" i="16"/>
  <c r="S246" i="18"/>
  <c r="E246" i="16" s="1"/>
  <c r="L34" i="17"/>
  <c r="S120" i="18"/>
  <c r="E120" i="16" s="1"/>
  <c r="S155" i="18"/>
  <c r="E155" i="16" s="1"/>
  <c r="S243" i="18"/>
  <c r="E243" i="16" s="1"/>
  <c r="S239" i="18"/>
  <c r="E239" i="16" s="1"/>
  <c r="U54" i="18"/>
  <c r="U57" i="18"/>
  <c r="Q55" i="18"/>
  <c r="R55" i="18" s="1"/>
  <c r="D117" i="16"/>
  <c r="S117" i="18"/>
  <c r="E117" i="16" s="1"/>
  <c r="D124" i="16"/>
  <c r="S124" i="18"/>
  <c r="E124" i="16" s="1"/>
  <c r="D126" i="16"/>
  <c r="S126" i="18"/>
  <c r="E126" i="16" s="1"/>
  <c r="D152" i="16"/>
  <c r="S152" i="18"/>
  <c r="E152" i="16" s="1"/>
  <c r="D156" i="16"/>
  <c r="S156" i="18"/>
  <c r="E156" i="16" s="1"/>
  <c r="D238" i="16"/>
  <c r="S238" i="18"/>
  <c r="E238" i="16" s="1"/>
  <c r="S247" i="18"/>
  <c r="E247" i="16" s="1"/>
  <c r="D247" i="16"/>
  <c r="D252" i="16"/>
  <c r="S252" i="18"/>
  <c r="E252" i="16" s="1"/>
  <c r="D255" i="16"/>
  <c r="S255" i="18"/>
  <c r="E255" i="16" s="1"/>
  <c r="D165" i="16"/>
  <c r="S123" i="18"/>
  <c r="E123" i="16" s="1"/>
  <c r="S254" i="18"/>
  <c r="E254" i="16" s="1"/>
  <c r="U375" i="18"/>
  <c r="R90" i="17"/>
  <c r="I358" i="18"/>
  <c r="Y358" i="18" s="1"/>
  <c r="S62" i="18"/>
  <c r="E62" i="16" s="1"/>
  <c r="G60" i="17"/>
  <c r="G54" i="17" s="1"/>
  <c r="I246" i="18"/>
  <c r="S61" i="18"/>
  <c r="E61" i="16" s="1"/>
  <c r="S118" i="18"/>
  <c r="E118" i="16" s="1"/>
  <c r="S166" i="18"/>
  <c r="E166" i="16" s="1"/>
  <c r="S159" i="18"/>
  <c r="E159" i="16" s="1"/>
  <c r="S251" i="18"/>
  <c r="E251" i="16" s="1"/>
  <c r="S150" i="18"/>
  <c r="E150" i="16" s="1"/>
  <c r="S163" i="18"/>
  <c r="E163" i="16" s="1"/>
  <c r="S128" i="18"/>
  <c r="E128" i="16" s="1"/>
  <c r="S171" i="18"/>
  <c r="E171" i="16" s="1"/>
  <c r="S100" i="18"/>
  <c r="E100" i="16" s="1"/>
  <c r="S160" i="18"/>
  <c r="E160" i="16" s="1"/>
  <c r="S236" i="18"/>
  <c r="E236" i="16" s="1"/>
  <c r="U21" i="18"/>
  <c r="I23" i="18"/>
  <c r="W30" i="18"/>
  <c r="S30" i="18"/>
  <c r="E30" i="16" s="1"/>
  <c r="U30" i="18"/>
  <c r="W31" i="18"/>
  <c r="W32" i="18"/>
  <c r="U32" i="18"/>
  <c r="I33" i="18"/>
  <c r="W34" i="18"/>
  <c r="S34" i="18"/>
  <c r="E34" i="16" s="1"/>
  <c r="W35" i="18"/>
  <c r="W44" i="18"/>
  <c r="W45" i="18"/>
  <c r="W53" i="18"/>
  <c r="W54" i="18"/>
  <c r="U55" i="18"/>
  <c r="S72" i="18"/>
  <c r="E72" i="16" s="1"/>
  <c r="W75" i="18"/>
  <c r="U77" i="18"/>
  <c r="U79" i="18"/>
  <c r="U81" i="18"/>
  <c r="W91" i="18"/>
  <c r="U100" i="18"/>
  <c r="U102" i="18"/>
  <c r="W103" i="18"/>
  <c r="W106" i="18"/>
  <c r="W107" i="18"/>
  <c r="U107" i="18"/>
  <c r="X110" i="18"/>
  <c r="T111" i="18"/>
  <c r="X112" i="18"/>
  <c r="V113" i="18"/>
  <c r="T113" i="18"/>
  <c r="X114" i="18"/>
  <c r="V121" i="18"/>
  <c r="X122" i="18"/>
  <c r="V123" i="18"/>
  <c r="X124" i="18"/>
  <c r="T124" i="18"/>
  <c r="V125" i="18"/>
  <c r="T125" i="18"/>
  <c r="V126" i="18"/>
  <c r="X127" i="18"/>
  <c r="X128" i="18"/>
  <c r="X129" i="18"/>
  <c r="T129" i="18"/>
  <c r="V130" i="18"/>
  <c r="T130" i="18"/>
  <c r="T131" i="18"/>
  <c r="V133" i="18"/>
  <c r="P89" i="17"/>
  <c r="P88" i="17" s="1"/>
  <c r="X12" i="18"/>
  <c r="T14" i="18"/>
  <c r="X19" i="18"/>
  <c r="X20" i="18"/>
  <c r="T31" i="18"/>
  <c r="V49" i="18"/>
  <c r="X133" i="18"/>
  <c r="T133" i="18"/>
  <c r="V134" i="18"/>
  <c r="X134" i="18"/>
  <c r="T134" i="18"/>
  <c r="T136" i="18"/>
  <c r="V138" i="18"/>
  <c r="V139" i="18"/>
  <c r="X139" i="18"/>
  <c r="V140" i="18"/>
  <c r="T140" i="18"/>
  <c r="V141" i="18"/>
  <c r="X141" i="18"/>
  <c r="T141" i="18"/>
  <c r="V142" i="18"/>
  <c r="X142" i="18"/>
  <c r="T142" i="18"/>
  <c r="V143" i="18"/>
  <c r="X143" i="18"/>
  <c r="T143" i="18"/>
  <c r="V144" i="18"/>
  <c r="X144" i="18"/>
  <c r="T144" i="18"/>
  <c r="V145" i="18"/>
  <c r="X145" i="18"/>
  <c r="X146" i="18"/>
  <c r="T146" i="18"/>
  <c r="V147" i="18"/>
  <c r="T147" i="18"/>
  <c r="V148" i="18"/>
  <c r="T148" i="18"/>
  <c r="V149" i="18"/>
  <c r="X149" i="18"/>
  <c r="T149" i="18"/>
  <c r="X150" i="18"/>
  <c r="V173" i="18"/>
  <c r="X173" i="18"/>
  <c r="T173" i="18"/>
  <c r="V174" i="18"/>
  <c r="X174" i="18"/>
  <c r="T174" i="18"/>
  <c r="V176" i="18"/>
  <c r="X176" i="18"/>
  <c r="V178" i="18"/>
  <c r="X180" i="18"/>
  <c r="T180" i="18"/>
  <c r="X181" i="18"/>
  <c r="V181" i="18"/>
  <c r="X182" i="18"/>
  <c r="V184" i="18"/>
  <c r="X185" i="18"/>
  <c r="T185" i="18"/>
  <c r="V186" i="18"/>
  <c r="X187" i="18"/>
  <c r="T187" i="18"/>
  <c r="V187" i="18"/>
  <c r="T188" i="18"/>
  <c r="V188" i="18"/>
  <c r="X190" i="18"/>
  <c r="T190" i="18"/>
  <c r="X191" i="18"/>
  <c r="T191" i="18"/>
  <c r="V191" i="18"/>
  <c r="V192" i="18"/>
  <c r="X195" i="18"/>
  <c r="T195" i="18"/>
  <c r="V195" i="18"/>
  <c r="X196" i="18"/>
  <c r="T196" i="18"/>
  <c r="V196" i="18"/>
  <c r="X197" i="18"/>
  <c r="V197" i="18"/>
  <c r="V198" i="18"/>
  <c r="X200" i="18"/>
  <c r="X202" i="18"/>
  <c r="V203" i="18"/>
  <c r="X204" i="18"/>
  <c r="V211" i="18"/>
  <c r="V212" i="18"/>
  <c r="X223" i="18"/>
  <c r="V224" i="18"/>
  <c r="X226" i="18"/>
  <c r="T227" i="18"/>
  <c r="X235" i="18"/>
  <c r="T235" i="18"/>
  <c r="X99" i="18"/>
  <c r="X100" i="18"/>
  <c r="V104" i="18"/>
  <c r="X105" i="18"/>
  <c r="T105" i="18"/>
  <c r="X106" i="18"/>
  <c r="T106" i="18"/>
  <c r="U110" i="18"/>
  <c r="W164" i="18"/>
  <c r="O91" i="17"/>
  <c r="N91" i="17"/>
  <c r="T109" i="17"/>
  <c r="W109" i="17" s="1"/>
  <c r="K31" i="17"/>
  <c r="W31" i="17" s="1"/>
  <c r="D240" i="16"/>
  <c r="S240" i="18"/>
  <c r="E240" i="16" s="1"/>
  <c r="D250" i="16"/>
  <c r="S250" i="18"/>
  <c r="E250" i="16" s="1"/>
  <c r="C265" i="16"/>
  <c r="S265" i="18"/>
  <c r="E265" i="16" s="1"/>
  <c r="V109" i="17"/>
  <c r="M62" i="17"/>
  <c r="S91" i="17"/>
  <c r="Q75" i="18"/>
  <c r="R75" i="18" s="1"/>
  <c r="AG94" i="5"/>
  <c r="C199" i="21" s="1"/>
  <c r="V91" i="17"/>
  <c r="R62" i="17"/>
  <c r="O60" i="17"/>
  <c r="O54" i="17" s="1"/>
  <c r="N60" i="17"/>
  <c r="N54" i="17" s="1"/>
  <c r="S89" i="17"/>
  <c r="S88" i="17" s="1"/>
  <c r="E26" i="35"/>
  <c r="AB135" i="5"/>
  <c r="H66" i="35"/>
  <c r="U261" i="18"/>
  <c r="X281" i="18"/>
  <c r="T283" i="18"/>
  <c r="V287" i="18"/>
  <c r="X288" i="18"/>
  <c r="X289" i="18"/>
  <c r="V290" i="18"/>
  <c r="T291" i="18"/>
  <c r="T294" i="18"/>
  <c r="T296" i="18"/>
  <c r="X297" i="18"/>
  <c r="V298" i="18"/>
  <c r="X298" i="18"/>
  <c r="X299" i="18"/>
  <c r="T299" i="18"/>
  <c r="V300" i="18"/>
  <c r="X301" i="18"/>
  <c r="X302" i="18"/>
  <c r="T302" i="18"/>
  <c r="X303" i="18"/>
  <c r="X304" i="18"/>
  <c r="X308" i="18"/>
  <c r="T309" i="18"/>
  <c r="X311" i="18"/>
  <c r="V312" i="18"/>
  <c r="X312" i="18"/>
  <c r="T312" i="18"/>
  <c r="X317" i="18"/>
  <c r="X324" i="18"/>
  <c r="V325" i="18"/>
  <c r="V326" i="18"/>
  <c r="X326" i="18"/>
  <c r="T326" i="18"/>
  <c r="V327" i="18"/>
  <c r="X327" i="18"/>
  <c r="T327" i="18"/>
  <c r="X328" i="18"/>
  <c r="T328" i="18"/>
  <c r="V329" i="18"/>
  <c r="X329" i="18"/>
  <c r="V330" i="18"/>
  <c r="X330" i="18"/>
  <c r="T331" i="18"/>
  <c r="AE196" i="5"/>
  <c r="C23" i="4" s="1"/>
  <c r="E23" i="4" s="1"/>
  <c r="H30" i="35"/>
  <c r="I32" i="35"/>
  <c r="W223" i="18"/>
  <c r="Q223" i="18"/>
  <c r="R223" i="18" s="1"/>
  <c r="I223" i="18"/>
  <c r="U224" i="18"/>
  <c r="W225" i="18"/>
  <c r="U225" i="18"/>
  <c r="W226" i="18"/>
  <c r="U226" i="18"/>
  <c r="Q227" i="18"/>
  <c r="R227" i="18" s="1"/>
  <c r="W232" i="18"/>
  <c r="U233" i="18"/>
  <c r="W234" i="18"/>
  <c r="U234" i="18"/>
  <c r="W235" i="18"/>
  <c r="U235" i="18"/>
  <c r="Q236" i="18"/>
  <c r="R236" i="18" s="1"/>
  <c r="V236" i="18"/>
  <c r="Q237" i="18"/>
  <c r="R237" i="18" s="1"/>
  <c r="V237" i="18"/>
  <c r="X238" i="18"/>
  <c r="V238" i="18"/>
  <c r="Q240" i="18"/>
  <c r="R240" i="18" s="1"/>
  <c r="I240" i="18"/>
  <c r="X241" i="18"/>
  <c r="T241" i="18"/>
  <c r="Q243" i="18"/>
  <c r="R243" i="18" s="1"/>
  <c r="V243" i="18"/>
  <c r="X244" i="18"/>
  <c r="T244" i="18"/>
  <c r="V244" i="18"/>
  <c r="X245" i="18"/>
  <c r="T245" i="18"/>
  <c r="V245" i="18"/>
  <c r="T246" i="18"/>
  <c r="V246" i="18"/>
  <c r="T247" i="18"/>
  <c r="V247" i="18"/>
  <c r="X248" i="18"/>
  <c r="V248" i="18"/>
  <c r="X249" i="18"/>
  <c r="T249" i="18"/>
  <c r="V252" i="18"/>
  <c r="X253" i="18"/>
  <c r="Q253" i="18"/>
  <c r="R253" i="18" s="1"/>
  <c r="V253" i="18"/>
  <c r="T254" i="18"/>
  <c r="V254" i="18"/>
  <c r="V255" i="18"/>
  <c r="T256" i="18"/>
  <c r="X262" i="18"/>
  <c r="T262" i="18"/>
  <c r="V262" i="18"/>
  <c r="X263" i="18"/>
  <c r="T263" i="18"/>
  <c r="V263" i="18"/>
  <c r="U268" i="18"/>
  <c r="W269" i="18"/>
  <c r="U281" i="18"/>
  <c r="Q295" i="18"/>
  <c r="R295" i="18" s="1"/>
  <c r="U297" i="18"/>
  <c r="U302" i="18"/>
  <c r="U310" i="18"/>
  <c r="S346" i="18"/>
  <c r="E346" i="16" s="1"/>
  <c r="U347" i="18"/>
  <c r="W347" i="18"/>
  <c r="U348" i="18"/>
  <c r="AF95" i="5"/>
  <c r="I30" i="35"/>
  <c r="AE191" i="5"/>
  <c r="AG191" i="5" s="1"/>
  <c r="AE78" i="5"/>
  <c r="AG78" i="5" s="1"/>
  <c r="Q251" i="18"/>
  <c r="R251" i="18" s="1"/>
  <c r="AE176" i="5"/>
  <c r="AG176" i="5" s="1"/>
  <c r="AB176" i="5"/>
  <c r="S223" i="18"/>
  <c r="E223" i="16" s="1"/>
  <c r="S54" i="18"/>
  <c r="E54" i="16" s="1"/>
  <c r="H34" i="17"/>
  <c r="AE137" i="5"/>
  <c r="AB169" i="5"/>
  <c r="Q224" i="18"/>
  <c r="R224" i="18" s="1"/>
  <c r="S86" i="18"/>
  <c r="E86" i="16" s="1"/>
  <c r="Q245" i="18"/>
  <c r="R245" i="18" s="1"/>
  <c r="S347" i="18"/>
  <c r="E347" i="16" s="1"/>
  <c r="L11" i="17"/>
  <c r="L8" i="17" s="1"/>
  <c r="X108" i="18"/>
  <c r="W110" i="18"/>
  <c r="W117" i="18"/>
  <c r="U129" i="18"/>
  <c r="W160" i="18"/>
  <c r="W161" i="18"/>
  <c r="W163" i="18"/>
  <c r="W166" i="18"/>
  <c r="W172" i="18"/>
  <c r="T224" i="18"/>
  <c r="J53" i="35"/>
  <c r="H106" i="17"/>
  <c r="S348" i="18"/>
  <c r="E348" i="16" s="1"/>
  <c r="S103" i="18"/>
  <c r="E103" i="16" s="1"/>
  <c r="W68" i="18"/>
  <c r="U75" i="18"/>
  <c r="W76" i="18"/>
  <c r="S77" i="18"/>
  <c r="E77" i="16" s="1"/>
  <c r="W79" i="18"/>
  <c r="W80" i="18"/>
  <c r="W81" i="18"/>
  <c r="U84" i="18"/>
  <c r="W84" i="18"/>
  <c r="U85" i="18"/>
  <c r="W85" i="18"/>
  <c r="W86" i="18"/>
  <c r="W87" i="18"/>
  <c r="Q88" i="18"/>
  <c r="R88" i="18" s="1"/>
  <c r="Q89" i="18"/>
  <c r="R89" i="18" s="1"/>
  <c r="W89" i="18"/>
  <c r="W90" i="18"/>
  <c r="U91" i="18"/>
  <c r="S91" i="18"/>
  <c r="E91" i="16" s="1"/>
  <c r="Q92" i="18"/>
  <c r="R92" i="18" s="1"/>
  <c r="W92" i="18"/>
  <c r="Q93" i="18"/>
  <c r="R93" i="18" s="1"/>
  <c r="W93" i="18"/>
  <c r="S93" i="18"/>
  <c r="E93" i="16" s="1"/>
  <c r="Q94" i="18"/>
  <c r="R94" i="18" s="1"/>
  <c r="W94" i="18"/>
  <c r="U95" i="18"/>
  <c r="W95" i="18"/>
  <c r="U101" i="18"/>
  <c r="S101" i="18"/>
  <c r="E101" i="16" s="1"/>
  <c r="U103" i="18"/>
  <c r="U105" i="18"/>
  <c r="U106" i="18"/>
  <c r="V110" i="18"/>
  <c r="X113" i="18"/>
  <c r="T114" i="18"/>
  <c r="S99" i="18"/>
  <c r="E99" i="16" s="1"/>
  <c r="Q225" i="18"/>
  <c r="R225" i="18" s="1"/>
  <c r="Q228" i="18"/>
  <c r="R228" i="18" s="1"/>
  <c r="AB126" i="5"/>
  <c r="AB191" i="5"/>
  <c r="D220" i="16"/>
  <c r="S105" i="18"/>
  <c r="E105" i="16" s="1"/>
  <c r="AB78" i="5"/>
  <c r="S225" i="18"/>
  <c r="E225" i="16" s="1"/>
  <c r="S33" i="18"/>
  <c r="E33" i="16" s="1"/>
  <c r="W290" i="17"/>
  <c r="S235" i="18"/>
  <c r="E235" i="16" s="1"/>
  <c r="T253" i="18"/>
  <c r="Q123" i="18"/>
  <c r="R123" i="18" s="1"/>
  <c r="Q133" i="18"/>
  <c r="R133" i="18" s="1"/>
  <c r="S218" i="18"/>
  <c r="E218" i="16" s="1"/>
  <c r="S53" i="18"/>
  <c r="E53" i="16" s="1"/>
  <c r="S31" i="18"/>
  <c r="E31" i="16" s="1"/>
  <c r="Q254" i="18"/>
  <c r="R254" i="18" s="1"/>
  <c r="I252" i="18"/>
  <c r="Q226" i="18"/>
  <c r="R226" i="18" s="1"/>
  <c r="S231" i="18"/>
  <c r="E231" i="16" s="1"/>
  <c r="S44" i="18"/>
  <c r="E44" i="16" s="1"/>
  <c r="I235" i="18"/>
  <c r="Q247" i="18"/>
  <c r="R247" i="18" s="1"/>
  <c r="T240" i="18"/>
  <c r="I237" i="18"/>
  <c r="C132" i="16"/>
  <c r="S132" i="18"/>
  <c r="E132" i="16" s="1"/>
  <c r="D206" i="16"/>
  <c r="S206" i="18"/>
  <c r="E206" i="16" s="1"/>
  <c r="D234" i="16"/>
  <c r="S234" i="18"/>
  <c r="E234" i="16" s="1"/>
  <c r="D30" i="16"/>
  <c r="S226" i="18"/>
  <c r="E226" i="16" s="1"/>
  <c r="C266" i="16"/>
  <c r="S10" i="18"/>
  <c r="E10" i="16" s="1"/>
  <c r="W13" i="18"/>
  <c r="W19" i="18"/>
  <c r="U24" i="18"/>
  <c r="W29" i="18"/>
  <c r="C106" i="16"/>
  <c r="S106" i="18"/>
  <c r="E106" i="16" s="1"/>
  <c r="C107" i="16"/>
  <c r="S107" i="18"/>
  <c r="E107" i="16" s="1"/>
  <c r="C108" i="16"/>
  <c r="S108" i="18"/>
  <c r="E108" i="16" s="1"/>
  <c r="I225" i="18"/>
  <c r="S296" i="18"/>
  <c r="E296" i="16" s="1"/>
  <c r="S229" i="18"/>
  <c r="E229" i="16" s="1"/>
  <c r="W242" i="17"/>
  <c r="G106" i="17"/>
  <c r="Q235" i="18"/>
  <c r="R235" i="18" s="1"/>
  <c r="S233" i="18"/>
  <c r="E233" i="16" s="1"/>
  <c r="S56" i="18"/>
  <c r="E56" i="16" s="1"/>
  <c r="T8" i="18"/>
  <c r="T9" i="18"/>
  <c r="V9" i="18"/>
  <c r="V12" i="18"/>
  <c r="X14" i="18"/>
  <c r="T16" i="18"/>
  <c r="V17" i="18"/>
  <c r="X18" i="18"/>
  <c r="V20" i="18"/>
  <c r="V21" i="18"/>
  <c r="X22" i="18"/>
  <c r="T22" i="18"/>
  <c r="T23" i="18"/>
  <c r="V23" i="18"/>
  <c r="X24" i="18"/>
  <c r="V24" i="18"/>
  <c r="X25" i="18"/>
  <c r="X27" i="18"/>
  <c r="T27" i="18"/>
  <c r="V27" i="18"/>
  <c r="V28" i="18"/>
  <c r="X29" i="18"/>
  <c r="V29" i="18"/>
  <c r="X30" i="18"/>
  <c r="X34" i="18"/>
  <c r="X35" i="18"/>
  <c r="X41" i="18"/>
  <c r="X42" i="18"/>
  <c r="X43" i="18"/>
  <c r="V43" i="18"/>
  <c r="X45" i="18"/>
  <c r="T45" i="18"/>
  <c r="X46" i="18"/>
  <c r="X48" i="18"/>
  <c r="X78" i="18"/>
  <c r="T198" i="18"/>
  <c r="X199" i="18"/>
  <c r="V200" i="18"/>
  <c r="V201" i="18"/>
  <c r="X201" i="18"/>
  <c r="V202" i="18"/>
  <c r="T202" i="18"/>
  <c r="T203" i="18"/>
  <c r="V204" i="18"/>
  <c r="T204" i="18"/>
  <c r="V205" i="18"/>
  <c r="X206" i="18"/>
  <c r="V207" i="18"/>
  <c r="X207" i="18"/>
  <c r="V208" i="18"/>
  <c r="X208" i="18"/>
  <c r="X210" i="18"/>
  <c r="X211" i="18"/>
  <c r="T212" i="18"/>
  <c r="V213" i="18"/>
  <c r="X213" i="18"/>
  <c r="V232" i="18"/>
  <c r="X232" i="18"/>
  <c r="W243" i="18"/>
  <c r="U247" i="18"/>
  <c r="S182" i="18"/>
  <c r="E182" i="16" s="1"/>
  <c r="S183" i="18"/>
  <c r="E183" i="16" s="1"/>
  <c r="W184" i="18"/>
  <c r="U185" i="18"/>
  <c r="W185" i="18"/>
  <c r="W186" i="18"/>
  <c r="S186" i="18"/>
  <c r="E186" i="16" s="1"/>
  <c r="W187" i="18"/>
  <c r="S188" i="18"/>
  <c r="E188" i="16" s="1"/>
  <c r="W189" i="18"/>
  <c r="U192" i="18"/>
  <c r="W192" i="18"/>
  <c r="U193" i="18"/>
  <c r="W193" i="18"/>
  <c r="U194" i="18"/>
  <c r="W194" i="18"/>
  <c r="U196" i="18"/>
  <c r="W196" i="18"/>
  <c r="U198" i="18"/>
  <c r="W198" i="18"/>
  <c r="I198" i="18"/>
  <c r="U199" i="18"/>
  <c r="W199" i="18"/>
  <c r="W201" i="18"/>
  <c r="W203" i="18"/>
  <c r="U214" i="18"/>
  <c r="S217" i="18"/>
  <c r="E217" i="16" s="1"/>
  <c r="I218" i="18"/>
  <c r="U278" i="18"/>
  <c r="W279" i="18"/>
  <c r="W281" i="18"/>
  <c r="U282" i="18"/>
  <c r="W283" i="18"/>
  <c r="I283" i="18"/>
  <c r="W284" i="18"/>
  <c r="S284" i="18"/>
  <c r="E284" i="16" s="1"/>
  <c r="W285" i="18"/>
  <c r="U287" i="18"/>
  <c r="I288" i="18"/>
  <c r="I295" i="18"/>
  <c r="W296" i="18"/>
  <c r="U296" i="18"/>
  <c r="W297" i="18"/>
  <c r="W298" i="18"/>
  <c r="Q106" i="18"/>
  <c r="R106" i="18" s="1"/>
  <c r="Q107" i="18"/>
  <c r="R107" i="18" s="1"/>
  <c r="Q108" i="18"/>
  <c r="R108" i="18" s="1"/>
  <c r="Q114" i="18"/>
  <c r="R114" i="18" s="1"/>
  <c r="Q116" i="18"/>
  <c r="R116" i="18" s="1"/>
  <c r="Q124" i="18"/>
  <c r="R124" i="18" s="1"/>
  <c r="Q129" i="18"/>
  <c r="R129" i="18" s="1"/>
  <c r="Q163" i="18"/>
  <c r="R163" i="18" s="1"/>
  <c r="Q165" i="18"/>
  <c r="R165" i="18" s="1"/>
  <c r="Q168" i="18"/>
  <c r="R168" i="18" s="1"/>
  <c r="J25" i="35"/>
  <c r="I298" i="18"/>
  <c r="I299" i="18"/>
  <c r="W300" i="18"/>
  <c r="W301" i="18"/>
  <c r="U301" i="18"/>
  <c r="W302" i="18"/>
  <c r="W303" i="18"/>
  <c r="W304" i="18"/>
  <c r="U304" i="18"/>
  <c r="W305" i="18"/>
  <c r="U305" i="18"/>
  <c r="W306" i="18"/>
  <c r="U306" i="18"/>
  <c r="W307" i="18"/>
  <c r="S307" i="18"/>
  <c r="E307" i="16" s="1"/>
  <c r="U307" i="18"/>
  <c r="W308" i="18"/>
  <c r="S308" i="18"/>
  <c r="E308" i="16" s="1"/>
  <c r="U308" i="18"/>
  <c r="W310" i="18"/>
  <c r="S310" i="18"/>
  <c r="E310" i="16" s="1"/>
  <c r="W311" i="18"/>
  <c r="U311" i="18"/>
  <c r="W313" i="18"/>
  <c r="W314" i="18"/>
  <c r="U314" i="18"/>
  <c r="W315" i="18"/>
  <c r="U315" i="18"/>
  <c r="W316" i="18"/>
  <c r="U316" i="18"/>
  <c r="W318" i="18"/>
  <c r="U318" i="18"/>
  <c r="W319" i="18"/>
  <c r="U319" i="18"/>
  <c r="U320" i="18"/>
  <c r="U322" i="18"/>
  <c r="W329" i="18"/>
  <c r="S330" i="18"/>
  <c r="E330" i="16" s="1"/>
  <c r="W332" i="18"/>
  <c r="U332" i="18"/>
  <c r="W333" i="18"/>
  <c r="U335" i="18"/>
  <c r="W336" i="18"/>
  <c r="U336" i="18"/>
  <c r="W337" i="18"/>
  <c r="W338" i="18"/>
  <c r="S338" i="18"/>
  <c r="E338" i="16" s="1"/>
  <c r="W339" i="18"/>
  <c r="W340" i="18"/>
  <c r="I340" i="18"/>
  <c r="W341" i="18"/>
  <c r="I341" i="18"/>
  <c r="W342" i="18"/>
  <c r="U342" i="18"/>
  <c r="W343" i="18"/>
  <c r="I343" i="18"/>
  <c r="W344" i="18"/>
  <c r="I344" i="18"/>
  <c r="W345" i="18"/>
  <c r="U345" i="18"/>
  <c r="X347" i="18"/>
  <c r="T347" i="18"/>
  <c r="V347" i="18"/>
  <c r="T348" i="18"/>
  <c r="V348" i="18"/>
  <c r="D282" i="16"/>
  <c r="Q282" i="18"/>
  <c r="R282" i="18" s="1"/>
  <c r="S282" i="18"/>
  <c r="E282" i="16" s="1"/>
  <c r="D287" i="16"/>
  <c r="Q287" i="18"/>
  <c r="R287" i="18" s="1"/>
  <c r="D292" i="16"/>
  <c r="S292" i="18"/>
  <c r="E292" i="16" s="1"/>
  <c r="D301" i="16"/>
  <c r="S301" i="18"/>
  <c r="E301" i="16" s="1"/>
  <c r="S303" i="18"/>
  <c r="E303" i="16" s="1"/>
  <c r="D303" i="16"/>
  <c r="I309" i="18"/>
  <c r="U309" i="18"/>
  <c r="Q122" i="18"/>
  <c r="R122" i="18" s="1"/>
  <c r="V122" i="18"/>
  <c r="I126" i="18"/>
  <c r="I165" i="18"/>
  <c r="T197" i="18"/>
  <c r="Q197" i="18"/>
  <c r="R197" i="18" s="1"/>
  <c r="U200" i="18"/>
  <c r="Q200" i="18"/>
  <c r="R200" i="18" s="1"/>
  <c r="D294" i="16"/>
  <c r="S294" i="18"/>
  <c r="E294" i="16" s="1"/>
  <c r="S302" i="18"/>
  <c r="E302" i="16" s="1"/>
  <c r="D302" i="16"/>
  <c r="D304" i="16"/>
  <c r="S304" i="18"/>
  <c r="E304" i="16" s="1"/>
  <c r="D309" i="16"/>
  <c r="S309" i="18"/>
  <c r="E309" i="16" s="1"/>
  <c r="D318" i="16"/>
  <c r="S318" i="18"/>
  <c r="E318" i="16" s="1"/>
  <c r="S314" i="18"/>
  <c r="E314" i="16" s="1"/>
  <c r="D307" i="16"/>
  <c r="D308" i="16"/>
  <c r="D310" i="16"/>
  <c r="I282" i="18"/>
  <c r="Q101" i="17"/>
  <c r="Q100" i="17" s="1"/>
  <c r="O101" i="17"/>
  <c r="O100" i="17" s="1"/>
  <c r="C8" i="16"/>
  <c r="I8" i="18"/>
  <c r="S8" i="18"/>
  <c r="E8" i="16" s="1"/>
  <c r="U20" i="18"/>
  <c r="Q20" i="18"/>
  <c r="R20" i="18" s="1"/>
  <c r="C197" i="16"/>
  <c r="S197" i="18"/>
  <c r="E197" i="16" s="1"/>
  <c r="C202" i="16"/>
  <c r="I202" i="18"/>
  <c r="I221" i="18"/>
  <c r="U221" i="18"/>
  <c r="D280" i="16"/>
  <c r="S280" i="18"/>
  <c r="E280" i="16" s="1"/>
  <c r="D283" i="16"/>
  <c r="S283" i="18"/>
  <c r="E283" i="16" s="1"/>
  <c r="D296" i="16"/>
  <c r="Q296" i="18"/>
  <c r="R296" i="18" s="1"/>
  <c r="D300" i="16"/>
  <c r="S300" i="18"/>
  <c r="E300" i="16" s="1"/>
  <c r="D316" i="16"/>
  <c r="S316" i="18"/>
  <c r="E316" i="16" s="1"/>
  <c r="D317" i="16"/>
  <c r="S317" i="18"/>
  <c r="E317" i="16" s="1"/>
  <c r="C198" i="16"/>
  <c r="D330" i="16"/>
  <c r="S281" i="18"/>
  <c r="E281" i="16" s="1"/>
  <c r="U283" i="18"/>
  <c r="S295" i="18"/>
  <c r="E295" i="16" s="1"/>
  <c r="Q279" i="18"/>
  <c r="R279" i="18" s="1"/>
  <c r="S313" i="18"/>
  <c r="E313" i="16" s="1"/>
  <c r="Q219" i="18"/>
  <c r="R219" i="18" s="1"/>
  <c r="S315" i="18"/>
  <c r="E315" i="16" s="1"/>
  <c r="S319" i="18"/>
  <c r="E319" i="16" s="1"/>
  <c r="S305" i="18"/>
  <c r="E305" i="16" s="1"/>
  <c r="S199" i="18"/>
  <c r="E199" i="16" s="1"/>
  <c r="V124" i="18"/>
  <c r="W218" i="18"/>
  <c r="K62" i="17"/>
  <c r="W62" i="17" s="1"/>
  <c r="S79" i="18"/>
  <c r="E79" i="16" s="1"/>
  <c r="Q91" i="17"/>
  <c r="W6" i="18"/>
  <c r="S7" i="18"/>
  <c r="E7" i="16" s="1"/>
  <c r="U7" i="18"/>
  <c r="W8" i="18"/>
  <c r="I9" i="18"/>
  <c r="I10" i="18"/>
  <c r="W12" i="18"/>
  <c r="I12" i="18"/>
  <c r="W14" i="18"/>
  <c r="W15" i="18"/>
  <c r="S15" i="18"/>
  <c r="E15" i="16" s="1"/>
  <c r="I15" i="18"/>
  <c r="W18" i="18"/>
  <c r="U19" i="18"/>
  <c r="W20" i="18"/>
  <c r="W21" i="18"/>
  <c r="I21" i="18"/>
  <c r="U22" i="18"/>
  <c r="U23" i="18"/>
  <c r="W24" i="18"/>
  <c r="I24" i="18"/>
  <c r="W25" i="18"/>
  <c r="W26" i="18"/>
  <c r="W27" i="18"/>
  <c r="W28" i="18"/>
  <c r="U29" i="18"/>
  <c r="I31" i="18"/>
  <c r="V33" i="18"/>
  <c r="K60" i="17"/>
  <c r="K54" i="17" s="1"/>
  <c r="W54" i="17" s="1"/>
  <c r="V297" i="17"/>
  <c r="W297" i="17" s="1"/>
  <c r="C77" i="16"/>
  <c r="F62" i="17"/>
  <c r="J62" i="17" s="1"/>
  <c r="L60" i="17"/>
  <c r="L54" i="17" s="1"/>
  <c r="P91" i="17"/>
  <c r="Q89" i="17"/>
  <c r="Q88" i="17" s="1"/>
  <c r="T7" i="18"/>
  <c r="X8" i="18"/>
  <c r="X9" i="18"/>
  <c r="T10" i="18"/>
  <c r="X11" i="18"/>
  <c r="T12" i="18"/>
  <c r="V13" i="18"/>
  <c r="Q183" i="18"/>
  <c r="R183" i="18" s="1"/>
  <c r="Q184" i="18"/>
  <c r="R184" i="18" s="1"/>
  <c r="Q186" i="18"/>
  <c r="R186" i="18" s="1"/>
  <c r="Q187" i="18"/>
  <c r="R187" i="18" s="1"/>
  <c r="Q188" i="18"/>
  <c r="R188" i="18" s="1"/>
  <c r="Q189" i="18"/>
  <c r="R189" i="18" s="1"/>
  <c r="Q191" i="18"/>
  <c r="R191" i="18" s="1"/>
  <c r="I197" i="18"/>
  <c r="Q198" i="18"/>
  <c r="R198" i="18" s="1"/>
  <c r="I243" i="18"/>
  <c r="I244" i="18"/>
  <c r="Q283" i="18"/>
  <c r="R283" i="18" s="1"/>
  <c r="Q297" i="18"/>
  <c r="R297" i="18" s="1"/>
  <c r="Q302" i="18"/>
  <c r="R302" i="18" s="1"/>
  <c r="Q303" i="18"/>
  <c r="R303" i="18" s="1"/>
  <c r="Q304" i="18"/>
  <c r="R304" i="18" s="1"/>
  <c r="Q309" i="18"/>
  <c r="R309" i="18" s="1"/>
  <c r="Q310" i="18"/>
  <c r="Q315" i="18"/>
  <c r="R315" i="18" s="1"/>
  <c r="Q321" i="18"/>
  <c r="R321" i="18" s="1"/>
  <c r="Q328" i="18"/>
  <c r="R328" i="18" s="1"/>
  <c r="Q331" i="18"/>
  <c r="R331" i="18" s="1"/>
  <c r="U33" i="18"/>
  <c r="V62" i="18"/>
  <c r="X62" i="18"/>
  <c r="X63" i="18"/>
  <c r="X64" i="18"/>
  <c r="V66" i="18"/>
  <c r="W99" i="18"/>
  <c r="V99" i="18"/>
  <c r="S114" i="18"/>
  <c r="E114" i="16" s="1"/>
  <c r="W173" i="18"/>
  <c r="U175" i="18"/>
  <c r="W175" i="18"/>
  <c r="U176" i="18"/>
  <c r="W176" i="18"/>
  <c r="X216" i="18"/>
  <c r="V216" i="18"/>
  <c r="W229" i="18"/>
  <c r="U230" i="18"/>
  <c r="W230" i="18"/>
  <c r="S230" i="18"/>
  <c r="E230" i="16" s="1"/>
  <c r="U231" i="18"/>
  <c r="X236" i="18"/>
  <c r="X237" i="18"/>
  <c r="T237" i="18"/>
  <c r="T238" i="18"/>
  <c r="V240" i="18"/>
  <c r="X275" i="18"/>
  <c r="T275" i="18"/>
  <c r="X276" i="18"/>
  <c r="T276" i="18"/>
  <c r="V276" i="18"/>
  <c r="X277" i="18"/>
  <c r="T277" i="18"/>
  <c r="U279" i="18"/>
  <c r="U280" i="18"/>
  <c r="X31" i="18"/>
  <c r="V31" i="18"/>
  <c r="X32" i="18"/>
  <c r="U58" i="18"/>
  <c r="W58" i="18"/>
  <c r="W59" i="18"/>
  <c r="X89" i="18"/>
  <c r="T90" i="18"/>
  <c r="U138" i="18"/>
  <c r="W141" i="18"/>
  <c r="W142" i="18"/>
  <c r="S142" i="18"/>
  <c r="E142" i="16" s="1"/>
  <c r="U142" i="18"/>
  <c r="W143" i="18"/>
  <c r="S143" i="18"/>
  <c r="E143" i="16" s="1"/>
  <c r="I143" i="18"/>
  <c r="W144" i="18"/>
  <c r="T151" i="18"/>
  <c r="V151" i="18"/>
  <c r="X154" i="18"/>
  <c r="T156" i="18"/>
  <c r="I156" i="18"/>
  <c r="X158" i="18"/>
  <c r="T158" i="18"/>
  <c r="X159" i="18"/>
  <c r="T159" i="18"/>
  <c r="X160" i="18"/>
  <c r="T160" i="18"/>
  <c r="T161" i="18"/>
  <c r="I162" i="18"/>
  <c r="X163" i="18"/>
  <c r="T163" i="18"/>
  <c r="I163" i="18"/>
  <c r="X164" i="18"/>
  <c r="V164" i="18"/>
  <c r="X165" i="18"/>
  <c r="T165" i="18"/>
  <c r="V165" i="18"/>
  <c r="T166" i="18"/>
  <c r="V166" i="18"/>
  <c r="X167" i="18"/>
  <c r="I167" i="18"/>
  <c r="X168" i="18"/>
  <c r="T168" i="18"/>
  <c r="V168" i="18"/>
  <c r="T169" i="18"/>
  <c r="X170" i="18"/>
  <c r="X171" i="18"/>
  <c r="X172" i="18"/>
  <c r="X192" i="18"/>
  <c r="T192" i="18"/>
  <c r="V193" i="18"/>
  <c r="X193" i="18"/>
  <c r="X194" i="18"/>
  <c r="U201" i="18"/>
  <c r="U202" i="18"/>
  <c r="U203" i="18"/>
  <c r="W205" i="18"/>
  <c r="W206" i="18"/>
  <c r="U206" i="18"/>
  <c r="W208" i="18"/>
  <c r="W209" i="18"/>
  <c r="W210" i="18"/>
  <c r="S210" i="18"/>
  <c r="E210" i="16" s="1"/>
  <c r="W211" i="18"/>
  <c r="S211" i="18"/>
  <c r="E211" i="16" s="1"/>
  <c r="U212" i="18"/>
  <c r="W213" i="18"/>
  <c r="U213" i="18"/>
  <c r="W214" i="18"/>
  <c r="S214" i="18"/>
  <c r="E214" i="16" s="1"/>
  <c r="U215" i="18"/>
  <c r="U217" i="18"/>
  <c r="W224" i="18"/>
  <c r="I224" i="18"/>
  <c r="V225" i="18"/>
  <c r="V227" i="18"/>
  <c r="X228" i="18"/>
  <c r="V231" i="18"/>
  <c r="V278" i="18"/>
  <c r="AE10" i="5"/>
  <c r="Q20" i="17"/>
  <c r="N20" i="17"/>
  <c r="W20" i="17" s="1"/>
  <c r="W258" i="17"/>
  <c r="V257" i="17"/>
  <c r="D12" i="16"/>
  <c r="S12" i="18"/>
  <c r="E12" i="16" s="1"/>
  <c r="Q14" i="18"/>
  <c r="R14" i="18" s="1"/>
  <c r="D17" i="16"/>
  <c r="S17" i="18"/>
  <c r="E17" i="16" s="1"/>
  <c r="U17" i="18"/>
  <c r="I17" i="18"/>
  <c r="D18" i="16"/>
  <c r="Q18" i="18"/>
  <c r="R18" i="18" s="1"/>
  <c r="S18" i="18"/>
  <c r="E18" i="16" s="1"/>
  <c r="D20" i="16"/>
  <c r="S20" i="18"/>
  <c r="E20" i="16" s="1"/>
  <c r="D21" i="16"/>
  <c r="S21" i="18"/>
  <c r="E21" i="16" s="1"/>
  <c r="S81" i="18"/>
  <c r="E81" i="16" s="1"/>
  <c r="C81" i="16"/>
  <c r="Q83" i="18"/>
  <c r="R83" i="18" s="1"/>
  <c r="U83" i="18"/>
  <c r="S83" i="18"/>
  <c r="E83" i="16" s="1"/>
  <c r="C83" i="16"/>
  <c r="C89" i="16"/>
  <c r="S89" i="18"/>
  <c r="E89" i="16" s="1"/>
  <c r="I108" i="18"/>
  <c r="C110" i="16"/>
  <c r="I110" i="18"/>
  <c r="I120" i="18"/>
  <c r="I121" i="18"/>
  <c r="T122" i="18"/>
  <c r="I122" i="18"/>
  <c r="I123" i="18"/>
  <c r="V127" i="18"/>
  <c r="Q127" i="18"/>
  <c r="R127" i="18" s="1"/>
  <c r="I127" i="18"/>
  <c r="T127" i="18"/>
  <c r="V128" i="18"/>
  <c r="Q128" i="18"/>
  <c r="R128" i="18" s="1"/>
  <c r="I187" i="18"/>
  <c r="I189" i="18"/>
  <c r="C193" i="16"/>
  <c r="S193" i="18"/>
  <c r="E193" i="16" s="1"/>
  <c r="Q195" i="18"/>
  <c r="R195" i="18" s="1"/>
  <c r="U195" i="18"/>
  <c r="C195" i="16"/>
  <c r="S195" i="18"/>
  <c r="E195" i="16" s="1"/>
  <c r="I195" i="18"/>
  <c r="I196" i="18"/>
  <c r="V199" i="18"/>
  <c r="Q199" i="18"/>
  <c r="R199" i="18" s="1"/>
  <c r="I199" i="18"/>
  <c r="T200" i="18"/>
  <c r="I200" i="18"/>
  <c r="T201" i="18"/>
  <c r="I201" i="18"/>
  <c r="D341" i="16"/>
  <c r="S341" i="18"/>
  <c r="E341" i="16" s="1"/>
  <c r="Q342" i="18"/>
  <c r="R342" i="18" s="1"/>
  <c r="H15" i="17"/>
  <c r="G15" i="17"/>
  <c r="I15" i="17"/>
  <c r="T34" i="17"/>
  <c r="T21" i="17" s="1"/>
  <c r="I34" i="17"/>
  <c r="O34" i="17"/>
  <c r="P34" i="17"/>
  <c r="R34" i="17"/>
  <c r="V67" i="17"/>
  <c r="O67" i="17"/>
  <c r="P67" i="17"/>
  <c r="N67" i="17"/>
  <c r="T67" i="17"/>
  <c r="Q67" i="17"/>
  <c r="U102" i="17"/>
  <c r="V102" i="17"/>
  <c r="Q102" i="17"/>
  <c r="P102" i="17"/>
  <c r="N102" i="17"/>
  <c r="W102" i="17" s="1"/>
  <c r="R102" i="17"/>
  <c r="W289" i="17"/>
  <c r="V288" i="17"/>
  <c r="W288" i="17" s="1"/>
  <c r="S6" i="18"/>
  <c r="E6" i="16" s="1"/>
  <c r="D6" i="16"/>
  <c r="Q8" i="18"/>
  <c r="R8" i="18" s="1"/>
  <c r="D8" i="16"/>
  <c r="Q11" i="18"/>
  <c r="R11" i="18" s="1"/>
  <c r="D13" i="16"/>
  <c r="Q13" i="18"/>
  <c r="R13" i="18" s="1"/>
  <c r="S13" i="18"/>
  <c r="E13" i="16" s="1"/>
  <c r="U18" i="18"/>
  <c r="I18" i="18"/>
  <c r="D19" i="16"/>
  <c r="Q19" i="18"/>
  <c r="R19" i="18" s="1"/>
  <c r="S19" i="18"/>
  <c r="E19" i="16" s="1"/>
  <c r="D22" i="16"/>
  <c r="Q22" i="18"/>
  <c r="R22" i="18" s="1"/>
  <c r="C78" i="16"/>
  <c r="S78" i="18"/>
  <c r="E78" i="16" s="1"/>
  <c r="C80" i="16"/>
  <c r="S80" i="18"/>
  <c r="E80" i="16" s="1"/>
  <c r="Q82" i="18"/>
  <c r="R82" i="18" s="1"/>
  <c r="U82" i="18"/>
  <c r="S82" i="18"/>
  <c r="E82" i="16" s="1"/>
  <c r="C82" i="16"/>
  <c r="S84" i="18"/>
  <c r="E84" i="16" s="1"/>
  <c r="C84" i="16"/>
  <c r="C88" i="16"/>
  <c r="S88" i="18"/>
  <c r="E88" i="16" s="1"/>
  <c r="C92" i="16"/>
  <c r="I92" i="18"/>
  <c r="I107" i="18"/>
  <c r="D7" i="16"/>
  <c r="U67" i="17"/>
  <c r="U31" i="18"/>
  <c r="F34" i="17"/>
  <c r="J34" i="17" s="1"/>
  <c r="U188" i="18"/>
  <c r="M67" i="17"/>
  <c r="M64" i="17" s="1"/>
  <c r="M63" i="17" s="1"/>
  <c r="W63" i="17" s="1"/>
  <c r="S194" i="18"/>
  <c r="E194" i="16" s="1"/>
  <c r="T108" i="18"/>
  <c r="S67" i="17"/>
  <c r="M34" i="17"/>
  <c r="K15" i="17"/>
  <c r="W15" i="17" s="1"/>
  <c r="T102" i="17"/>
  <c r="R67" i="17"/>
  <c r="T17" i="17"/>
  <c r="T16" i="17" s="1"/>
  <c r="R31" i="17"/>
  <c r="R21" i="17" s="1"/>
  <c r="Q155" i="18"/>
  <c r="R155" i="18" s="1"/>
  <c r="Q162" i="18"/>
  <c r="R162" i="18" s="1"/>
  <c r="Q164" i="18"/>
  <c r="R164" i="18" s="1"/>
  <c r="Q170" i="18"/>
  <c r="R170" i="18" s="1"/>
  <c r="Q172" i="18"/>
  <c r="R172" i="18" s="1"/>
  <c r="U44" i="18"/>
  <c r="U45" i="18"/>
  <c r="W46" i="18"/>
  <c r="S50" i="18"/>
  <c r="E50" i="16" s="1"/>
  <c r="S52" i="18"/>
  <c r="E52" i="16" s="1"/>
  <c r="D242" i="16"/>
  <c r="S242" i="18"/>
  <c r="E242" i="16" s="1"/>
  <c r="I284" i="18"/>
  <c r="Q301" i="18"/>
  <c r="R301" i="18" s="1"/>
  <c r="V301" i="18"/>
  <c r="I301" i="18"/>
  <c r="I303" i="18"/>
  <c r="I304" i="18"/>
  <c r="I306" i="18"/>
  <c r="I308" i="18"/>
  <c r="I310" i="18"/>
  <c r="I316" i="18"/>
  <c r="I318" i="18"/>
  <c r="I324" i="18"/>
  <c r="M11" i="17"/>
  <c r="M8" i="17" s="1"/>
  <c r="K11" i="17"/>
  <c r="K8" i="17" s="1"/>
  <c r="W8" i="17" s="1"/>
  <c r="W7" i="18"/>
  <c r="W11" i="18"/>
  <c r="W22" i="18"/>
  <c r="V34" i="18"/>
  <c r="V35" i="18"/>
  <c r="X36" i="18"/>
  <c r="V38" i="18"/>
  <c r="X38" i="18"/>
  <c r="T38" i="18"/>
  <c r="V39" i="18"/>
  <c r="X39" i="18"/>
  <c r="T39" i="18"/>
  <c r="V40" i="18"/>
  <c r="X40" i="18"/>
  <c r="T43" i="18"/>
  <c r="T66" i="18"/>
  <c r="U151" i="18"/>
  <c r="V277" i="18"/>
  <c r="W60" i="18"/>
  <c r="X117" i="18"/>
  <c r="T117" i="18"/>
  <c r="I117" i="18"/>
  <c r="X118" i="18"/>
  <c r="I118" i="18"/>
  <c r="T119" i="18"/>
  <c r="X120" i="18"/>
  <c r="U132" i="18"/>
  <c r="W132" i="18"/>
  <c r="U135" i="18"/>
  <c r="W135" i="18"/>
  <c r="U136" i="18"/>
  <c r="W136" i="18"/>
  <c r="W267" i="18"/>
  <c r="S267" i="18"/>
  <c r="U267" i="18"/>
  <c r="W268" i="18"/>
  <c r="Q12" i="18"/>
  <c r="R12" i="18" s="1"/>
  <c r="T13" i="18"/>
  <c r="V47" i="18"/>
  <c r="V48" i="18"/>
  <c r="U125" i="18"/>
  <c r="W126" i="18"/>
  <c r="U126" i="18"/>
  <c r="W127" i="18"/>
  <c r="V215" i="18"/>
  <c r="T232" i="18"/>
  <c r="W261" i="18"/>
  <c r="Q262" i="18"/>
  <c r="R262" i="18" s="1"/>
  <c r="U263" i="18"/>
  <c r="W263" i="18"/>
  <c r="V171" i="18"/>
  <c r="I171" i="18"/>
  <c r="C172" i="16"/>
  <c r="S172" i="18"/>
  <c r="E172" i="16" s="1"/>
  <c r="I302" i="18"/>
  <c r="Q192" i="18"/>
  <c r="R192" i="18" s="1"/>
  <c r="U189" i="18"/>
  <c r="I94" i="18"/>
  <c r="U92" i="18"/>
  <c r="U51" i="17"/>
  <c r="U42" i="17" s="1"/>
  <c r="T51" i="17"/>
  <c r="T42" i="17" s="1"/>
  <c r="C95" i="16"/>
  <c r="I95" i="18"/>
  <c r="D144" i="16"/>
  <c r="S144" i="18"/>
  <c r="E144" i="16" s="1"/>
  <c r="I184" i="18"/>
  <c r="Q317" i="18"/>
  <c r="R317" i="18" s="1"/>
  <c r="V317" i="18"/>
  <c r="U89" i="18"/>
  <c r="D50" i="16"/>
  <c r="U186" i="18"/>
  <c r="S110" i="18"/>
  <c r="E110" i="16" s="1"/>
  <c r="Q166" i="18"/>
  <c r="R166" i="18" s="1"/>
  <c r="I296" i="18"/>
  <c r="V163" i="18"/>
  <c r="S141" i="18"/>
  <c r="E141" i="16" s="1"/>
  <c r="T304" i="18"/>
  <c r="I185" i="18"/>
  <c r="C182" i="16"/>
  <c r="S332" i="18"/>
  <c r="E332" i="16" s="1"/>
  <c r="U187" i="18"/>
  <c r="V107" i="18"/>
  <c r="S94" i="18"/>
  <c r="E94" i="16" s="1"/>
  <c r="I370" i="18"/>
  <c r="Y370" i="18" s="1"/>
  <c r="Q110" i="18"/>
  <c r="R110" i="18" s="1"/>
  <c r="I31" i="17"/>
  <c r="I21" i="17" s="1"/>
  <c r="H31" i="17"/>
  <c r="H21" i="17" s="1"/>
  <c r="G31" i="17"/>
  <c r="G21" i="17" s="1"/>
  <c r="U40" i="17"/>
  <c r="S40" i="17"/>
  <c r="M97" i="17"/>
  <c r="M92" i="17" s="1"/>
  <c r="L97" i="17"/>
  <c r="L92" i="17" s="1"/>
  <c r="S49" i="18"/>
  <c r="E49" i="16" s="1"/>
  <c r="U341" i="18"/>
  <c r="V310" i="18"/>
  <c r="I164" i="18"/>
  <c r="V167" i="18"/>
  <c r="I181" i="18"/>
  <c r="D338" i="16"/>
  <c r="I186" i="18"/>
  <c r="C183" i="16"/>
  <c r="V331" i="18"/>
  <c r="V303" i="18"/>
  <c r="V162" i="18"/>
  <c r="S175" i="18"/>
  <c r="E175" i="16" s="1"/>
  <c r="D52" i="16"/>
  <c r="S90" i="18"/>
  <c r="E90" i="16" s="1"/>
  <c r="T40" i="17"/>
  <c r="V121" i="17"/>
  <c r="W121" i="17" s="1"/>
  <c r="V40" i="17"/>
  <c r="D28" i="16"/>
  <c r="S28" i="18"/>
  <c r="E28" i="16" s="1"/>
  <c r="C93" i="16"/>
  <c r="I93" i="18"/>
  <c r="D142" i="16"/>
  <c r="Q142" i="18"/>
  <c r="R142" i="18" s="1"/>
  <c r="T167" i="18"/>
  <c r="Q167" i="18"/>
  <c r="R167" i="18" s="1"/>
  <c r="T171" i="18"/>
  <c r="Q171" i="18"/>
  <c r="R171" i="18" s="1"/>
  <c r="C188" i="16"/>
  <c r="I188" i="18"/>
  <c r="C190" i="16"/>
  <c r="S190" i="18"/>
  <c r="E190" i="16" s="1"/>
  <c r="I317" i="18"/>
  <c r="V304" i="18"/>
  <c r="Q176" i="18"/>
  <c r="R176" i="18" s="1"/>
  <c r="S335" i="18"/>
  <c r="E335" i="16" s="1"/>
  <c r="I166" i="18"/>
  <c r="T164" i="18"/>
  <c r="D143" i="16"/>
  <c r="S185" i="18"/>
  <c r="E185" i="16" s="1"/>
  <c r="Q185" i="18"/>
  <c r="R185" i="18" s="1"/>
  <c r="C186" i="16"/>
  <c r="S92" i="18"/>
  <c r="E92" i="16" s="1"/>
  <c r="S97" i="18"/>
  <c r="E97" i="16" s="1"/>
  <c r="Q143" i="18"/>
  <c r="R143" i="18" s="1"/>
  <c r="V89" i="17"/>
  <c r="V88" i="17" s="1"/>
  <c r="O89" i="17"/>
  <c r="O88" i="17" s="1"/>
  <c r="R89" i="17"/>
  <c r="R88" i="17" s="1"/>
  <c r="T89" i="17"/>
  <c r="T88" i="17" s="1"/>
  <c r="N89" i="17"/>
  <c r="W89" i="17" s="1"/>
  <c r="M91" i="17"/>
  <c r="R91" i="17"/>
  <c r="T91" i="17"/>
  <c r="U91" i="17"/>
  <c r="I11" i="18"/>
  <c r="Q9" i="18"/>
  <c r="R9" i="18" s="1"/>
  <c r="Q10" i="18"/>
  <c r="R10" i="18" s="1"/>
  <c r="W10" i="18"/>
  <c r="U11" i="18"/>
  <c r="T15" i="18"/>
  <c r="V16" i="18"/>
  <c r="X21" i="18"/>
  <c r="T21" i="18"/>
  <c r="V22" i="18"/>
  <c r="X23" i="18"/>
  <c r="U37" i="18"/>
  <c r="U39" i="18"/>
  <c r="U43" i="18"/>
  <c r="X44" i="18"/>
  <c r="Q44" i="18"/>
  <c r="R44" i="18" s="1"/>
  <c r="I44" i="18"/>
  <c r="U46" i="18"/>
  <c r="S46" i="18"/>
  <c r="E46" i="16" s="1"/>
  <c r="V137" i="17"/>
  <c r="T33" i="18"/>
  <c r="W33" i="18"/>
  <c r="V8" i="18"/>
  <c r="W17" i="18"/>
  <c r="I139" i="18"/>
  <c r="U47" i="18"/>
  <c r="W47" i="18"/>
  <c r="U48" i="18"/>
  <c r="W48" i="18"/>
  <c r="S48" i="18"/>
  <c r="E48" i="16" s="1"/>
  <c r="U49" i="18"/>
  <c r="U50" i="18"/>
  <c r="W50" i="18"/>
  <c r="Q51" i="18"/>
  <c r="R51" i="18" s="1"/>
  <c r="I51" i="18"/>
  <c r="Q52" i="18"/>
  <c r="R52" i="18" s="1"/>
  <c r="T53" i="18"/>
  <c r="X54" i="18"/>
  <c r="T54" i="18"/>
  <c r="X55" i="18"/>
  <c r="Q56" i="18"/>
  <c r="R56" i="18" s="1"/>
  <c r="X56" i="18"/>
  <c r="X57" i="18"/>
  <c r="I57" i="18"/>
  <c r="X58" i="18"/>
  <c r="V59" i="18"/>
  <c r="X59" i="18"/>
  <c r="T59" i="18"/>
  <c r="X60" i="18"/>
  <c r="T60" i="18"/>
  <c r="X61" i="18"/>
  <c r="T61" i="18"/>
  <c r="W62" i="18"/>
  <c r="W63" i="18"/>
  <c r="W64" i="18"/>
  <c r="U64" i="18"/>
  <c r="U65" i="18"/>
  <c r="W66" i="18"/>
  <c r="U66" i="18"/>
  <c r="W67" i="18"/>
  <c r="I67" i="18"/>
  <c r="U68" i="18"/>
  <c r="W69" i="18"/>
  <c r="U69" i="18"/>
  <c r="W70" i="18"/>
  <c r="W71" i="18"/>
  <c r="U71" i="18"/>
  <c r="Q72" i="18"/>
  <c r="R72" i="18" s="1"/>
  <c r="U72" i="18"/>
  <c r="W73" i="18"/>
  <c r="Q73" i="18"/>
  <c r="R73" i="18" s="1"/>
  <c r="I73" i="18"/>
  <c r="W74" i="18"/>
  <c r="U74" i="18"/>
  <c r="T75" i="18"/>
  <c r="V75" i="18"/>
  <c r="V76" i="18"/>
  <c r="X79" i="18"/>
  <c r="X80" i="18"/>
  <c r="I80" i="18"/>
  <c r="Q81" i="18"/>
  <c r="R81" i="18" s="1"/>
  <c r="X81" i="18"/>
  <c r="V82" i="18"/>
  <c r="X82" i="18"/>
  <c r="T82" i="18"/>
  <c r="X84" i="18"/>
  <c r="I84" i="18"/>
  <c r="W96" i="18"/>
  <c r="I96" i="18"/>
  <c r="W97" i="18"/>
  <c r="U97" i="18"/>
  <c r="W98" i="18"/>
  <c r="Q100" i="18"/>
  <c r="R100" i="18" s="1"/>
  <c r="Q101" i="18"/>
  <c r="R101" i="18" s="1"/>
  <c r="X102" i="18"/>
  <c r="Q102" i="18"/>
  <c r="R102" i="18" s="1"/>
  <c r="V102" i="18"/>
  <c r="X103" i="18"/>
  <c r="V103" i="18"/>
  <c r="Q104" i="18"/>
  <c r="R104" i="18" s="1"/>
  <c r="W111" i="18"/>
  <c r="U111" i="18"/>
  <c r="W113" i="18"/>
  <c r="I113" i="18"/>
  <c r="X115" i="18"/>
  <c r="T115" i="18"/>
  <c r="X116" i="18"/>
  <c r="T116" i="18"/>
  <c r="Q118" i="18"/>
  <c r="Q77" i="18"/>
  <c r="R77" i="18" s="1"/>
  <c r="Q86" i="18"/>
  <c r="R86" i="18" s="1"/>
  <c r="X88" i="18"/>
  <c r="T88" i="18"/>
  <c r="Q90" i="18"/>
  <c r="R90" i="18" s="1"/>
  <c r="Q91" i="18"/>
  <c r="R91" i="18" s="1"/>
  <c r="I193" i="18"/>
  <c r="I194" i="18"/>
  <c r="I205" i="18"/>
  <c r="Q208" i="18"/>
  <c r="R208" i="18" s="1"/>
  <c r="I208" i="18"/>
  <c r="I211" i="18"/>
  <c r="I214" i="18"/>
  <c r="Q215" i="18"/>
  <c r="R215" i="18" s="1"/>
  <c r="Q229" i="18"/>
  <c r="R229" i="18" s="1"/>
  <c r="I231" i="18"/>
  <c r="W240" i="18"/>
  <c r="I262" i="18"/>
  <c r="X130" i="18"/>
  <c r="X131" i="18"/>
  <c r="V135" i="18"/>
  <c r="X136" i="18"/>
  <c r="V136" i="18"/>
  <c r="X137" i="18"/>
  <c r="T137" i="18"/>
  <c r="V137" i="18"/>
  <c r="U139" i="18"/>
  <c r="W139" i="18"/>
  <c r="S139" i="18"/>
  <c r="E139" i="16" s="1"/>
  <c r="U140" i="18"/>
  <c r="W140" i="18"/>
  <c r="U141" i="18"/>
  <c r="U164" i="18"/>
  <c r="U169" i="18"/>
  <c r="W170" i="18"/>
  <c r="I170" i="18"/>
  <c r="W171" i="18"/>
  <c r="U171" i="18"/>
  <c r="X175" i="18"/>
  <c r="W179" i="18"/>
  <c r="S179" i="18"/>
  <c r="E179" i="16" s="1"/>
  <c r="W180" i="18"/>
  <c r="U181" i="18"/>
  <c r="W182" i="18"/>
  <c r="X183" i="18"/>
  <c r="T183" i="18"/>
  <c r="I183" i="18"/>
  <c r="T184" i="18"/>
  <c r="X205" i="18"/>
  <c r="T205" i="18"/>
  <c r="U236" i="18"/>
  <c r="U248" i="18"/>
  <c r="W249" i="18"/>
  <c r="U249" i="18"/>
  <c r="I250" i="18"/>
  <c r="X251" i="18"/>
  <c r="T251" i="18"/>
  <c r="V251" i="18"/>
  <c r="X252" i="18"/>
  <c r="T252" i="18"/>
  <c r="X256" i="18"/>
  <c r="V256" i="18"/>
  <c r="V257" i="18"/>
  <c r="X258" i="18"/>
  <c r="I258" i="18"/>
  <c r="X259" i="18"/>
  <c r="T259" i="18"/>
  <c r="V259" i="18"/>
  <c r="X260" i="18"/>
  <c r="X261" i="18"/>
  <c r="T261" i="18"/>
  <c r="V261" i="18"/>
  <c r="X270" i="18"/>
  <c r="T270" i="18"/>
  <c r="V271" i="18"/>
  <c r="T271" i="18"/>
  <c r="V272" i="18"/>
  <c r="X272" i="18"/>
  <c r="V273" i="18"/>
  <c r="X273" i="18"/>
  <c r="W274" i="18"/>
  <c r="U274" i="18"/>
  <c r="S320" i="18"/>
  <c r="E320" i="16" s="1"/>
  <c r="U321" i="18"/>
  <c r="W321" i="18"/>
  <c r="W322" i="18"/>
  <c r="U323" i="18"/>
  <c r="W323" i="18"/>
  <c r="U324" i="18"/>
  <c r="W324" i="18"/>
  <c r="S324" i="18"/>
  <c r="E324" i="16" s="1"/>
  <c r="U325" i="18"/>
  <c r="W325" i="18"/>
  <c r="U326" i="18"/>
  <c r="W326" i="18"/>
  <c r="W327" i="18"/>
  <c r="U328" i="18"/>
  <c r="W328" i="18"/>
  <c r="W330" i="18"/>
  <c r="U331" i="18"/>
  <c r="X332" i="18"/>
  <c r="T332" i="18"/>
  <c r="V333" i="18"/>
  <c r="X125" i="18"/>
  <c r="X126" i="18"/>
  <c r="T126" i="18"/>
  <c r="V169" i="18"/>
  <c r="X169" i="18"/>
  <c r="T170" i="18"/>
  <c r="X240" i="18"/>
  <c r="W256" i="18"/>
  <c r="W258" i="18"/>
  <c r="U258" i="18"/>
  <c r="W259" i="18"/>
  <c r="U285" i="18"/>
  <c r="W286" i="18"/>
  <c r="I286" i="18"/>
  <c r="W287" i="18"/>
  <c r="I287" i="18"/>
  <c r="W288" i="18"/>
  <c r="S288" i="18"/>
  <c r="E288" i="16" s="1"/>
  <c r="U288" i="18"/>
  <c r="W289" i="18"/>
  <c r="I289" i="18"/>
  <c r="W290" i="18"/>
  <c r="I290" i="18"/>
  <c r="W291" i="18"/>
  <c r="W292" i="18"/>
  <c r="I292" i="18"/>
  <c r="U293" i="18"/>
  <c r="U294" i="18"/>
  <c r="X305" i="18"/>
  <c r="V305" i="18"/>
  <c r="X306" i="18"/>
  <c r="V306" i="18"/>
  <c r="X307" i="18"/>
  <c r="I307" i="18"/>
  <c r="X319" i="18"/>
  <c r="T319" i="18"/>
  <c r="T320" i="18"/>
  <c r="X321" i="18"/>
  <c r="T321" i="18"/>
  <c r="V321" i="18"/>
  <c r="X322" i="18"/>
  <c r="T322" i="18"/>
  <c r="V322" i="18"/>
  <c r="X323" i="18"/>
  <c r="T323" i="18"/>
  <c r="V323" i="18"/>
  <c r="T324" i="18"/>
  <c r="S43" i="18"/>
  <c r="E43" i="16" s="1"/>
  <c r="Q43" i="18"/>
  <c r="R43" i="18" s="1"/>
  <c r="C45" i="16"/>
  <c r="I45" i="18"/>
  <c r="S45" i="18"/>
  <c r="E45" i="16" s="1"/>
  <c r="D64" i="16"/>
  <c r="S64" i="18"/>
  <c r="E64" i="16" s="1"/>
  <c r="D65" i="16"/>
  <c r="S65" i="18"/>
  <c r="E65" i="16" s="1"/>
  <c r="D66" i="16"/>
  <c r="S66" i="18"/>
  <c r="E66" i="16" s="1"/>
  <c r="D71" i="16"/>
  <c r="Q71" i="18"/>
  <c r="R71" i="18" s="1"/>
  <c r="I119" i="18"/>
  <c r="V119" i="18"/>
  <c r="D151" i="16"/>
  <c r="S151" i="18"/>
  <c r="E151" i="16" s="1"/>
  <c r="V194" i="18"/>
  <c r="Q194" i="18"/>
  <c r="R194" i="18" s="1"/>
  <c r="Q203" i="18"/>
  <c r="R203" i="18" s="1"/>
  <c r="S203" i="18"/>
  <c r="E203" i="16" s="1"/>
  <c r="D72" i="16"/>
  <c r="V281" i="17"/>
  <c r="W282" i="17"/>
  <c r="D38" i="16"/>
  <c r="S38" i="18"/>
  <c r="E38" i="16" s="1"/>
  <c r="D69" i="16"/>
  <c r="S69" i="18"/>
  <c r="E69" i="16" s="1"/>
  <c r="Q69" i="18"/>
  <c r="R69" i="18" s="1"/>
  <c r="I70" i="18"/>
  <c r="U70" i="18"/>
  <c r="D74" i="16"/>
  <c r="Q74" i="18"/>
  <c r="R74" i="18" s="1"/>
  <c r="S74" i="18"/>
  <c r="E74" i="16" s="1"/>
  <c r="T81" i="18"/>
  <c r="I81" i="18"/>
  <c r="T83" i="18"/>
  <c r="I83" i="18"/>
  <c r="D96" i="16"/>
  <c r="S96" i="18"/>
  <c r="E96" i="16" s="1"/>
  <c r="I98" i="18"/>
  <c r="U98" i="18"/>
  <c r="I100" i="18"/>
  <c r="V100" i="18"/>
  <c r="Q103" i="18"/>
  <c r="R103" i="18" s="1"/>
  <c r="T103" i="18"/>
  <c r="D111" i="16"/>
  <c r="S111" i="18"/>
  <c r="E111" i="16" s="1"/>
  <c r="C133" i="16"/>
  <c r="I133" i="18"/>
  <c r="S133" i="18"/>
  <c r="E133" i="16" s="1"/>
  <c r="T157" i="18"/>
  <c r="Q157" i="18"/>
  <c r="R157" i="18" s="1"/>
  <c r="C189" i="16"/>
  <c r="S189" i="18"/>
  <c r="E189" i="16" s="1"/>
  <c r="C191" i="16"/>
  <c r="S191" i="18"/>
  <c r="E191" i="16" s="1"/>
  <c r="D204" i="16"/>
  <c r="S204" i="18"/>
  <c r="E204" i="16" s="1"/>
  <c r="C228" i="16"/>
  <c r="S228" i="18"/>
  <c r="E228" i="16" s="1"/>
  <c r="D336" i="16"/>
  <c r="S336" i="18"/>
  <c r="E336" i="16" s="1"/>
  <c r="D337" i="16"/>
  <c r="S337" i="18"/>
  <c r="E337" i="16" s="1"/>
  <c r="Q337" i="18"/>
  <c r="R337" i="18" s="1"/>
  <c r="U338" i="18"/>
  <c r="I338" i="18"/>
  <c r="U339" i="18"/>
  <c r="I339" i="18"/>
  <c r="U376" i="18"/>
  <c r="I376" i="18"/>
  <c r="Y376" i="18" s="1"/>
  <c r="I53" i="18"/>
  <c r="T44" i="18"/>
  <c r="I336" i="18"/>
  <c r="Q230" i="18"/>
  <c r="R230" i="18" s="1"/>
  <c r="U191" i="18"/>
  <c r="T193" i="18"/>
  <c r="I69" i="18"/>
  <c r="S70" i="18"/>
  <c r="E70" i="16" s="1"/>
  <c r="Q338" i="18"/>
  <c r="R338" i="18" s="1"/>
  <c r="I74" i="18"/>
  <c r="S113" i="18"/>
  <c r="E113" i="16" s="1"/>
  <c r="D114" i="16"/>
  <c r="I68" i="18"/>
  <c r="T80" i="18"/>
  <c r="T194" i="18"/>
  <c r="I102" i="18"/>
  <c r="Q49" i="18"/>
  <c r="R49" i="18" s="1"/>
  <c r="Q96" i="18"/>
  <c r="R96" i="18" s="1"/>
  <c r="T57" i="18"/>
  <c r="C46" i="16"/>
  <c r="D214" i="16"/>
  <c r="Q45" i="18"/>
  <c r="R45" i="18" s="1"/>
  <c r="Q46" i="18"/>
  <c r="R46" i="18" s="1"/>
  <c r="Q50" i="18"/>
  <c r="R50" i="18" s="1"/>
  <c r="I54" i="18"/>
  <c r="S63" i="18"/>
  <c r="E63" i="16" s="1"/>
  <c r="Q193" i="18"/>
  <c r="R193" i="18" s="1"/>
  <c r="U340" i="18"/>
  <c r="U229" i="18"/>
  <c r="S37" i="18"/>
  <c r="E37" i="16" s="1"/>
  <c r="S71" i="18"/>
  <c r="E71" i="16" s="1"/>
  <c r="V81" i="18"/>
  <c r="S42" i="18"/>
  <c r="E42" i="16" s="1"/>
  <c r="M15" i="17"/>
  <c r="F15" i="17"/>
  <c r="L15" i="17"/>
  <c r="P20" i="17"/>
  <c r="T20" i="17"/>
  <c r="U20" i="17"/>
  <c r="O20" i="17"/>
  <c r="S20" i="17"/>
  <c r="V20" i="17"/>
  <c r="T41" i="17"/>
  <c r="W41" i="17" s="1"/>
  <c r="V41" i="17"/>
  <c r="I60" i="17"/>
  <c r="I54" i="17" s="1"/>
  <c r="S60" i="17"/>
  <c r="S54" i="17" s="1"/>
  <c r="Q60" i="17"/>
  <c r="Q54" i="17" s="1"/>
  <c r="M60" i="17"/>
  <c r="M54" i="17" s="1"/>
  <c r="G62" i="17"/>
  <c r="N62" i="17"/>
  <c r="P62" i="17"/>
  <c r="H62" i="17"/>
  <c r="S62" i="17"/>
  <c r="L62" i="17"/>
  <c r="I62" i="17"/>
  <c r="T62" i="17"/>
  <c r="T54" i="17" s="1"/>
  <c r="Q62" i="17"/>
  <c r="O66" i="17"/>
  <c r="T66" i="17"/>
  <c r="P66" i="17"/>
  <c r="S66" i="17"/>
  <c r="S105" i="17"/>
  <c r="S104" i="17" s="1"/>
  <c r="H105" i="17"/>
  <c r="H104" i="17" s="1"/>
  <c r="L105" i="17"/>
  <c r="L104" i="17" s="1"/>
  <c r="C47" i="16"/>
  <c r="I47" i="18"/>
  <c r="S47" i="18"/>
  <c r="E47" i="16" s="1"/>
  <c r="I52" i="18"/>
  <c r="W52" i="18"/>
  <c r="V54" i="18"/>
  <c r="Q54" i="18"/>
  <c r="R54" i="18" s="1"/>
  <c r="D67" i="16"/>
  <c r="S67" i="18"/>
  <c r="E67" i="16" s="1"/>
  <c r="Q67" i="18"/>
  <c r="D68" i="16"/>
  <c r="S68" i="18"/>
  <c r="E68" i="16" s="1"/>
  <c r="V84" i="18"/>
  <c r="Q84" i="18"/>
  <c r="R84" i="18" s="1"/>
  <c r="V85" i="18"/>
  <c r="Q85" i="18"/>
  <c r="R85" i="18" s="1"/>
  <c r="D98" i="16"/>
  <c r="S98" i="18"/>
  <c r="E98" i="16" s="1"/>
  <c r="C131" i="16"/>
  <c r="S131" i="18"/>
  <c r="E131" i="16" s="1"/>
  <c r="C135" i="16"/>
  <c r="S135" i="18"/>
  <c r="E135" i="16" s="1"/>
  <c r="I137" i="18"/>
  <c r="S137" i="18"/>
  <c r="E137" i="16" s="1"/>
  <c r="U190" i="18"/>
  <c r="Q190" i="18"/>
  <c r="R190" i="18" s="1"/>
  <c r="D202" i="16"/>
  <c r="S202" i="18"/>
  <c r="E202" i="16" s="1"/>
  <c r="U207" i="18"/>
  <c r="I207" i="18"/>
  <c r="I209" i="18"/>
  <c r="U209" i="18"/>
  <c r="I210" i="18"/>
  <c r="U210" i="18"/>
  <c r="D273" i="16"/>
  <c r="S273" i="18"/>
  <c r="E273" i="16" s="1"/>
  <c r="U337" i="18"/>
  <c r="I337" i="18"/>
  <c r="D339" i="16"/>
  <c r="Q339" i="18"/>
  <c r="R339" i="18" s="1"/>
  <c r="D340" i="16"/>
  <c r="Q340" i="18"/>
  <c r="R340" i="18" s="1"/>
  <c r="S340" i="18"/>
  <c r="E340" i="16" s="1"/>
  <c r="U371" i="18"/>
  <c r="I371" i="18"/>
  <c r="Y371" i="18" s="1"/>
  <c r="I342" i="18"/>
  <c r="U51" i="18"/>
  <c r="Q231" i="18"/>
  <c r="S201" i="18"/>
  <c r="E201" i="16" s="1"/>
  <c r="U96" i="18"/>
  <c r="Q341" i="18"/>
  <c r="R341" i="18" s="1"/>
  <c r="Q202" i="18"/>
  <c r="R202" i="18" s="1"/>
  <c r="S339" i="18"/>
  <c r="E339" i="16" s="1"/>
  <c r="S136" i="18"/>
  <c r="E136" i="16" s="1"/>
  <c r="Q117" i="18"/>
  <c r="R117" i="18" s="1"/>
  <c r="I345" i="18"/>
  <c r="I192" i="18"/>
  <c r="I82" i="18"/>
  <c r="Q48" i="18"/>
  <c r="R48" i="18" s="1"/>
  <c r="Q111" i="18"/>
  <c r="R111" i="18" s="1"/>
  <c r="V56" i="18"/>
  <c r="K34" i="17"/>
  <c r="W34" i="17" s="1"/>
  <c r="N34" i="17"/>
  <c r="S34" i="17"/>
  <c r="Q34" i="17"/>
  <c r="U65" i="17"/>
  <c r="U64" i="17" s="1"/>
  <c r="U63" i="17" s="1"/>
  <c r="P65" i="17"/>
  <c r="P64" i="17" s="1"/>
  <c r="P63" i="17" s="1"/>
  <c r="K106" i="17"/>
  <c r="W106" i="17" s="1"/>
  <c r="Q106" i="17"/>
  <c r="M106" i="17"/>
  <c r="L106" i="17"/>
  <c r="C9" i="16"/>
  <c r="S9" i="18"/>
  <c r="E9" i="16" s="1"/>
  <c r="Q59" i="18"/>
  <c r="R59" i="18" s="1"/>
  <c r="Q60" i="18"/>
  <c r="R60" i="18" s="1"/>
  <c r="I61" i="18"/>
  <c r="Q63" i="18"/>
  <c r="R63" i="18" s="1"/>
  <c r="Q65" i="18"/>
  <c r="R65" i="18" s="1"/>
  <c r="I87" i="18"/>
  <c r="I89" i="18"/>
  <c r="Q250" i="18"/>
  <c r="R250" i="18" s="1"/>
  <c r="Q258" i="18"/>
  <c r="R258" i="18" s="1"/>
  <c r="Q260" i="18"/>
  <c r="R260" i="18" s="1"/>
  <c r="V129" i="17"/>
  <c r="W129" i="17" s="1"/>
  <c r="U10" i="18"/>
  <c r="U12" i="18"/>
  <c r="X15" i="18"/>
  <c r="S22" i="18"/>
  <c r="E22" i="16" s="1"/>
  <c r="T37" i="18"/>
  <c r="U38" i="18"/>
  <c r="W38" i="18"/>
  <c r="W39" i="18"/>
  <c r="S39" i="18"/>
  <c r="E39" i="16" s="1"/>
  <c r="W40" i="18"/>
  <c r="T55" i="18"/>
  <c r="V55" i="18"/>
  <c r="V58" i="18"/>
  <c r="T102" i="18"/>
  <c r="W112" i="18"/>
  <c r="U113" i="18"/>
  <c r="U114" i="18"/>
  <c r="V115" i="18"/>
  <c r="W137" i="18"/>
  <c r="U137" i="18"/>
  <c r="X140" i="18"/>
  <c r="I151" i="18"/>
  <c r="X152" i="18"/>
  <c r="T152" i="18"/>
  <c r="X153" i="18"/>
  <c r="T153" i="18"/>
  <c r="Q154" i="18"/>
  <c r="R154" i="18" s="1"/>
  <c r="T154" i="18"/>
  <c r="V155" i="18"/>
  <c r="X155" i="18"/>
  <c r="T155" i="18"/>
  <c r="Q156" i="18"/>
  <c r="R156" i="18" s="1"/>
  <c r="X156" i="18"/>
  <c r="X157" i="18"/>
  <c r="V158" i="18"/>
  <c r="V159" i="18"/>
  <c r="Q305" i="18"/>
  <c r="R305" i="18" s="1"/>
  <c r="Q306" i="18"/>
  <c r="Q318" i="18"/>
  <c r="R318" i="18" s="1"/>
  <c r="U35" i="18"/>
  <c r="V50" i="18"/>
  <c r="X50" i="18"/>
  <c r="U53" i="18"/>
  <c r="W55" i="18"/>
  <c r="S55" i="18"/>
  <c r="E55" i="16" s="1"/>
  <c r="W56" i="18"/>
  <c r="U56" i="18"/>
  <c r="U144" i="18"/>
  <c r="W145" i="18"/>
  <c r="S145" i="18"/>
  <c r="E145" i="16" s="1"/>
  <c r="W146" i="18"/>
  <c r="W147" i="18"/>
  <c r="W148" i="18"/>
  <c r="W149" i="18"/>
  <c r="Q149" i="18"/>
  <c r="R149" i="18" s="1"/>
  <c r="X188" i="18"/>
  <c r="X67" i="18"/>
  <c r="X138" i="18"/>
  <c r="T138" i="18"/>
  <c r="W138" i="18"/>
  <c r="I141" i="18"/>
  <c r="X189" i="18"/>
  <c r="Q207" i="18"/>
  <c r="R207" i="18" s="1"/>
  <c r="V260" i="18"/>
  <c r="Q275" i="18"/>
  <c r="R275" i="18" s="1"/>
  <c r="V275" i="18"/>
  <c r="W278" i="18"/>
  <c r="I280" i="18"/>
  <c r="M10" i="5"/>
  <c r="M15" i="5"/>
  <c r="W204" i="18"/>
  <c r="U205" i="18"/>
  <c r="T225" i="18"/>
  <c r="X242" i="18"/>
  <c r="X243" i="18"/>
  <c r="T243" i="18"/>
  <c r="X254" i="18"/>
  <c r="X255" i="18"/>
  <c r="U269" i="18"/>
  <c r="S269" i="18"/>
  <c r="U270" i="18"/>
  <c r="W270" i="18"/>
  <c r="W271" i="18"/>
  <c r="W272" i="18"/>
  <c r="U273" i="18"/>
  <c r="W273" i="18"/>
  <c r="V274" i="18"/>
  <c r="X274" i="18"/>
  <c r="T274" i="18"/>
  <c r="S275" i="18"/>
  <c r="E275" i="16" s="1"/>
  <c r="W276" i="18"/>
  <c r="W277" i="18"/>
  <c r="S277" i="18"/>
  <c r="E277" i="16" s="1"/>
  <c r="X279" i="18"/>
  <c r="T279" i="18"/>
  <c r="V279" i="18"/>
  <c r="X280" i="18"/>
  <c r="X300" i="18"/>
  <c r="X309" i="18"/>
  <c r="X313" i="18"/>
  <c r="V314" i="18"/>
  <c r="X315" i="18"/>
  <c r="S331" i="18"/>
  <c r="E331" i="16" s="1"/>
  <c r="X348" i="18"/>
  <c r="V67" i="18"/>
  <c r="V74" i="18"/>
  <c r="V114" i="18"/>
  <c r="W116" i="18"/>
  <c r="I116" i="18"/>
  <c r="U119" i="18"/>
  <c r="V120" i="18"/>
  <c r="X121" i="18"/>
  <c r="T121" i="18"/>
  <c r="T123" i="18"/>
  <c r="X132" i="18"/>
  <c r="W159" i="18"/>
  <c r="Q160" i="18"/>
  <c r="R160" i="18" s="1"/>
  <c r="V160" i="18"/>
  <c r="X161" i="18"/>
  <c r="I161" i="18"/>
  <c r="X162" i="18"/>
  <c r="T162" i="18"/>
  <c r="X166" i="18"/>
  <c r="V189" i="18"/>
  <c r="X214" i="18"/>
  <c r="T214" i="18"/>
  <c r="V214" i="18"/>
  <c r="W215" i="18"/>
  <c r="S215" i="18"/>
  <c r="E215" i="16" s="1"/>
  <c r="U216" i="18"/>
  <c r="W216" i="18"/>
  <c r="X217" i="18"/>
  <c r="T217" i="18"/>
  <c r="V218" i="18"/>
  <c r="X218" i="18"/>
  <c r="T218" i="18"/>
  <c r="U227" i="18"/>
  <c r="W227" i="18"/>
  <c r="U228" i="18"/>
  <c r="V229" i="18"/>
  <c r="X229" i="18"/>
  <c r="V230" i="18"/>
  <c r="T230" i="18"/>
  <c r="X234" i="18"/>
  <c r="W237" i="18"/>
  <c r="X239" i="18"/>
  <c r="T239" i="18"/>
  <c r="U260" i="18"/>
  <c r="X267" i="18"/>
  <c r="X268" i="18"/>
  <c r="V268" i="18"/>
  <c r="X269" i="18"/>
  <c r="T269" i="18"/>
  <c r="V269" i="18"/>
  <c r="X296" i="18"/>
  <c r="U298" i="18"/>
  <c r="S298" i="18"/>
  <c r="E298" i="16" s="1"/>
  <c r="W299" i="18"/>
  <c r="S299" i="18"/>
  <c r="E299" i="16" s="1"/>
  <c r="W312" i="18"/>
  <c r="U333" i="18"/>
  <c r="W334" i="18"/>
  <c r="I334" i="18"/>
  <c r="W335" i="18"/>
  <c r="I335" i="18"/>
  <c r="X336" i="18"/>
  <c r="T336" i="18"/>
  <c r="X345" i="18"/>
  <c r="T345" i="18"/>
  <c r="Q348" i="18"/>
  <c r="R348" i="18" s="1"/>
  <c r="I86" i="18"/>
  <c r="C86" i="16"/>
  <c r="I148" i="18"/>
  <c r="U148" i="18"/>
  <c r="D285" i="16"/>
  <c r="Q285" i="18"/>
  <c r="R285" i="18" s="1"/>
  <c r="D289" i="16"/>
  <c r="S289" i="18"/>
  <c r="E289" i="16" s="1"/>
  <c r="Q289" i="18"/>
  <c r="R289" i="18" s="1"/>
  <c r="I144" i="18"/>
  <c r="S285" i="18"/>
  <c r="E285" i="16" s="1"/>
  <c r="S125" i="18"/>
  <c r="E125" i="16" s="1"/>
  <c r="I88" i="18"/>
  <c r="W274" i="17"/>
  <c r="V273" i="17"/>
  <c r="V272" i="17" s="1"/>
  <c r="W272" i="17" s="1"/>
  <c r="I38" i="18"/>
  <c r="U42" i="18"/>
  <c r="Q42" i="18"/>
  <c r="R42" i="18" s="1"/>
  <c r="V38" i="17"/>
  <c r="V35" i="17" s="1"/>
  <c r="T38" i="17"/>
  <c r="U38" i="17"/>
  <c r="U35" i="17" s="1"/>
  <c r="P99" i="17"/>
  <c r="Q99" i="17"/>
  <c r="R99" i="17"/>
  <c r="N99" i="17"/>
  <c r="V99" i="17"/>
  <c r="O99" i="17"/>
  <c r="L99" i="17"/>
  <c r="M103" i="17"/>
  <c r="Q103" i="17"/>
  <c r="U103" i="17"/>
  <c r="V103" i="17"/>
  <c r="I64" i="18"/>
  <c r="C111" i="16"/>
  <c r="I111" i="18"/>
  <c r="U147" i="18"/>
  <c r="I147" i="18"/>
  <c r="U149" i="18"/>
  <c r="I149" i="18"/>
  <c r="V150" i="18"/>
  <c r="I150" i="18"/>
  <c r="D208" i="16"/>
  <c r="S208" i="18"/>
  <c r="E208" i="16" s="1"/>
  <c r="D248" i="16"/>
  <c r="Q248" i="18"/>
  <c r="R248" i="18" s="1"/>
  <c r="D249" i="16"/>
  <c r="Q249" i="18"/>
  <c r="R249" i="18" s="1"/>
  <c r="C261" i="16"/>
  <c r="I261" i="18"/>
  <c r="D293" i="16"/>
  <c r="Q293" i="18"/>
  <c r="R293" i="18" s="1"/>
  <c r="Q307" i="18"/>
  <c r="R307" i="18" s="1"/>
  <c r="V319" i="18"/>
  <c r="I319" i="18"/>
  <c r="C321" i="16"/>
  <c r="S321" i="18"/>
  <c r="E321" i="16" s="1"/>
  <c r="D342" i="16"/>
  <c r="S342" i="18"/>
  <c r="E342" i="16" s="1"/>
  <c r="I248" i="18"/>
  <c r="U17" i="17"/>
  <c r="U16" i="17" s="1"/>
  <c r="I294" i="18"/>
  <c r="S261" i="18"/>
  <c r="E261" i="16" s="1"/>
  <c r="S293" i="18"/>
  <c r="E293" i="16" s="1"/>
  <c r="Q169" i="18"/>
  <c r="R169" i="18" s="1"/>
  <c r="S260" i="18"/>
  <c r="E260" i="16" s="1"/>
  <c r="R101" i="17"/>
  <c r="R100" i="17" s="1"/>
  <c r="T99" i="17"/>
  <c r="V240" i="17"/>
  <c r="W240" i="17" s="1"/>
  <c r="W241" i="17"/>
  <c r="Q294" i="18"/>
  <c r="R294" i="18" s="1"/>
  <c r="R103" i="17"/>
  <c r="Q324" i="18"/>
  <c r="R324" i="18" s="1"/>
  <c r="Q252" i="18"/>
  <c r="R252" i="18" s="1"/>
  <c r="S248" i="18"/>
  <c r="E248" i="16" s="1"/>
  <c r="I152" i="18"/>
  <c r="M99" i="17"/>
  <c r="T260" i="18"/>
  <c r="S169" i="18"/>
  <c r="E169" i="16" s="1"/>
  <c r="I125" i="18"/>
  <c r="I56" i="18"/>
  <c r="T306" i="18"/>
  <c r="S168" i="18"/>
  <c r="E168" i="16" s="1"/>
  <c r="S249" i="18"/>
  <c r="E249" i="16" s="1"/>
  <c r="U286" i="18"/>
  <c r="S104" i="18"/>
  <c r="E104" i="16" s="1"/>
  <c r="D36" i="16"/>
  <c r="S36" i="18"/>
  <c r="E36" i="16" s="1"/>
  <c r="U36" i="18"/>
  <c r="I36" i="18"/>
  <c r="T65" i="17"/>
  <c r="T64" i="17" s="1"/>
  <c r="T63" i="17" s="1"/>
  <c r="S65" i="17"/>
  <c r="S64" i="17" s="1"/>
  <c r="S63" i="17" s="1"/>
  <c r="P101" i="17"/>
  <c r="P100" i="17" s="1"/>
  <c r="T101" i="17"/>
  <c r="T100" i="17" s="1"/>
  <c r="U101" i="17"/>
  <c r="U100" i="17" s="1"/>
  <c r="S101" i="17"/>
  <c r="S100" i="17" s="1"/>
  <c r="N101" i="17"/>
  <c r="C57" i="16"/>
  <c r="S57" i="18"/>
  <c r="E57" i="16" s="1"/>
  <c r="I63" i="18"/>
  <c r="T63" i="18"/>
  <c r="C85" i="16"/>
  <c r="I85" i="18"/>
  <c r="S85" i="18"/>
  <c r="E85" i="16" s="1"/>
  <c r="Q87" i="18"/>
  <c r="R87" i="18" s="1"/>
  <c r="U87" i="18"/>
  <c r="C87" i="16"/>
  <c r="S87" i="18"/>
  <c r="E87" i="16" s="1"/>
  <c r="C112" i="16"/>
  <c r="S112" i="18"/>
  <c r="E112" i="16" s="1"/>
  <c r="I112" i="18"/>
  <c r="D145" i="16"/>
  <c r="Q145" i="18"/>
  <c r="R145" i="18" s="1"/>
  <c r="D170" i="16"/>
  <c r="S170" i="18"/>
  <c r="E170" i="16" s="1"/>
  <c r="D209" i="16"/>
  <c r="S209" i="18"/>
  <c r="E209" i="16" s="1"/>
  <c r="D210" i="16"/>
  <c r="Q210" i="18"/>
  <c r="R210" i="18" s="1"/>
  <c r="I263" i="18"/>
  <c r="D286" i="16"/>
  <c r="Q286" i="18"/>
  <c r="R286" i="18" s="1"/>
  <c r="S286" i="18"/>
  <c r="E286" i="16" s="1"/>
  <c r="D288" i="16"/>
  <c r="Q288" i="18"/>
  <c r="R288" i="18" s="1"/>
  <c r="D290" i="16"/>
  <c r="S290" i="18"/>
  <c r="E290" i="16" s="1"/>
  <c r="D291" i="16"/>
  <c r="S291" i="18"/>
  <c r="E291" i="16" s="1"/>
  <c r="C323" i="16"/>
  <c r="S323" i="18"/>
  <c r="E323" i="16" s="1"/>
  <c r="U99" i="17"/>
  <c r="S103" i="17"/>
  <c r="Q151" i="18"/>
  <c r="R151" i="18" s="1"/>
  <c r="Q144" i="18"/>
  <c r="R144" i="18" s="1"/>
  <c r="T64" i="18"/>
  <c r="U290" i="18"/>
  <c r="U211" i="18"/>
  <c r="V154" i="18"/>
  <c r="S99" i="17"/>
  <c r="U289" i="18"/>
  <c r="P103" i="17"/>
  <c r="S322" i="18"/>
  <c r="E322" i="16" s="1"/>
  <c r="I322" i="18"/>
  <c r="Q319" i="18"/>
  <c r="R319" i="18" s="1"/>
  <c r="C324" i="16"/>
  <c r="Q291" i="18"/>
  <c r="R291" i="18" s="1"/>
  <c r="V156" i="18"/>
  <c r="V101" i="17"/>
  <c r="V100" i="17" s="1"/>
  <c r="Q323" i="18"/>
  <c r="R323" i="18" s="1"/>
  <c r="V91" i="18"/>
  <c r="U86" i="18"/>
  <c r="V65" i="18"/>
  <c r="V90" i="18"/>
  <c r="T258" i="18"/>
  <c r="V250" i="18"/>
  <c r="I104" i="18"/>
  <c r="T318" i="18"/>
  <c r="P105" i="17"/>
  <c r="P104" i="17" s="1"/>
  <c r="K105" i="17"/>
  <c r="W105" i="17" s="1"/>
  <c r="N105" i="17"/>
  <c r="N104" i="17" s="1"/>
  <c r="I105" i="17"/>
  <c r="I104" i="17" s="1"/>
  <c r="R105" i="17"/>
  <c r="R104" i="17" s="1"/>
  <c r="O105" i="17"/>
  <c r="O104" i="17" s="1"/>
  <c r="V125" i="17"/>
  <c r="W126" i="17"/>
  <c r="D23" i="16"/>
  <c r="S23" i="18"/>
  <c r="E23" i="16" s="1"/>
  <c r="U26" i="18"/>
  <c r="I26" i="18"/>
  <c r="D27" i="16"/>
  <c r="S27" i="18"/>
  <c r="E27" i="16" s="1"/>
  <c r="I27" i="18"/>
  <c r="U27" i="18"/>
  <c r="V30" i="18"/>
  <c r="I30" i="18"/>
  <c r="Q31" i="18"/>
  <c r="R31" i="18" s="1"/>
  <c r="V32" i="18"/>
  <c r="I32" i="18"/>
  <c r="I35" i="18"/>
  <c r="Q135" i="18"/>
  <c r="R135" i="18" s="1"/>
  <c r="I206" i="18"/>
  <c r="F106" i="17"/>
  <c r="J106" i="17" s="1"/>
  <c r="S106" i="17"/>
  <c r="P31" i="17"/>
  <c r="P21" i="17" s="1"/>
  <c r="N31" i="17"/>
  <c r="N21" i="17" s="1"/>
  <c r="Q31" i="17"/>
  <c r="Q21" i="17" s="1"/>
  <c r="Q23" i="18"/>
  <c r="R23" i="18" s="1"/>
  <c r="O106" i="17"/>
  <c r="R106" i="17"/>
  <c r="N106" i="17"/>
  <c r="I106" i="17"/>
  <c r="V51" i="17"/>
  <c r="V42" i="17" s="1"/>
  <c r="M31" i="17"/>
  <c r="M21" i="17" s="1"/>
  <c r="S31" i="17"/>
  <c r="S21" i="17" s="1"/>
  <c r="O31" i="17"/>
  <c r="O21" i="17" s="1"/>
  <c r="P97" i="17"/>
  <c r="P92" i="17" s="1"/>
  <c r="V97" i="17"/>
  <c r="V92" i="17" s="1"/>
  <c r="Q33" i="18"/>
  <c r="R33" i="18" s="1"/>
  <c r="X33" i="18"/>
  <c r="I34" i="18"/>
  <c r="Q36" i="18"/>
  <c r="R36" i="18" s="1"/>
  <c r="V36" i="18"/>
  <c r="Q125" i="18"/>
  <c r="R125" i="18" s="1"/>
  <c r="I128" i="18"/>
  <c r="W129" i="18"/>
  <c r="U133" i="18"/>
  <c r="U156" i="18"/>
  <c r="S164" i="18"/>
  <c r="E164" i="16" s="1"/>
  <c r="U168" i="18"/>
  <c r="I256" i="18"/>
  <c r="I259" i="18"/>
  <c r="W260" i="18"/>
  <c r="I279" i="18"/>
  <c r="M142" i="5"/>
  <c r="U6" i="18"/>
  <c r="U8" i="18"/>
  <c r="X10" i="18"/>
  <c r="V11" i="18"/>
  <c r="T11" i="18"/>
  <c r="U15" i="18"/>
  <c r="W16" i="18"/>
  <c r="V18" i="18"/>
  <c r="T19" i="18"/>
  <c r="T41" i="18"/>
  <c r="T42" i="18"/>
  <c r="U52" i="18"/>
  <c r="V53" i="18"/>
  <c r="X53" i="18"/>
  <c r="Q66" i="18"/>
  <c r="R66" i="18" s="1"/>
  <c r="U67" i="18"/>
  <c r="V69" i="18"/>
  <c r="I71" i="18"/>
  <c r="W72" i="18"/>
  <c r="S73" i="18"/>
  <c r="E73" i="16" s="1"/>
  <c r="U73" i="18"/>
  <c r="X75" i="18"/>
  <c r="W88" i="18"/>
  <c r="T89" i="18"/>
  <c r="X90" i="18"/>
  <c r="T91" i="18"/>
  <c r="V96" i="18"/>
  <c r="I97" i="18"/>
  <c r="X98" i="18"/>
  <c r="T99" i="18"/>
  <c r="T100" i="18"/>
  <c r="W101" i="18"/>
  <c r="I101" i="18"/>
  <c r="W102" i="18"/>
  <c r="U104" i="18"/>
  <c r="X104" i="18"/>
  <c r="T104" i="18"/>
  <c r="I106" i="18"/>
  <c r="X107" i="18"/>
  <c r="T107" i="18"/>
  <c r="V108" i="18"/>
  <c r="V111" i="18"/>
  <c r="X111" i="18"/>
  <c r="U112" i="18"/>
  <c r="Q113" i="18"/>
  <c r="T120" i="18"/>
  <c r="T128" i="18"/>
  <c r="W133" i="18"/>
  <c r="W134" i="18"/>
  <c r="W169" i="18"/>
  <c r="U170" i="18"/>
  <c r="U172" i="18"/>
  <c r="W174" i="18"/>
  <c r="Q242" i="18"/>
  <c r="R242" i="18" s="1"/>
  <c r="Q255" i="18"/>
  <c r="R255" i="18" s="1"/>
  <c r="I255" i="18"/>
  <c r="I348" i="18"/>
  <c r="X6" i="18"/>
  <c r="X7" i="18"/>
  <c r="W9" i="18"/>
  <c r="W23" i="18"/>
  <c r="V26" i="18"/>
  <c r="U28" i="18"/>
  <c r="W41" i="18"/>
  <c r="W42" i="18"/>
  <c r="V42" i="18"/>
  <c r="X49" i="18"/>
  <c r="U63" i="18"/>
  <c r="W82" i="18"/>
  <c r="W83" i="18"/>
  <c r="T85" i="18"/>
  <c r="U88" i="18"/>
  <c r="U93" i="18"/>
  <c r="W100" i="18"/>
  <c r="V101" i="18"/>
  <c r="S102" i="18"/>
  <c r="E102" i="16" s="1"/>
  <c r="W104" i="18"/>
  <c r="V106" i="18"/>
  <c r="U108" i="18"/>
  <c r="T110" i="18"/>
  <c r="V116" i="18"/>
  <c r="X119" i="18"/>
  <c r="X215" i="18"/>
  <c r="T215" i="18"/>
  <c r="I232" i="18"/>
  <c r="W233" i="18"/>
  <c r="I234" i="18"/>
  <c r="Q238" i="18"/>
  <c r="R238" i="18" s="1"/>
  <c r="Q239" i="18"/>
  <c r="R239" i="18" s="1"/>
  <c r="I241" i="18"/>
  <c r="U254" i="18"/>
  <c r="Q267" i="18"/>
  <c r="R267" i="18" s="1"/>
  <c r="Q268" i="18"/>
  <c r="R268" i="18" s="1"/>
  <c r="Q270" i="18"/>
  <c r="R270" i="18" s="1"/>
  <c r="Q300" i="18"/>
  <c r="R300" i="18" s="1"/>
  <c r="U313" i="18"/>
  <c r="Q316" i="18"/>
  <c r="W320" i="18"/>
  <c r="T325" i="18"/>
  <c r="I327" i="18"/>
  <c r="Q329" i="18"/>
  <c r="R329" i="18" s="1"/>
  <c r="Q332" i="18"/>
  <c r="R332" i="18" s="1"/>
  <c r="T176" i="18"/>
  <c r="V179" i="18"/>
  <c r="X179" i="18"/>
  <c r="T179" i="18"/>
  <c r="V180" i="18"/>
  <c r="U184" i="18"/>
  <c r="X186" i="18"/>
  <c r="T186" i="18"/>
  <c r="T189" i="18"/>
  <c r="V190" i="18"/>
  <c r="W191" i="18"/>
  <c r="I191" i="18"/>
  <c r="Q196" i="18"/>
  <c r="S196" i="18"/>
  <c r="E196" i="16" s="1"/>
  <c r="U197" i="18"/>
  <c r="X198" i="18"/>
  <c r="T199" i="18"/>
  <c r="W200" i="18"/>
  <c r="Q201" i="18"/>
  <c r="R201" i="18" s="1"/>
  <c r="W207" i="18"/>
  <c r="U208" i="18"/>
  <c r="T208" i="18"/>
  <c r="X209" i="18"/>
  <c r="T209" i="18"/>
  <c r="V210" i="18"/>
  <c r="T210" i="18"/>
  <c r="X212" i="18"/>
  <c r="T213" i="18"/>
  <c r="S216" i="18"/>
  <c r="E216" i="16" s="1"/>
  <c r="W217" i="18"/>
  <c r="W231" i="18"/>
  <c r="W236" i="18"/>
  <c r="I236" i="18"/>
  <c r="U240" i="18"/>
  <c r="V241" i="18"/>
  <c r="W244" i="18"/>
  <c r="U244" i="18"/>
  <c r="S245" i="18"/>
  <c r="E245" i="16" s="1"/>
  <c r="X246" i="18"/>
  <c r="X247" i="18"/>
  <c r="T248" i="18"/>
  <c r="W248" i="18"/>
  <c r="I249" i="18"/>
  <c r="X250" i="18"/>
  <c r="T250" i="18"/>
  <c r="W254" i="18"/>
  <c r="X257" i="18"/>
  <c r="T257" i="18"/>
  <c r="V258" i="18"/>
  <c r="W262" i="18"/>
  <c r="U262" i="18"/>
  <c r="Q263" i="18"/>
  <c r="R263" i="18" s="1"/>
  <c r="T282" i="18"/>
  <c r="V284" i="18"/>
  <c r="Q290" i="18"/>
  <c r="R290" i="18" s="1"/>
  <c r="W295" i="18"/>
  <c r="V297" i="18"/>
  <c r="U303" i="18"/>
  <c r="V307" i="18"/>
  <c r="W309" i="18"/>
  <c r="V309" i="18"/>
  <c r="X310" i="18"/>
  <c r="T310" i="18"/>
  <c r="V311" i="18"/>
  <c r="U317" i="18"/>
  <c r="W317" i="18"/>
  <c r="V318" i="18"/>
  <c r="X318" i="18"/>
  <c r="V339" i="18"/>
  <c r="X340" i="18"/>
  <c r="T182" i="18"/>
  <c r="W190" i="18"/>
  <c r="U237" i="18"/>
  <c r="W241" i="18"/>
  <c r="W282" i="18"/>
  <c r="U284" i="18"/>
  <c r="X286" i="18"/>
  <c r="T286" i="18"/>
  <c r="V286" i="18"/>
  <c r="T287" i="18"/>
  <c r="V308" i="18"/>
  <c r="T308" i="18"/>
  <c r="V313" i="18"/>
  <c r="T316" i="18"/>
  <c r="T317" i="18"/>
  <c r="X320" i="18"/>
  <c r="I265" i="18"/>
  <c r="Y265" i="18" s="1"/>
  <c r="Z265" i="18" s="1"/>
  <c r="S274" i="18"/>
  <c r="E274" i="16" s="1"/>
  <c r="S26" i="18"/>
  <c r="E26" i="16" s="1"/>
  <c r="Q26" i="18"/>
  <c r="R26" i="18" s="1"/>
  <c r="T28" i="18"/>
  <c r="Q28" i="18"/>
  <c r="R28" i="18" s="1"/>
  <c r="D34" i="16"/>
  <c r="Q34" i="18"/>
  <c r="R34" i="18" s="1"/>
  <c r="D35" i="16"/>
  <c r="S35" i="18"/>
  <c r="E35" i="16" s="1"/>
  <c r="Q35" i="18"/>
  <c r="R35" i="18" s="1"/>
  <c r="T50" i="18"/>
  <c r="I50" i="18"/>
  <c r="C58" i="16"/>
  <c r="I58" i="18"/>
  <c r="S58" i="18"/>
  <c r="E58" i="16" s="1"/>
  <c r="I59" i="18"/>
  <c r="S59" i="18"/>
  <c r="E59" i="16" s="1"/>
  <c r="Q64" i="18"/>
  <c r="V64" i="18"/>
  <c r="D115" i="16"/>
  <c r="Q115" i="18"/>
  <c r="R115" i="18" s="1"/>
  <c r="D119" i="16"/>
  <c r="S119" i="18"/>
  <c r="E119" i="16" s="1"/>
  <c r="Q119" i="18"/>
  <c r="Q120" i="18"/>
  <c r="R120" i="18" s="1"/>
  <c r="W120" i="18"/>
  <c r="U131" i="18"/>
  <c r="Q131" i="18"/>
  <c r="R131" i="18" s="1"/>
  <c r="D134" i="16"/>
  <c r="S134" i="18"/>
  <c r="E134" i="16" s="1"/>
  <c r="Q134" i="18"/>
  <c r="R134" i="18" s="1"/>
  <c r="U146" i="18"/>
  <c r="I146" i="18"/>
  <c r="Q147" i="18"/>
  <c r="R147" i="18" s="1"/>
  <c r="D149" i="16"/>
  <c r="S149" i="18"/>
  <c r="E149" i="16" s="1"/>
  <c r="W150" i="18"/>
  <c r="Q150" i="18"/>
  <c r="R150" i="18" s="1"/>
  <c r="Q153" i="18"/>
  <c r="R153" i="18" s="1"/>
  <c r="V153" i="18"/>
  <c r="U159" i="18"/>
  <c r="I159" i="18"/>
  <c r="D180" i="16"/>
  <c r="S180" i="18"/>
  <c r="E180" i="16" s="1"/>
  <c r="D181" i="16"/>
  <c r="Q181" i="18"/>
  <c r="R181" i="18" s="1"/>
  <c r="S181" i="18"/>
  <c r="E181" i="16" s="1"/>
  <c r="C203" i="16"/>
  <c r="I203" i="18"/>
  <c r="U204" i="18"/>
  <c r="Q204" i="18"/>
  <c r="C204" i="16"/>
  <c r="I204" i="18"/>
  <c r="Q206" i="18"/>
  <c r="R206" i="18" s="1"/>
  <c r="V206" i="18"/>
  <c r="D211" i="16"/>
  <c r="Q211" i="18"/>
  <c r="V217" i="18"/>
  <c r="Q217" i="18"/>
  <c r="R217" i="18" s="1"/>
  <c r="V222" i="18"/>
  <c r="I222" i="18"/>
  <c r="Y222" i="18" s="1"/>
  <c r="Z222" i="18" s="1"/>
  <c r="V233" i="18"/>
  <c r="I233" i="18"/>
  <c r="T234" i="18"/>
  <c r="Q234" i="18"/>
  <c r="R234" i="18" s="1"/>
  <c r="D241" i="16"/>
  <c r="S241" i="18"/>
  <c r="E241" i="16" s="1"/>
  <c r="C253" i="16"/>
  <c r="S253" i="18"/>
  <c r="E253" i="16" s="1"/>
  <c r="D256" i="16"/>
  <c r="S256" i="18"/>
  <c r="E256" i="16" s="1"/>
  <c r="Q256" i="18"/>
  <c r="R256" i="18" s="1"/>
  <c r="D259" i="16"/>
  <c r="S259" i="18"/>
  <c r="E259" i="16" s="1"/>
  <c r="Q259" i="18"/>
  <c r="R259" i="18" s="1"/>
  <c r="U272" i="18"/>
  <c r="Q272" i="18"/>
  <c r="R272" i="18" s="1"/>
  <c r="C272" i="16"/>
  <c r="S272" i="18"/>
  <c r="E272" i="16" s="1"/>
  <c r="I272" i="18"/>
  <c r="I275" i="18"/>
  <c r="D276" i="16"/>
  <c r="Q276" i="18"/>
  <c r="R276" i="18" s="1"/>
  <c r="S276" i="18"/>
  <c r="E276" i="16" s="1"/>
  <c r="I277" i="18"/>
  <c r="Q280" i="18"/>
  <c r="R280" i="18" s="1"/>
  <c r="T280" i="18"/>
  <c r="U299" i="18"/>
  <c r="Q299" i="18"/>
  <c r="R299" i="18" s="1"/>
  <c r="I313" i="18"/>
  <c r="T313" i="18"/>
  <c r="T315" i="18"/>
  <c r="I315" i="18"/>
  <c r="V320" i="18"/>
  <c r="I320" i="18"/>
  <c r="C326" i="16"/>
  <c r="S326" i="18"/>
  <c r="E326" i="16" s="1"/>
  <c r="I326" i="18"/>
  <c r="C328" i="16"/>
  <c r="I328" i="18"/>
  <c r="S328" i="18"/>
  <c r="E328" i="16" s="1"/>
  <c r="Q148" i="18"/>
  <c r="S147" i="18"/>
  <c r="E147" i="16" s="1"/>
  <c r="Q314" i="18"/>
  <c r="R314" i="18" s="1"/>
  <c r="I260" i="18"/>
  <c r="Q39" i="18"/>
  <c r="R39" i="18" s="1"/>
  <c r="I39" i="18"/>
  <c r="Q37" i="18"/>
  <c r="R37" i="18" s="1"/>
  <c r="S32" i="18"/>
  <c r="E32" i="16" s="1"/>
  <c r="Q27" i="18"/>
  <c r="R27" i="18" s="1"/>
  <c r="T206" i="18"/>
  <c r="Q205" i="18"/>
  <c r="U343" i="18"/>
  <c r="Q326" i="18"/>
  <c r="R326" i="18" s="1"/>
  <c r="U344" i="18"/>
  <c r="I323" i="18"/>
  <c r="Q141" i="18"/>
  <c r="R141" i="18" s="1"/>
  <c r="I160" i="18"/>
  <c r="I142" i="18"/>
  <c r="Q298" i="18"/>
  <c r="R298" i="18" s="1"/>
  <c r="U329" i="18"/>
  <c r="I274" i="18"/>
  <c r="I213" i="18"/>
  <c r="U238" i="18"/>
  <c r="Q146" i="18"/>
  <c r="R146" i="18" s="1"/>
  <c r="I216" i="18"/>
  <c r="Q322" i="18"/>
  <c r="S146" i="18"/>
  <c r="E146" i="16" s="1"/>
  <c r="I135" i="18"/>
  <c r="Q335" i="18"/>
  <c r="R335" i="18" s="1"/>
  <c r="V332" i="18"/>
  <c r="U300" i="18"/>
  <c r="Q273" i="18"/>
  <c r="R273" i="18" s="1"/>
  <c r="W151" i="18"/>
  <c r="S148" i="18"/>
  <c r="E148" i="16" s="1"/>
  <c r="Q182" i="18"/>
  <c r="R182" i="18" s="1"/>
  <c r="W36" i="18"/>
  <c r="Q38" i="18"/>
  <c r="R38" i="18" s="1"/>
  <c r="I253" i="18"/>
  <c r="U275" i="18"/>
  <c r="T242" i="18"/>
  <c r="V239" i="18"/>
  <c r="I29" i="18"/>
  <c r="V183" i="18"/>
  <c r="V66" i="17"/>
  <c r="Q66" i="17"/>
  <c r="R66" i="17"/>
  <c r="U66" i="17"/>
  <c r="S90" i="17"/>
  <c r="P90" i="17"/>
  <c r="V90" i="17"/>
  <c r="T90" i="17"/>
  <c r="N90" i="17"/>
  <c r="W90" i="17" s="1"/>
  <c r="U90" i="17"/>
  <c r="S97" i="17"/>
  <c r="S92" i="17" s="1"/>
  <c r="K97" i="17"/>
  <c r="N97" i="17"/>
  <c r="N92" i="17" s="1"/>
  <c r="U97" i="17"/>
  <c r="U92" i="17" s="1"/>
  <c r="R97" i="17"/>
  <c r="R92" i="17" s="1"/>
  <c r="V145" i="17"/>
  <c r="W146" i="17"/>
  <c r="D40" i="16"/>
  <c r="S40" i="18"/>
  <c r="E40" i="16" s="1"/>
  <c r="U40" i="18"/>
  <c r="I40" i="18"/>
  <c r="T220" i="18"/>
  <c r="Q220" i="18"/>
  <c r="R220" i="18" s="1"/>
  <c r="C268" i="16"/>
  <c r="S268" i="18"/>
  <c r="I268" i="18"/>
  <c r="I273" i="18"/>
  <c r="T278" i="18"/>
  <c r="Q278" i="18"/>
  <c r="R278" i="18" s="1"/>
  <c r="C278" i="16"/>
  <c r="S278" i="18"/>
  <c r="E278" i="16" s="1"/>
  <c r="I278" i="18"/>
  <c r="C279" i="16"/>
  <c r="S279" i="18"/>
  <c r="E279" i="16" s="1"/>
  <c r="V281" i="18"/>
  <c r="Q281" i="18"/>
  <c r="R281" i="18" s="1"/>
  <c r="I281" i="18"/>
  <c r="D333" i="16"/>
  <c r="Q333" i="18"/>
  <c r="R333" i="18" s="1"/>
  <c r="D334" i="16"/>
  <c r="Q334" i="18"/>
  <c r="R334" i="18" s="1"/>
  <c r="S334" i="18"/>
  <c r="E334" i="16" s="1"/>
  <c r="Q336" i="18"/>
  <c r="R336" i="18" s="1"/>
  <c r="D343" i="16"/>
  <c r="S343" i="18"/>
  <c r="E343" i="16" s="1"/>
  <c r="Q343" i="18"/>
  <c r="R343" i="18" s="1"/>
  <c r="D344" i="16"/>
  <c r="Q344" i="18"/>
  <c r="R344" i="18" s="1"/>
  <c r="S344" i="18"/>
  <c r="E344" i="16" s="1"/>
  <c r="I374" i="18"/>
  <c r="Y374" i="18" s="1"/>
  <c r="U374" i="18"/>
  <c r="M254" i="5"/>
  <c r="I269" i="18"/>
  <c r="Q274" i="18"/>
  <c r="R274" i="18" s="1"/>
  <c r="I347" i="18"/>
  <c r="I42" i="18"/>
  <c r="W275" i="18"/>
  <c r="V335" i="18"/>
  <c r="V307" i="17"/>
  <c r="V306" i="17" s="1"/>
  <c r="W306" i="17" s="1"/>
  <c r="W308" i="17"/>
  <c r="D25" i="16"/>
  <c r="S25" i="18"/>
  <c r="E25" i="16" s="1"/>
  <c r="Q25" i="18"/>
  <c r="R25" i="18" s="1"/>
  <c r="I25" i="18"/>
  <c r="U25" i="18"/>
  <c r="T29" i="18"/>
  <c r="Q29" i="18"/>
  <c r="R29" i="18" s="1"/>
  <c r="T30" i="18"/>
  <c r="Q30" i="18"/>
  <c r="R30" i="18" s="1"/>
  <c r="W37" i="18"/>
  <c r="I37" i="18"/>
  <c r="C48" i="16"/>
  <c r="I48" i="18"/>
  <c r="W49" i="18"/>
  <c r="I49" i="18"/>
  <c r="I115" i="18"/>
  <c r="U115" i="18"/>
  <c r="C130" i="16"/>
  <c r="S130" i="18"/>
  <c r="E130" i="16" s="1"/>
  <c r="I130" i="18"/>
  <c r="W131" i="18"/>
  <c r="I131" i="18"/>
  <c r="V132" i="18"/>
  <c r="Q132" i="18"/>
  <c r="R132" i="18" s="1"/>
  <c r="T132" i="18"/>
  <c r="I132" i="18"/>
  <c r="U134" i="18"/>
  <c r="I134" i="18"/>
  <c r="S138" i="18"/>
  <c r="E138" i="16" s="1"/>
  <c r="I138" i="18"/>
  <c r="C140" i="16"/>
  <c r="S140" i="18"/>
  <c r="E140" i="16" s="1"/>
  <c r="I140" i="18"/>
  <c r="V152" i="18"/>
  <c r="Q152" i="18"/>
  <c r="R152" i="18" s="1"/>
  <c r="Q161" i="18"/>
  <c r="R161" i="18" s="1"/>
  <c r="C176" i="16"/>
  <c r="I176" i="18"/>
  <c r="S176" i="18"/>
  <c r="E176" i="16" s="1"/>
  <c r="U179" i="18"/>
  <c r="I179" i="18"/>
  <c r="U180" i="18"/>
  <c r="I180" i="18"/>
  <c r="V182" i="18"/>
  <c r="I182" i="18"/>
  <c r="D212" i="16"/>
  <c r="Q212" i="18"/>
  <c r="R212" i="18" s="1"/>
  <c r="S212" i="18"/>
  <c r="E212" i="16" s="1"/>
  <c r="D213" i="16"/>
  <c r="S213" i="18"/>
  <c r="E213" i="16" s="1"/>
  <c r="Q213" i="18"/>
  <c r="R213" i="18" s="1"/>
  <c r="Q214" i="18"/>
  <c r="R214" i="18" s="1"/>
  <c r="C226" i="16"/>
  <c r="I226" i="18"/>
  <c r="C227" i="16"/>
  <c r="I227" i="18"/>
  <c r="S227" i="18"/>
  <c r="E227" i="16" s="1"/>
  <c r="W228" i="18"/>
  <c r="I228" i="18"/>
  <c r="T229" i="18"/>
  <c r="I229" i="18"/>
  <c r="D232" i="16"/>
  <c r="S232" i="18"/>
  <c r="E232" i="16" s="1"/>
  <c r="Q232" i="18"/>
  <c r="I238" i="18"/>
  <c r="W238" i="18"/>
  <c r="I242" i="18"/>
  <c r="V242" i="18"/>
  <c r="I254" i="18"/>
  <c r="S257" i="18"/>
  <c r="E257" i="16" s="1"/>
  <c r="Q257" i="18"/>
  <c r="R257" i="18" s="1"/>
  <c r="U257" i="18"/>
  <c r="I257" i="18"/>
  <c r="S258" i="18"/>
  <c r="E258" i="16" s="1"/>
  <c r="D258" i="16"/>
  <c r="C263" i="16"/>
  <c r="S263" i="18"/>
  <c r="E263" i="16" s="1"/>
  <c r="S264" i="18"/>
  <c r="E264" i="16" s="1"/>
  <c r="C264" i="16"/>
  <c r="V266" i="18"/>
  <c r="I266" i="18"/>
  <c r="Y266" i="18" s="1"/>
  <c r="Z266" i="18" s="1"/>
  <c r="I267" i="18"/>
  <c r="V267" i="18"/>
  <c r="Q269" i="18"/>
  <c r="R269" i="18" s="1"/>
  <c r="C270" i="16"/>
  <c r="S270" i="18"/>
  <c r="E270" i="16" s="1"/>
  <c r="I270" i="18"/>
  <c r="Q271" i="18"/>
  <c r="R271" i="18" s="1"/>
  <c r="U271" i="18"/>
  <c r="S271" i="18"/>
  <c r="E271" i="16" s="1"/>
  <c r="I271" i="18"/>
  <c r="U276" i="18"/>
  <c r="I276" i="18"/>
  <c r="D277" i="16"/>
  <c r="Q277" i="18"/>
  <c r="R277" i="18" s="1"/>
  <c r="C297" i="16"/>
  <c r="S297" i="18"/>
  <c r="E297" i="16" s="1"/>
  <c r="I297" i="18"/>
  <c r="I300" i="18"/>
  <c r="T300" i="18"/>
  <c r="C311" i="16"/>
  <c r="S311" i="18"/>
  <c r="E311" i="16" s="1"/>
  <c r="I311" i="18"/>
  <c r="U312" i="18"/>
  <c r="Q312" i="18"/>
  <c r="R312" i="18" s="1"/>
  <c r="I312" i="18"/>
  <c r="S312" i="18"/>
  <c r="E312" i="16" s="1"/>
  <c r="T314" i="18"/>
  <c r="I314" i="18"/>
  <c r="C325" i="16"/>
  <c r="S325" i="18"/>
  <c r="E325" i="16" s="1"/>
  <c r="U327" i="18"/>
  <c r="Q327" i="18"/>
  <c r="R327" i="18" s="1"/>
  <c r="U330" i="18"/>
  <c r="Q330" i="18"/>
  <c r="R330" i="18" s="1"/>
  <c r="C330" i="16"/>
  <c r="I330" i="18"/>
  <c r="W331" i="18"/>
  <c r="I331" i="18"/>
  <c r="D345" i="16"/>
  <c r="Q345" i="18"/>
  <c r="R345" i="18" s="1"/>
  <c r="Q346" i="18"/>
  <c r="R346" i="18" s="1"/>
  <c r="W346" i="18"/>
  <c r="I346" i="18"/>
  <c r="V346" i="18"/>
  <c r="Q347" i="18"/>
  <c r="R347" i="18" s="1"/>
  <c r="D147" i="16"/>
  <c r="T255" i="18"/>
  <c r="Q320" i="18"/>
  <c r="R320" i="18" s="1"/>
  <c r="Q40" i="18"/>
  <c r="R40" i="18" s="1"/>
  <c r="Q325" i="18"/>
  <c r="R325" i="18" s="1"/>
  <c r="I329" i="18"/>
  <c r="I264" i="18"/>
  <c r="Y264" i="18" s="1"/>
  <c r="Z264" i="18" s="1"/>
  <c r="U277" i="18"/>
  <c r="Q233" i="18"/>
  <c r="C271" i="16"/>
  <c r="T273" i="18"/>
  <c r="Q140" i="18"/>
  <c r="R140" i="18" s="1"/>
  <c r="I325" i="18"/>
  <c r="I153" i="18"/>
  <c r="Q138" i="18"/>
  <c r="Q261" i="18"/>
  <c r="R261" i="18" s="1"/>
  <c r="I332" i="18"/>
  <c r="C298" i="16"/>
  <c r="I136" i="18"/>
  <c r="I321" i="18"/>
  <c r="V161" i="18"/>
  <c r="S333" i="18"/>
  <c r="E333" i="16" s="1"/>
  <c r="Q313" i="18"/>
  <c r="I28" i="18"/>
  <c r="S345" i="18"/>
  <c r="E345" i="16" s="1"/>
  <c r="W280" i="18"/>
  <c r="U34" i="18"/>
  <c r="J11" i="17"/>
  <c r="G8" i="17"/>
  <c r="S115" i="18"/>
  <c r="E115" i="16" s="1"/>
  <c r="S329" i="18"/>
  <c r="E329" i="16" s="1"/>
  <c r="C59" i="16"/>
  <c r="Q137" i="18"/>
  <c r="R137" i="18" s="1"/>
  <c r="U116" i="18"/>
  <c r="U59" i="18"/>
  <c r="O17" i="17"/>
  <c r="O16" i="17" s="1"/>
  <c r="N17" i="17"/>
  <c r="Q17" i="17"/>
  <c r="Q16" i="17" s="1"/>
  <c r="P17" i="17"/>
  <c r="P16" i="17" s="1"/>
  <c r="S17" i="17"/>
  <c r="S16" i="17" s="1"/>
  <c r="V17" i="17"/>
  <c r="V16" i="17" s="1"/>
  <c r="U53" i="17"/>
  <c r="T53" i="17"/>
  <c r="S53" i="17"/>
  <c r="W234" i="17"/>
  <c r="V233" i="17"/>
  <c r="I11" i="17"/>
  <c r="I8" i="17" s="1"/>
  <c r="H11" i="17"/>
  <c r="H8" i="17" s="1"/>
  <c r="H60" i="17"/>
  <c r="H54" i="17" s="1"/>
  <c r="R60" i="17"/>
  <c r="R54" i="17" s="1"/>
  <c r="U108" i="17"/>
  <c r="U107" i="17" s="1"/>
  <c r="T108" i="17"/>
  <c r="W330" i="17"/>
  <c r="V328" i="17"/>
  <c r="W328" i="17" s="1"/>
  <c r="D11" i="16"/>
  <c r="S11" i="18"/>
  <c r="E11" i="16" s="1"/>
  <c r="Q17" i="18"/>
  <c r="R17" i="18" s="1"/>
  <c r="C19" i="16"/>
  <c r="I19" i="18"/>
  <c r="Q47" i="18"/>
  <c r="Q57" i="18"/>
  <c r="Q58" i="18"/>
  <c r="R58" i="18" s="1"/>
  <c r="T58" i="18"/>
  <c r="W114" i="18"/>
  <c r="I114" i="18"/>
  <c r="D121" i="16"/>
  <c r="Q121" i="18"/>
  <c r="S121" i="18"/>
  <c r="E121" i="16" s="1"/>
  <c r="D122" i="16"/>
  <c r="S122" i="18"/>
  <c r="E122" i="16" s="1"/>
  <c r="C124" i="16"/>
  <c r="I124" i="18"/>
  <c r="D127" i="16"/>
  <c r="S127" i="18"/>
  <c r="E127" i="16" s="1"/>
  <c r="V129" i="18"/>
  <c r="I129" i="18"/>
  <c r="Q130" i="18"/>
  <c r="R130" i="18" s="1"/>
  <c r="D136" i="16"/>
  <c r="Q136" i="18"/>
  <c r="R136" i="18" s="1"/>
  <c r="T139" i="18"/>
  <c r="Q139" i="18"/>
  <c r="T145" i="18"/>
  <c r="I145" i="18"/>
  <c r="C154" i="16"/>
  <c r="I154" i="18"/>
  <c r="I155" i="18"/>
  <c r="D162" i="16"/>
  <c r="S162" i="18"/>
  <c r="E162" i="16" s="1"/>
  <c r="I168" i="18"/>
  <c r="I169" i="18"/>
  <c r="V172" i="18"/>
  <c r="I172" i="18"/>
  <c r="D184" i="16"/>
  <c r="S184" i="18"/>
  <c r="E184" i="16" s="1"/>
  <c r="I190" i="18"/>
  <c r="D200" i="16"/>
  <c r="S200" i="18"/>
  <c r="E200" i="16" s="1"/>
  <c r="C207" i="16"/>
  <c r="S207" i="18"/>
  <c r="E207" i="16" s="1"/>
  <c r="V209" i="18"/>
  <c r="Q209" i="18"/>
  <c r="R209" i="18" s="1"/>
  <c r="I212" i="18"/>
  <c r="T216" i="18"/>
  <c r="Q216" i="18"/>
  <c r="R216" i="18" s="1"/>
  <c r="C217" i="16"/>
  <c r="I217" i="18"/>
  <c r="U218" i="18"/>
  <c r="Q218" i="18"/>
  <c r="R218" i="18" s="1"/>
  <c r="C230" i="16"/>
  <c r="I230" i="18"/>
  <c r="C239" i="16"/>
  <c r="I239" i="18"/>
  <c r="Q246" i="18"/>
  <c r="R246" i="18" s="1"/>
  <c r="C287" i="16"/>
  <c r="S287" i="18"/>
  <c r="E287" i="16" s="1"/>
  <c r="U292" i="18"/>
  <c r="Q292" i="18"/>
  <c r="R292" i="18" s="1"/>
  <c r="I293" i="18"/>
  <c r="T305" i="18"/>
  <c r="I305" i="18"/>
  <c r="Q308" i="18"/>
  <c r="R308" i="18" s="1"/>
  <c r="Q311" i="18"/>
  <c r="R311" i="18" s="1"/>
  <c r="V108" i="17"/>
  <c r="V107" i="17" s="1"/>
  <c r="U41" i="17"/>
  <c r="I13" i="18"/>
  <c r="D14" i="16"/>
  <c r="S14" i="18"/>
  <c r="E14" i="16" s="1"/>
  <c r="U14" i="18"/>
  <c r="I14" i="18"/>
  <c r="W43" i="18"/>
  <c r="I43" i="18"/>
  <c r="C51" i="16"/>
  <c r="S51" i="18"/>
  <c r="E51" i="16" s="1"/>
  <c r="C65" i="16"/>
  <c r="I65" i="18"/>
  <c r="I66" i="18"/>
  <c r="C91" i="16"/>
  <c r="I91" i="18"/>
  <c r="D95" i="16"/>
  <c r="S95" i="18"/>
  <c r="E95" i="16" s="1"/>
  <c r="Q98" i="18"/>
  <c r="R98" i="18" s="1"/>
  <c r="U99" i="18"/>
  <c r="Q99" i="18"/>
  <c r="R99" i="18" s="1"/>
  <c r="I103" i="18"/>
  <c r="Q105" i="18"/>
  <c r="R105" i="18" s="1"/>
  <c r="W105" i="18"/>
  <c r="V105" i="18"/>
  <c r="I105" i="18"/>
  <c r="V44" i="18"/>
  <c r="D284" i="16"/>
  <c r="Q284" i="18"/>
  <c r="R284" i="18" s="1"/>
  <c r="I22" i="18"/>
  <c r="U60" i="18"/>
  <c r="X76" i="18"/>
  <c r="T76" i="18"/>
  <c r="Q78" i="18"/>
  <c r="R78" i="18" s="1"/>
  <c r="S116" i="18"/>
  <c r="E116" i="16" s="1"/>
  <c r="C116" i="16"/>
  <c r="X135" i="18"/>
  <c r="T135" i="18"/>
  <c r="V234" i="18"/>
  <c r="X314" i="18"/>
  <c r="V315" i="18"/>
  <c r="U334" i="18"/>
  <c r="J23" i="35"/>
  <c r="J29" i="35"/>
  <c r="J31" i="35"/>
  <c r="J39" i="35"/>
  <c r="J42" i="35"/>
  <c r="J46" i="35"/>
  <c r="J51" i="35"/>
  <c r="J57" i="35"/>
  <c r="J63" i="35"/>
  <c r="J67" i="35"/>
  <c r="U9" i="18"/>
  <c r="Q21" i="18"/>
  <c r="V46" i="18"/>
  <c r="X47" i="18"/>
  <c r="W51" i="18"/>
  <c r="W65" i="18"/>
  <c r="U94" i="18"/>
  <c r="X95" i="18"/>
  <c r="V112" i="18"/>
  <c r="X123" i="18"/>
  <c r="V157" i="18"/>
  <c r="W168" i="18"/>
  <c r="V170" i="18"/>
  <c r="W197" i="18"/>
  <c r="X203" i="18"/>
  <c r="T211" i="18"/>
  <c r="C262" i="16"/>
  <c r="S262" i="18"/>
  <c r="E262" i="16" s="1"/>
  <c r="T268" i="18"/>
  <c r="V282" i="18"/>
  <c r="T311" i="18"/>
  <c r="X325" i="18"/>
  <c r="J15" i="35"/>
  <c r="U13" i="18"/>
  <c r="X13" i="18"/>
  <c r="V14" i="18"/>
  <c r="Q24" i="18"/>
  <c r="T36" i="18"/>
  <c r="W57" i="18"/>
  <c r="Q70" i="18"/>
  <c r="X73" i="18"/>
  <c r="X97" i="18"/>
  <c r="T97" i="18"/>
  <c r="V117" i="18"/>
  <c r="V118" i="18"/>
  <c r="T118" i="18"/>
  <c r="U143" i="18"/>
  <c r="X178" i="18"/>
  <c r="W212" i="18"/>
  <c r="W294" i="18"/>
  <c r="V316" i="18"/>
  <c r="X69" i="18"/>
  <c r="T87" i="18"/>
  <c r="V95" i="18"/>
  <c r="X101" i="18"/>
  <c r="T101" i="18"/>
  <c r="U121" i="18"/>
  <c r="U145" i="18"/>
  <c r="V146" i="18"/>
  <c r="X148" i="18"/>
  <c r="X151" i="18"/>
  <c r="T172" i="18"/>
  <c r="T181" i="18"/>
  <c r="W183" i="18"/>
  <c r="X184" i="18"/>
  <c r="V185" i="18"/>
  <c r="W188" i="18"/>
  <c r="S205" i="18"/>
  <c r="E205" i="16" s="1"/>
  <c r="U241" i="18"/>
  <c r="V249" i="18"/>
  <c r="U250" i="18"/>
  <c r="U256" i="18"/>
  <c r="U259" i="18"/>
  <c r="T290" i="18"/>
  <c r="X292" i="18"/>
  <c r="W293" i="18"/>
  <c r="U295" i="18"/>
  <c r="T307" i="18"/>
  <c r="V324" i="18"/>
  <c r="AE349" i="5"/>
  <c r="R49" i="5"/>
  <c r="F15" i="21"/>
  <c r="I6" i="18"/>
  <c r="V6" i="18"/>
  <c r="V77" i="18"/>
  <c r="I77" i="18"/>
  <c r="I158" i="18"/>
  <c r="W158" i="18"/>
  <c r="Q180" i="18"/>
  <c r="W77" i="18"/>
  <c r="V7" i="18"/>
  <c r="I7" i="18"/>
  <c r="D15" i="16"/>
  <c r="Q15" i="18"/>
  <c r="R15" i="18" s="1"/>
  <c r="U16" i="18"/>
  <c r="I16" i="18"/>
  <c r="D41" i="16"/>
  <c r="S41" i="18"/>
  <c r="E41" i="16" s="1"/>
  <c r="Q41" i="18"/>
  <c r="R41" i="18" s="1"/>
  <c r="C60" i="16"/>
  <c r="I60" i="18"/>
  <c r="S60" i="18"/>
  <c r="E60" i="16" s="1"/>
  <c r="U61" i="18"/>
  <c r="Q61" i="18"/>
  <c r="R61" i="18" s="1"/>
  <c r="I78" i="18"/>
  <c r="W78" i="18"/>
  <c r="Q79" i="18"/>
  <c r="R79" i="18" s="1"/>
  <c r="V79" i="18"/>
  <c r="V80" i="18"/>
  <c r="Q80" i="18"/>
  <c r="S157" i="18"/>
  <c r="E157" i="16" s="1"/>
  <c r="C157" i="16"/>
  <c r="I157" i="18"/>
  <c r="D173" i="16"/>
  <c r="Q173" i="18"/>
  <c r="R173" i="18" s="1"/>
  <c r="S173" i="18"/>
  <c r="E173" i="16" s="1"/>
  <c r="Q175" i="18"/>
  <c r="R175" i="18" s="1"/>
  <c r="T175" i="18"/>
  <c r="T178" i="18"/>
  <c r="Q178" i="18"/>
  <c r="R178" i="18" s="1"/>
  <c r="T78" i="18"/>
  <c r="W61" i="18"/>
  <c r="W154" i="17"/>
  <c r="V153" i="17"/>
  <c r="Q6" i="18"/>
  <c r="R6" i="18" s="1"/>
  <c r="Q7" i="18"/>
  <c r="R7" i="18" s="1"/>
  <c r="S16" i="18"/>
  <c r="E16" i="16" s="1"/>
  <c r="Q16" i="18"/>
  <c r="R16" i="18" s="1"/>
  <c r="I41" i="18"/>
  <c r="U41" i="18"/>
  <c r="I62" i="18"/>
  <c r="T62" i="18"/>
  <c r="C75" i="16"/>
  <c r="S75" i="18"/>
  <c r="E75" i="16" s="1"/>
  <c r="I75" i="18"/>
  <c r="U76" i="18"/>
  <c r="Q76" i="18"/>
  <c r="R76" i="18" s="1"/>
  <c r="I79" i="18"/>
  <c r="U158" i="18"/>
  <c r="Q158" i="18"/>
  <c r="R158" i="18" s="1"/>
  <c r="U173" i="18"/>
  <c r="I173" i="18"/>
  <c r="S174" i="18"/>
  <c r="E174" i="16" s="1"/>
  <c r="Q174" i="18"/>
  <c r="R174" i="18" s="1"/>
  <c r="D174" i="16"/>
  <c r="U174" i="18"/>
  <c r="I174" i="18"/>
  <c r="I175" i="18"/>
  <c r="V175" i="18"/>
  <c r="W178" i="18"/>
  <c r="I178" i="18"/>
  <c r="Q159" i="18"/>
  <c r="Q177" i="18"/>
  <c r="R177" i="18" s="1"/>
  <c r="I76" i="18"/>
  <c r="Q62" i="18"/>
  <c r="R62" i="18" s="1"/>
  <c r="T79" i="18"/>
  <c r="AE169" i="5"/>
  <c r="AG169" i="5" s="1"/>
  <c r="U90" i="18"/>
  <c r="I90" i="18"/>
  <c r="T95" i="18"/>
  <c r="Q95" i="18"/>
  <c r="V97" i="18"/>
  <c r="Q97" i="18"/>
  <c r="T221" i="18"/>
  <c r="Q221" i="18"/>
  <c r="C222" i="16"/>
  <c r="S222" i="18"/>
  <c r="E222" i="16" s="1"/>
  <c r="U291" i="18"/>
  <c r="I291" i="18"/>
  <c r="C306" i="16"/>
  <c r="S306" i="18"/>
  <c r="E306" i="16" s="1"/>
  <c r="C327" i="16"/>
  <c r="S327" i="18"/>
  <c r="E327" i="16" s="1"/>
  <c r="N65" i="17"/>
  <c r="Q65" i="17"/>
  <c r="Q64" i="17" s="1"/>
  <c r="Q63" i="17" s="1"/>
  <c r="O65" i="17"/>
  <c r="O64" i="17" s="1"/>
  <c r="O63" i="17" s="1"/>
  <c r="R65" i="17"/>
  <c r="R64" i="17" s="1"/>
  <c r="R63" i="17" s="1"/>
  <c r="V65" i="17"/>
  <c r="V64" i="17" s="1"/>
  <c r="V63" i="17" s="1"/>
  <c r="C55" i="16"/>
  <c r="I55" i="18"/>
  <c r="Q68" i="18"/>
  <c r="N103" i="17"/>
  <c r="O103" i="17"/>
  <c r="V113" i="17"/>
  <c r="W114" i="17"/>
  <c r="I20" i="18"/>
  <c r="C29" i="16"/>
  <c r="S29" i="18"/>
  <c r="E29" i="16" s="1"/>
  <c r="Q32" i="18"/>
  <c r="Q53" i="18"/>
  <c r="C215" i="16"/>
  <c r="I215" i="18"/>
  <c r="D244" i="16"/>
  <c r="Q244" i="18"/>
  <c r="S244" i="18"/>
  <c r="E244" i="16" s="1"/>
  <c r="I245" i="18"/>
  <c r="U245" i="18"/>
  <c r="V19" i="18"/>
  <c r="V83" i="18"/>
  <c r="D112" i="16"/>
  <c r="Q112" i="18"/>
  <c r="R112" i="18" s="1"/>
  <c r="AJ346" i="5"/>
  <c r="AG346" i="5"/>
  <c r="C234" i="21" s="1"/>
  <c r="AE273" i="5"/>
  <c r="Q97" i="17"/>
  <c r="Q92" i="17" s="1"/>
  <c r="T97" i="17"/>
  <c r="T92" i="17" s="1"/>
  <c r="O97" i="17"/>
  <c r="O92" i="17" s="1"/>
  <c r="W226" i="17"/>
  <c r="V225" i="17"/>
  <c r="D24" i="16"/>
  <c r="S24" i="18"/>
  <c r="E24" i="16" s="1"/>
  <c r="I46" i="18"/>
  <c r="I99" i="18"/>
  <c r="Q126" i="18"/>
  <c r="C187" i="16"/>
  <c r="S187" i="18"/>
  <c r="E187" i="16" s="1"/>
  <c r="C237" i="16"/>
  <c r="S237" i="18"/>
  <c r="E237" i="16" s="1"/>
  <c r="Q241" i="18"/>
  <c r="C251" i="16"/>
  <c r="I251" i="18"/>
  <c r="I285" i="18"/>
  <c r="C333" i="16"/>
  <c r="I333" i="18"/>
  <c r="AE164" i="5"/>
  <c r="AB163" i="5"/>
  <c r="AE306" i="5"/>
  <c r="AB305" i="5"/>
  <c r="O102" i="17"/>
  <c r="S102" i="17"/>
  <c r="V15" i="18"/>
  <c r="X37" i="18"/>
  <c r="V41" i="18"/>
  <c r="V57" i="18"/>
  <c r="V63" i="18"/>
  <c r="D179" i="16"/>
  <c r="Q179" i="18"/>
  <c r="R179" i="18" s="1"/>
  <c r="AE318" i="5"/>
  <c r="AQ318" i="5" s="1"/>
  <c r="AJ318" i="5" s="1"/>
  <c r="AB316" i="5"/>
  <c r="J65" i="35"/>
  <c r="AB273" i="5"/>
  <c r="J11" i="35"/>
  <c r="J21" i="35"/>
  <c r="J35" i="35"/>
  <c r="J48" i="35"/>
  <c r="J61" i="35"/>
  <c r="AF236" i="5"/>
  <c r="D26" i="4" s="1"/>
  <c r="AF221" i="5"/>
  <c r="D25" i="4" s="1"/>
  <c r="BB195" i="5"/>
  <c r="BB327" i="5"/>
  <c r="AX194" i="5"/>
  <c r="AE126" i="5"/>
  <c r="C14" i="4" s="1"/>
  <c r="AE19" i="5"/>
  <c r="AB15" i="5"/>
  <c r="AE233" i="5"/>
  <c r="AB231" i="5"/>
  <c r="AE315" i="5"/>
  <c r="AB313" i="5"/>
  <c r="AB174" i="5"/>
  <c r="AE175" i="5"/>
  <c r="AE282" i="5"/>
  <c r="AB280" i="5"/>
  <c r="AB277" i="5" s="1"/>
  <c r="AE130" i="5"/>
  <c r="C15" i="4" s="1"/>
  <c r="AE265" i="5"/>
  <c r="AC260" i="5"/>
  <c r="AB264" i="5"/>
  <c r="AE147" i="5"/>
  <c r="AB142" i="5"/>
  <c r="AE292" i="5"/>
  <c r="K87" i="21"/>
  <c r="AE279" i="5"/>
  <c r="AE268" i="5"/>
  <c r="AE75" i="5"/>
  <c r="AT75" i="5" s="1"/>
  <c r="AM75" i="5" s="1"/>
  <c r="AB71" i="5"/>
  <c r="AB222" i="5"/>
  <c r="AE47" i="5"/>
  <c r="AG47" i="5" s="1"/>
  <c r="AB268" i="5"/>
  <c r="AG232" i="5"/>
  <c r="AF168" i="5"/>
  <c r="AF253" i="5"/>
  <c r="AB288" i="5"/>
  <c r="AB287" i="5" s="1"/>
  <c r="AE289" i="5"/>
  <c r="AE296" i="5"/>
  <c r="AE294" i="5" s="1"/>
  <c r="AB294" i="5"/>
  <c r="AB293" i="5" s="1"/>
  <c r="AB310" i="5"/>
  <c r="AE311" i="5"/>
  <c r="AQ311" i="5" s="1"/>
  <c r="AJ311" i="5" s="1"/>
  <c r="AG314" i="5"/>
  <c r="AE222" i="5"/>
  <c r="AG295" i="5"/>
  <c r="AB301" i="5"/>
  <c r="AE303" i="5"/>
  <c r="AE321" i="5"/>
  <c r="AQ321" i="5" s="1"/>
  <c r="AJ321" i="5" s="1"/>
  <c r="AB320" i="5"/>
  <c r="AB319" i="5" s="1"/>
  <c r="K92" i="21" s="1"/>
  <c r="AE122" i="5"/>
  <c r="AB121" i="5"/>
  <c r="AE372" i="5"/>
  <c r="AG373" i="5"/>
  <c r="AG358" i="5"/>
  <c r="AE357" i="5"/>
  <c r="AB357" i="5"/>
  <c r="AG355" i="5"/>
  <c r="K152" i="21" s="1"/>
  <c r="F152" i="21" s="1"/>
  <c r="K156" i="21"/>
  <c r="F156" i="21" s="1"/>
  <c r="AB361" i="5"/>
  <c r="AG362" i="5"/>
  <c r="AG363" i="5"/>
  <c r="AE361" i="5"/>
  <c r="K160" i="21"/>
  <c r="F160" i="21" s="1"/>
  <c r="AG368" i="5"/>
  <c r="K159" i="21" s="1"/>
  <c r="F159" i="21" s="1"/>
  <c r="AG366" i="5"/>
  <c r="K157" i="21" s="1"/>
  <c r="F157" i="21" s="1"/>
  <c r="AG353" i="5"/>
  <c r="K150" i="21" s="1"/>
  <c r="F150" i="21" s="1"/>
  <c r="AG354" i="5"/>
  <c r="K151" i="21" s="1"/>
  <c r="F151" i="21" s="1"/>
  <c r="AE352" i="5"/>
  <c r="AB352" i="5"/>
  <c r="AG356" i="5"/>
  <c r="K153" i="21" s="1"/>
  <c r="F153" i="21" s="1"/>
  <c r="AG344" i="5"/>
  <c r="K32" i="21" s="1"/>
  <c r="G32" i="21" s="1"/>
  <c r="K148" i="21"/>
  <c r="F148" i="21" s="1"/>
  <c r="K144" i="21"/>
  <c r="F144" i="21" s="1"/>
  <c r="K142" i="21"/>
  <c r="F142" i="21" s="1"/>
  <c r="AP345" i="5"/>
  <c r="AI345" i="5" s="1"/>
  <c r="AG345" i="5"/>
  <c r="K33" i="21" s="1"/>
  <c r="G33" i="21" s="1"/>
  <c r="AG343" i="5"/>
  <c r="D34" i="4"/>
  <c r="D33" i="4" s="1"/>
  <c r="D12" i="3"/>
  <c r="K145" i="21"/>
  <c r="F145" i="21" s="1"/>
  <c r="K146" i="21"/>
  <c r="F146" i="21" s="1"/>
  <c r="AE115" i="5"/>
  <c r="AB114" i="5"/>
  <c r="AE106" i="5"/>
  <c r="AB105" i="5"/>
  <c r="AE247" i="5"/>
  <c r="AB246" i="5"/>
  <c r="AE238" i="5"/>
  <c r="AB237" i="5"/>
  <c r="K13" i="21" l="1"/>
  <c r="G13" i="21" s="1"/>
  <c r="AG31" i="5"/>
  <c r="AF8" i="5"/>
  <c r="D4" i="3" s="1"/>
  <c r="AB9" i="5"/>
  <c r="AB8" i="5" s="1"/>
  <c r="M110" i="17"/>
  <c r="AH205" i="27"/>
  <c r="AF204" i="27"/>
  <c r="AH204" i="27" s="1"/>
  <c r="K350" i="17"/>
  <c r="E7" i="17"/>
  <c r="L110" i="17"/>
  <c r="I26" i="13"/>
  <c r="AF24" i="27"/>
  <c r="AH24" i="27" s="1"/>
  <c r="AC9" i="27"/>
  <c r="P351" i="17"/>
  <c r="P350" i="17" s="1"/>
  <c r="J256" i="17"/>
  <c r="I4" i="8"/>
  <c r="E111" i="17"/>
  <c r="E110" i="17" s="1"/>
  <c r="G28" i="8"/>
  <c r="D8" i="7" s="1"/>
  <c r="C5" i="7"/>
  <c r="G45" i="8"/>
  <c r="D11" i="7" s="1"/>
  <c r="G33" i="8"/>
  <c r="D9" i="7" s="1"/>
  <c r="G38" i="8"/>
  <c r="D10" i="7" s="1"/>
  <c r="E223" i="17"/>
  <c r="J223" i="17" s="1"/>
  <c r="AH211" i="27"/>
  <c r="AF210" i="27"/>
  <c r="AH210" i="27" s="1"/>
  <c r="AC85" i="27"/>
  <c r="AH71" i="27"/>
  <c r="J351" i="17"/>
  <c r="J112" i="17"/>
  <c r="D111" i="17"/>
  <c r="AH47" i="27"/>
  <c r="AH46" i="27" s="1"/>
  <c r="AF46" i="27"/>
  <c r="AH169" i="27"/>
  <c r="AF168" i="27"/>
  <c r="AH168" i="27" s="1"/>
  <c r="J306" i="17"/>
  <c r="AH129" i="27"/>
  <c r="J352" i="17"/>
  <c r="J248" i="17"/>
  <c r="H27" i="13"/>
  <c r="AI353" i="5"/>
  <c r="AP352" i="5"/>
  <c r="AI352" i="5" s="1"/>
  <c r="AI356" i="5"/>
  <c r="AU356" i="5"/>
  <c r="AN356" i="5" s="1"/>
  <c r="AP62" i="5"/>
  <c r="AI62" i="5" s="1"/>
  <c r="AK59" i="5"/>
  <c r="AM59" i="5"/>
  <c r="AI59" i="5"/>
  <c r="AL59" i="5"/>
  <c r="AU63" i="5"/>
  <c r="AN63" i="5" s="1"/>
  <c r="AJ59" i="5"/>
  <c r="AQ62" i="5"/>
  <c r="AJ62" i="5" s="1"/>
  <c r="AG265" i="5"/>
  <c r="AT265" i="5"/>
  <c r="AT264" i="5" s="1"/>
  <c r="AM264" i="5" s="1"/>
  <c r="AP265" i="5"/>
  <c r="AR265" i="5"/>
  <c r="AQ265" i="5"/>
  <c r="AS265" i="5"/>
  <c r="AR62" i="5"/>
  <c r="AK62" i="5" s="1"/>
  <c r="AT62" i="5"/>
  <c r="AM62" i="5" s="1"/>
  <c r="AS62" i="5"/>
  <c r="AT23" i="5"/>
  <c r="AM23" i="5" s="1"/>
  <c r="AS23" i="5"/>
  <c r="AL23" i="5" s="1"/>
  <c r="AQ23" i="5"/>
  <c r="AJ23" i="5" s="1"/>
  <c r="AR23" i="5"/>
  <c r="AK23" i="5" s="1"/>
  <c r="AP23" i="5"/>
  <c r="AI23" i="5" s="1"/>
  <c r="AI371" i="5"/>
  <c r="AP370" i="5"/>
  <c r="AI370" i="5" s="1"/>
  <c r="AB328" i="5"/>
  <c r="AQ349" i="5"/>
  <c r="AJ349" i="5" s="1"/>
  <c r="AP349" i="5"/>
  <c r="AI349" i="5" s="1"/>
  <c r="AR349" i="5"/>
  <c r="AK349" i="5" s="1"/>
  <c r="AS349" i="5"/>
  <c r="AL349" i="5" s="1"/>
  <c r="AT349" i="5"/>
  <c r="AM349" i="5" s="1"/>
  <c r="AT343" i="5"/>
  <c r="AM343" i="5" s="1"/>
  <c r="AP343" i="5"/>
  <c r="AI343" i="5" s="1"/>
  <c r="AQ343" i="5"/>
  <c r="AJ343" i="5" s="1"/>
  <c r="AR343" i="5"/>
  <c r="AK343" i="5" s="1"/>
  <c r="AS343" i="5"/>
  <c r="AL343" i="5" s="1"/>
  <c r="AT341" i="5"/>
  <c r="AM341" i="5" s="1"/>
  <c r="AR341" i="5"/>
  <c r="AK341" i="5" s="1"/>
  <c r="AP341" i="5"/>
  <c r="AI341" i="5" s="1"/>
  <c r="AS341" i="5"/>
  <c r="AL341" i="5" s="1"/>
  <c r="AQ341" i="5"/>
  <c r="AJ341" i="5" s="1"/>
  <c r="F9" i="14"/>
  <c r="G9" i="15"/>
  <c r="AG19" i="5"/>
  <c r="AG15" i="5" s="1"/>
  <c r="AR78" i="5"/>
  <c r="AK78" i="5" s="1"/>
  <c r="AK83" i="5"/>
  <c r="AT372" i="5"/>
  <c r="AM372" i="5" s="1"/>
  <c r="AM373" i="5"/>
  <c r="AS372" i="5"/>
  <c r="AL372" i="5" s="1"/>
  <c r="AL373" i="5"/>
  <c r="AS370" i="5"/>
  <c r="AL370" i="5" s="1"/>
  <c r="AL371" i="5"/>
  <c r="AQ71" i="5"/>
  <c r="AJ71" i="5" s="1"/>
  <c r="AJ73" i="5"/>
  <c r="AR85" i="5"/>
  <c r="AK85" i="5" s="1"/>
  <c r="AK87" i="5"/>
  <c r="AQ372" i="5"/>
  <c r="AJ372" i="5" s="1"/>
  <c r="AJ373" i="5"/>
  <c r="AU26" i="5"/>
  <c r="AI26" i="5"/>
  <c r="AT78" i="5"/>
  <c r="AM78" i="5" s="1"/>
  <c r="AM84" i="5"/>
  <c r="AI64" i="5"/>
  <c r="AQ126" i="5"/>
  <c r="AJ128" i="5"/>
  <c r="AU187" i="5"/>
  <c r="AN187" i="5" s="1"/>
  <c r="AJ187" i="5"/>
  <c r="AU186" i="5"/>
  <c r="AN186" i="5" s="1"/>
  <c r="AJ186" i="5"/>
  <c r="AR372" i="5"/>
  <c r="AK372" i="5" s="1"/>
  <c r="AK373" i="5"/>
  <c r="F33" i="3"/>
  <c r="AU373" i="5"/>
  <c r="AN373" i="5" s="1"/>
  <c r="AP372" i="5"/>
  <c r="AG292" i="5"/>
  <c r="AR292" i="5"/>
  <c r="AK292" i="5" s="1"/>
  <c r="AQ292" i="5"/>
  <c r="AJ292" i="5" s="1"/>
  <c r="AS324" i="5"/>
  <c r="AL324" i="5" s="1"/>
  <c r="AU325" i="5"/>
  <c r="AN325" i="5" s="1"/>
  <c r="AQ324" i="5"/>
  <c r="AJ324" i="5" s="1"/>
  <c r="AR324" i="5"/>
  <c r="AK324" i="5" s="1"/>
  <c r="AU322" i="5"/>
  <c r="AN322" i="5" s="1"/>
  <c r="AU321" i="5"/>
  <c r="AN321" i="5" s="1"/>
  <c r="AU311" i="5"/>
  <c r="AN311" i="5" s="1"/>
  <c r="AG315" i="5"/>
  <c r="AQ315" i="5"/>
  <c r="AJ315" i="5" s="1"/>
  <c r="AU317" i="5"/>
  <c r="AN317" i="5" s="1"/>
  <c r="AU312" i="5"/>
  <c r="AN312" i="5" s="1"/>
  <c r="AU318" i="5"/>
  <c r="AN318" i="5" s="1"/>
  <c r="AS287" i="5"/>
  <c r="AL287" i="5" s="1"/>
  <c r="AU290" i="5"/>
  <c r="AN290" i="5" s="1"/>
  <c r="AU291" i="5"/>
  <c r="AN291" i="5" s="1"/>
  <c r="AP289" i="5"/>
  <c r="AI289" i="5" s="1"/>
  <c r="AQ289" i="5"/>
  <c r="AJ289" i="5" s="1"/>
  <c r="AE305" i="5"/>
  <c r="AG305" i="5" s="1"/>
  <c r="K90" i="21" s="1"/>
  <c r="AQ306" i="5"/>
  <c r="AJ306" i="5" s="1"/>
  <c r="AS306" i="5"/>
  <c r="AL306" i="5" s="1"/>
  <c r="AT306" i="5"/>
  <c r="AM306" i="5" s="1"/>
  <c r="AR306" i="5"/>
  <c r="AK306" i="5" s="1"/>
  <c r="AU308" i="5"/>
  <c r="AN308" i="5" s="1"/>
  <c r="AU307" i="5"/>
  <c r="AN307" i="5" s="1"/>
  <c r="AS303" i="5"/>
  <c r="AL303" i="5" s="1"/>
  <c r="AE302" i="5"/>
  <c r="AR303" i="5"/>
  <c r="AK303" i="5" s="1"/>
  <c r="AQ303" i="5"/>
  <c r="AJ303" i="5" s="1"/>
  <c r="AT303" i="5"/>
  <c r="AM303" i="5" s="1"/>
  <c r="AU304" i="5"/>
  <c r="AN304" i="5" s="1"/>
  <c r="AU295" i="5"/>
  <c r="AN295" i="5" s="1"/>
  <c r="AU298" i="5"/>
  <c r="AN298" i="5" s="1"/>
  <c r="AG296" i="5"/>
  <c r="AR296" i="5"/>
  <c r="AK296" i="5" s="1"/>
  <c r="AQ296" i="5"/>
  <c r="AJ296" i="5" s="1"/>
  <c r="AT296" i="5"/>
  <c r="AM296" i="5" s="1"/>
  <c r="AS296" i="5"/>
  <c r="AL296" i="5" s="1"/>
  <c r="AU297" i="5"/>
  <c r="AN297" i="5" s="1"/>
  <c r="AU278" i="5"/>
  <c r="AN278" i="5" s="1"/>
  <c r="AP277" i="5"/>
  <c r="AI277" i="5" s="1"/>
  <c r="AG279" i="5"/>
  <c r="K139" i="21" s="1"/>
  <c r="F139" i="21" s="1"/>
  <c r="AQ279" i="5"/>
  <c r="AJ279" i="5" s="1"/>
  <c r="AG282" i="5"/>
  <c r="AR282" i="5"/>
  <c r="AK282" i="5" s="1"/>
  <c r="AQ282" i="5"/>
  <c r="AJ282" i="5" s="1"/>
  <c r="AU281" i="5"/>
  <c r="AN281" i="5" s="1"/>
  <c r="AR273" i="5"/>
  <c r="AK273" i="5" s="1"/>
  <c r="AU274" i="5"/>
  <c r="AN274" i="5" s="1"/>
  <c r="AQ273" i="5"/>
  <c r="AJ273" i="5" s="1"/>
  <c r="AU269" i="5"/>
  <c r="AN269" i="5" s="1"/>
  <c r="AP268" i="5"/>
  <c r="AU270" i="5"/>
  <c r="AN270" i="5" s="1"/>
  <c r="AR268" i="5"/>
  <c r="AK268" i="5" s="1"/>
  <c r="AU271" i="5"/>
  <c r="AN271" i="5" s="1"/>
  <c r="AQ268" i="5"/>
  <c r="AJ268" i="5" s="1"/>
  <c r="AU266" i="5"/>
  <c r="AN266" i="5" s="1"/>
  <c r="AU260" i="5"/>
  <c r="AN260" i="5" s="1"/>
  <c r="AQ258" i="5"/>
  <c r="AJ258" i="5" s="1"/>
  <c r="AG255" i="5"/>
  <c r="K79" i="21" s="1"/>
  <c r="G79" i="21" s="1"/>
  <c r="AQ255" i="5"/>
  <c r="AJ255" i="5" s="1"/>
  <c r="AP255" i="5"/>
  <c r="AI255" i="5" s="1"/>
  <c r="BB258" i="5"/>
  <c r="AU223" i="5"/>
  <c r="AN223" i="5" s="1"/>
  <c r="AU225" i="5"/>
  <c r="AN225" i="5" s="1"/>
  <c r="AU224" i="5"/>
  <c r="AN224" i="5" s="1"/>
  <c r="AU229" i="5"/>
  <c r="AN229" i="5" s="1"/>
  <c r="AU227" i="5"/>
  <c r="AN227" i="5" s="1"/>
  <c r="AU226" i="5"/>
  <c r="AN226" i="5" s="1"/>
  <c r="AU230" i="5"/>
  <c r="AN230" i="5" s="1"/>
  <c r="AU228" i="5"/>
  <c r="AN228" i="5" s="1"/>
  <c r="AG222" i="5"/>
  <c r="AU249" i="5"/>
  <c r="AN249" i="5" s="1"/>
  <c r="AG247" i="5"/>
  <c r="AP247" i="5"/>
  <c r="AI247" i="5" s="1"/>
  <c r="AR247" i="5"/>
  <c r="AK247" i="5" s="1"/>
  <c r="AQ247" i="5"/>
  <c r="AJ247" i="5" s="1"/>
  <c r="AT247" i="5"/>
  <c r="AM247" i="5" s="1"/>
  <c r="AS247" i="5"/>
  <c r="AL247" i="5" s="1"/>
  <c r="AU250" i="5"/>
  <c r="AN250" i="5" s="1"/>
  <c r="AU248" i="5"/>
  <c r="AN248" i="5" s="1"/>
  <c r="AU240" i="5"/>
  <c r="AN240" i="5" s="1"/>
  <c r="AU243" i="5"/>
  <c r="AN243" i="5" s="1"/>
  <c r="AU244" i="5"/>
  <c r="AN244" i="5" s="1"/>
  <c r="AG238" i="5"/>
  <c r="AS238" i="5"/>
  <c r="AL238" i="5" s="1"/>
  <c r="AR238" i="5"/>
  <c r="AK238" i="5" s="1"/>
  <c r="AQ238" i="5"/>
  <c r="AJ238" i="5" s="1"/>
  <c r="AT238" i="5"/>
  <c r="AM238" i="5" s="1"/>
  <c r="AP238" i="5"/>
  <c r="AI238" i="5" s="1"/>
  <c r="AU239" i="5"/>
  <c r="AN239" i="5" s="1"/>
  <c r="AU245" i="5"/>
  <c r="AN245" i="5" s="1"/>
  <c r="AU242" i="5"/>
  <c r="AN242" i="5" s="1"/>
  <c r="AU241" i="5"/>
  <c r="AN241" i="5" s="1"/>
  <c r="AU234" i="5"/>
  <c r="AN234" i="5" s="1"/>
  <c r="AG233" i="5"/>
  <c r="AG231" i="5" s="1"/>
  <c r="AS233" i="5"/>
  <c r="AL233" i="5" s="1"/>
  <c r="AQ233" i="5"/>
  <c r="AJ233" i="5" s="1"/>
  <c r="AP233" i="5"/>
  <c r="AR233" i="5"/>
  <c r="AK233" i="5" s="1"/>
  <c r="AU232" i="5"/>
  <c r="AN232" i="5" s="1"/>
  <c r="AS222" i="5"/>
  <c r="AL222" i="5" s="1"/>
  <c r="AP222" i="5"/>
  <c r="AI222" i="5" s="1"/>
  <c r="AQ222" i="5"/>
  <c r="AJ222" i="5" s="1"/>
  <c r="AR222" i="5"/>
  <c r="AK222" i="5" s="1"/>
  <c r="AT163" i="5"/>
  <c r="AU165" i="5"/>
  <c r="AN165" i="5" s="1"/>
  <c r="AU166" i="5"/>
  <c r="AN166" i="5" s="1"/>
  <c r="AR163" i="5"/>
  <c r="AG164" i="5"/>
  <c r="K131" i="21" s="1"/>
  <c r="F131" i="21" s="1"/>
  <c r="AQ164" i="5"/>
  <c r="AJ164" i="5" s="1"/>
  <c r="AP164" i="5"/>
  <c r="AI164" i="5" s="1"/>
  <c r="AS163" i="5"/>
  <c r="AU192" i="5"/>
  <c r="AN192" i="5" s="1"/>
  <c r="AU184" i="5"/>
  <c r="AN184" i="5" s="1"/>
  <c r="AP176" i="5"/>
  <c r="AI176" i="5" s="1"/>
  <c r="AU185" i="5"/>
  <c r="AN185" i="5" s="1"/>
  <c r="AQ191" i="5"/>
  <c r="AJ191" i="5" s="1"/>
  <c r="AR191" i="5"/>
  <c r="AK191" i="5" s="1"/>
  <c r="AQ176" i="5"/>
  <c r="AJ176" i="5" s="1"/>
  <c r="AU181" i="5"/>
  <c r="AN181" i="5" s="1"/>
  <c r="AG175" i="5"/>
  <c r="AP175" i="5"/>
  <c r="AI175" i="5" s="1"/>
  <c r="AU171" i="5"/>
  <c r="AN171" i="5" s="1"/>
  <c r="AU173" i="5"/>
  <c r="AN173" i="5" s="1"/>
  <c r="AQ169" i="5"/>
  <c r="AJ169" i="5" s="1"/>
  <c r="AU170" i="5"/>
  <c r="AN170" i="5" s="1"/>
  <c r="AP169" i="5"/>
  <c r="AI169" i="5" s="1"/>
  <c r="AU172" i="5"/>
  <c r="AN172" i="5" s="1"/>
  <c r="AS159" i="5"/>
  <c r="AL159" i="5" s="1"/>
  <c r="AR159" i="5"/>
  <c r="AK159" i="5" s="1"/>
  <c r="AU160" i="5"/>
  <c r="AN160" i="5" s="1"/>
  <c r="AU161" i="5"/>
  <c r="AN161" i="5" s="1"/>
  <c r="AU155" i="5"/>
  <c r="AN155" i="5" s="1"/>
  <c r="AR153" i="5"/>
  <c r="AK153" i="5" s="1"/>
  <c r="AU154" i="5"/>
  <c r="AN154" i="5" s="1"/>
  <c r="AQ153" i="5"/>
  <c r="AJ153" i="5" s="1"/>
  <c r="AU156" i="5"/>
  <c r="AN156" i="5" s="1"/>
  <c r="AS153" i="5"/>
  <c r="AL153" i="5" s="1"/>
  <c r="AR150" i="5"/>
  <c r="AK150" i="5" s="1"/>
  <c r="AU151" i="5"/>
  <c r="AN151" i="5" s="1"/>
  <c r="AQ150" i="5"/>
  <c r="AJ150" i="5" s="1"/>
  <c r="AU146" i="5"/>
  <c r="AN146" i="5" s="1"/>
  <c r="AG147" i="5"/>
  <c r="AR147" i="5"/>
  <c r="AK147" i="5" s="1"/>
  <c r="AS147" i="5"/>
  <c r="AL147" i="5" s="1"/>
  <c r="AQ147" i="5"/>
  <c r="AJ147" i="5" s="1"/>
  <c r="AU144" i="5"/>
  <c r="AN144" i="5" s="1"/>
  <c r="AR135" i="5"/>
  <c r="AK135" i="5" s="1"/>
  <c r="AU139" i="5"/>
  <c r="AN139" i="5" s="1"/>
  <c r="AS135" i="5"/>
  <c r="AL135" i="5" s="1"/>
  <c r="AE135" i="5"/>
  <c r="AG135" i="5" s="1"/>
  <c r="AQ137" i="5"/>
  <c r="AJ137" i="5" s="1"/>
  <c r="AQ130" i="5"/>
  <c r="AJ130" i="5" s="1"/>
  <c r="AU131" i="5"/>
  <c r="AN131" i="5" s="1"/>
  <c r="AJ131" i="5"/>
  <c r="AR130" i="5"/>
  <c r="AK130" i="5" s="1"/>
  <c r="AK131" i="5"/>
  <c r="AU129" i="5"/>
  <c r="AN129" i="5" s="1"/>
  <c r="AU127" i="5"/>
  <c r="AN127" i="5" s="1"/>
  <c r="AU128" i="5"/>
  <c r="AN128" i="5" s="1"/>
  <c r="AS78" i="5"/>
  <c r="AL78" i="5" s="1"/>
  <c r="AU123" i="5"/>
  <c r="AN123" i="5" s="1"/>
  <c r="AU124" i="5"/>
  <c r="AN124" i="5" s="1"/>
  <c r="AG122" i="5"/>
  <c r="AS122" i="5"/>
  <c r="AL122" i="5" s="1"/>
  <c r="AR122" i="5"/>
  <c r="AK122" i="5" s="1"/>
  <c r="AU119" i="5"/>
  <c r="AN119" i="5" s="1"/>
  <c r="AU117" i="5"/>
  <c r="AN117" i="5" s="1"/>
  <c r="AU118" i="5"/>
  <c r="AN118" i="5" s="1"/>
  <c r="AU120" i="5"/>
  <c r="AN120" i="5" s="1"/>
  <c r="AG115" i="5"/>
  <c r="AR115" i="5"/>
  <c r="AK115" i="5" s="1"/>
  <c r="AS115" i="5"/>
  <c r="AL115" i="5" s="1"/>
  <c r="AU116" i="5"/>
  <c r="AN116" i="5" s="1"/>
  <c r="AU112" i="5"/>
  <c r="AN112" i="5" s="1"/>
  <c r="AG106" i="5"/>
  <c r="AR106" i="5"/>
  <c r="AK106" i="5" s="1"/>
  <c r="AS106" i="5"/>
  <c r="AL106" i="5" s="1"/>
  <c r="AU109" i="5"/>
  <c r="AN109" i="5" s="1"/>
  <c r="AU108" i="5"/>
  <c r="AN108" i="5" s="1"/>
  <c r="AU110" i="5"/>
  <c r="AN110" i="5" s="1"/>
  <c r="AU111" i="5"/>
  <c r="AN111" i="5" s="1"/>
  <c r="AU113" i="5"/>
  <c r="AN113" i="5" s="1"/>
  <c r="AU107" i="5"/>
  <c r="AN107" i="5" s="1"/>
  <c r="AE96" i="5"/>
  <c r="AQ97" i="5"/>
  <c r="AJ97" i="5" s="1"/>
  <c r="AU99" i="5"/>
  <c r="AN99" i="5" s="1"/>
  <c r="AG100" i="5"/>
  <c r="C202" i="21" s="1"/>
  <c r="AR100" i="5"/>
  <c r="AK100" i="5" s="1"/>
  <c r="AQ100" i="5"/>
  <c r="AJ100" i="5" s="1"/>
  <c r="AU101" i="5"/>
  <c r="AN101" i="5" s="1"/>
  <c r="AQ91" i="5"/>
  <c r="AJ91" i="5" s="1"/>
  <c r="AQ85" i="5"/>
  <c r="AJ85" i="5" s="1"/>
  <c r="AQ78" i="5"/>
  <c r="AJ78" i="5" s="1"/>
  <c r="AU82" i="5"/>
  <c r="AN82" i="5" s="1"/>
  <c r="AU79" i="5"/>
  <c r="AN79" i="5" s="1"/>
  <c r="AG85" i="5"/>
  <c r="AU92" i="5"/>
  <c r="AN92" i="5" s="1"/>
  <c r="AU93" i="5"/>
  <c r="AN93" i="5" s="1"/>
  <c r="AG349" i="5"/>
  <c r="AG348" i="5" s="1"/>
  <c r="AU76" i="5"/>
  <c r="AN76" i="5" s="1"/>
  <c r="AU87" i="5"/>
  <c r="AN87" i="5" s="1"/>
  <c r="AU86" i="5"/>
  <c r="AN86" i="5" s="1"/>
  <c r="AU80" i="5"/>
  <c r="AN80" i="5" s="1"/>
  <c r="AU84" i="5"/>
  <c r="AN84" i="5" s="1"/>
  <c r="AU83" i="5"/>
  <c r="AN83" i="5" s="1"/>
  <c r="AP78" i="5"/>
  <c r="AI78" i="5" s="1"/>
  <c r="AL58" i="5"/>
  <c r="AU69" i="5"/>
  <c r="AN69" i="5" s="1"/>
  <c r="AP68" i="5"/>
  <c r="AU70" i="5"/>
  <c r="AN70" i="5" s="1"/>
  <c r="AR71" i="5"/>
  <c r="AK71" i="5" s="1"/>
  <c r="AU75" i="5"/>
  <c r="AN75" i="5" s="1"/>
  <c r="AT71" i="5"/>
  <c r="AM71" i="5" s="1"/>
  <c r="AU73" i="5"/>
  <c r="AN73" i="5" s="1"/>
  <c r="AU74" i="5"/>
  <c r="AN74" i="5" s="1"/>
  <c r="AS71" i="5"/>
  <c r="AL71" i="5" s="1"/>
  <c r="AU59" i="5"/>
  <c r="AN59" i="5" s="1"/>
  <c r="AK58" i="5"/>
  <c r="AE57" i="5"/>
  <c r="AG57" i="5" s="1"/>
  <c r="E11" i="4" s="1"/>
  <c r="AJ58" i="5"/>
  <c r="AM58" i="5"/>
  <c r="AU64" i="5"/>
  <c r="AN64" i="5" s="1"/>
  <c r="AP37" i="5"/>
  <c r="AQ37" i="5"/>
  <c r="AT35" i="5"/>
  <c r="AM35" i="5" s="1"/>
  <c r="AU56" i="5"/>
  <c r="AN56" i="5" s="1"/>
  <c r="AU55" i="5"/>
  <c r="AN55" i="5" s="1"/>
  <c r="AU54" i="5"/>
  <c r="AN54" i="5" s="1"/>
  <c r="AP48" i="5"/>
  <c r="AI48" i="5" s="1"/>
  <c r="AU49" i="5"/>
  <c r="AN49" i="5" s="1"/>
  <c r="AR48" i="5"/>
  <c r="AK48" i="5" s="1"/>
  <c r="AG10" i="5"/>
  <c r="AU332" i="5"/>
  <c r="AN332" i="5" s="1"/>
  <c r="AU18" i="5"/>
  <c r="AE98" i="5"/>
  <c r="AU346" i="5"/>
  <c r="AN346" i="5" s="1"/>
  <c r="E15" i="4"/>
  <c r="AE254" i="5"/>
  <c r="AG254" i="5" s="1"/>
  <c r="BB253" i="5"/>
  <c r="BB252" i="5" s="1"/>
  <c r="BB194" i="5" s="1"/>
  <c r="BB7" i="5" s="1"/>
  <c r="K100" i="21"/>
  <c r="G100" i="21" s="1"/>
  <c r="AI379" i="5"/>
  <c r="K98" i="21"/>
  <c r="G98" i="21" s="1"/>
  <c r="AQ358" i="5"/>
  <c r="AJ358" i="5" s="1"/>
  <c r="AR358" i="5"/>
  <c r="AK358" i="5" s="1"/>
  <c r="AP358" i="5"/>
  <c r="AI358" i="5" s="1"/>
  <c r="AS358" i="5"/>
  <c r="AL358" i="5" s="1"/>
  <c r="AG150" i="5"/>
  <c r="AE149" i="5"/>
  <c r="AB141" i="5"/>
  <c r="V264" i="17"/>
  <c r="W264" i="17" s="1"/>
  <c r="AU371" i="5"/>
  <c r="AN371" i="5" s="1"/>
  <c r="AQ370" i="5"/>
  <c r="AJ370" i="5" s="1"/>
  <c r="AT370" i="5"/>
  <c r="AM370" i="5" s="1"/>
  <c r="AR370" i="5"/>
  <c r="AK370" i="5" s="1"/>
  <c r="K31" i="21"/>
  <c r="G31" i="21" s="1"/>
  <c r="K49" i="21"/>
  <c r="G49" i="21" s="1"/>
  <c r="C228" i="21"/>
  <c r="AG196" i="5"/>
  <c r="AY7" i="5"/>
  <c r="K44" i="21"/>
  <c r="K149" i="21"/>
  <c r="F149" i="21" s="1"/>
  <c r="AG97" i="5"/>
  <c r="C200" i="21" s="1"/>
  <c r="K40" i="21"/>
  <c r="AB35" i="5"/>
  <c r="AF77" i="5"/>
  <c r="AF34" i="5" s="1"/>
  <c r="E14" i="4"/>
  <c r="AE329" i="5"/>
  <c r="C236" i="21"/>
  <c r="AG377" i="5"/>
  <c r="D11" i="3"/>
  <c r="K82" i="21"/>
  <c r="G82" i="21" s="1"/>
  <c r="C29" i="4"/>
  <c r="E29" i="4" s="1"/>
  <c r="AG268" i="5"/>
  <c r="C30" i="4"/>
  <c r="E30" i="4" s="1"/>
  <c r="AG273" i="5"/>
  <c r="K42" i="21"/>
  <c r="AE22" i="5"/>
  <c r="AG23" i="5"/>
  <c r="AG30" i="5"/>
  <c r="AG29" i="5" s="1"/>
  <c r="K39" i="21"/>
  <c r="AG37" i="5"/>
  <c r="K56" i="21" s="1"/>
  <c r="G56" i="21" s="1"/>
  <c r="AG43" i="5"/>
  <c r="D10" i="4"/>
  <c r="AG45" i="5"/>
  <c r="K111" i="21" s="1"/>
  <c r="F111" i="21" s="1"/>
  <c r="AG49" i="5"/>
  <c r="K14" i="21" s="1"/>
  <c r="G14" i="21" s="1"/>
  <c r="G60" i="21"/>
  <c r="AG75" i="5"/>
  <c r="K118" i="21" s="1"/>
  <c r="F118" i="21" s="1"/>
  <c r="AE71" i="5"/>
  <c r="AG71" i="5" s="1"/>
  <c r="AG126" i="5"/>
  <c r="AG130" i="5"/>
  <c r="AG137" i="5"/>
  <c r="K67" i="21" s="1"/>
  <c r="G67" i="21" s="1"/>
  <c r="G69" i="21"/>
  <c r="F127" i="21"/>
  <c r="G71" i="21"/>
  <c r="G19" i="21"/>
  <c r="G24" i="21"/>
  <c r="Y107" i="18"/>
  <c r="Z107" i="18" s="1"/>
  <c r="AE375" i="5"/>
  <c r="AG375" i="5" s="1"/>
  <c r="W161" i="17"/>
  <c r="Y187" i="18"/>
  <c r="Z187" i="18" s="1"/>
  <c r="AG340" i="5"/>
  <c r="AG330" i="5"/>
  <c r="AE48" i="5"/>
  <c r="AB168" i="5"/>
  <c r="AB167" i="5" s="1"/>
  <c r="AB95" i="5"/>
  <c r="AX7" i="5"/>
  <c r="Y228" i="18"/>
  <c r="Z228" i="18" s="1"/>
  <c r="AB360" i="5"/>
  <c r="K125" i="21"/>
  <c r="F125" i="21" s="1"/>
  <c r="AG371" i="5"/>
  <c r="AG370" i="5" s="1"/>
  <c r="AU13" i="5"/>
  <c r="Y75" i="18"/>
  <c r="Z75" i="18" s="1"/>
  <c r="Y133" i="18"/>
  <c r="Z133" i="18" s="1"/>
  <c r="Y123" i="18"/>
  <c r="Z123" i="18" s="1"/>
  <c r="Y225" i="18"/>
  <c r="Z225" i="18" s="1"/>
  <c r="AE293" i="5"/>
  <c r="AG293" i="5" s="1"/>
  <c r="AW7" i="5"/>
  <c r="Y82" i="18"/>
  <c r="Z82" i="18" s="1"/>
  <c r="W340" i="17"/>
  <c r="AZ7" i="5"/>
  <c r="Y19" i="18"/>
  <c r="Z19" i="18" s="1"/>
  <c r="Y118" i="18"/>
  <c r="Z118" i="18" s="1"/>
  <c r="G104" i="17"/>
  <c r="G7" i="17" s="1"/>
  <c r="G6" i="17" s="1"/>
  <c r="Y55" i="18"/>
  <c r="Z55" i="18" s="1"/>
  <c r="Y94" i="18"/>
  <c r="Z94" i="18" s="1"/>
  <c r="Y224" i="18"/>
  <c r="Z224" i="18" s="1"/>
  <c r="Y237" i="18"/>
  <c r="Z237" i="18" s="1"/>
  <c r="Y321" i="18"/>
  <c r="Z321" i="18" s="1"/>
  <c r="J60" i="17"/>
  <c r="Y195" i="18"/>
  <c r="Z195" i="18" s="1"/>
  <c r="Y253" i="18"/>
  <c r="Z253" i="18" s="1"/>
  <c r="Y295" i="18"/>
  <c r="Z295" i="18" s="1"/>
  <c r="AF195" i="5"/>
  <c r="D9" i="3" s="1"/>
  <c r="Y167" i="18"/>
  <c r="Z167" i="18" s="1"/>
  <c r="Y162" i="18"/>
  <c r="Z162" i="18" s="1"/>
  <c r="Y9" i="18"/>
  <c r="Z9" i="18" s="1"/>
  <c r="AG306" i="5"/>
  <c r="Y90" i="18"/>
  <c r="Z90" i="18" s="1"/>
  <c r="Y77" i="18"/>
  <c r="Z77" i="18" s="1"/>
  <c r="Y14" i="18"/>
  <c r="Z14" i="18" s="1"/>
  <c r="AE348" i="5"/>
  <c r="Y170" i="18"/>
  <c r="Z170" i="18" s="1"/>
  <c r="Y122" i="18"/>
  <c r="Z122" i="18" s="1"/>
  <c r="Y154" i="18"/>
  <c r="Z154" i="18" s="1"/>
  <c r="Y276" i="18"/>
  <c r="Z276" i="18" s="1"/>
  <c r="W60" i="17"/>
  <c r="Y315" i="18"/>
  <c r="Z315" i="18" s="1"/>
  <c r="W318" i="17"/>
  <c r="Y191" i="18"/>
  <c r="Z191" i="18" s="1"/>
  <c r="Y20" i="18"/>
  <c r="Z20" i="18" s="1"/>
  <c r="Y121" i="18"/>
  <c r="Z121" i="18" s="1"/>
  <c r="I7" i="17"/>
  <c r="I6" i="17" s="1"/>
  <c r="Y49" i="18"/>
  <c r="Z49" i="18" s="1"/>
  <c r="Y101" i="18"/>
  <c r="Z101" i="18" s="1"/>
  <c r="Y279" i="18"/>
  <c r="Z279" i="18" s="1"/>
  <c r="Y227" i="18"/>
  <c r="Z227" i="18" s="1"/>
  <c r="V248" i="17"/>
  <c r="W248" i="17" s="1"/>
  <c r="Y186" i="18"/>
  <c r="Z186" i="18" s="1"/>
  <c r="Y303" i="18"/>
  <c r="Z303" i="18" s="1"/>
  <c r="Y235" i="18"/>
  <c r="Z235" i="18" s="1"/>
  <c r="Y293" i="18"/>
  <c r="Z293" i="18" s="1"/>
  <c r="Y304" i="18"/>
  <c r="Z304" i="18" s="1"/>
  <c r="V296" i="17"/>
  <c r="W296" i="17" s="1"/>
  <c r="Y240" i="18"/>
  <c r="Z240" i="18" s="1"/>
  <c r="Y168" i="18"/>
  <c r="Z168" i="18" s="1"/>
  <c r="Y255" i="18"/>
  <c r="Z255" i="18" s="1"/>
  <c r="Y128" i="18"/>
  <c r="Z128" i="18" s="1"/>
  <c r="Y108" i="18"/>
  <c r="Z108" i="18" s="1"/>
  <c r="Y223" i="18"/>
  <c r="Z223" i="18" s="1"/>
  <c r="Y296" i="18"/>
  <c r="Z296" i="18" s="1"/>
  <c r="Y92" i="18"/>
  <c r="Z92" i="18" s="1"/>
  <c r="Y243" i="18"/>
  <c r="Z243" i="18" s="1"/>
  <c r="Y251" i="18"/>
  <c r="Z251" i="18" s="1"/>
  <c r="Y215" i="18"/>
  <c r="Z215" i="18" s="1"/>
  <c r="J31" i="17"/>
  <c r="Y129" i="18"/>
  <c r="Z129" i="18" s="1"/>
  <c r="Y124" i="18"/>
  <c r="Z124" i="18" s="1"/>
  <c r="Y254" i="18"/>
  <c r="Z254" i="18" s="1"/>
  <c r="W273" i="17"/>
  <c r="Y317" i="18"/>
  <c r="Z317" i="18" s="1"/>
  <c r="Y245" i="18"/>
  <c r="Z245" i="18" s="1"/>
  <c r="Y114" i="18"/>
  <c r="Z114" i="18" s="1"/>
  <c r="W51" i="17"/>
  <c r="Y88" i="18"/>
  <c r="Z88" i="18" s="1"/>
  <c r="Y247" i="18"/>
  <c r="Z247" i="18" s="1"/>
  <c r="Y287" i="18"/>
  <c r="Z287" i="18" s="1"/>
  <c r="Y183" i="18"/>
  <c r="Z183" i="18" s="1"/>
  <c r="Y93" i="18"/>
  <c r="Z93" i="18" s="1"/>
  <c r="W11" i="17"/>
  <c r="Y236" i="18"/>
  <c r="Z236" i="18" s="1"/>
  <c r="Y262" i="18"/>
  <c r="Z262" i="18" s="1"/>
  <c r="K21" i="17"/>
  <c r="W21" i="17" s="1"/>
  <c r="Y85" i="18"/>
  <c r="Z85" i="18" s="1"/>
  <c r="Y163" i="18"/>
  <c r="Z163" i="18" s="1"/>
  <c r="Y185" i="18"/>
  <c r="Z185" i="18" s="1"/>
  <c r="F47" i="35"/>
  <c r="AB221" i="5"/>
  <c r="Y310" i="18"/>
  <c r="Z310" i="18" s="1"/>
  <c r="AE231" i="5"/>
  <c r="AE221" i="5" s="1"/>
  <c r="C25" i="4" s="1"/>
  <c r="E25" i="4" s="1"/>
  <c r="F21" i="17"/>
  <c r="J21" i="17" s="1"/>
  <c r="Y172" i="18"/>
  <c r="Z172" i="18" s="1"/>
  <c r="Y216" i="18"/>
  <c r="Z216" i="18" s="1"/>
  <c r="Y252" i="18"/>
  <c r="Z252" i="18" s="1"/>
  <c r="Y302" i="18"/>
  <c r="Z302" i="18" s="1"/>
  <c r="Y270" i="18"/>
  <c r="Z270" i="18" s="1"/>
  <c r="L7" i="17"/>
  <c r="L6" i="17" s="1"/>
  <c r="Y339" i="18"/>
  <c r="Z339" i="18" s="1"/>
  <c r="Y83" i="18"/>
  <c r="Z83" i="18" s="1"/>
  <c r="Y91" i="18"/>
  <c r="Z91" i="18" s="1"/>
  <c r="Y291" i="18"/>
  <c r="Z291" i="18" s="1"/>
  <c r="R310" i="18"/>
  <c r="Y230" i="18"/>
  <c r="Z230" i="18" s="1"/>
  <c r="Y169" i="18"/>
  <c r="Z169" i="18" s="1"/>
  <c r="Y155" i="18"/>
  <c r="Z155" i="18" s="1"/>
  <c r="U7" i="17"/>
  <c r="U6" i="17" s="1"/>
  <c r="R118" i="18"/>
  <c r="Y89" i="18"/>
  <c r="Z89" i="18" s="1"/>
  <c r="Y192" i="18"/>
  <c r="Z192" i="18" s="1"/>
  <c r="Y11" i="18"/>
  <c r="Z11" i="18" s="1"/>
  <c r="Y13" i="18"/>
  <c r="Z13" i="18" s="1"/>
  <c r="Y184" i="18"/>
  <c r="Z184" i="18" s="1"/>
  <c r="Y18" i="18"/>
  <c r="Z18" i="18" s="1"/>
  <c r="Y165" i="18"/>
  <c r="Z165" i="18" s="1"/>
  <c r="Y260" i="18"/>
  <c r="Z260" i="18" s="1"/>
  <c r="Y50" i="18"/>
  <c r="Z50" i="18" s="1"/>
  <c r="Y106" i="18"/>
  <c r="Z106" i="18" s="1"/>
  <c r="Y56" i="18"/>
  <c r="Z56" i="18" s="1"/>
  <c r="Y67" i="18"/>
  <c r="Z67" i="18" s="1"/>
  <c r="Y81" i="18"/>
  <c r="Z81" i="18" s="1"/>
  <c r="Y110" i="18"/>
  <c r="Z110" i="18" s="1"/>
  <c r="Y309" i="18"/>
  <c r="Z309" i="18" s="1"/>
  <c r="Y282" i="18"/>
  <c r="Z282" i="18" s="1"/>
  <c r="Y22" i="18"/>
  <c r="Z22" i="18" s="1"/>
  <c r="Y8" i="18"/>
  <c r="Z8" i="18" s="1"/>
  <c r="Y331" i="18"/>
  <c r="Z331" i="18" s="1"/>
  <c r="Y200" i="18"/>
  <c r="Z200" i="18" s="1"/>
  <c r="Y226" i="18"/>
  <c r="Z226" i="18" s="1"/>
  <c r="Y142" i="18"/>
  <c r="Z142" i="18" s="1"/>
  <c r="F54" i="17"/>
  <c r="J54" i="17" s="1"/>
  <c r="Y249" i="18"/>
  <c r="Z249" i="18" s="1"/>
  <c r="Y189" i="18"/>
  <c r="Z189" i="18" s="1"/>
  <c r="Y116" i="18"/>
  <c r="Z116" i="18" s="1"/>
  <c r="Y231" i="18"/>
  <c r="Z231" i="18" s="1"/>
  <c r="Y100" i="18"/>
  <c r="Z100" i="18" s="1"/>
  <c r="Y102" i="18"/>
  <c r="Z102" i="18" s="1"/>
  <c r="Y338" i="18"/>
  <c r="Z338" i="18" s="1"/>
  <c r="Y45" i="18"/>
  <c r="Z45" i="18" s="1"/>
  <c r="Y164" i="18"/>
  <c r="Z164" i="18" s="1"/>
  <c r="Y283" i="18"/>
  <c r="Z283" i="18" s="1"/>
  <c r="Y198" i="18"/>
  <c r="Z198" i="18" s="1"/>
  <c r="W67" i="17"/>
  <c r="Y157" i="18"/>
  <c r="Z157" i="18" s="1"/>
  <c r="K104" i="17"/>
  <c r="W104" i="17" s="1"/>
  <c r="Y103" i="18"/>
  <c r="Z103" i="18" s="1"/>
  <c r="Y294" i="18"/>
  <c r="Z294" i="18" s="1"/>
  <c r="Y54" i="18"/>
  <c r="Z54" i="18" s="1"/>
  <c r="Y69" i="18"/>
  <c r="Z69" i="18" s="1"/>
  <c r="Y258" i="18"/>
  <c r="Z258" i="18" s="1"/>
  <c r="Y188" i="18"/>
  <c r="Z188" i="18" s="1"/>
  <c r="Y12" i="18"/>
  <c r="Z12" i="18" s="1"/>
  <c r="Y46" i="18"/>
  <c r="Z46" i="18" s="1"/>
  <c r="Y197" i="18"/>
  <c r="Z197" i="18" s="1"/>
  <c r="Y145" i="18"/>
  <c r="Z145" i="18" s="1"/>
  <c r="Y297" i="18"/>
  <c r="Z297" i="18" s="1"/>
  <c r="Y328" i="18"/>
  <c r="Z328" i="18" s="1"/>
  <c r="D5" i="4"/>
  <c r="D4" i="4" s="1"/>
  <c r="AE15" i="5"/>
  <c r="AR10" i="5"/>
  <c r="N88" i="17"/>
  <c r="W257" i="17"/>
  <c r="V256" i="17"/>
  <c r="W256" i="17" s="1"/>
  <c r="Y60" i="18"/>
  <c r="Z60" i="18" s="1"/>
  <c r="R67" i="18"/>
  <c r="Y203" i="18"/>
  <c r="Z203" i="18" s="1"/>
  <c r="Y96" i="18"/>
  <c r="Z96" i="18" s="1"/>
  <c r="Y199" i="18"/>
  <c r="Z199" i="18" s="1"/>
  <c r="W64" i="17"/>
  <c r="Y66" i="18"/>
  <c r="Z66" i="18" s="1"/>
  <c r="Y305" i="18"/>
  <c r="Z305" i="18" s="1"/>
  <c r="Y166" i="18"/>
  <c r="Z166" i="18" s="1"/>
  <c r="Y59" i="18"/>
  <c r="Z59" i="18" s="1"/>
  <c r="Y73" i="18"/>
  <c r="Z73" i="18" s="1"/>
  <c r="Y86" i="18"/>
  <c r="Z86" i="18" s="1"/>
  <c r="Y10" i="18"/>
  <c r="Z10" i="18" s="1"/>
  <c r="Y74" i="18"/>
  <c r="Z74" i="18" s="1"/>
  <c r="Y275" i="18"/>
  <c r="Z275" i="18" s="1"/>
  <c r="Y300" i="18"/>
  <c r="Z300" i="18" s="1"/>
  <c r="Y160" i="18"/>
  <c r="Z160" i="18" s="1"/>
  <c r="Y127" i="18"/>
  <c r="Z127" i="18" s="1"/>
  <c r="Y342" i="18"/>
  <c r="Z342" i="18" s="1"/>
  <c r="Y250" i="18"/>
  <c r="Z250" i="18" s="1"/>
  <c r="Y208" i="18"/>
  <c r="Z208" i="18" s="1"/>
  <c r="Y193" i="18"/>
  <c r="Z193" i="18" s="1"/>
  <c r="Y301" i="18"/>
  <c r="Z301" i="18" s="1"/>
  <c r="AB351" i="5"/>
  <c r="AU353" i="5"/>
  <c r="AN353" i="5" s="1"/>
  <c r="AE360" i="5"/>
  <c r="AG360" i="5" s="1"/>
  <c r="Y242" i="18"/>
  <c r="Z242" i="18" s="1"/>
  <c r="Y37" i="18"/>
  <c r="Z37" i="18" s="1"/>
  <c r="Y348" i="18"/>
  <c r="Z348" i="18" s="1"/>
  <c r="Y171" i="18"/>
  <c r="Z171" i="18" s="1"/>
  <c r="Y261" i="18"/>
  <c r="Z261" i="18" s="1"/>
  <c r="Y210" i="18"/>
  <c r="Z210" i="18" s="1"/>
  <c r="Y51" i="18"/>
  <c r="Z51" i="18" s="1"/>
  <c r="W137" i="17"/>
  <c r="V136" i="17"/>
  <c r="W136" i="17" s="1"/>
  <c r="W91" i="17"/>
  <c r="M88" i="17"/>
  <c r="W88" i="17" s="1"/>
  <c r="W40" i="17"/>
  <c r="S35" i="17"/>
  <c r="W35" i="17" s="1"/>
  <c r="Y341" i="18"/>
  <c r="Z341" i="18" s="1"/>
  <c r="F104" i="17"/>
  <c r="J104" i="17" s="1"/>
  <c r="P7" i="17"/>
  <c r="P6" i="17" s="1"/>
  <c r="Y330" i="18"/>
  <c r="Z330" i="18" s="1"/>
  <c r="Y314" i="18"/>
  <c r="Z314" i="18" s="1"/>
  <c r="Y257" i="18"/>
  <c r="Z257" i="18" s="1"/>
  <c r="Y176" i="18"/>
  <c r="Z176" i="18" s="1"/>
  <c r="Y131" i="18"/>
  <c r="Z131" i="18" s="1"/>
  <c r="Y27" i="18"/>
  <c r="Z27" i="18" s="1"/>
  <c r="Y104" i="18"/>
  <c r="Z104" i="18" s="1"/>
  <c r="Y52" i="18"/>
  <c r="Z52" i="18" s="1"/>
  <c r="Y143" i="18"/>
  <c r="Z143" i="18" s="1"/>
  <c r="Y72" i="18"/>
  <c r="Z72" i="18" s="1"/>
  <c r="Y117" i="18"/>
  <c r="Z117" i="18" s="1"/>
  <c r="Y78" i="18"/>
  <c r="Z78" i="18" s="1"/>
  <c r="Y190" i="18"/>
  <c r="Z190" i="18" s="1"/>
  <c r="Y332" i="18"/>
  <c r="Z332" i="18" s="1"/>
  <c r="Y229" i="18"/>
  <c r="Z229" i="18" s="1"/>
  <c r="Y182" i="18"/>
  <c r="Z182" i="18" s="1"/>
  <c r="Y48" i="18"/>
  <c r="Z48" i="18" s="1"/>
  <c r="Y340" i="18"/>
  <c r="Z340" i="18" s="1"/>
  <c r="Y44" i="18"/>
  <c r="Z44" i="18" s="1"/>
  <c r="V305" i="17"/>
  <c r="W305" i="17" s="1"/>
  <c r="Y292" i="18"/>
  <c r="Z292" i="18" s="1"/>
  <c r="R306" i="18"/>
  <c r="Y306" i="18"/>
  <c r="Z306" i="18" s="1"/>
  <c r="J15" i="17"/>
  <c r="F8" i="17"/>
  <c r="J8" i="17" s="1"/>
  <c r="Y202" i="18"/>
  <c r="Z202" i="18" s="1"/>
  <c r="Y194" i="18"/>
  <c r="Z194" i="18" s="1"/>
  <c r="Y344" i="18"/>
  <c r="Z344" i="18" s="1"/>
  <c r="Y156" i="18"/>
  <c r="Z156" i="18" s="1"/>
  <c r="R231" i="18"/>
  <c r="Y213" i="18"/>
  <c r="Z213" i="18" s="1"/>
  <c r="Y65" i="18"/>
  <c r="Z65" i="18" s="1"/>
  <c r="Y43" i="18"/>
  <c r="Z43" i="18" s="1"/>
  <c r="V128" i="17"/>
  <c r="W128" i="17" s="1"/>
  <c r="Y325" i="18"/>
  <c r="Z325" i="18" s="1"/>
  <c r="Y42" i="18"/>
  <c r="Z42" i="18" s="1"/>
  <c r="Y318" i="18"/>
  <c r="Z318" i="18" s="1"/>
  <c r="W281" i="17"/>
  <c r="V280" i="17"/>
  <c r="W280" i="17" s="1"/>
  <c r="Y238" i="18"/>
  <c r="Z238" i="18" s="1"/>
  <c r="Y268" i="18"/>
  <c r="Z268" i="18" s="1"/>
  <c r="Y207" i="18"/>
  <c r="Z207" i="18" s="1"/>
  <c r="Y135" i="18"/>
  <c r="Z135" i="18" s="1"/>
  <c r="Y99" i="18"/>
  <c r="Z99" i="18" s="1"/>
  <c r="Q7" i="17"/>
  <c r="Q6" i="17" s="1"/>
  <c r="R121" i="18"/>
  <c r="Y71" i="18"/>
  <c r="Z71" i="18" s="1"/>
  <c r="Y337" i="18"/>
  <c r="Z337" i="18" s="1"/>
  <c r="Y115" i="18"/>
  <c r="Z115" i="18" s="1"/>
  <c r="Y25" i="18"/>
  <c r="Z25" i="18" s="1"/>
  <c r="Y308" i="18"/>
  <c r="Z308" i="18" s="1"/>
  <c r="Y281" i="18"/>
  <c r="Z281" i="18" s="1"/>
  <c r="Y263" i="18"/>
  <c r="Z263" i="18" s="1"/>
  <c r="Y63" i="18"/>
  <c r="Z63" i="18" s="1"/>
  <c r="Y125" i="18"/>
  <c r="Z125" i="18" s="1"/>
  <c r="Y248" i="18"/>
  <c r="Z248" i="18" s="1"/>
  <c r="Y149" i="18"/>
  <c r="Z149" i="18" s="1"/>
  <c r="Y111" i="18"/>
  <c r="Z111" i="18" s="1"/>
  <c r="Y84" i="18"/>
  <c r="Z84" i="18" s="1"/>
  <c r="Y144" i="18"/>
  <c r="Z144" i="18" s="1"/>
  <c r="Y239" i="18"/>
  <c r="Z239" i="18" s="1"/>
  <c r="Y153" i="18"/>
  <c r="Z153" i="18" s="1"/>
  <c r="Y34" i="18"/>
  <c r="Z34" i="18" s="1"/>
  <c r="W125" i="17"/>
  <c r="V120" i="17"/>
  <c r="W120" i="17" s="1"/>
  <c r="Y319" i="18"/>
  <c r="Z319" i="18" s="1"/>
  <c r="Y178" i="18"/>
  <c r="Z178" i="18" s="1"/>
  <c r="W307" i="17"/>
  <c r="Y134" i="18"/>
  <c r="Z134" i="18" s="1"/>
  <c r="Y323" i="18"/>
  <c r="Z323" i="18" s="1"/>
  <c r="Y277" i="18"/>
  <c r="Z277" i="18" s="1"/>
  <c r="R196" i="18"/>
  <c r="Y196" i="18"/>
  <c r="Z196" i="18" s="1"/>
  <c r="Y289" i="18"/>
  <c r="Z289" i="18" s="1"/>
  <c r="Y324" i="18"/>
  <c r="Z324" i="18" s="1"/>
  <c r="Y23" i="18"/>
  <c r="Z23" i="18" s="1"/>
  <c r="Y286" i="18"/>
  <c r="Z286" i="18" s="1"/>
  <c r="Y288" i="18"/>
  <c r="Z288" i="18" s="1"/>
  <c r="Y31" i="18"/>
  <c r="Z31" i="18" s="1"/>
  <c r="Y136" i="18"/>
  <c r="Z136" i="18" s="1"/>
  <c r="R316" i="18"/>
  <c r="Y316" i="18"/>
  <c r="Z316" i="18" s="1"/>
  <c r="Y113" i="18"/>
  <c r="Z113" i="18" s="1"/>
  <c r="R113" i="18"/>
  <c r="W38" i="17"/>
  <c r="T35" i="17"/>
  <c r="Y329" i="18"/>
  <c r="Z329" i="18" s="1"/>
  <c r="Y36" i="18"/>
  <c r="Z36" i="18" s="1"/>
  <c r="Y201" i="18"/>
  <c r="Z201" i="18" s="1"/>
  <c r="D22" i="4"/>
  <c r="Y285" i="18"/>
  <c r="Z285" i="18" s="1"/>
  <c r="Y151" i="18"/>
  <c r="Z151" i="18" s="1"/>
  <c r="Y158" i="18"/>
  <c r="Z158" i="18" s="1"/>
  <c r="Y290" i="18"/>
  <c r="Z290" i="18" s="1"/>
  <c r="H7" i="17"/>
  <c r="H6" i="17" s="1"/>
  <c r="Y312" i="18"/>
  <c r="Z312" i="18" s="1"/>
  <c r="Y267" i="18"/>
  <c r="Z267" i="18" s="1"/>
  <c r="Y343" i="18"/>
  <c r="Z343" i="18" s="1"/>
  <c r="Y273" i="18"/>
  <c r="Z273" i="18" s="1"/>
  <c r="Y259" i="18"/>
  <c r="Z259" i="18" s="1"/>
  <c r="W101" i="17"/>
  <c r="N100" i="17"/>
  <c r="Y33" i="18"/>
  <c r="Z33" i="18" s="1"/>
  <c r="M100" i="17"/>
  <c r="W100" i="17" s="1"/>
  <c r="W103" i="17"/>
  <c r="Y307" i="18"/>
  <c r="Z307" i="18" s="1"/>
  <c r="Y87" i="18"/>
  <c r="Z87" i="18" s="1"/>
  <c r="R232" i="18"/>
  <c r="Y232" i="18"/>
  <c r="Z232" i="18" s="1"/>
  <c r="Y130" i="18"/>
  <c r="Z130" i="18" s="1"/>
  <c r="Y326" i="18"/>
  <c r="Z326" i="18" s="1"/>
  <c r="Y58" i="18"/>
  <c r="Z58" i="18" s="1"/>
  <c r="Y206" i="18"/>
  <c r="Z206" i="18" s="1"/>
  <c r="Y246" i="18"/>
  <c r="Z246" i="18" s="1"/>
  <c r="Y214" i="18"/>
  <c r="Z214" i="18" s="1"/>
  <c r="Y105" i="18"/>
  <c r="Z105" i="18" s="1"/>
  <c r="R57" i="18"/>
  <c r="Y57" i="18"/>
  <c r="Z57" i="18" s="1"/>
  <c r="V144" i="17"/>
  <c r="W144" i="17" s="1"/>
  <c r="W145" i="17"/>
  <c r="R211" i="18"/>
  <c r="Y211" i="18"/>
  <c r="Z211" i="18" s="1"/>
  <c r="O7" i="17"/>
  <c r="O6" i="17" s="1"/>
  <c r="V7" i="17"/>
  <c r="Y41" i="18"/>
  <c r="Z41" i="18" s="1"/>
  <c r="Y39" i="18"/>
  <c r="Z39" i="18" s="1"/>
  <c r="Y15" i="18"/>
  <c r="Z15" i="18" s="1"/>
  <c r="Y47" i="18"/>
  <c r="Z47" i="18" s="1"/>
  <c r="R47" i="18"/>
  <c r="T107" i="17"/>
  <c r="W107" i="17" s="1"/>
  <c r="W108" i="17"/>
  <c r="Y336" i="18"/>
  <c r="Z336" i="18" s="1"/>
  <c r="W17" i="17"/>
  <c r="N16" i="17"/>
  <c r="W16" i="17" s="1"/>
  <c r="Y284" i="18"/>
  <c r="Z284" i="18" s="1"/>
  <c r="Y28" i="18"/>
  <c r="Z28" i="18" s="1"/>
  <c r="Y233" i="18"/>
  <c r="Z233" i="18" s="1"/>
  <c r="R233" i="18"/>
  <c r="Y346" i="18"/>
  <c r="Z346" i="18" s="1"/>
  <c r="Y132" i="18"/>
  <c r="Z132" i="18" s="1"/>
  <c r="Y120" i="18"/>
  <c r="Z120" i="18" s="1"/>
  <c r="Y269" i="18"/>
  <c r="Z269" i="18" s="1"/>
  <c r="Y40" i="18"/>
  <c r="Z40" i="18" s="1"/>
  <c r="Y30" i="18"/>
  <c r="Z30" i="18" s="1"/>
  <c r="Y29" i="18"/>
  <c r="Z29" i="18" s="1"/>
  <c r="R205" i="18"/>
  <c r="Y205" i="18"/>
  <c r="Z205" i="18" s="1"/>
  <c r="Y272" i="18"/>
  <c r="Z272" i="18" s="1"/>
  <c r="Y119" i="18"/>
  <c r="Z119" i="18" s="1"/>
  <c r="R119" i="18"/>
  <c r="Y137" i="18"/>
  <c r="Z137" i="18" s="1"/>
  <c r="Y141" i="18"/>
  <c r="Z141" i="18" s="1"/>
  <c r="Y35" i="18"/>
  <c r="Z35" i="18" s="1"/>
  <c r="Y335" i="18"/>
  <c r="Z335" i="18" s="1"/>
  <c r="R70" i="18"/>
  <c r="Y70" i="18"/>
  <c r="Z70" i="18" s="1"/>
  <c r="R139" i="18"/>
  <c r="Y139" i="18"/>
  <c r="Z139" i="18" s="1"/>
  <c r="Y138" i="18"/>
  <c r="Z138" i="18" s="1"/>
  <c r="R138" i="18"/>
  <c r="R148" i="18"/>
  <c r="Y148" i="18"/>
  <c r="Z148" i="18" s="1"/>
  <c r="R64" i="18"/>
  <c r="Y64" i="18"/>
  <c r="Z64" i="18" s="1"/>
  <c r="Y280" i="18"/>
  <c r="Z280" i="18" s="1"/>
  <c r="Y333" i="18"/>
  <c r="Z333" i="18" s="1"/>
  <c r="Y209" i="18"/>
  <c r="Z209" i="18" s="1"/>
  <c r="Y347" i="18"/>
  <c r="Z347" i="18" s="1"/>
  <c r="Y152" i="18"/>
  <c r="Z152" i="18" s="1"/>
  <c r="K92" i="17"/>
  <c r="W92" i="17" s="1"/>
  <c r="W97" i="17"/>
  <c r="R322" i="18"/>
  <c r="Y322" i="18"/>
  <c r="Z322" i="18" s="1"/>
  <c r="Y146" i="18"/>
  <c r="Z146" i="18" s="1"/>
  <c r="Y218" i="18"/>
  <c r="Z218" i="18" s="1"/>
  <c r="Y299" i="18"/>
  <c r="Z299" i="18" s="1"/>
  <c r="Y161" i="18"/>
  <c r="Z161" i="18" s="1"/>
  <c r="Y147" i="18"/>
  <c r="Z147" i="18" s="1"/>
  <c r="C180" i="21"/>
  <c r="R7" i="17"/>
  <c r="R6" i="17" s="1"/>
  <c r="Y175" i="18"/>
  <c r="Z175" i="18" s="1"/>
  <c r="Y7" i="18"/>
  <c r="Z7" i="18" s="1"/>
  <c r="Y112" i="18"/>
  <c r="Z112" i="18" s="1"/>
  <c r="R24" i="18"/>
  <c r="Y24" i="18"/>
  <c r="Z24" i="18" s="1"/>
  <c r="R21" i="18"/>
  <c r="Y21" i="18"/>
  <c r="Z21" i="18" s="1"/>
  <c r="Y212" i="18"/>
  <c r="Z212" i="18" s="1"/>
  <c r="W233" i="17"/>
  <c r="V232" i="17"/>
  <c r="W232" i="17" s="1"/>
  <c r="W53" i="17"/>
  <c r="S42" i="17"/>
  <c r="Y313" i="18"/>
  <c r="Z313" i="18" s="1"/>
  <c r="R313" i="18"/>
  <c r="Y311" i="18"/>
  <c r="Z311" i="18" s="1"/>
  <c r="Y271" i="18"/>
  <c r="Z271" i="18" s="1"/>
  <c r="Y234" i="18"/>
  <c r="Z234" i="18" s="1"/>
  <c r="Y140" i="18"/>
  <c r="Z140" i="18" s="1"/>
  <c r="Y181" i="18"/>
  <c r="Z181" i="18" s="1"/>
  <c r="Y150" i="18"/>
  <c r="Z150" i="18" s="1"/>
  <c r="Y278" i="18"/>
  <c r="Z278" i="18" s="1"/>
  <c r="Y38" i="18"/>
  <c r="Z38" i="18" s="1"/>
  <c r="Y98" i="18"/>
  <c r="Z98" i="18" s="1"/>
  <c r="Y17" i="18"/>
  <c r="Z17" i="18" s="1"/>
  <c r="Y274" i="18"/>
  <c r="Z274" i="18" s="1"/>
  <c r="Y320" i="18"/>
  <c r="Z320" i="18" s="1"/>
  <c r="Y217" i="18"/>
  <c r="Z217" i="18" s="1"/>
  <c r="Y204" i="18"/>
  <c r="Z204" i="18" s="1"/>
  <c r="R204" i="18"/>
  <c r="Y26" i="18"/>
  <c r="Z26" i="18" s="1"/>
  <c r="Y298" i="18"/>
  <c r="Z298" i="18" s="1"/>
  <c r="Y327" i="18"/>
  <c r="Z327" i="18" s="1"/>
  <c r="Y334" i="18"/>
  <c r="Z334" i="18" s="1"/>
  <c r="Y256" i="18"/>
  <c r="Z256" i="18" s="1"/>
  <c r="Y345" i="18"/>
  <c r="Z345" i="18" s="1"/>
  <c r="F16" i="21"/>
  <c r="R52" i="5"/>
  <c r="W225" i="17"/>
  <c r="V224" i="17"/>
  <c r="Y244" i="18"/>
  <c r="Z244" i="18" s="1"/>
  <c r="R244" i="18"/>
  <c r="R53" i="18"/>
  <c r="Y53" i="18"/>
  <c r="Z53" i="18" s="1"/>
  <c r="N64" i="17"/>
  <c r="N63" i="17" s="1"/>
  <c r="W65" i="17"/>
  <c r="AB309" i="5"/>
  <c r="K91" i="21" s="1"/>
  <c r="R95" i="18"/>
  <c r="Y95" i="18"/>
  <c r="Z95" i="18" s="1"/>
  <c r="Y80" i="18"/>
  <c r="Z80" i="18" s="1"/>
  <c r="R80" i="18"/>
  <c r="AE163" i="5"/>
  <c r="AG163" i="5" s="1"/>
  <c r="R241" i="18"/>
  <c r="Y241" i="18"/>
  <c r="Z241" i="18" s="1"/>
  <c r="W113" i="17"/>
  <c r="V112" i="17"/>
  <c r="Y159" i="18"/>
  <c r="Z159" i="18" s="1"/>
  <c r="R159" i="18"/>
  <c r="Y174" i="18"/>
  <c r="Z174" i="18" s="1"/>
  <c r="Y62" i="18"/>
  <c r="Z62" i="18" s="1"/>
  <c r="C7" i="4"/>
  <c r="E7" i="4" s="1"/>
  <c r="Y6" i="18"/>
  <c r="Z6" i="18" s="1"/>
  <c r="R32" i="18"/>
  <c r="Y32" i="18"/>
  <c r="Z32" i="18" s="1"/>
  <c r="R68" i="18"/>
  <c r="Y68" i="18"/>
  <c r="Z68" i="18" s="1"/>
  <c r="R221" i="18"/>
  <c r="Y221" i="18"/>
  <c r="V152" i="17"/>
  <c r="W152" i="17" s="1"/>
  <c r="W153" i="17"/>
  <c r="Y16" i="18"/>
  <c r="Z16" i="18" s="1"/>
  <c r="AE313" i="5"/>
  <c r="AE316" i="5"/>
  <c r="AG318" i="5"/>
  <c r="Y126" i="18"/>
  <c r="Z126" i="18" s="1"/>
  <c r="R126" i="18"/>
  <c r="R97" i="18"/>
  <c r="Y97" i="18"/>
  <c r="Z97" i="18" s="1"/>
  <c r="K75" i="21"/>
  <c r="G74" i="21" s="1"/>
  <c r="Y76" i="18"/>
  <c r="Z76" i="18" s="1"/>
  <c r="Y173" i="18"/>
  <c r="Z173" i="18" s="1"/>
  <c r="Y79" i="18"/>
  <c r="Z79" i="18" s="1"/>
  <c r="Y179" i="18"/>
  <c r="Z179" i="18" s="1"/>
  <c r="R180" i="18"/>
  <c r="Y180" i="18"/>
  <c r="Z180" i="18" s="1"/>
  <c r="Y61" i="18"/>
  <c r="Z61" i="18" s="1"/>
  <c r="AB236" i="5"/>
  <c r="AE121" i="5"/>
  <c r="AQ375" i="5"/>
  <c r="AJ375" i="5" s="1"/>
  <c r="AG321" i="5"/>
  <c r="AE320" i="5"/>
  <c r="AQ320" i="5" s="1"/>
  <c r="E360" i="18"/>
  <c r="U360" i="18" s="1"/>
  <c r="AG303" i="5"/>
  <c r="AF167" i="5"/>
  <c r="D7" i="3" s="1"/>
  <c r="D20" i="4"/>
  <c r="D19" i="4" s="1"/>
  <c r="AB68" i="5"/>
  <c r="K138" i="21"/>
  <c r="F137" i="21" s="1"/>
  <c r="AE142" i="5"/>
  <c r="AU44" i="5"/>
  <c r="AN44" i="5" s="1"/>
  <c r="K89" i="21"/>
  <c r="AE310" i="5"/>
  <c r="AQ310" i="5" s="1"/>
  <c r="AJ310" i="5" s="1"/>
  <c r="AG311" i="5"/>
  <c r="AG289" i="5"/>
  <c r="K85" i="21" s="1"/>
  <c r="G85" i="21" s="1"/>
  <c r="AE288" i="5"/>
  <c r="AT126" i="5"/>
  <c r="AM126" i="5" s="1"/>
  <c r="AE351" i="5"/>
  <c r="AT375" i="5"/>
  <c r="AM375" i="5" s="1"/>
  <c r="AB286" i="5"/>
  <c r="K41" i="21"/>
  <c r="AA262" i="5"/>
  <c r="AB262" i="5" s="1"/>
  <c r="AE262" i="5" s="1"/>
  <c r="AA263" i="5"/>
  <c r="AB263" i="5" s="1"/>
  <c r="AE263" i="5" s="1"/>
  <c r="AA261" i="5"/>
  <c r="AB261" i="5" s="1"/>
  <c r="AE280" i="5"/>
  <c r="AF252" i="5"/>
  <c r="D10" i="3" s="1"/>
  <c r="D28" i="4"/>
  <c r="D27" i="4" s="1"/>
  <c r="AE44" i="5"/>
  <c r="C229" i="21"/>
  <c r="AE264" i="5"/>
  <c r="AG264" i="5" s="1"/>
  <c r="AE174" i="5"/>
  <c r="K18" i="21"/>
  <c r="G17" i="21" s="1"/>
  <c r="AG372" i="5"/>
  <c r="K97" i="21"/>
  <c r="G97" i="21" s="1"/>
  <c r="AG357" i="5"/>
  <c r="K96" i="21"/>
  <c r="G96" i="21" s="1"/>
  <c r="AU368" i="5"/>
  <c r="AN368" i="5" s="1"/>
  <c r="K154" i="21"/>
  <c r="F154" i="21" s="1"/>
  <c r="AU364" i="5"/>
  <c r="AN364" i="5" s="1"/>
  <c r="AU369" i="5"/>
  <c r="AN369" i="5" s="1"/>
  <c r="AG361" i="5"/>
  <c r="AU366" i="5"/>
  <c r="AN366" i="5" s="1"/>
  <c r="AU365" i="5"/>
  <c r="AN365" i="5" s="1"/>
  <c r="AU367" i="5"/>
  <c r="AN367" i="5" s="1"/>
  <c r="AQ352" i="5"/>
  <c r="AJ352" i="5" s="1"/>
  <c r="AS352" i="5"/>
  <c r="AL352" i="5" s="1"/>
  <c r="AU354" i="5"/>
  <c r="AN354" i="5" s="1"/>
  <c r="AR352" i="5"/>
  <c r="AK352" i="5" s="1"/>
  <c r="AG352" i="5"/>
  <c r="E357" i="18"/>
  <c r="E354" i="18"/>
  <c r="AU336" i="5"/>
  <c r="AN336" i="5" s="1"/>
  <c r="AU337" i="5"/>
  <c r="AN337" i="5" s="1"/>
  <c r="AU345" i="5"/>
  <c r="AN345" i="5" s="1"/>
  <c r="AG342" i="5"/>
  <c r="AE339" i="5"/>
  <c r="E353" i="18"/>
  <c r="AU334" i="5"/>
  <c r="AN334" i="5" s="1"/>
  <c r="AU335" i="5"/>
  <c r="AN335" i="5" s="1"/>
  <c r="E356" i="18"/>
  <c r="E355" i="18"/>
  <c r="E361" i="18"/>
  <c r="AB104" i="5"/>
  <c r="AE114" i="5"/>
  <c r="AE246" i="5"/>
  <c r="AG246" i="5" s="1"/>
  <c r="AE105" i="5"/>
  <c r="AG105" i="5" s="1"/>
  <c r="AE237" i="5"/>
  <c r="AG237" i="5" s="1"/>
  <c r="AE9" i="5" l="1"/>
  <c r="AE8" i="5" s="1"/>
  <c r="AK10" i="5"/>
  <c r="D110" i="17"/>
  <c r="J111" i="17"/>
  <c r="AC8" i="27"/>
  <c r="AC7" i="27" s="1"/>
  <c r="AC1" i="27" s="1"/>
  <c r="AC3" i="27" s="1"/>
  <c r="AF9" i="27"/>
  <c r="E6" i="17"/>
  <c r="AF85" i="27"/>
  <c r="AH85" i="27" s="1"/>
  <c r="W350" i="17"/>
  <c r="W351" i="17"/>
  <c r="AE95" i="5"/>
  <c r="K43" i="21"/>
  <c r="G39" i="21" s="1"/>
  <c r="AP22" i="5"/>
  <c r="AL265" i="5"/>
  <c r="AS264" i="5"/>
  <c r="AL264" i="5" s="1"/>
  <c r="AJ265" i="5"/>
  <c r="AQ264" i="5"/>
  <c r="AJ264" i="5" s="1"/>
  <c r="AK265" i="5"/>
  <c r="AR264" i="5"/>
  <c r="AK264" i="5" s="1"/>
  <c r="AI265" i="5"/>
  <c r="AM265" i="5" s="1"/>
  <c r="AU265" i="5"/>
  <c r="AN265" i="5" s="1"/>
  <c r="AP264" i="5"/>
  <c r="AI264" i="5" s="1"/>
  <c r="AE328" i="5"/>
  <c r="AQ342" i="5"/>
  <c r="AJ342" i="5" s="1"/>
  <c r="AP342" i="5"/>
  <c r="AI342" i="5" s="1"/>
  <c r="AR342" i="5"/>
  <c r="AK342" i="5" s="1"/>
  <c r="AS342" i="5"/>
  <c r="AL342" i="5" s="1"/>
  <c r="AT342" i="5"/>
  <c r="AM342" i="5" s="1"/>
  <c r="AQ340" i="5"/>
  <c r="AJ340" i="5" s="1"/>
  <c r="AS340" i="5"/>
  <c r="AL340" i="5" s="1"/>
  <c r="AP340" i="5"/>
  <c r="AI340" i="5" s="1"/>
  <c r="AR340" i="5"/>
  <c r="AK340" i="5" s="1"/>
  <c r="AT340" i="5"/>
  <c r="AM340" i="5" s="1"/>
  <c r="AT330" i="5"/>
  <c r="AM330" i="5" s="1"/>
  <c r="AQ330" i="5"/>
  <c r="AJ330" i="5" s="1"/>
  <c r="AS330" i="5"/>
  <c r="AL330" i="5" s="1"/>
  <c r="AP330" i="5"/>
  <c r="AI330" i="5" s="1"/>
  <c r="AR330" i="5"/>
  <c r="AK330" i="5" s="1"/>
  <c r="B9" i="14"/>
  <c r="C9" i="15"/>
  <c r="C10" i="15" s="1"/>
  <c r="C9" i="14"/>
  <c r="D9" i="15"/>
  <c r="E9" i="14"/>
  <c r="F9" i="15"/>
  <c r="D9" i="14"/>
  <c r="E9" i="15"/>
  <c r="C11" i="4"/>
  <c r="AQ68" i="5"/>
  <c r="AJ68" i="5" s="1"/>
  <c r="AN26" i="5"/>
  <c r="AV26" i="5"/>
  <c r="AG22" i="5"/>
  <c r="AG9" i="5" s="1"/>
  <c r="AR294" i="5"/>
  <c r="AK294" i="5" s="1"/>
  <c r="AN13" i="5"/>
  <c r="AV13" i="5"/>
  <c r="AN18" i="5"/>
  <c r="AV18" i="5"/>
  <c r="C16" i="4"/>
  <c r="E16" i="4" s="1"/>
  <c r="AK163" i="5"/>
  <c r="AL163" i="5"/>
  <c r="AM163" i="5"/>
  <c r="K95" i="21"/>
  <c r="G95" i="21" s="1"/>
  <c r="AR280" i="5"/>
  <c r="AK280" i="5" s="1"/>
  <c r="AR287" i="5"/>
  <c r="AK287" i="5" s="1"/>
  <c r="AU62" i="5"/>
  <c r="AN62" i="5" s="1"/>
  <c r="AL62" i="5"/>
  <c r="AI268" i="5"/>
  <c r="E62" i="35" s="1"/>
  <c r="AQ319" i="5"/>
  <c r="AJ319" i="5" s="1"/>
  <c r="AJ320" i="5"/>
  <c r="AP57" i="5"/>
  <c r="AI58" i="5"/>
  <c r="AI68" i="5"/>
  <c r="E22" i="35" s="1"/>
  <c r="AU372" i="5"/>
  <c r="AN372" i="5" s="1"/>
  <c r="AI372" i="5"/>
  <c r="AU376" i="5"/>
  <c r="AN376" i="5" s="1"/>
  <c r="AK376" i="5"/>
  <c r="AP231" i="5"/>
  <c r="AI231" i="5" s="1"/>
  <c r="AI233" i="5"/>
  <c r="AJ126" i="5"/>
  <c r="F26" i="35" s="1"/>
  <c r="AS105" i="5"/>
  <c r="AL105" i="5" s="1"/>
  <c r="AU370" i="5"/>
  <c r="AN370" i="5" s="1"/>
  <c r="AG221" i="5"/>
  <c r="AR221" i="5" s="1"/>
  <c r="AT57" i="5"/>
  <c r="AU292" i="5"/>
  <c r="AN292" i="5" s="1"/>
  <c r="AU324" i="5"/>
  <c r="AN324" i="5" s="1"/>
  <c r="AU320" i="5"/>
  <c r="AN320" i="5" s="1"/>
  <c r="AG316" i="5"/>
  <c r="AQ316" i="5"/>
  <c r="AJ316" i="5" s="1"/>
  <c r="AU315" i="5"/>
  <c r="AN315" i="5" s="1"/>
  <c r="AG313" i="5"/>
  <c r="AQ313" i="5"/>
  <c r="AJ313" i="5" s="1"/>
  <c r="AU310" i="5"/>
  <c r="AN310" i="5" s="1"/>
  <c r="AQ288" i="5"/>
  <c r="AJ288" i="5" s="1"/>
  <c r="AP288" i="5"/>
  <c r="AI288" i="5" s="1"/>
  <c r="AU289" i="5"/>
  <c r="AN289" i="5" s="1"/>
  <c r="AT305" i="5"/>
  <c r="AM305" i="5" s="1"/>
  <c r="AS305" i="5"/>
  <c r="AL305" i="5" s="1"/>
  <c r="AQ305" i="5"/>
  <c r="AJ305" i="5" s="1"/>
  <c r="AU306" i="5"/>
  <c r="AN306" i="5" s="1"/>
  <c r="AR305" i="5"/>
  <c r="AK305" i="5" s="1"/>
  <c r="AR302" i="5"/>
  <c r="AK302" i="5" s="1"/>
  <c r="AQ302" i="5"/>
  <c r="AJ302" i="5" s="1"/>
  <c r="AU303" i="5"/>
  <c r="AN303" i="5" s="1"/>
  <c r="AT302" i="5"/>
  <c r="AM302" i="5" s="1"/>
  <c r="AS302" i="5"/>
  <c r="AL302" i="5" s="1"/>
  <c r="AU296" i="5"/>
  <c r="AN296" i="5" s="1"/>
  <c r="AQ294" i="5"/>
  <c r="AT294" i="5"/>
  <c r="AM294" i="5" s="1"/>
  <c r="AS294" i="5"/>
  <c r="AL294" i="5" s="1"/>
  <c r="AU279" i="5"/>
  <c r="AN279" i="5" s="1"/>
  <c r="AU282" i="5"/>
  <c r="AN282" i="5" s="1"/>
  <c r="AQ280" i="5"/>
  <c r="AJ280" i="5" s="1"/>
  <c r="AG263" i="5"/>
  <c r="K83" i="21" s="1"/>
  <c r="G83" i="21" s="1"/>
  <c r="AS263" i="5"/>
  <c r="AL263" i="5" s="1"/>
  <c r="AT263" i="5"/>
  <c r="AM263" i="5" s="1"/>
  <c r="AR263" i="5"/>
  <c r="AK263" i="5" s="1"/>
  <c r="AG262" i="5"/>
  <c r="K30" i="21" s="1"/>
  <c r="G30" i="21" s="1"/>
  <c r="AT262" i="5"/>
  <c r="AM262" i="5" s="1"/>
  <c r="AU255" i="5"/>
  <c r="AN255" i="5" s="1"/>
  <c r="AP254" i="5"/>
  <c r="AI254" i="5" s="1"/>
  <c r="AQ254" i="5"/>
  <c r="AJ254" i="5" s="1"/>
  <c r="AS22" i="5"/>
  <c r="AL22" i="5" s="1"/>
  <c r="AT22" i="5"/>
  <c r="AM22" i="5" s="1"/>
  <c r="AQ22" i="5"/>
  <c r="AJ22" i="5" s="1"/>
  <c r="AR22" i="5"/>
  <c r="AK22" i="5" s="1"/>
  <c r="AS231" i="5"/>
  <c r="AL231" i="5" s="1"/>
  <c r="AR246" i="5"/>
  <c r="AK246" i="5" s="1"/>
  <c r="AS246" i="5"/>
  <c r="AL246" i="5" s="1"/>
  <c r="AP246" i="5"/>
  <c r="AI246" i="5" s="1"/>
  <c r="AU247" i="5"/>
  <c r="AN247" i="5" s="1"/>
  <c r="AQ246" i="5"/>
  <c r="AJ246" i="5" s="1"/>
  <c r="AT246" i="5"/>
  <c r="AM246" i="5" s="1"/>
  <c r="AP237" i="5"/>
  <c r="AI237" i="5" s="1"/>
  <c r="AU238" i="5"/>
  <c r="AN238" i="5" s="1"/>
  <c r="AT237" i="5"/>
  <c r="AM237" i="5" s="1"/>
  <c r="AQ237" i="5"/>
  <c r="AJ237" i="5" s="1"/>
  <c r="AS237" i="5"/>
  <c r="AL237" i="5" s="1"/>
  <c r="AR237" i="5"/>
  <c r="AK237" i="5" s="1"/>
  <c r="AU233" i="5"/>
  <c r="AN233" i="5" s="1"/>
  <c r="AR231" i="5"/>
  <c r="AK231" i="5" s="1"/>
  <c r="AQ231" i="5"/>
  <c r="AJ231" i="5" s="1"/>
  <c r="AU222" i="5"/>
  <c r="AN222" i="5" s="1"/>
  <c r="AU164" i="5"/>
  <c r="AN164" i="5" s="1"/>
  <c r="AP163" i="5"/>
  <c r="AQ163" i="5"/>
  <c r="AU169" i="5"/>
  <c r="AN169" i="5" s="1"/>
  <c r="AU176" i="5"/>
  <c r="AN176" i="5" s="1"/>
  <c r="AR168" i="5"/>
  <c r="AK168" i="5" s="1"/>
  <c r="AU191" i="5"/>
  <c r="AN191" i="5" s="1"/>
  <c r="AP174" i="5"/>
  <c r="AU175" i="5"/>
  <c r="AN175" i="5" s="1"/>
  <c r="AQ168" i="5"/>
  <c r="AJ168" i="5" s="1"/>
  <c r="AU159" i="5"/>
  <c r="AN159" i="5" s="1"/>
  <c r="AU153" i="5"/>
  <c r="AN153" i="5" s="1"/>
  <c r="AS142" i="5"/>
  <c r="AL142" i="5" s="1"/>
  <c r="AR142" i="5"/>
  <c r="AK142" i="5" s="1"/>
  <c r="AU147" i="5"/>
  <c r="AN147" i="5" s="1"/>
  <c r="AQ142" i="5"/>
  <c r="AJ142" i="5" s="1"/>
  <c r="AG149" i="5"/>
  <c r="AE141" i="5"/>
  <c r="AG141" i="5" s="1"/>
  <c r="AU137" i="5"/>
  <c r="AN137" i="5" s="1"/>
  <c r="AQ135" i="5"/>
  <c r="AJ135" i="5" s="1"/>
  <c r="AR121" i="5"/>
  <c r="AK121" i="5" s="1"/>
  <c r="AU122" i="5"/>
  <c r="AN122" i="5" s="1"/>
  <c r="AS121" i="5"/>
  <c r="AL121" i="5" s="1"/>
  <c r="AU115" i="5"/>
  <c r="AN115" i="5" s="1"/>
  <c r="AR114" i="5"/>
  <c r="AK114" i="5" s="1"/>
  <c r="AS114" i="5"/>
  <c r="AL114" i="5" s="1"/>
  <c r="AR105" i="5"/>
  <c r="AK105" i="5" s="1"/>
  <c r="AU106" i="5"/>
  <c r="AN106" i="5" s="1"/>
  <c r="AU97" i="5"/>
  <c r="AN97" i="5" s="1"/>
  <c r="AQ96" i="5"/>
  <c r="AJ96" i="5" s="1"/>
  <c r="AG98" i="5"/>
  <c r="AU100" i="5"/>
  <c r="AN100" i="5" s="1"/>
  <c r="AQ98" i="5"/>
  <c r="AJ98" i="5" s="1"/>
  <c r="AR98" i="5"/>
  <c r="AK98" i="5" s="1"/>
  <c r="AU91" i="5"/>
  <c r="AN91" i="5" s="1"/>
  <c r="AQ348" i="5"/>
  <c r="AS348" i="5"/>
  <c r="AU349" i="5"/>
  <c r="AN349" i="5" s="1"/>
  <c r="AP348" i="5"/>
  <c r="AT348" i="5"/>
  <c r="AR348" i="5"/>
  <c r="AU85" i="5"/>
  <c r="AN85" i="5" s="1"/>
  <c r="AT77" i="5"/>
  <c r="AM77" i="5" s="1"/>
  <c r="AU78" i="5"/>
  <c r="AN78" i="5" s="1"/>
  <c r="AP77" i="5"/>
  <c r="AT68" i="5"/>
  <c r="AM68" i="5" s="1"/>
  <c r="AS68" i="5"/>
  <c r="AL68" i="5" s="1"/>
  <c r="AR68" i="5"/>
  <c r="AK68" i="5" s="1"/>
  <c r="AU71" i="5"/>
  <c r="AN71" i="5" s="1"/>
  <c r="AU58" i="5"/>
  <c r="AN58" i="5" s="1"/>
  <c r="AR57" i="5"/>
  <c r="AS57" i="5"/>
  <c r="AQ57" i="5"/>
  <c r="AJ37" i="5"/>
  <c r="AP35" i="5"/>
  <c r="AI35" i="5" s="1"/>
  <c r="AI37" i="5"/>
  <c r="AU37" i="5"/>
  <c r="AN37" i="5" s="1"/>
  <c r="C192" i="21"/>
  <c r="AQ43" i="5"/>
  <c r="AJ43" i="5" s="1"/>
  <c r="AS43" i="5"/>
  <c r="AL43" i="5" s="1"/>
  <c r="AR43" i="5"/>
  <c r="AK43" i="5" s="1"/>
  <c r="K55" i="21"/>
  <c r="G55" i="21" s="1"/>
  <c r="AR30" i="5"/>
  <c r="AK30" i="5" s="1"/>
  <c r="AQ30" i="5"/>
  <c r="AJ30" i="5" s="1"/>
  <c r="I16" i="35"/>
  <c r="AS126" i="5"/>
  <c r="AU343" i="5"/>
  <c r="AN343" i="5" s="1"/>
  <c r="AB77" i="5"/>
  <c r="AB34" i="5" s="1"/>
  <c r="AB33" i="5" s="1"/>
  <c r="E367" i="18"/>
  <c r="I367" i="18" s="1"/>
  <c r="Y367" i="18" s="1"/>
  <c r="K99" i="21"/>
  <c r="G99" i="21" s="1"/>
  <c r="AU378" i="5"/>
  <c r="AN378" i="5" s="1"/>
  <c r="AP375" i="5"/>
  <c r="AU379" i="5"/>
  <c r="AN379" i="5" s="1"/>
  <c r="AU20" i="5"/>
  <c r="AS10" i="5"/>
  <c r="AE35" i="5"/>
  <c r="AU341" i="5"/>
  <c r="AN341" i="5" s="1"/>
  <c r="AM357" i="5"/>
  <c r="AR357" i="5"/>
  <c r="AK357" i="5" s="1"/>
  <c r="AP357" i="5"/>
  <c r="AI357" i="5" s="1"/>
  <c r="AU358" i="5"/>
  <c r="AN358" i="5" s="1"/>
  <c r="AQ357" i="5"/>
  <c r="AJ357" i="5" s="1"/>
  <c r="AS357" i="5"/>
  <c r="AL357" i="5" s="1"/>
  <c r="E369" i="18"/>
  <c r="C232" i="21"/>
  <c r="C233" i="21"/>
  <c r="K141" i="21"/>
  <c r="F141" i="21" s="1"/>
  <c r="AU338" i="5"/>
  <c r="AN338" i="5" s="1"/>
  <c r="AG96" i="5"/>
  <c r="AQ10" i="5"/>
  <c r="K6" i="3"/>
  <c r="C37" i="4"/>
  <c r="E37" i="4" s="1"/>
  <c r="H32" i="35"/>
  <c r="G32" i="35"/>
  <c r="AG48" i="5"/>
  <c r="AU25" i="5"/>
  <c r="AG329" i="5"/>
  <c r="C13" i="3"/>
  <c r="E13" i="3" s="1"/>
  <c r="AG351" i="5"/>
  <c r="C15" i="3"/>
  <c r="E15" i="3" s="1"/>
  <c r="E373" i="18"/>
  <c r="AR375" i="5"/>
  <c r="AK375" i="5" s="1"/>
  <c r="AE277" i="5"/>
  <c r="AG280" i="5"/>
  <c r="K106" i="21"/>
  <c r="F106" i="21" s="1"/>
  <c r="AT10" i="5"/>
  <c r="AU12" i="5"/>
  <c r="AG114" i="5"/>
  <c r="C204" i="21" s="1"/>
  <c r="AG121" i="5"/>
  <c r="C205" i="21" s="1"/>
  <c r="AG142" i="5"/>
  <c r="AE168" i="5"/>
  <c r="AG168" i="5" s="1"/>
  <c r="AG167" i="5" s="1"/>
  <c r="AG174" i="5"/>
  <c r="D13" i="4"/>
  <c r="D9" i="4" s="1"/>
  <c r="D8" i="4" s="1"/>
  <c r="E64" i="35"/>
  <c r="C36" i="4"/>
  <c r="E36" i="4" s="1"/>
  <c r="C235" i="21"/>
  <c r="AG294" i="5"/>
  <c r="K88" i="21" s="1"/>
  <c r="G87" i="21" s="1"/>
  <c r="C14" i="3"/>
  <c r="E14" i="3" s="1"/>
  <c r="M7" i="17"/>
  <c r="M6" i="17" s="1"/>
  <c r="D21" i="4"/>
  <c r="F64" i="35"/>
  <c r="G64" i="35"/>
  <c r="AU196" i="5"/>
  <c r="AN196" i="5" s="1"/>
  <c r="G47" i="35"/>
  <c r="J47" i="35" s="1"/>
  <c r="G12" i="35"/>
  <c r="AB327" i="5"/>
  <c r="AB300" i="5"/>
  <c r="AB284" i="5" s="1"/>
  <c r="I26" i="35"/>
  <c r="I75" i="35"/>
  <c r="AB195" i="5"/>
  <c r="F7" i="17"/>
  <c r="J7" i="17" s="1"/>
  <c r="AU24" i="5"/>
  <c r="T7" i="17"/>
  <c r="T6" i="17" s="1"/>
  <c r="K7" i="17"/>
  <c r="K6" i="17" s="1"/>
  <c r="W6" i="17" s="1"/>
  <c r="N7" i="17"/>
  <c r="N6" i="17" s="1"/>
  <c r="W42" i="17"/>
  <c r="S7" i="17"/>
  <c r="S6" i="17" s="1"/>
  <c r="R92" i="5"/>
  <c r="F17" i="21"/>
  <c r="I360" i="18"/>
  <c r="Y360" i="18" s="1"/>
  <c r="AF194" i="5"/>
  <c r="D8" i="3" s="1"/>
  <c r="AU31" i="5"/>
  <c r="AN31" i="5" s="1"/>
  <c r="F12" i="35"/>
  <c r="V111" i="17"/>
  <c r="W112" i="17"/>
  <c r="C18" i="4"/>
  <c r="E18" i="4" s="1"/>
  <c r="W224" i="17"/>
  <c r="V223" i="17"/>
  <c r="W223" i="17" s="1"/>
  <c r="AE309" i="5"/>
  <c r="AG309" i="5" s="1"/>
  <c r="AG310" i="5"/>
  <c r="AU19" i="5"/>
  <c r="AE68" i="5"/>
  <c r="K113" i="21"/>
  <c r="F113" i="21" s="1"/>
  <c r="AG44" i="5"/>
  <c r="C231" i="21"/>
  <c r="AU17" i="5"/>
  <c r="AQ15" i="5"/>
  <c r="AJ15" i="5" s="1"/>
  <c r="AT15" i="5"/>
  <c r="AM15" i="5" s="1"/>
  <c r="C35" i="4"/>
  <c r="E35" i="4" s="1"/>
  <c r="AE287" i="5"/>
  <c r="AE286" i="5" s="1"/>
  <c r="AG288" i="5"/>
  <c r="AB258" i="5"/>
  <c r="AB253" i="5" s="1"/>
  <c r="AE261" i="5"/>
  <c r="AS15" i="5"/>
  <c r="AL15" i="5" s="1"/>
  <c r="AE319" i="5"/>
  <c r="AG319" i="5" s="1"/>
  <c r="AG320" i="5"/>
  <c r="AR126" i="5"/>
  <c r="AK126" i="5" s="1"/>
  <c r="K76" i="21"/>
  <c r="G76" i="21" s="1"/>
  <c r="K135" i="21"/>
  <c r="F135" i="21" s="1"/>
  <c r="AG302" i="5"/>
  <c r="AE301" i="5"/>
  <c r="K129" i="21"/>
  <c r="F129" i="21" s="1"/>
  <c r="F75" i="35"/>
  <c r="AT361" i="5"/>
  <c r="AM361" i="5" s="1"/>
  <c r="AU363" i="5"/>
  <c r="AN363" i="5" s="1"/>
  <c r="AP361" i="5"/>
  <c r="AI361" i="5" s="1"/>
  <c r="AR361" i="5"/>
  <c r="AK361" i="5" s="1"/>
  <c r="AS361" i="5"/>
  <c r="AL361" i="5" s="1"/>
  <c r="AQ361" i="5"/>
  <c r="AJ361" i="5" s="1"/>
  <c r="I357" i="18"/>
  <c r="Y357" i="18" s="1"/>
  <c r="U357" i="18"/>
  <c r="U354" i="18"/>
  <c r="I354" i="18"/>
  <c r="Y354" i="18" s="1"/>
  <c r="AG339" i="5"/>
  <c r="I355" i="18"/>
  <c r="Y355" i="18" s="1"/>
  <c r="U355" i="18"/>
  <c r="U356" i="18"/>
  <c r="I356" i="18"/>
  <c r="Y356" i="18" s="1"/>
  <c r="U361" i="18"/>
  <c r="I361" i="18"/>
  <c r="Y361" i="18" s="1"/>
  <c r="I353" i="18"/>
  <c r="Y353" i="18" s="1"/>
  <c r="U353" i="18"/>
  <c r="AE236" i="5"/>
  <c r="AG236" i="5" s="1"/>
  <c r="C203" i="21"/>
  <c r="AE104" i="5"/>
  <c r="AE77" i="5" s="1"/>
  <c r="AS9" i="5" l="1"/>
  <c r="AS8" i="5" s="1"/>
  <c r="AT9" i="5"/>
  <c r="AT8" i="5" s="1"/>
  <c r="AQ9" i="5"/>
  <c r="AM10" i="5"/>
  <c r="AJ10" i="5"/>
  <c r="AL10" i="5"/>
  <c r="AI22" i="5"/>
  <c r="AP9" i="5"/>
  <c r="AP8" i="5" s="1"/>
  <c r="AH9" i="27"/>
  <c r="AF8" i="27"/>
  <c r="J110" i="17"/>
  <c r="D6" i="17"/>
  <c r="C238" i="21"/>
  <c r="AU264" i="5"/>
  <c r="AN264" i="5" s="1"/>
  <c r="AG328" i="5"/>
  <c r="AG327" i="5" s="1"/>
  <c r="C30" i="20" s="1"/>
  <c r="AL348" i="5"/>
  <c r="AJ348" i="5"/>
  <c r="AK348" i="5"/>
  <c r="AM348" i="5"/>
  <c r="AI348" i="5"/>
  <c r="AN19" i="5"/>
  <c r="AV19" i="5"/>
  <c r="B27" i="20"/>
  <c r="AN17" i="5"/>
  <c r="AV17" i="5"/>
  <c r="AN25" i="5"/>
  <c r="AV25" i="5"/>
  <c r="AN20" i="5"/>
  <c r="AV20" i="5"/>
  <c r="AN24" i="5"/>
  <c r="AV24" i="5"/>
  <c r="AN12" i="5"/>
  <c r="AV12" i="5"/>
  <c r="AR293" i="5"/>
  <c r="AK293" i="5" s="1"/>
  <c r="G9" i="14"/>
  <c r="AJ163" i="5"/>
  <c r="AI163" i="5"/>
  <c r="AR277" i="5"/>
  <c r="AK277" i="5" s="1"/>
  <c r="AU377" i="5"/>
  <c r="AN377" i="5" s="1"/>
  <c r="H18" i="35"/>
  <c r="AL57" i="5"/>
  <c r="AI77" i="5"/>
  <c r="E24" i="35" s="1"/>
  <c r="AK221" i="5"/>
  <c r="G52" i="35" s="1"/>
  <c r="F18" i="35"/>
  <c r="AJ57" i="5"/>
  <c r="I18" i="35"/>
  <c r="AM57" i="5"/>
  <c r="AL126" i="5"/>
  <c r="H26" i="35" s="1"/>
  <c r="G18" i="35"/>
  <c r="AK57" i="5"/>
  <c r="AQ293" i="5"/>
  <c r="AJ293" i="5" s="1"/>
  <c r="AJ294" i="5"/>
  <c r="AQ309" i="5"/>
  <c r="AJ309" i="5" s="1"/>
  <c r="AP168" i="5"/>
  <c r="AI168" i="5" s="1"/>
  <c r="AI174" i="5"/>
  <c r="AI375" i="5"/>
  <c r="E75" i="35" s="1"/>
  <c r="E18" i="35"/>
  <c r="AI57" i="5"/>
  <c r="K172" i="21"/>
  <c r="AU361" i="5"/>
  <c r="AN361" i="5" s="1"/>
  <c r="AS221" i="5"/>
  <c r="AQ221" i="5"/>
  <c r="AS293" i="5"/>
  <c r="AL293" i="5" s="1"/>
  <c r="AT293" i="5"/>
  <c r="AM293" i="5" s="1"/>
  <c r="AU319" i="5"/>
  <c r="AN319" i="5" s="1"/>
  <c r="AU313" i="5"/>
  <c r="AN313" i="5" s="1"/>
  <c r="AU316" i="5"/>
  <c r="AN316" i="5" s="1"/>
  <c r="AU288" i="5"/>
  <c r="AN288" i="5" s="1"/>
  <c r="AQ287" i="5"/>
  <c r="AJ287" i="5" s="1"/>
  <c r="AU305" i="5"/>
  <c r="AN305" i="5" s="1"/>
  <c r="AU302" i="5"/>
  <c r="AN302" i="5" s="1"/>
  <c r="AQ301" i="5"/>
  <c r="AJ301" i="5" s="1"/>
  <c r="AS301" i="5"/>
  <c r="AL301" i="5" s="1"/>
  <c r="AT301" i="5"/>
  <c r="AM301" i="5" s="1"/>
  <c r="AR301" i="5"/>
  <c r="AK301" i="5" s="1"/>
  <c r="AU294" i="5"/>
  <c r="AN294" i="5" s="1"/>
  <c r="AQ277" i="5"/>
  <c r="AU280" i="5"/>
  <c r="AN280" i="5" s="1"/>
  <c r="AU262" i="5"/>
  <c r="AN262" i="5" s="1"/>
  <c r="AG261" i="5"/>
  <c r="AS261" i="5"/>
  <c r="AL261" i="5" s="1"/>
  <c r="AR261" i="5"/>
  <c r="AK261" i="5" s="1"/>
  <c r="AT261" i="5"/>
  <c r="AM261" i="5" s="1"/>
  <c r="AU263" i="5"/>
  <c r="AN263" i="5" s="1"/>
  <c r="AU254" i="5"/>
  <c r="AN254" i="5" s="1"/>
  <c r="AU22" i="5"/>
  <c r="D10" i="15"/>
  <c r="E10" i="15" s="1"/>
  <c r="F10" i="15" s="1"/>
  <c r="G10" i="15" s="1"/>
  <c r="AU246" i="5"/>
  <c r="AN246" i="5" s="1"/>
  <c r="AS236" i="5"/>
  <c r="AL236" i="5" s="1"/>
  <c r="AR236" i="5"/>
  <c r="AK236" i="5" s="1"/>
  <c r="AQ236" i="5"/>
  <c r="AJ236" i="5" s="1"/>
  <c r="AT236" i="5"/>
  <c r="AM236" i="5" s="1"/>
  <c r="AP236" i="5"/>
  <c r="AI236" i="5" s="1"/>
  <c r="AU237" i="5"/>
  <c r="AN237" i="5" s="1"/>
  <c r="AU231" i="5"/>
  <c r="AN231" i="5" s="1"/>
  <c r="AJ200" i="5"/>
  <c r="AU174" i="5"/>
  <c r="AN174" i="5" s="1"/>
  <c r="C20" i="4"/>
  <c r="E20" i="4" s="1"/>
  <c r="AU142" i="5"/>
  <c r="AN142" i="5" s="1"/>
  <c r="AU121" i="5"/>
  <c r="AN121" i="5" s="1"/>
  <c r="AU114" i="5"/>
  <c r="AN114" i="5" s="1"/>
  <c r="AS104" i="5"/>
  <c r="AL104" i="5" s="1"/>
  <c r="AU105" i="5"/>
  <c r="AN105" i="5" s="1"/>
  <c r="AR104" i="5"/>
  <c r="AK104" i="5" s="1"/>
  <c r="AG95" i="5"/>
  <c r="AR95" i="5"/>
  <c r="AK95" i="5" s="1"/>
  <c r="AQ95" i="5"/>
  <c r="AJ95" i="5" s="1"/>
  <c r="AU96" i="5"/>
  <c r="AN96" i="5" s="1"/>
  <c r="AU98" i="5"/>
  <c r="AN98" i="5" s="1"/>
  <c r="AU89" i="5"/>
  <c r="AN89" i="5" s="1"/>
  <c r="AU90" i="5"/>
  <c r="AN90" i="5" s="1"/>
  <c r="U367" i="18"/>
  <c r="AU57" i="5"/>
  <c r="AN57" i="5" s="1"/>
  <c r="AR39" i="5"/>
  <c r="AQ39" i="5"/>
  <c r="AJ39" i="5" s="1"/>
  <c r="AU43" i="5"/>
  <c r="AN43" i="5" s="1"/>
  <c r="AS39" i="5"/>
  <c r="AR29" i="5"/>
  <c r="AK29" i="5" s="1"/>
  <c r="G10" i="35" s="1"/>
  <c r="AU30" i="5"/>
  <c r="AQ29" i="5"/>
  <c r="AT329" i="5"/>
  <c r="AM329" i="5" s="1"/>
  <c r="E368" i="18"/>
  <c r="U368" i="18" s="1"/>
  <c r="E352" i="18"/>
  <c r="U352" i="18" s="1"/>
  <c r="E219" i="18"/>
  <c r="I219" i="18" s="1"/>
  <c r="Y219" i="18" s="1"/>
  <c r="AR339" i="5"/>
  <c r="AK339" i="5" s="1"/>
  <c r="AS339" i="5"/>
  <c r="AL339" i="5" s="1"/>
  <c r="E366" i="18"/>
  <c r="I366" i="18" s="1"/>
  <c r="Y366" i="18" s="1"/>
  <c r="AP339" i="5"/>
  <c r="AI339" i="5" s="1"/>
  <c r="AR329" i="5"/>
  <c r="AK329" i="5" s="1"/>
  <c r="AE167" i="5"/>
  <c r="C7" i="3" s="1"/>
  <c r="E7" i="3" s="1"/>
  <c r="I7" i="3" s="1"/>
  <c r="AU342" i="5"/>
  <c r="AN342" i="5" s="1"/>
  <c r="AS329" i="5"/>
  <c r="AL329" i="5" s="1"/>
  <c r="AT339" i="5"/>
  <c r="AM339" i="5" s="1"/>
  <c r="AU340" i="5"/>
  <c r="AN340" i="5" s="1"/>
  <c r="AQ339" i="5"/>
  <c r="AJ339" i="5" s="1"/>
  <c r="AU357" i="5"/>
  <c r="AN357" i="5" s="1"/>
  <c r="AU330" i="5"/>
  <c r="AN330" i="5" s="1"/>
  <c r="AT352" i="5"/>
  <c r="AM352" i="5" s="1"/>
  <c r="AU355" i="5"/>
  <c r="I369" i="18"/>
  <c r="Y369" i="18" s="1"/>
  <c r="U369" i="18"/>
  <c r="AQ329" i="5"/>
  <c r="AJ329" i="5" s="1"/>
  <c r="AP329" i="5"/>
  <c r="AI329" i="5" s="1"/>
  <c r="AE34" i="5"/>
  <c r="AU135" i="5"/>
  <c r="AN135" i="5" s="1"/>
  <c r="F32" i="35"/>
  <c r="J32" i="35" s="1"/>
  <c r="F161" i="21"/>
  <c r="AU10" i="5"/>
  <c r="AU23" i="5"/>
  <c r="C5" i="4"/>
  <c r="C4" i="4" s="1"/>
  <c r="E4" i="4" s="1"/>
  <c r="AG8" i="5"/>
  <c r="U373" i="18"/>
  <c r="I373" i="18"/>
  <c r="Y373" i="18" s="1"/>
  <c r="G75" i="35"/>
  <c r="E372" i="18"/>
  <c r="AE327" i="5"/>
  <c r="B30" i="20" s="1"/>
  <c r="C24" i="4"/>
  <c r="E24" i="4" s="1"/>
  <c r="C31" i="4"/>
  <c r="E31" i="4" s="1"/>
  <c r="AG277" i="5"/>
  <c r="C10" i="4"/>
  <c r="E10" i="4" s="1"/>
  <c r="AG35" i="5"/>
  <c r="AG77" i="5"/>
  <c r="AG104" i="5"/>
  <c r="C12" i="4"/>
  <c r="E12" i="4" s="1"/>
  <c r="AG68" i="5"/>
  <c r="D6" i="3"/>
  <c r="AF33" i="5"/>
  <c r="D5" i="3" s="1"/>
  <c r="D16" i="3" s="1"/>
  <c r="C34" i="4"/>
  <c r="C33" i="4" s="1"/>
  <c r="E33" i="4" s="1"/>
  <c r="AU273" i="5"/>
  <c r="AN273" i="5" s="1"/>
  <c r="C12" i="3"/>
  <c r="E12" i="3" s="1"/>
  <c r="AU348" i="5"/>
  <c r="D38" i="4"/>
  <c r="G30" i="35"/>
  <c r="J12" i="35"/>
  <c r="J64" i="35"/>
  <c r="I24" i="35"/>
  <c r="G62" i="35"/>
  <c r="W7" i="17"/>
  <c r="F6" i="17"/>
  <c r="J6" i="17" s="1"/>
  <c r="AS351" i="5"/>
  <c r="AL351" i="5" s="1"/>
  <c r="R128" i="5"/>
  <c r="R93" i="5"/>
  <c r="F19" i="21"/>
  <c r="R180" i="5" s="1"/>
  <c r="G101" i="21"/>
  <c r="W111" i="17"/>
  <c r="V110" i="17"/>
  <c r="AE258" i="5"/>
  <c r="AR351" i="5"/>
  <c r="AK351" i="5" s="1"/>
  <c r="AG301" i="5"/>
  <c r="AE300" i="5"/>
  <c r="AG300" i="5" s="1"/>
  <c r="AB252" i="5"/>
  <c r="AB194" i="5" s="1"/>
  <c r="AB7" i="5" s="1"/>
  <c r="AU130" i="5"/>
  <c r="AN130" i="5" s="1"/>
  <c r="F30" i="35"/>
  <c r="C17" i="4"/>
  <c r="E17" i="4" s="1"/>
  <c r="G26" i="35"/>
  <c r="AU126" i="5"/>
  <c r="AN126" i="5" s="1"/>
  <c r="AG286" i="5"/>
  <c r="G34" i="21"/>
  <c r="AQ351" i="5"/>
  <c r="AJ351" i="5" s="1"/>
  <c r="E66" i="35"/>
  <c r="G50" i="21"/>
  <c r="F62" i="35"/>
  <c r="AU268" i="5"/>
  <c r="AN268" i="5" s="1"/>
  <c r="AG287" i="5"/>
  <c r="AP351" i="5"/>
  <c r="AI351" i="5" s="1"/>
  <c r="AR360" i="5"/>
  <c r="AK360" i="5" s="1"/>
  <c r="AS360" i="5"/>
  <c r="AL360" i="5" s="1"/>
  <c r="AP360" i="5"/>
  <c r="AI360" i="5" s="1"/>
  <c r="AT360" i="5"/>
  <c r="AM360" i="5" s="1"/>
  <c r="AQ360" i="5"/>
  <c r="AJ360" i="5" s="1"/>
  <c r="C13" i="4"/>
  <c r="K173" i="21"/>
  <c r="C26" i="4"/>
  <c r="AQ8" i="5" l="1"/>
  <c r="E6" i="35"/>
  <c r="E4" i="35" s="1"/>
  <c r="C27" i="20"/>
  <c r="AH8" i="27"/>
  <c r="AF7" i="27"/>
  <c r="AI9" i="5"/>
  <c r="AR286" i="5"/>
  <c r="AK286" i="5" s="1"/>
  <c r="AU309" i="5"/>
  <c r="AN309" i="5" s="1"/>
  <c r="AR328" i="5"/>
  <c r="AP328" i="5"/>
  <c r="AQ328" i="5"/>
  <c r="AT328" i="5"/>
  <c r="AS328" i="5"/>
  <c r="AN348" i="5"/>
  <c r="C4" i="3"/>
  <c r="E4" i="3" s="1"/>
  <c r="AN22" i="5"/>
  <c r="AV22" i="5"/>
  <c r="AN23" i="5"/>
  <c r="AV23" i="5"/>
  <c r="AN10" i="5"/>
  <c r="AV10" i="5"/>
  <c r="AN30" i="5"/>
  <c r="AV30" i="5"/>
  <c r="J26" i="35"/>
  <c r="G172" i="21"/>
  <c r="G174" i="21" s="1"/>
  <c r="AU352" i="5"/>
  <c r="AN352" i="5" s="1"/>
  <c r="AN355" i="5"/>
  <c r="AR35" i="5"/>
  <c r="AK35" i="5" s="1"/>
  <c r="G16" i="35" s="1"/>
  <c r="AK39" i="5"/>
  <c r="AL221" i="5"/>
  <c r="H52" i="35" s="1"/>
  <c r="J18" i="35"/>
  <c r="AS35" i="5"/>
  <c r="AL35" i="5" s="1"/>
  <c r="H16" i="35" s="1"/>
  <c r="AL39" i="5"/>
  <c r="H6" i="35"/>
  <c r="H4" i="35" s="1"/>
  <c r="AL9" i="5"/>
  <c r="AJ29" i="5"/>
  <c r="F10" i="35" s="1"/>
  <c r="AJ277" i="5"/>
  <c r="F66" i="35" s="1"/>
  <c r="I6" i="35"/>
  <c r="I4" i="35" s="1"/>
  <c r="AM9" i="5"/>
  <c r="AJ221" i="5"/>
  <c r="F52" i="35" s="1"/>
  <c r="B15" i="20"/>
  <c r="C15" i="20"/>
  <c r="B19" i="20"/>
  <c r="C19" i="20"/>
  <c r="AU221" i="5"/>
  <c r="AN221" i="5" s="1"/>
  <c r="B14" i="20"/>
  <c r="C14" i="20"/>
  <c r="B22" i="20"/>
  <c r="C22" i="20"/>
  <c r="B18" i="20"/>
  <c r="C18" i="20"/>
  <c r="AT286" i="5"/>
  <c r="AM286" i="5" s="1"/>
  <c r="AU293" i="5"/>
  <c r="AN293" i="5" s="1"/>
  <c r="AS286" i="5"/>
  <c r="AL286" i="5" s="1"/>
  <c r="AQ286" i="5"/>
  <c r="AJ286" i="5" s="1"/>
  <c r="AS300" i="5"/>
  <c r="AL300" i="5" s="1"/>
  <c r="AT300" i="5"/>
  <c r="AM300" i="5" s="1"/>
  <c r="AU301" i="5"/>
  <c r="AN301" i="5" s="1"/>
  <c r="AQ300" i="5"/>
  <c r="AJ300" i="5" s="1"/>
  <c r="AR300" i="5"/>
  <c r="AK300" i="5" s="1"/>
  <c r="AS258" i="5"/>
  <c r="AL258" i="5" s="1"/>
  <c r="AT258" i="5"/>
  <c r="AM258" i="5" s="1"/>
  <c r="AU261" i="5"/>
  <c r="AN261" i="5" s="1"/>
  <c r="AR258" i="5"/>
  <c r="AK258" i="5" s="1"/>
  <c r="E54" i="35"/>
  <c r="AU200" i="5"/>
  <c r="AN200" i="5" s="1"/>
  <c r="C19" i="4"/>
  <c r="E19" i="4" s="1"/>
  <c r="AE33" i="5"/>
  <c r="AS77" i="5"/>
  <c r="AL77" i="5" s="1"/>
  <c r="H24" i="35" s="1"/>
  <c r="AU104" i="5"/>
  <c r="AN104" i="5" s="1"/>
  <c r="AU95" i="5"/>
  <c r="AN95" i="5" s="1"/>
  <c r="AR77" i="5"/>
  <c r="AU88" i="5"/>
  <c r="AN88" i="5" s="1"/>
  <c r="AQ77" i="5"/>
  <c r="AU39" i="5"/>
  <c r="AN39" i="5" s="1"/>
  <c r="AQ35" i="5"/>
  <c r="I368" i="18"/>
  <c r="Y368" i="18" s="1"/>
  <c r="AU29" i="5"/>
  <c r="I352" i="18"/>
  <c r="Y352" i="18" s="1"/>
  <c r="U219" i="18"/>
  <c r="U366" i="18"/>
  <c r="E365" i="18"/>
  <c r="U365" i="18" s="1"/>
  <c r="AP253" i="5"/>
  <c r="AI253" i="5" s="1"/>
  <c r="E16" i="35"/>
  <c r="E351" i="18"/>
  <c r="U351" i="18" s="1"/>
  <c r="AU48" i="5"/>
  <c r="AN48" i="5" s="1"/>
  <c r="AU329" i="5"/>
  <c r="AN329" i="5" s="1"/>
  <c r="AU339" i="5"/>
  <c r="AN339" i="5" s="1"/>
  <c r="AT351" i="5"/>
  <c r="H22" i="35"/>
  <c r="I22" i="35"/>
  <c r="F22" i="35"/>
  <c r="AE195" i="5"/>
  <c r="C9" i="3" s="1"/>
  <c r="E9" i="3" s="1"/>
  <c r="C11" i="3"/>
  <c r="E11" i="3" s="1"/>
  <c r="AG195" i="5"/>
  <c r="E5" i="4"/>
  <c r="U372" i="18"/>
  <c r="I372" i="18"/>
  <c r="Y372" i="18" s="1"/>
  <c r="AU375" i="5"/>
  <c r="AN375" i="5" s="1"/>
  <c r="J75" i="35"/>
  <c r="AE253" i="5"/>
  <c r="AG253" i="5" s="1"/>
  <c r="AG258" i="5"/>
  <c r="AG34" i="5"/>
  <c r="AG33" i="5" s="1"/>
  <c r="C28" i="20" s="1"/>
  <c r="E34" i="4"/>
  <c r="AF7" i="5"/>
  <c r="AF1" i="5" s="1"/>
  <c r="AF3" i="5" s="1"/>
  <c r="F40" i="35"/>
  <c r="G40" i="35"/>
  <c r="J30" i="35"/>
  <c r="I40" i="35"/>
  <c r="H40" i="35"/>
  <c r="J62" i="35"/>
  <c r="AB1" i="5"/>
  <c r="I74" i="35"/>
  <c r="H74" i="35"/>
  <c r="F74" i="35"/>
  <c r="G74" i="35"/>
  <c r="H73" i="35"/>
  <c r="G73" i="35"/>
  <c r="E73" i="35"/>
  <c r="F73" i="35"/>
  <c r="R187" i="5"/>
  <c r="F24" i="21"/>
  <c r="W110" i="17"/>
  <c r="V6" i="17"/>
  <c r="E40" i="35"/>
  <c r="AU163" i="5"/>
  <c r="AN163" i="5" s="1"/>
  <c r="F43" i="35"/>
  <c r="F41" i="35" s="1"/>
  <c r="AQ167" i="5"/>
  <c r="AJ167" i="5" s="1"/>
  <c r="G43" i="35"/>
  <c r="G41" i="35" s="1"/>
  <c r="AR167" i="5"/>
  <c r="AK167" i="5" s="1"/>
  <c r="G22" i="35"/>
  <c r="AU68" i="5"/>
  <c r="AN68" i="5" s="1"/>
  <c r="AP287" i="5"/>
  <c r="AI287" i="5" s="1"/>
  <c r="AQ253" i="5"/>
  <c r="AJ253" i="5" s="1"/>
  <c r="AE284" i="5"/>
  <c r="AP167" i="5"/>
  <c r="AI167" i="5" s="1"/>
  <c r="E43" i="35"/>
  <c r="AU168" i="5"/>
  <c r="AN168" i="5" s="1"/>
  <c r="K7" i="21"/>
  <c r="G7" i="21" s="1"/>
  <c r="G8" i="21" s="1"/>
  <c r="AU360" i="5"/>
  <c r="AN360" i="5" s="1"/>
  <c r="E74" i="35"/>
  <c r="G176" i="21"/>
  <c r="E26" i="4"/>
  <c r="C22" i="4"/>
  <c r="G54" i="35"/>
  <c r="C9" i="4"/>
  <c r="E13" i="4"/>
  <c r="H54" i="35"/>
  <c r="AU236" i="5"/>
  <c r="AN236" i="5" s="1"/>
  <c r="F54" i="35"/>
  <c r="I54" i="35"/>
  <c r="C6" i="3"/>
  <c r="E6" i="3" s="1"/>
  <c r="J10" i="35" l="1"/>
  <c r="AF1" i="27"/>
  <c r="AH7" i="27"/>
  <c r="AU328" i="5"/>
  <c r="AN29" i="5"/>
  <c r="AV29" i="5"/>
  <c r="J52" i="35"/>
  <c r="AL328" i="5"/>
  <c r="H72" i="35" s="1"/>
  <c r="H71" i="35" s="1"/>
  <c r="AJ77" i="5"/>
  <c r="F24" i="35" s="1"/>
  <c r="F6" i="35"/>
  <c r="F4" i="35" s="1"/>
  <c r="AJ9" i="5"/>
  <c r="AK328" i="5"/>
  <c r="G72" i="35" s="1"/>
  <c r="G71" i="35" s="1"/>
  <c r="AJ328" i="5"/>
  <c r="F72" i="35" s="1"/>
  <c r="F71" i="35" s="1"/>
  <c r="AU35" i="5"/>
  <c r="AN35" i="5" s="1"/>
  <c r="AJ35" i="5"/>
  <c r="F16" i="35" s="1"/>
  <c r="J16" i="35" s="1"/>
  <c r="AK77" i="5"/>
  <c r="G24" i="35" s="1"/>
  <c r="AM351" i="5"/>
  <c r="I73" i="35" s="1"/>
  <c r="AM328" i="5"/>
  <c r="I72" i="35" s="1"/>
  <c r="AI328" i="5"/>
  <c r="E72" i="35" s="1"/>
  <c r="B20" i="20"/>
  <c r="C20" i="20"/>
  <c r="AU300" i="5"/>
  <c r="AN300" i="5" s="1"/>
  <c r="AU258" i="5"/>
  <c r="AN258" i="5" s="1"/>
  <c r="AU287" i="5"/>
  <c r="AN287" i="5" s="1"/>
  <c r="G175" i="21"/>
  <c r="G177" i="21" s="1"/>
  <c r="AJ8" i="5"/>
  <c r="I351" i="18"/>
  <c r="Y351" i="18" s="1"/>
  <c r="AP327" i="5"/>
  <c r="AI327" i="5" s="1"/>
  <c r="I365" i="18"/>
  <c r="Y365" i="18" s="1"/>
  <c r="AS327" i="5"/>
  <c r="AL327" i="5" s="1"/>
  <c r="E350" i="18"/>
  <c r="I350" i="18" s="1"/>
  <c r="Y350" i="18" s="1"/>
  <c r="AL8" i="5"/>
  <c r="AR327" i="5"/>
  <c r="AK327" i="5" s="1"/>
  <c r="I6" i="3"/>
  <c r="AT327" i="5"/>
  <c r="AM327" i="5" s="1"/>
  <c r="AN328" i="5"/>
  <c r="AQ327" i="5"/>
  <c r="AJ327" i="5" s="1"/>
  <c r="AU351" i="5"/>
  <c r="AN351" i="5" s="1"/>
  <c r="AM8" i="5"/>
  <c r="C28" i="4"/>
  <c r="E28" i="4" s="1"/>
  <c r="AU77" i="5"/>
  <c r="AN77" i="5" s="1"/>
  <c r="AB3" i="5"/>
  <c r="AE252" i="5"/>
  <c r="AE194" i="5" s="1"/>
  <c r="B29" i="20" s="1"/>
  <c r="AG284" i="5"/>
  <c r="AG252" i="5" s="1"/>
  <c r="AG194" i="5" s="1"/>
  <c r="AI8" i="5"/>
  <c r="J40" i="35"/>
  <c r="J74" i="35"/>
  <c r="R184" i="5"/>
  <c r="R181" i="5"/>
  <c r="F29" i="21"/>
  <c r="B13" i="20"/>
  <c r="C13" i="20"/>
  <c r="AP286" i="5"/>
  <c r="AI286" i="5" s="1"/>
  <c r="J22" i="35"/>
  <c r="AQ284" i="5"/>
  <c r="AJ284" i="5" s="1"/>
  <c r="G66" i="35"/>
  <c r="J66" i="35" s="1"/>
  <c r="AU277" i="5"/>
  <c r="AN277" i="5" s="1"/>
  <c r="E58" i="35"/>
  <c r="AU167" i="5"/>
  <c r="AN167" i="5" s="1"/>
  <c r="AT284" i="5"/>
  <c r="AM284" i="5" s="1"/>
  <c r="AS253" i="5"/>
  <c r="AL253" i="5" s="1"/>
  <c r="AS284" i="5"/>
  <c r="AL284" i="5" s="1"/>
  <c r="AT253" i="5"/>
  <c r="AM253" i="5" s="1"/>
  <c r="AR253" i="5"/>
  <c r="AK253" i="5" s="1"/>
  <c r="C32" i="4"/>
  <c r="E32" i="4" s="1"/>
  <c r="E41" i="35"/>
  <c r="J43" i="35"/>
  <c r="J41" i="35" s="1"/>
  <c r="F58" i="35"/>
  <c r="AR284" i="5"/>
  <c r="AK284" i="5" s="1"/>
  <c r="B28" i="20"/>
  <c r="C5" i="3"/>
  <c r="E22" i="4"/>
  <c r="J54" i="35"/>
  <c r="E9" i="4"/>
  <c r="C8" i="4"/>
  <c r="E8" i="4" s="1"/>
  <c r="AF3" i="27" l="1"/>
  <c r="AH3" i="27" s="1"/>
  <c r="AH1" i="27"/>
  <c r="C23" i="20"/>
  <c r="D23" i="20" s="1"/>
  <c r="B23" i="20"/>
  <c r="J24" i="35"/>
  <c r="I71" i="35"/>
  <c r="J73" i="35"/>
  <c r="J72" i="35"/>
  <c r="E71" i="35"/>
  <c r="AU286" i="5"/>
  <c r="AN286" i="5" s="1"/>
  <c r="E349" i="18"/>
  <c r="I349" i="18" s="1"/>
  <c r="Y349" i="18" s="1"/>
  <c r="U350" i="18"/>
  <c r="AU327" i="5"/>
  <c r="AN327" i="5" s="1"/>
  <c r="C10" i="3"/>
  <c r="E10" i="3" s="1"/>
  <c r="I8" i="3" s="1"/>
  <c r="I9" i="3" s="1"/>
  <c r="G68" i="35"/>
  <c r="F68" i="35"/>
  <c r="F56" i="35" s="1"/>
  <c r="AQ252" i="5"/>
  <c r="AJ252" i="5" s="1"/>
  <c r="H68" i="35"/>
  <c r="I68" i="35"/>
  <c r="C8" i="3"/>
  <c r="E8" i="3" s="1"/>
  <c r="R192" i="5"/>
  <c r="F30" i="21"/>
  <c r="C27" i="4"/>
  <c r="AE7" i="5"/>
  <c r="C29" i="20"/>
  <c r="C31" i="20" s="1"/>
  <c r="AG7" i="5"/>
  <c r="AT252" i="5"/>
  <c r="AM252" i="5" s="1"/>
  <c r="I58" i="35"/>
  <c r="AS252" i="5"/>
  <c r="AL252" i="5" s="1"/>
  <c r="H58" i="35"/>
  <c r="AR252" i="5"/>
  <c r="AK252" i="5" s="1"/>
  <c r="G58" i="35"/>
  <c r="AU253" i="5"/>
  <c r="AN253" i="5" s="1"/>
  <c r="AP284" i="5"/>
  <c r="AI284" i="5" s="1"/>
  <c r="E5" i="3"/>
  <c r="B31" i="20"/>
  <c r="AE1" i="5" l="1"/>
  <c r="AE3" i="5" s="1"/>
  <c r="AG3" i="5" s="1"/>
  <c r="J71" i="35"/>
  <c r="U349" i="18"/>
  <c r="H56" i="35"/>
  <c r="G56" i="35"/>
  <c r="I56" i="35"/>
  <c r="C16" i="3"/>
  <c r="R262" i="5"/>
  <c r="F31" i="21"/>
  <c r="E27" i="4"/>
  <c r="C21" i="4"/>
  <c r="E68" i="35"/>
  <c r="AU284" i="5"/>
  <c r="AN284" i="5" s="1"/>
  <c r="AP252" i="5"/>
  <c r="AI252" i="5" s="1"/>
  <c r="J58" i="35"/>
  <c r="E16" i="3"/>
  <c r="F5" i="3" s="1"/>
  <c r="AG1" i="5" l="1"/>
  <c r="AU252" i="5"/>
  <c r="AN252" i="5" s="1"/>
  <c r="F32" i="21"/>
  <c r="R343" i="5"/>
  <c r="C38" i="4"/>
  <c r="E38" i="4" s="1"/>
  <c r="F6" i="4" s="1"/>
  <c r="E21" i="4"/>
  <c r="J68" i="35"/>
  <c r="J56" i="35" s="1"/>
  <c r="E56" i="35"/>
  <c r="F10" i="3"/>
  <c r="F12" i="3"/>
  <c r="F15" i="3"/>
  <c r="F4" i="3"/>
  <c r="F13" i="3"/>
  <c r="F14" i="3"/>
  <c r="F11" i="3"/>
  <c r="F7" i="3"/>
  <c r="F9" i="3"/>
  <c r="F6" i="3"/>
  <c r="F8" i="3"/>
  <c r="F11" i="4" l="1"/>
  <c r="F21" i="4"/>
  <c r="R344" i="5"/>
  <c r="F33" i="21"/>
  <c r="F9" i="4"/>
  <c r="F28" i="4"/>
  <c r="F20" i="4"/>
  <c r="F5" i="4"/>
  <c r="F18" i="4"/>
  <c r="F27" i="4"/>
  <c r="F36" i="4"/>
  <c r="F14" i="4"/>
  <c r="F26" i="4"/>
  <c r="F7" i="4"/>
  <c r="F12" i="4"/>
  <c r="F4" i="4"/>
  <c r="F17" i="4"/>
  <c r="F23" i="4"/>
  <c r="F10" i="4"/>
  <c r="F22" i="4"/>
  <c r="F35" i="4"/>
  <c r="F32" i="4"/>
  <c r="F16" i="4"/>
  <c r="F29" i="4"/>
  <c r="F33" i="4"/>
  <c r="F30" i="4"/>
  <c r="F24" i="4"/>
  <c r="F15" i="4"/>
  <c r="F37" i="4"/>
  <c r="F8" i="4"/>
  <c r="F25" i="4"/>
  <c r="F19" i="4"/>
  <c r="F34" i="4"/>
  <c r="F31" i="4"/>
  <c r="F13" i="4"/>
  <c r="F16" i="3"/>
  <c r="F38" i="4" l="1"/>
  <c r="R345" i="5"/>
  <c r="F39" i="21"/>
  <c r="F45" i="21" l="1"/>
  <c r="R12" i="5"/>
  <c r="R17" i="5"/>
  <c r="F46" i="21" l="1"/>
  <c r="R88" i="5" s="1"/>
  <c r="R25" i="5"/>
  <c r="F47" i="21" l="1"/>
  <c r="R165" i="5" l="1"/>
  <c r="F48" i="21"/>
  <c r="F49" i="21" l="1"/>
  <c r="R275" i="5"/>
  <c r="E55" i="21" l="1"/>
  <c r="R30" i="5" s="1"/>
  <c r="R341" i="5"/>
  <c r="E56" i="21" l="1"/>
  <c r="E58" i="21" s="1"/>
  <c r="R37" i="5" l="1"/>
  <c r="R73" i="5" l="1"/>
  <c r="E59" i="21"/>
  <c r="E60" i="21" l="1"/>
  <c r="R74" i="5"/>
  <c r="E63" i="21" l="1"/>
  <c r="E66" i="21" s="1"/>
  <c r="R83" i="5"/>
  <c r="R81" i="5"/>
  <c r="R131" i="5" l="1"/>
  <c r="R136" i="5" l="1"/>
  <c r="E67" i="21"/>
  <c r="E69" i="21" l="1"/>
  <c r="R137" i="5"/>
  <c r="R139" i="5"/>
  <c r="E71" i="21" l="1"/>
  <c r="R154" i="5"/>
  <c r="R151" i="5"/>
  <c r="E74" i="21" l="1"/>
  <c r="R152" i="5"/>
  <c r="R155" i="5"/>
  <c r="E76" i="21" l="1"/>
  <c r="R170" i="5"/>
  <c r="E77" i="21" l="1"/>
  <c r="R175" i="5"/>
  <c r="R183" i="5" l="1"/>
  <c r="E78" i="21"/>
  <c r="R197" i="5" l="1"/>
  <c r="E79" i="21"/>
  <c r="E82" i="21" l="1"/>
  <c r="R255" i="5"/>
  <c r="E83" i="21" l="1"/>
  <c r="R260" i="5"/>
  <c r="R263" i="5" l="1"/>
  <c r="E84" i="21"/>
  <c r="R274" i="5" l="1"/>
  <c r="E85" i="21"/>
  <c r="R288" i="5" l="1"/>
  <c r="E87" i="21"/>
  <c r="R302" i="5" l="1"/>
  <c r="R310" i="5"/>
  <c r="R306" i="5"/>
  <c r="E93" i="21"/>
  <c r="R295" i="5"/>
  <c r="R320" i="5"/>
  <c r="E94" i="21" l="1"/>
  <c r="R325" i="5" s="1"/>
  <c r="R291" i="5"/>
  <c r="E95" i="21" l="1"/>
  <c r="E96" i="21" s="1"/>
  <c r="R349" i="5" l="1"/>
  <c r="E97" i="21"/>
  <c r="R358" i="5"/>
  <c r="E98" i="21" l="1"/>
  <c r="R373" i="5"/>
  <c r="R376" i="5" l="1"/>
  <c r="E99" i="21"/>
  <c r="R377" i="5" l="1"/>
  <c r="E100" i="21"/>
  <c r="E106" i="21" s="1"/>
  <c r="E107" i="21" s="1"/>
  <c r="E108" i="21" l="1"/>
  <c r="R26" i="5"/>
  <c r="R378" i="5"/>
  <c r="E111" i="21" l="1"/>
  <c r="R40" i="5"/>
  <c r="R23" i="5"/>
  <c r="E112" i="21" l="1"/>
  <c r="R45" i="5"/>
  <c r="E113" i="21" l="1"/>
  <c r="E114" i="21" s="1"/>
  <c r="R46" i="5"/>
  <c r="E115" i="21" l="1"/>
  <c r="R59" i="5"/>
  <c r="R47" i="5"/>
  <c r="E116" i="21" l="1"/>
  <c r="R69" i="5" s="1"/>
  <c r="R63" i="5"/>
  <c r="E117" i="21" l="1"/>
  <c r="R72" i="5" s="1"/>
  <c r="E118" i="21" l="1"/>
  <c r="R75" i="5" s="1"/>
  <c r="E119" i="21" l="1"/>
  <c r="E120" i="21" s="1"/>
  <c r="R79" i="5" l="1"/>
  <c r="R80" i="5"/>
  <c r="E121" i="21"/>
  <c r="R82" i="5" l="1"/>
  <c r="E122" i="21"/>
  <c r="E123" i="21" l="1"/>
  <c r="R86" i="5"/>
  <c r="R89" i="5" l="1"/>
  <c r="E124" i="21"/>
  <c r="E125" i="21" l="1"/>
  <c r="R90" i="5"/>
  <c r="R102" i="5" l="1"/>
  <c r="E126" i="21"/>
  <c r="E127" i="21" l="1"/>
  <c r="E129" i="21" s="1"/>
  <c r="E130" i="21" s="1"/>
  <c r="R127" i="5"/>
  <c r="R144" i="5" l="1"/>
  <c r="R147" i="5" l="1"/>
  <c r="E131" i="21" l="1"/>
  <c r="R160" i="5"/>
  <c r="R164" i="5" l="1"/>
  <c r="E135" i="21"/>
  <c r="R265" i="5" l="1"/>
  <c r="E136" i="21"/>
  <c r="R269" i="5" l="1"/>
  <c r="E137" i="21"/>
  <c r="R278" i="5" l="1"/>
  <c r="R271" i="5"/>
  <c r="E139" i="21"/>
  <c r="R279" i="5" l="1"/>
  <c r="E140" i="21"/>
  <c r="E141" i="21" l="1"/>
  <c r="R281" i="5"/>
  <c r="E142" i="21" l="1"/>
  <c r="E143" i="21" s="1"/>
  <c r="E144" i="21" s="1"/>
  <c r="R330" i="5"/>
  <c r="R331" i="5" l="1"/>
  <c r="R332" i="5" l="1"/>
  <c r="E145" i="21"/>
  <c r="R333" i="5"/>
  <c r="R334" i="5" l="1"/>
  <c r="E146" i="21"/>
  <c r="R335" i="5" l="1"/>
  <c r="E147" i="21"/>
  <c r="R336" i="5" l="1"/>
  <c r="E148" i="21"/>
  <c r="E149" i="21" l="1"/>
  <c r="R337" i="5"/>
  <c r="E150" i="21" l="1"/>
  <c r="R338" i="5"/>
  <c r="E151" i="21" l="1"/>
  <c r="R353" i="5"/>
  <c r="R354" i="5" l="1"/>
  <c r="E152" i="21"/>
  <c r="E153" i="21" l="1"/>
  <c r="R355" i="5"/>
  <c r="E154" i="21" l="1"/>
  <c r="R356" i="5"/>
  <c r="R363" i="5" l="1"/>
  <c r="E155" i="21"/>
  <c r="E156" i="21" l="1"/>
  <c r="R364" i="5"/>
  <c r="R365" i="5" l="1"/>
  <c r="E157" i="21"/>
  <c r="R366" i="5" l="1"/>
  <c r="E158" i="21"/>
  <c r="R367" i="5" l="1"/>
  <c r="E159" i="21"/>
  <c r="E160" i="21" l="1"/>
  <c r="R368" i="5"/>
  <c r="R369" i="5" l="1"/>
  <c r="E172" i="21"/>
  <c r="E132" i="21" s="1"/>
  <c r="R201" i="5" l="1"/>
  <c r="E133" i="21"/>
  <c r="R237" i="5"/>
  <c r="R222" i="5"/>
  <c r="E134" i="21" l="1"/>
  <c r="R203" i="5" s="1"/>
  <c r="R202" i="5"/>
  <c r="AR15" i="5"/>
  <c r="AR9" i="5" s="1"/>
  <c r="AK15" i="5" l="1"/>
  <c r="AR8" i="5"/>
  <c r="AU8" i="5" s="1"/>
  <c r="AU15" i="5"/>
  <c r="E220" i="18"/>
  <c r="AN15" i="5" l="1"/>
  <c r="AV15" i="5"/>
  <c r="G6" i="35"/>
  <c r="G4" i="35" s="1"/>
  <c r="AK9" i="5"/>
  <c r="AU9" i="5"/>
  <c r="AK8" i="5"/>
  <c r="E177" i="18"/>
  <c r="I220" i="18"/>
  <c r="Y220" i="18" s="1"/>
  <c r="U220" i="18"/>
  <c r="AN9" i="5" l="1"/>
  <c r="AV9" i="5"/>
  <c r="U177" i="18"/>
  <c r="I177" i="18"/>
  <c r="Y177" i="18" s="1"/>
  <c r="E109" i="18"/>
  <c r="J6" i="35"/>
  <c r="J4" i="35" s="1"/>
  <c r="AN8" i="5" l="1"/>
  <c r="AV8" i="5"/>
  <c r="I109" i="18"/>
  <c r="Y109" i="18" s="1"/>
  <c r="U109" i="18"/>
  <c r="AU150" i="5" l="1"/>
  <c r="AN150" i="5" s="1"/>
  <c r="AS149" i="5"/>
  <c r="AR149" i="5"/>
  <c r="AK149" i="5" s="1"/>
  <c r="AT149" i="5"/>
  <c r="AM149" i="5" s="1"/>
  <c r="AP149" i="5"/>
  <c r="AQ149" i="5"/>
  <c r="AJ149" i="5" s="1"/>
  <c r="AS141" i="5" l="1"/>
  <c r="AL141" i="5" s="1"/>
  <c r="H36" i="35" s="1"/>
  <c r="H14" i="35" s="1"/>
  <c r="H13" i="35" s="1"/>
  <c r="AL149" i="5"/>
  <c r="AP141" i="5"/>
  <c r="AI141" i="5" s="1"/>
  <c r="E36" i="35" s="1"/>
  <c r="AI149" i="5"/>
  <c r="AQ141" i="5"/>
  <c r="AT141" i="5"/>
  <c r="AM141" i="5" s="1"/>
  <c r="AU149" i="5"/>
  <c r="AN149" i="5" s="1"/>
  <c r="AR141" i="5"/>
  <c r="AK141" i="5" s="1"/>
  <c r="AS34" i="5" l="1"/>
  <c r="AL34" i="5" s="1"/>
  <c r="AP34" i="5"/>
  <c r="AI34" i="5" s="1"/>
  <c r="AJ141" i="5"/>
  <c r="F36" i="35" s="1"/>
  <c r="F14" i="35" s="1"/>
  <c r="F13" i="35" s="1"/>
  <c r="AQ34" i="5"/>
  <c r="AJ34" i="5" s="1"/>
  <c r="AT34" i="5"/>
  <c r="AM34" i="5" s="1"/>
  <c r="I36" i="35"/>
  <c r="I14" i="35" s="1"/>
  <c r="I13" i="35" s="1"/>
  <c r="AR34" i="5"/>
  <c r="AK34" i="5" s="1"/>
  <c r="G36" i="35"/>
  <c r="G14" i="35" s="1"/>
  <c r="G13" i="35" s="1"/>
  <c r="E14" i="35"/>
  <c r="E13" i="35" s="1"/>
  <c r="AU141" i="5"/>
  <c r="AN141" i="5" s="1"/>
  <c r="AS33" i="5" l="1"/>
  <c r="AL33" i="5" s="1"/>
  <c r="AP33" i="5"/>
  <c r="AI33" i="5" s="1"/>
  <c r="AQ33" i="5"/>
  <c r="AU34" i="5"/>
  <c r="AN34" i="5" s="1"/>
  <c r="AR33" i="5"/>
  <c r="J36" i="35"/>
  <c r="AT33" i="5"/>
  <c r="AJ33" i="5" l="1"/>
  <c r="J14" i="35"/>
  <c r="J13" i="35" s="1"/>
  <c r="AK33" i="5"/>
  <c r="AM33" i="5"/>
  <c r="AU33" i="5"/>
  <c r="AN33" i="5" l="1"/>
  <c r="AT211" i="5"/>
  <c r="AM211" i="5" s="1"/>
  <c r="AS211" i="5"/>
  <c r="AL211" i="5" s="1"/>
  <c r="AR211" i="5"/>
  <c r="AK211" i="5" s="1"/>
  <c r="AP211" i="5"/>
  <c r="AI211" i="5" s="1"/>
  <c r="AQ211" i="5"/>
  <c r="AQ199" i="5" l="1"/>
  <c r="AQ195" i="5" s="1"/>
  <c r="AJ195" i="5" s="1"/>
  <c r="AJ211" i="5"/>
  <c r="AS199" i="5"/>
  <c r="AL199" i="5" s="1"/>
  <c r="H49" i="35" s="1"/>
  <c r="H45" i="35" s="1"/>
  <c r="H44" i="35" s="1"/>
  <c r="H76" i="35" s="1"/>
  <c r="AU211" i="5"/>
  <c r="AN211" i="5" s="1"/>
  <c r="AR199" i="5"/>
  <c r="AP199" i="5"/>
  <c r="AT199" i="5"/>
  <c r="AJ199" i="5" l="1"/>
  <c r="F49" i="35" s="1"/>
  <c r="F45" i="35" s="1"/>
  <c r="F44" i="35" s="1"/>
  <c r="F76" i="35" s="1"/>
  <c r="AQ194" i="5"/>
  <c r="AJ194" i="5" s="1"/>
  <c r="AS195" i="5"/>
  <c r="AS194" i="5" s="1"/>
  <c r="AU199" i="5"/>
  <c r="AP195" i="5"/>
  <c r="AI199" i="5"/>
  <c r="E49" i="35" s="1"/>
  <c r="AM199" i="5"/>
  <c r="I49" i="35" s="1"/>
  <c r="I45" i="35" s="1"/>
  <c r="I44" i="35" s="1"/>
  <c r="I76" i="35" s="1"/>
  <c r="AT195" i="5"/>
  <c r="AK199" i="5"/>
  <c r="G49" i="35" s="1"/>
  <c r="G45" i="35" s="1"/>
  <c r="G44" i="35" s="1"/>
  <c r="G76" i="35" s="1"/>
  <c r="AR195" i="5"/>
  <c r="AQ7" i="5" l="1"/>
  <c r="C8" i="14" s="1"/>
  <c r="AL195" i="5"/>
  <c r="AK195" i="5"/>
  <c r="AR194" i="5"/>
  <c r="E45" i="35"/>
  <c r="E44" i="35" s="1"/>
  <c r="E76" i="35" s="1"/>
  <c r="J76" i="35" s="1"/>
  <c r="J49" i="35"/>
  <c r="J45" i="35" s="1"/>
  <c r="J44" i="35" s="1"/>
  <c r="AS7" i="5"/>
  <c r="E8" i="14" s="1"/>
  <c r="AL194" i="5"/>
  <c r="AP194" i="5"/>
  <c r="AI195" i="5"/>
  <c r="AT194" i="5"/>
  <c r="AM195" i="5"/>
  <c r="AN199" i="5"/>
  <c r="AU195" i="5"/>
  <c r="D7" i="15" l="1"/>
  <c r="D11" i="15" s="1"/>
  <c r="AJ7" i="5"/>
  <c r="F7" i="15"/>
  <c r="F11" i="15" s="1"/>
  <c r="C10" i="14"/>
  <c r="AP7" i="5"/>
  <c r="AI194" i="5"/>
  <c r="AM194" i="5"/>
  <c r="AT7" i="5"/>
  <c r="F8" i="14" s="1"/>
  <c r="AR7" i="5"/>
  <c r="D8" i="14" s="1"/>
  <c r="AK194" i="5"/>
  <c r="AU194" i="5"/>
  <c r="AN195" i="5"/>
  <c r="AL7" i="5"/>
  <c r="B8" i="14" l="1"/>
  <c r="AU7" i="5"/>
  <c r="C7" i="15"/>
  <c r="G7" i="15"/>
  <c r="G11" i="15" s="1"/>
  <c r="E7" i="15"/>
  <c r="E11" i="15" s="1"/>
  <c r="E10" i="14"/>
  <c r="AN194" i="5"/>
  <c r="AI7" i="5"/>
  <c r="AK7" i="5"/>
  <c r="E5" i="18"/>
  <c r="AM7" i="5"/>
  <c r="AN7" i="5" l="1"/>
  <c r="AV7" i="5"/>
  <c r="F10" i="14"/>
  <c r="D10" i="14"/>
  <c r="B10" i="14"/>
  <c r="D9" i="13"/>
  <c r="I5" i="18"/>
  <c r="Y5" i="18" s="1"/>
  <c r="U5" i="18"/>
  <c r="C11" i="15"/>
  <c r="C8" i="15"/>
  <c r="G8" i="14" l="1"/>
  <c r="H9" i="13"/>
  <c r="H11" i="13" s="1"/>
  <c r="D11" i="13"/>
  <c r="C12" i="15"/>
  <c r="D8" i="15"/>
  <c r="D12" i="15" s="1"/>
  <c r="G10" i="14" l="1"/>
  <c r="E8" i="15"/>
  <c r="E12" i="15" s="1"/>
  <c r="H9" i="14" l="1"/>
  <c r="C11" i="14"/>
  <c r="E11" i="14"/>
  <c r="F11" i="14"/>
  <c r="D11" i="14"/>
  <c r="B11" i="14"/>
  <c r="H8" i="14"/>
  <c r="F8" i="15"/>
  <c r="F12" i="15" s="1"/>
  <c r="H10" i="14" l="1"/>
  <c r="G11" i="14"/>
  <c r="G8" i="15"/>
  <c r="G12" i="15" s="1"/>
</calcChain>
</file>

<file path=xl/sharedStrings.xml><?xml version="1.0" encoding="utf-8"?>
<sst xmlns="http://schemas.openxmlformats.org/spreadsheetml/2006/main" count="6281" uniqueCount="2309">
  <si>
    <t>Instrumentos de Gestión del Programa</t>
  </si>
  <si>
    <t>Índice</t>
  </si>
  <si>
    <t>Ref.</t>
  </si>
  <si>
    <t>Nombre de la Hoja</t>
  </si>
  <si>
    <t>Nombre del Informe</t>
  </si>
  <si>
    <t>Descripción complementaria</t>
  </si>
  <si>
    <t>1_MR</t>
  </si>
  <si>
    <t>Matriz de Resultados del Programa</t>
  </si>
  <si>
    <t>2_EDT</t>
  </si>
  <si>
    <t xml:space="preserve">Estructura de Descomposición de Entregables del Programa </t>
  </si>
  <si>
    <t>Hasta nivel de productos</t>
  </si>
  <si>
    <t>3_EE</t>
  </si>
  <si>
    <t>Propuesta para el Esquema de Ejecución del Programa</t>
  </si>
  <si>
    <t>4.1_CC C</t>
  </si>
  <si>
    <t>Cuadro de Costos del Proyecto a Nivel de Componentes (USD)</t>
  </si>
  <si>
    <t>4.2_CC P</t>
  </si>
  <si>
    <t>Cuadro de Costos del Proyecto a Nivel de Productos (USD)</t>
  </si>
  <si>
    <t>5_Info_PMR</t>
  </si>
  <si>
    <t>Información de avance para el PMR</t>
  </si>
  <si>
    <t>6.1_PD_APry'</t>
  </si>
  <si>
    <t>Programación de Desembolsos (USD) por año de Programa</t>
  </si>
  <si>
    <t>Programación con criterio de año de Programa y no año calendario</t>
  </si>
  <si>
    <t>6.2_PD'</t>
  </si>
  <si>
    <t>Programación de Desembolsos (USD)</t>
  </si>
  <si>
    <t>Programación con criterio de año calendario y no año de Programa</t>
  </si>
  <si>
    <t>7_Curva S</t>
  </si>
  <si>
    <t>Curva S de uso de recursos</t>
  </si>
  <si>
    <t>Matriz de Planificación del Programa / Proyecto</t>
  </si>
  <si>
    <t>Integra la Gestión de Alcance, de Tiempo, de Adquisiciones, Presupuesto Global de Inversión detallado hasta nivel de Recursos (insumos) y Plan Financiero Multianual para cada Fuente de Financiamiento. Esta hoja de calculo es el la tabla principal a partir de la cual se encuentran vinculadas las demas hojas de cálculo</t>
  </si>
  <si>
    <t>8.1_POA_1</t>
  </si>
  <si>
    <t>POA Año 1</t>
  </si>
  <si>
    <t>9_PFM'</t>
  </si>
  <si>
    <t>Plan Financiero Multianual</t>
  </si>
  <si>
    <t>9.1 PFM_APry'</t>
  </si>
  <si>
    <t>Plan Financiero Multianual por año del Programa</t>
  </si>
  <si>
    <t>10.1_Est_Proy</t>
  </si>
  <si>
    <t>Plan de Adquisiciones Global</t>
  </si>
  <si>
    <t>Para toda la vida del Programa</t>
  </si>
  <si>
    <t>10.2_PA</t>
  </si>
  <si>
    <t>Plan de Adquisiciones Global del Programa con fechas estimadas</t>
  </si>
  <si>
    <t>10.3_PA_Det</t>
  </si>
  <si>
    <t xml:space="preserve">Programación Inicial de Adquisiciones - Años 1 y 2 del Programa (versión borrador) </t>
  </si>
  <si>
    <t xml:space="preserve">8. Matriz de Planificación </t>
  </si>
  <si>
    <t>Total programado</t>
  </si>
  <si>
    <t>Aprobado progr.</t>
  </si>
  <si>
    <t>TC</t>
  </si>
  <si>
    <t>Diferencia</t>
  </si>
  <si>
    <t>Gestión de Alcance</t>
  </si>
  <si>
    <t>Gestión de Resultados (METAS) - Gestión de Tiempo</t>
  </si>
  <si>
    <t>Gestión de Aquisiciones</t>
  </si>
  <si>
    <t>Gestión de Costos</t>
  </si>
  <si>
    <t>Gestión de Financiamiento USD</t>
  </si>
  <si>
    <t>PROGRAMACIÓN FINANCIERA TOTAL - USD</t>
  </si>
  <si>
    <t>PROGRAMACIÓN FINANCIERA BID - USD</t>
  </si>
  <si>
    <t>PROGRAMACIÓN FINANCIERA CL USD</t>
  </si>
  <si>
    <t>EDT</t>
  </si>
  <si>
    <t>Producto / Req.</t>
  </si>
  <si>
    <t>Componente/ Producto/ Actividad</t>
  </si>
  <si>
    <t>Responsable</t>
  </si>
  <si>
    <t>Unidad de Medida</t>
  </si>
  <si>
    <t>Línea de Base</t>
  </si>
  <si>
    <t>Año 1</t>
  </si>
  <si>
    <t>Año 2</t>
  </si>
  <si>
    <t>Año 3</t>
  </si>
  <si>
    <t>Año 4</t>
  </si>
  <si>
    <t>Año 5</t>
  </si>
  <si>
    <t>Año 6</t>
  </si>
  <si>
    <t>Total</t>
  </si>
  <si>
    <t>Metodo de Adquisición</t>
  </si>
  <si>
    <t>Política de Adquisición</t>
  </si>
  <si>
    <t>Tipo de adquisición</t>
  </si>
  <si>
    <t>N° de proceso PA</t>
  </si>
  <si>
    <t>Ejecución de Contrato</t>
  </si>
  <si>
    <t>Observac.</t>
  </si>
  <si>
    <t>Unidad de medida</t>
  </si>
  <si>
    <t>Cant 1</t>
  </si>
  <si>
    <t>Cant 2</t>
  </si>
  <si>
    <t>Cant 3</t>
  </si>
  <si>
    <t>Cant 4</t>
  </si>
  <si>
    <t>Costo Unitario USD (incluye impuestos)</t>
  </si>
  <si>
    <t>TOTAL USD</t>
  </si>
  <si>
    <t>BID</t>
  </si>
  <si>
    <t>Contrapartida Local</t>
  </si>
  <si>
    <t>Año 1
(II Semestre 2018)</t>
  </si>
  <si>
    <t>Año 2
(2019)</t>
  </si>
  <si>
    <t>Año 3
(2020)</t>
  </si>
  <si>
    <t>Año 4
(2021)</t>
  </si>
  <si>
    <t>Año 5
(2022)</t>
  </si>
  <si>
    <t>Año 6
(2023)</t>
  </si>
  <si>
    <t>Año 7
(I Semestre 2024)</t>
  </si>
  <si>
    <t>Año 7</t>
  </si>
  <si>
    <t>G</t>
  </si>
  <si>
    <t>1</t>
  </si>
  <si>
    <t>Componente 1:  Registro de personas e indentidad</t>
  </si>
  <si>
    <t>Responsables</t>
  </si>
  <si>
    <t>1.1</t>
  </si>
  <si>
    <r>
      <rPr>
        <b/>
        <u/>
        <sz val="10"/>
        <rFont val="Calibri"/>
        <family val="2"/>
        <scheme val="minor"/>
      </rPr>
      <t>Producto 1</t>
    </r>
    <r>
      <rPr>
        <b/>
        <sz val="10"/>
        <rFont val="Calibri"/>
        <family val="2"/>
        <scheme val="minor"/>
      </rPr>
      <t>: Nuevo modelo de gestión del RNP, implementado</t>
    </r>
  </si>
  <si>
    <t># Modelo</t>
  </si>
  <si>
    <t>Incluye desarrollo de procesos y procedimientos estratégicos y de apoyo, nueva estructura organizacional y modelo de gestión de recursos humanos</t>
  </si>
  <si>
    <t>1.1.1</t>
  </si>
  <si>
    <t xml:space="preserve">Revisión del diagnóstico situacional que incluye levantamiento del mapa de procesos en profundidad (caracterización y definición de procedimientos), la estructura organizacional  y los recursos humanos, tecnológicos y logísticos para la operación </t>
  </si>
  <si>
    <t>1.1.1.1</t>
  </si>
  <si>
    <t>Equipo técnico de asistencia técnica</t>
  </si>
  <si>
    <t>consultores/días</t>
  </si>
  <si>
    <t>1.1.1.2</t>
  </si>
  <si>
    <t xml:space="preserve">Coordinador </t>
  </si>
  <si>
    <t>1.1.1.3</t>
  </si>
  <si>
    <t>Experto / Asesor</t>
  </si>
  <si>
    <t>1.1.2</t>
  </si>
  <si>
    <t>Elaboración de la propuesta del nuevo modelo de gestion, que incluya la reestructuración organizacional, de personal necesario y un plan de implementación</t>
  </si>
  <si>
    <t>1.1.2.1</t>
  </si>
  <si>
    <t>1.1.2.2</t>
  </si>
  <si>
    <t>1.1.3</t>
  </si>
  <si>
    <t>Revisión de marco legal y propuesta reformas normativas, incluyendo el marco legal del SIN (Sistema de Identificación Nacional)</t>
  </si>
  <si>
    <t>1.1.3.1</t>
  </si>
  <si>
    <t>1.1.4</t>
  </si>
  <si>
    <t>Elaboración de la estrategia de gestión del cambio</t>
  </si>
  <si>
    <t>1.1.4.1</t>
  </si>
  <si>
    <t>1.1.5</t>
  </si>
  <si>
    <t>Implementación del nuevo modelo (capacitaciones, actividades de gestion del cambio, desvinculaciones de personal)</t>
  </si>
  <si>
    <t>1.1.5.1</t>
  </si>
  <si>
    <t>Capacitaciones</t>
  </si>
  <si>
    <t>Global</t>
  </si>
  <si>
    <t>1.1.5.2</t>
  </si>
  <si>
    <t>Desvinculaciones</t>
  </si>
  <si>
    <t>1.1.6</t>
  </si>
  <si>
    <t>Acompañamiento en la implementación del Nuevo Modelo, que incluye la sistematización del proceso de transformación institucional</t>
  </si>
  <si>
    <t>1.1.6.1</t>
  </si>
  <si>
    <t>1.1.6.2</t>
  </si>
  <si>
    <t>sin discriminar</t>
  </si>
  <si>
    <t>1.1.7</t>
  </si>
  <si>
    <t>Diseño e implementación de un Sistema de Gestión de RRHH</t>
  </si>
  <si>
    <t>,</t>
  </si>
  <si>
    <r>
      <rPr>
        <b/>
        <u/>
        <sz val="10"/>
        <rFont val="Calibri"/>
        <family val="2"/>
        <scheme val="minor"/>
      </rPr>
      <t>Producto 2</t>
    </r>
    <r>
      <rPr>
        <b/>
        <sz val="10"/>
        <rFont val="Calibri"/>
        <family val="2"/>
        <scheme val="minor"/>
      </rPr>
      <t>: Depuración de base de datos de registro civil y de identidad realizada</t>
    </r>
  </si>
  <si>
    <t># Base de datos</t>
  </si>
  <si>
    <t>1.2.1</t>
  </si>
  <si>
    <t xml:space="preserve">Auditoria de la calidad de la información de la base de datos </t>
  </si>
  <si>
    <t>1.2.2</t>
  </si>
  <si>
    <t>Depuraciones  en las bases de datos</t>
  </si>
  <si>
    <t>1.3</t>
  </si>
  <si>
    <r>
      <rPr>
        <b/>
        <u/>
        <sz val="10"/>
        <rFont val="Calibri"/>
        <family val="2"/>
        <scheme val="minor"/>
      </rPr>
      <t>Producto 3</t>
    </r>
    <r>
      <rPr>
        <b/>
        <sz val="10"/>
        <rFont val="Calibri"/>
        <family val="2"/>
        <scheme val="minor"/>
      </rPr>
      <t>: Nuevo modelo de atención, implementado</t>
    </r>
  </si>
  <si>
    <t xml:space="preserve">Incluye caracterización y diseño de los nuevos procesos misionales e incorporación de tecnologías a la gestión de los mismos </t>
  </si>
  <si>
    <t>1.3.1</t>
  </si>
  <si>
    <t xml:space="preserve">Revisión del diagnóstico situacional, levantamiento de procesos y diseños  de modelos conceptuales </t>
  </si>
  <si>
    <t>1.3.2</t>
  </si>
  <si>
    <t>Caracterización de procesos y desarrollo de procedimientos</t>
  </si>
  <si>
    <t>1.3.3</t>
  </si>
  <si>
    <t>Desarrollo  de un plan de gestión del cambio</t>
  </si>
  <si>
    <t>Estrategia</t>
  </si>
  <si>
    <t>1.3.4</t>
  </si>
  <si>
    <t>Reforma y equipamiento de los Registros Civiles Municipales (RCM)</t>
  </si>
  <si>
    <t>RCM</t>
  </si>
  <si>
    <t>1.3.5</t>
  </si>
  <si>
    <t>Ejecución de un plan de implementación para los procesos miisionales, incluye actividades de gestión del cambio</t>
  </si>
  <si>
    <t>1.3.6</t>
  </si>
  <si>
    <t>Incorporación de la nueva plataforma tecnologica necesaria para la implementación de los procesos misionales rediseñados</t>
  </si>
  <si>
    <t>Oracle</t>
  </si>
  <si>
    <t>1.4</t>
  </si>
  <si>
    <r>
      <rPr>
        <b/>
        <u/>
        <sz val="10"/>
        <rFont val="Calibri"/>
        <family val="2"/>
        <scheme val="minor"/>
      </rPr>
      <t>Producto 4</t>
    </r>
    <r>
      <rPr>
        <b/>
        <sz val="10"/>
        <rFont val="Calibri"/>
        <family val="2"/>
        <scheme val="minor"/>
      </rPr>
      <t>: Apoyo a la implementación del nuevo documento de identidad nacional</t>
    </r>
  </si>
  <si>
    <t># Tarjetas</t>
  </si>
  <si>
    <t>1.4.1</t>
  </si>
  <si>
    <t>Emisión de tarjetas</t>
  </si>
  <si>
    <t>Tarjetas</t>
  </si>
  <si>
    <t>1.4.2</t>
  </si>
  <si>
    <t>Adquisición de impresoras (para impresión de bajo volúmen)</t>
  </si>
  <si>
    <t>Impresoras</t>
  </si>
  <si>
    <t>1.5</t>
  </si>
  <si>
    <r>
      <rPr>
        <b/>
        <u/>
        <sz val="10"/>
        <rFont val="Calibri"/>
        <family val="2"/>
        <scheme val="minor"/>
      </rPr>
      <t>Producto 5</t>
    </r>
    <r>
      <rPr>
        <b/>
        <sz val="10"/>
        <rFont val="Calibri"/>
        <family val="2"/>
        <scheme val="minor"/>
      </rPr>
      <t xml:space="preserve">: Actividades de capacitación del personal del RNP realizadas </t>
    </r>
  </si>
  <si>
    <t># Actividades</t>
  </si>
  <si>
    <t>1.5.1</t>
  </si>
  <si>
    <t>Capacitación</t>
  </si>
  <si>
    <t>Personal/año</t>
  </si>
  <si>
    <t>2</t>
  </si>
  <si>
    <t>Componente 2: Conectividad y uso de BA</t>
  </si>
  <si>
    <t>2.1</t>
  </si>
  <si>
    <r>
      <rPr>
        <b/>
        <u/>
        <sz val="10"/>
        <rFont val="Calibri"/>
        <family val="2"/>
        <scheme val="minor"/>
      </rPr>
      <t>Producto 6</t>
    </r>
    <r>
      <rPr>
        <b/>
        <sz val="10"/>
        <rFont val="Calibri"/>
        <family val="2"/>
        <scheme val="minor"/>
      </rPr>
      <t>: Sitios y edificios públicos conectados</t>
    </r>
  </si>
  <si>
    <t># Sitios</t>
  </si>
  <si>
    <t>2.1.1</t>
  </si>
  <si>
    <r>
      <rPr>
        <b/>
        <u/>
        <sz val="10"/>
        <rFont val="Calibri"/>
        <family val="2"/>
        <scheme val="minor"/>
      </rPr>
      <t>Hito 1</t>
    </r>
    <r>
      <rPr>
        <b/>
        <sz val="10"/>
        <rFont val="Calibri"/>
        <family val="2"/>
        <scheme val="minor"/>
      </rPr>
      <t>: Centros Educativos Equipados y Conectados a la Red de Banda Ancha</t>
    </r>
  </si>
  <si>
    <t>#Escuelas</t>
  </si>
  <si>
    <t>2.1.1.1</t>
  </si>
  <si>
    <t xml:space="preserve">Provisión de servicios de conectividad de banda ancha </t>
  </si>
  <si>
    <t>Operador</t>
  </si>
  <si>
    <t>Escuelas</t>
  </si>
  <si>
    <t>2.1.1.2</t>
  </si>
  <si>
    <t>Adquisición del equipamiento para el acceso a la conectividad</t>
  </si>
  <si>
    <t xml:space="preserve">Proveedor </t>
  </si>
  <si>
    <t>2.1.1.3</t>
  </si>
  <si>
    <t>Supervisión técnica y administrativa</t>
  </si>
  <si>
    <t>UEP</t>
  </si>
  <si>
    <t>2.1.2</t>
  </si>
  <si>
    <r>
      <rPr>
        <b/>
        <u/>
        <sz val="10"/>
        <rFont val="Calibri"/>
        <family val="2"/>
        <scheme val="minor"/>
      </rPr>
      <t>Hito 2</t>
    </r>
    <r>
      <rPr>
        <b/>
        <sz val="10"/>
        <rFont val="Calibri"/>
        <family val="2"/>
        <scheme val="minor"/>
      </rPr>
      <t>: Centros de Salud equipados y conectados a la Red de Banda Ancha</t>
    </r>
  </si>
  <si>
    <t>#Edificios</t>
  </si>
  <si>
    <t>2.1.2.1</t>
  </si>
  <si>
    <t>Hospitales</t>
  </si>
  <si>
    <t>2.1.2.2</t>
  </si>
  <si>
    <t>Centros de Salud</t>
  </si>
  <si>
    <t>2.1.2.3</t>
  </si>
  <si>
    <t>2.1.2.4</t>
  </si>
  <si>
    <t>2.1.2.5</t>
  </si>
  <si>
    <t>2.1.3</t>
  </si>
  <si>
    <r>
      <rPr>
        <b/>
        <u/>
        <sz val="10"/>
        <rFont val="Calibri"/>
        <family val="2"/>
        <scheme val="minor"/>
      </rPr>
      <t>Hito 3</t>
    </r>
    <r>
      <rPr>
        <b/>
        <sz val="10"/>
        <rFont val="Calibri"/>
        <family val="2"/>
        <scheme val="minor"/>
      </rPr>
      <t>: Alcaldías equipadas y conectadas a la Red de Banda Ancha</t>
    </r>
  </si>
  <si>
    <t>#Alcaldías</t>
  </si>
  <si>
    <t>2.1.3.1</t>
  </si>
  <si>
    <t>Alcaldías</t>
  </si>
  <si>
    <t>2.1.3.2</t>
  </si>
  <si>
    <t>2.1.3.3</t>
  </si>
  <si>
    <t>2.1.4</t>
  </si>
  <si>
    <r>
      <rPr>
        <b/>
        <u/>
        <sz val="10"/>
        <rFont val="Calibri"/>
        <family val="2"/>
        <scheme val="minor"/>
      </rPr>
      <t>Hito 4</t>
    </r>
    <r>
      <rPr>
        <b/>
        <sz val="10"/>
        <rFont val="Calibri"/>
        <family val="2"/>
        <scheme val="minor"/>
      </rPr>
      <t>: Postas Policiales equipadas y conectadas a la Red de Banda Ancha</t>
    </r>
  </si>
  <si>
    <t>#Postas</t>
  </si>
  <si>
    <t>2.1.4.1</t>
  </si>
  <si>
    <t>Provisión del equipamiento para la red de seguridad</t>
  </si>
  <si>
    <t>Postas</t>
  </si>
  <si>
    <t>2.1.4.2</t>
  </si>
  <si>
    <t>2.1.5</t>
  </si>
  <si>
    <r>
      <rPr>
        <b/>
        <u/>
        <sz val="10"/>
        <rFont val="Calibri"/>
        <family val="2"/>
        <scheme val="minor"/>
      </rPr>
      <t>Hito 5</t>
    </r>
    <r>
      <rPr>
        <b/>
        <sz val="10"/>
        <rFont val="Calibri"/>
        <family val="2"/>
        <scheme val="minor"/>
      </rPr>
      <t>: Registros Civiles Municipales equipadas y conectadas a la Red de Banda Ancha</t>
    </r>
  </si>
  <si>
    <t xml:space="preserve">#Registros </t>
  </si>
  <si>
    <t>2.1.5.1</t>
  </si>
  <si>
    <t xml:space="preserve">Registros </t>
  </si>
  <si>
    <t>2.1.5.2</t>
  </si>
  <si>
    <t>2.1.5.3</t>
  </si>
  <si>
    <t>2.2</t>
  </si>
  <si>
    <t>P19</t>
  </si>
  <si>
    <r>
      <rPr>
        <b/>
        <u/>
        <sz val="10"/>
        <rFont val="Calibri"/>
        <family val="2"/>
        <scheme val="minor"/>
      </rPr>
      <t>Producto 7</t>
    </r>
    <r>
      <rPr>
        <b/>
        <sz val="10"/>
        <rFont val="Calibri"/>
        <family val="2"/>
        <scheme val="minor"/>
      </rPr>
      <t>: Data Center operando</t>
    </r>
  </si>
  <si>
    <t># Data Center</t>
  </si>
  <si>
    <t>2.2.1</t>
  </si>
  <si>
    <r>
      <rPr>
        <b/>
        <u/>
        <sz val="10"/>
        <rFont val="Calibri"/>
        <family val="2"/>
      </rPr>
      <t>Hito 1</t>
    </r>
    <r>
      <rPr>
        <b/>
        <sz val="10"/>
        <rFont val="Calibri"/>
        <family val="2"/>
      </rPr>
      <t>: Data Center instalado</t>
    </r>
  </si>
  <si>
    <t># Unidad</t>
  </si>
  <si>
    <t>2.2.1.1</t>
  </si>
  <si>
    <t>Instalaciones para el Edificio del Data Center</t>
  </si>
  <si>
    <t>x</t>
  </si>
  <si>
    <t>2.2.1.2</t>
  </si>
  <si>
    <t>Supervisión de instalaciones</t>
  </si>
  <si>
    <t>Firma Consultora</t>
  </si>
  <si>
    <t>2.2.1.3</t>
  </si>
  <si>
    <t>Certitificación TIER III</t>
  </si>
  <si>
    <t>Empresa de Servicios</t>
  </si>
  <si>
    <t>2.2.2</t>
  </si>
  <si>
    <r>
      <rPr>
        <b/>
        <u/>
        <sz val="10"/>
        <rFont val="Calibri"/>
        <family val="2"/>
      </rPr>
      <t>Hito2</t>
    </r>
    <r>
      <rPr>
        <b/>
        <sz val="10"/>
        <rFont val="Calibri"/>
        <family val="2"/>
      </rPr>
      <t>: Data Center equipado</t>
    </r>
  </si>
  <si>
    <t>2.2.2.1</t>
  </si>
  <si>
    <t>Equipamiento (equipos del centro de datos)</t>
  </si>
  <si>
    <t>Proveedor</t>
  </si>
  <si>
    <t>2.2.3</t>
  </si>
  <si>
    <r>
      <rPr>
        <b/>
        <u/>
        <sz val="10"/>
        <rFont val="Calibri"/>
        <family val="2"/>
      </rPr>
      <t>Hito3</t>
    </r>
    <r>
      <rPr>
        <b/>
        <sz val="10"/>
        <rFont val="Calibri"/>
        <family val="2"/>
      </rPr>
      <t>: NOC instalado</t>
    </r>
  </si>
  <si>
    <t>2.2.3.1</t>
  </si>
  <si>
    <t>Equipamiento para el NOC</t>
  </si>
  <si>
    <t>3</t>
  </si>
  <si>
    <t xml:space="preserve">Componente 3: Gobierno digital </t>
  </si>
  <si>
    <t>3.1</t>
  </si>
  <si>
    <t>P</t>
  </si>
  <si>
    <r>
      <rPr>
        <b/>
        <u/>
        <sz val="10"/>
        <rFont val="Calibri"/>
        <family val="2"/>
        <scheme val="minor"/>
      </rPr>
      <t>Producto 8</t>
    </r>
    <r>
      <rPr>
        <b/>
        <sz val="10"/>
        <rFont val="Calibri"/>
        <family val="2"/>
        <scheme val="minor"/>
      </rPr>
      <t>: Plan de fortalecimiento de la capacidad técnica y operativa de la DPTMGD diseñando e implementado</t>
    </r>
  </si>
  <si>
    <t xml:space="preserve"># Plan </t>
  </si>
  <si>
    <t>3.1.1</t>
  </si>
  <si>
    <t>Diagnóstico situacional</t>
  </si>
  <si>
    <t>3.1.2</t>
  </si>
  <si>
    <t>Diseño e implementación del plan de fortalecimiento</t>
  </si>
  <si>
    <t>3.1.3</t>
  </si>
  <si>
    <t>Implementación de actividades del plan de fortalecimiento de la DPTMGD</t>
  </si>
  <si>
    <t>3.1.3.1</t>
  </si>
  <si>
    <t>RRHH</t>
  </si>
  <si>
    <t>consultor/mes</t>
  </si>
  <si>
    <t>3.1.3.2</t>
  </si>
  <si>
    <t xml:space="preserve">Capacitación </t>
  </si>
  <si>
    <t>Personas/año</t>
  </si>
  <si>
    <t>3.1.3.3</t>
  </si>
  <si>
    <t>Estudios de Asistencia Técnica</t>
  </si>
  <si>
    <t>Estudios</t>
  </si>
  <si>
    <t>3.2</t>
  </si>
  <si>
    <r>
      <rPr>
        <b/>
        <u/>
        <sz val="10"/>
        <rFont val="Calibri"/>
        <family val="2"/>
        <scheme val="minor"/>
      </rPr>
      <t>Producto 9</t>
    </r>
    <r>
      <rPr>
        <b/>
        <sz val="10"/>
        <rFont val="Calibri"/>
        <family val="2"/>
        <scheme val="minor"/>
      </rPr>
      <t>: Servicios  de front office priorizados, digitalizados y simplificados</t>
    </r>
  </si>
  <si>
    <t># Servicios</t>
  </si>
  <si>
    <t xml:space="preserve">simplificación y digitalización de trámites priorizados (front office); </t>
  </si>
  <si>
    <t>3.2.1</t>
  </si>
  <si>
    <t>Elaboración del diseño metodológico para la simplificación y digitalización</t>
  </si>
  <si>
    <t>DPTMGD</t>
  </si>
  <si>
    <t>3.2.2</t>
  </si>
  <si>
    <t xml:space="preserve"> # 1 Simplificación y digitalización para la redución / eliminación de Constancias  (mapeo/implementación)</t>
  </si>
  <si>
    <t>DPTMGD/Actores Multiples</t>
  </si>
  <si>
    <t>3.2.3</t>
  </si>
  <si>
    <t xml:space="preserve"> # 2 Mejora del Sistema Nacional de Trámites - SINTRA</t>
  </si>
  <si>
    <t>3.2.4</t>
  </si>
  <si>
    <t xml:space="preserve"> # 3 Simplificación y digitalización de antecedentes penales</t>
  </si>
  <si>
    <t>Corte Suprema de Justicia</t>
  </si>
  <si>
    <t>Trámites</t>
  </si>
  <si>
    <t>Incluye gestión del cambio</t>
  </si>
  <si>
    <t>3.2.5</t>
  </si>
  <si>
    <t># 4 Simplificación y digitalización de Trámites para el Comercio Transfronterizo (Import y Export VUCE H)</t>
  </si>
  <si>
    <t>Secretaría de Desarrollo Económico/Gabinete Técnico de Simplificación (Designada María Antonia Rivera)</t>
  </si>
  <si>
    <t>3.2.6</t>
  </si>
  <si>
    <t># 5 Simplificación y digitalización de Tramites para la apertura y operación de un negocio (potenciar Mi Empresa en Línea)</t>
  </si>
  <si>
    <t>Programa Honduras 20-20/actores múltiples/Gabinete Técnico de Simplificación (Designada María Antonia Rivera)</t>
  </si>
  <si>
    <t>3.2.7</t>
  </si>
  <si>
    <t># 6 Simplificación y digitalización de trámites para obtener permisos de Construcción (ventanilla electrónica)</t>
  </si>
  <si>
    <t>AHMON//Gabinete Técnico de Simplificación (Designada María Antonia Rivera)/actores múltiples</t>
  </si>
  <si>
    <t>3.2.8</t>
  </si>
  <si>
    <t>Supervisión del los procesos de simplificación y digitalización de trámites</t>
  </si>
  <si>
    <t>Asistencia Técnica</t>
  </si>
  <si>
    <t>3.2.9</t>
  </si>
  <si>
    <t>Otras actividades sin especificar para el desarrollo del producto (gastos logísticos)</t>
  </si>
  <si>
    <t>3.3</t>
  </si>
  <si>
    <r>
      <rPr>
        <b/>
        <u/>
        <sz val="10"/>
        <rFont val="Calibri"/>
        <family val="2"/>
        <scheme val="minor"/>
      </rPr>
      <t>Producto 10</t>
    </r>
    <r>
      <rPr>
        <b/>
        <sz val="10"/>
        <rFont val="Calibri"/>
        <family val="2"/>
        <scheme val="minor"/>
      </rPr>
      <t>: Servicios  de back office priorizados, digitalizados y simplificados</t>
    </r>
  </si>
  <si>
    <t>3.3.1</t>
  </si>
  <si>
    <t>3.3.2</t>
  </si>
  <si>
    <t>Simplificación y digitalización de documentos - #1 Automatización de gestión documental y procesos internos (Secretaría de Coordinación, Secretaría de Medio Ambiente, Inst. Geología y Minas - INGEOMIN)</t>
  </si>
  <si>
    <t>3.3.3</t>
  </si>
  <si>
    <t>Simplificación y digitalización de documentos - #2</t>
  </si>
  <si>
    <t>3.3.4</t>
  </si>
  <si>
    <t>Simplificación y digitalización de documentos - #3</t>
  </si>
  <si>
    <t>3.3.5</t>
  </si>
  <si>
    <t>Simplificación y digitalización de documentos - # nn</t>
  </si>
  <si>
    <t>3.3.6</t>
  </si>
  <si>
    <t>Supervisión de servicios de simplificación y digitalización de documentos</t>
  </si>
  <si>
    <t>3.3.7</t>
  </si>
  <si>
    <t>Coordinación de actividades - puntos focales</t>
  </si>
  <si>
    <t>3.4</t>
  </si>
  <si>
    <r>
      <rPr>
        <b/>
        <u/>
        <sz val="10"/>
        <rFont val="Calibri"/>
        <family val="2"/>
        <scheme val="minor"/>
      </rPr>
      <t>Producto 11</t>
    </r>
    <r>
      <rPr>
        <b/>
        <sz val="10"/>
        <rFont val="Calibri"/>
        <family val="2"/>
        <scheme val="minor"/>
      </rPr>
      <t>: Proyecto de actualización del marco normativo desarrollado</t>
    </r>
  </si>
  <si>
    <t># Proyectos</t>
  </si>
  <si>
    <t>3.4.1</t>
  </si>
  <si>
    <t xml:space="preserve">Revisión del marco normativo </t>
  </si>
  <si>
    <t>3.4.2</t>
  </si>
  <si>
    <t>Consultorías y/o asesorías relaacionaas a temas críticos que deben ser abordados en el proyecto de actualización el marco normativo</t>
  </si>
  <si>
    <t>3.4.3</t>
  </si>
  <si>
    <t>Diseño de proyecto de actualización del marco normativo</t>
  </si>
  <si>
    <t>3.4.4</t>
  </si>
  <si>
    <t>Elaboración de un Proyecto de marco legal para protección de datos y intercambio de información de base de datos</t>
  </si>
  <si>
    <t>3.4.5</t>
  </si>
  <si>
    <t>Elaboración de un Proyecto de marco normativo para la creación de una nueva  ventanilla única  de Comercio Transfronterizo (Revisión y transformación Ley de CENTREX)</t>
  </si>
  <si>
    <t>3.4.6</t>
  </si>
  <si>
    <t>Elaboración de un proyecto de marco legal para el Gobierno Digital</t>
  </si>
  <si>
    <t>3.4.7</t>
  </si>
  <si>
    <t>Estudio para revisión y propuesta de modificación de las leyes de procedimientos administrativos</t>
  </si>
  <si>
    <t>3.5</t>
  </si>
  <si>
    <r>
      <rPr>
        <b/>
        <u/>
        <sz val="10"/>
        <rFont val="Calibri"/>
        <family val="2"/>
        <scheme val="minor"/>
      </rPr>
      <t>Producto 12</t>
    </r>
    <r>
      <rPr>
        <b/>
        <sz val="10"/>
        <rFont val="Calibri"/>
        <family val="2"/>
        <scheme val="minor"/>
      </rPr>
      <t>: Modelo de atención multicanal implementado</t>
    </r>
  </si>
  <si>
    <t>3.5.1</t>
  </si>
  <si>
    <t># 1 Conceptualización y el diseño los Centros de Atención al Ciudadano</t>
  </si>
  <si>
    <t>Programa de la Presidencia</t>
  </si>
  <si>
    <t xml:space="preserve">Mapeo de procesos, priorización </t>
  </si>
  <si>
    <t>3.6</t>
  </si>
  <si>
    <r>
      <rPr>
        <b/>
        <u/>
        <sz val="10"/>
        <rFont val="Calibri"/>
        <family val="2"/>
        <scheme val="minor"/>
      </rPr>
      <t>Producto 13</t>
    </r>
    <r>
      <rPr>
        <b/>
        <sz val="10"/>
        <rFont val="Calibri"/>
        <family val="2"/>
        <scheme val="minor"/>
      </rPr>
      <t>: Sistema Nacional de Ciberseguridad fortalecido</t>
    </r>
  </si>
  <si>
    <t>División de Gobierno Digital</t>
  </si>
  <si>
    <t>% de avance el sistema</t>
  </si>
  <si>
    <t>3.6.1</t>
  </si>
  <si>
    <t>Elaboración de Estudios sobre conciencia de ciberseguridad</t>
  </si>
  <si>
    <t>3.6.2</t>
  </si>
  <si>
    <t>Realización de Campañas para crear conciencia sobre buenas prácticas y / o riesgos de seguridad para los ciudadanos. Incluye la organización de fondos concursables</t>
  </si>
  <si>
    <t>3.6.3</t>
  </si>
  <si>
    <t>Realización de capacitaciones y/o actualizaciones  sobre ciberseguridad a través de universidades locales</t>
  </si>
  <si>
    <t>3.6.4</t>
  </si>
  <si>
    <t>Realización de eventos de Ciberseguridad</t>
  </si>
  <si>
    <t>3.6.5</t>
  </si>
  <si>
    <t>Estudio para identificación de infraestructuras críticas del país</t>
  </si>
  <si>
    <t>3.7</t>
  </si>
  <si>
    <r>
      <rPr>
        <b/>
        <u/>
        <sz val="10"/>
        <rFont val="Calibri"/>
        <family val="2"/>
        <scheme val="minor"/>
      </rPr>
      <t>Producto 14</t>
    </r>
    <r>
      <rPr>
        <b/>
        <sz val="10"/>
        <rFont val="Calibri"/>
        <family val="2"/>
        <scheme val="minor"/>
      </rPr>
      <t>: Portal del Estado</t>
    </r>
  </si>
  <si>
    <r>
      <rPr>
        <b/>
        <i/>
        <sz val="8"/>
        <rFont val="Calibri"/>
        <family val="2"/>
        <scheme val="minor"/>
      </rPr>
      <t xml:space="preserve"># </t>
    </r>
    <r>
      <rPr>
        <b/>
        <sz val="8"/>
        <rFont val="Calibri"/>
        <family val="2"/>
        <scheme val="minor"/>
      </rPr>
      <t>Portal</t>
    </r>
  </si>
  <si>
    <t>3.7.1</t>
  </si>
  <si>
    <t xml:space="preserve"> # 3 Portal Unico de Trámites del Gobierno (desarrollo - software)</t>
  </si>
  <si>
    <t>3.8</t>
  </si>
  <si>
    <r>
      <t>Producto 15</t>
    </r>
    <r>
      <rPr>
        <b/>
        <sz val="10"/>
        <rFont val="Calibri"/>
        <family val="2"/>
        <scheme val="minor"/>
      </rPr>
      <t>: Instituciones públicas operando Honducompras 2.0</t>
    </r>
  </si>
  <si>
    <t>ONCAE</t>
  </si>
  <si>
    <t># Instituciones</t>
  </si>
  <si>
    <t>3.8.1</t>
  </si>
  <si>
    <t>Apoyo a la Implementación de los módulos de Proveedores y Gestión de Compras (Gestión del Cambio)</t>
  </si>
  <si>
    <t>Equipo Implementador de ONCAE</t>
  </si>
  <si>
    <t>Instituciones/ Proveedores/ Meses/Año</t>
  </si>
  <si>
    <t>3.8.2</t>
  </si>
  <si>
    <t>Apoyo a la Implementación de los módulos de Proveedores y Gestión de Compras (Parametrización de la herramienta)</t>
  </si>
  <si>
    <t>3.8.3</t>
  </si>
  <si>
    <t>Apoyo al diseño e implementación de los módulos Catálogo Electrónico y Gestión de Contratos</t>
  </si>
  <si>
    <t>Equipo de Proyectos de ONCAE</t>
  </si>
  <si>
    <t>3.8.4</t>
  </si>
  <si>
    <t>Integración de Honducompras con otros sistemas (SIAR, Registro Nacional de las Personas, Comisión Nacional de Banca y Seguro)</t>
  </si>
  <si>
    <t>Equipo de IT ONCAE</t>
  </si>
  <si>
    <t>Sistemas/ Meses/ Año</t>
  </si>
  <si>
    <t>3.8.5</t>
  </si>
  <si>
    <t>Racionalización de la estructura de datos</t>
  </si>
  <si>
    <t>3.9</t>
  </si>
  <si>
    <r>
      <t>Producto 16</t>
    </r>
    <r>
      <rPr>
        <b/>
        <sz val="10"/>
        <rFont val="Calibri"/>
        <family val="2"/>
        <scheme val="minor"/>
      </rPr>
      <t>: Capacidades de Tecnología para las compras y administración de contratos (TI) fortalecidas</t>
    </r>
  </si>
  <si>
    <t>3.9.1</t>
  </si>
  <si>
    <t>Instalación de la red de profesionales compradores de tecnología para el Estado</t>
  </si>
  <si>
    <t>Instituciones</t>
  </si>
  <si>
    <t>3.9.2</t>
  </si>
  <si>
    <t>Identificación de brechas en las competencias, herramientas y coordinación de los profesionales compradores de tecnología</t>
  </si>
  <si>
    <t>Informe</t>
  </si>
  <si>
    <t>3.9.3</t>
  </si>
  <si>
    <t>Diseño e implementación de un programa de formación específico para profesionales compradores de tecnología</t>
  </si>
  <si>
    <t>Funcionarios formados</t>
  </si>
  <si>
    <t>3.9.4</t>
  </si>
  <si>
    <t>Actualización de los instrumentos normativos para la contratación de tecnología</t>
  </si>
  <si>
    <t>Normas emitidas o actualizadas</t>
  </si>
  <si>
    <t>3.9.5</t>
  </si>
  <si>
    <t>Elaboración de documentos modelo para compras de tecnología</t>
  </si>
  <si>
    <t>Documentos emitidos</t>
  </si>
  <si>
    <t>3.9.6</t>
  </si>
  <si>
    <t>Evaluación de convenios marco cargados en la tienda virtual</t>
  </si>
  <si>
    <t>Informe y recomendaciones</t>
  </si>
  <si>
    <t>3.9.7</t>
  </si>
  <si>
    <t>Diseño e implementación de nuevos convenios marcos para compras de tecnología</t>
  </si>
  <si>
    <t>Convenios marco cargados en tienda virtual</t>
  </si>
  <si>
    <t>3.10</t>
  </si>
  <si>
    <r>
      <rPr>
        <b/>
        <u/>
        <sz val="10"/>
        <rFont val="Calibri"/>
        <family val="2"/>
        <scheme val="minor"/>
      </rPr>
      <t>Producto 17</t>
    </r>
    <r>
      <rPr>
        <b/>
        <sz val="10"/>
        <rFont val="Calibri"/>
        <family val="2"/>
        <scheme val="minor"/>
      </rPr>
      <t>: Plan de Fortalecimiento de ONCAE diseñado e implementado</t>
    </r>
  </si>
  <si>
    <t>3.10.1</t>
  </si>
  <si>
    <t>Diagnóstico y Elaboración del Plan maestro TI para ONCAE.</t>
  </si>
  <si>
    <t>Informe / Implementaciónes informáticas /</t>
  </si>
  <si>
    <t>3.10.2</t>
  </si>
  <si>
    <t>Diagnóstico situacional e institucional y elaboración de un Plan de Fortalecimiento</t>
  </si>
  <si>
    <t>Consultor</t>
  </si>
  <si>
    <t>3.10.3</t>
  </si>
  <si>
    <t>Ejecusión del Plan maestro TI para ONCAE.</t>
  </si>
  <si>
    <t>3.10.4</t>
  </si>
  <si>
    <t>Contratación de RRHH.</t>
  </si>
  <si>
    <t>Dirección ONCAE</t>
  </si>
  <si>
    <t>Personal/ Meses/ Años</t>
  </si>
  <si>
    <t>3.10.5</t>
  </si>
  <si>
    <t>Formación / Capacitación de Personal.</t>
  </si>
  <si>
    <t>Empresa contratada</t>
  </si>
  <si>
    <t>Jornadas/ Certificaciones/ Años</t>
  </si>
  <si>
    <t>3.11</t>
  </si>
  <si>
    <r>
      <rPr>
        <b/>
        <u/>
        <sz val="10"/>
        <rFont val="Calibri"/>
        <family val="2"/>
        <scheme val="minor"/>
      </rPr>
      <t>Producto 18</t>
    </r>
    <r>
      <rPr>
        <b/>
        <sz val="10"/>
        <rFont val="Calibri"/>
        <family val="2"/>
        <scheme val="minor"/>
      </rPr>
      <t>: Asistencia directa a Municipios para la implementación del modelo de servicios técnicos de catastro</t>
    </r>
  </si>
  <si>
    <t>AMHON</t>
  </si>
  <si>
    <t># Asistencia</t>
  </si>
  <si>
    <t>3.11.1</t>
  </si>
  <si>
    <t>Delimitación de perímetro urbanos</t>
  </si>
  <si>
    <t>3.11.2</t>
  </si>
  <si>
    <t>Estudio de valores catastrales</t>
  </si>
  <si>
    <t>3.11.3</t>
  </si>
  <si>
    <t>Levantamiento de retícula urbana</t>
  </si>
  <si>
    <t>3.11.4</t>
  </si>
  <si>
    <t>Formación y Capacitación</t>
  </si>
  <si>
    <t>3.11.5</t>
  </si>
  <si>
    <t>Supervisión</t>
  </si>
  <si>
    <t>3.11.6</t>
  </si>
  <si>
    <t>Equipamiento tecnológico</t>
  </si>
  <si>
    <t>3.11.7</t>
  </si>
  <si>
    <t>Visibilidad y ejemplares de ley de municipalidades</t>
  </si>
  <si>
    <t>3.11.8</t>
  </si>
  <si>
    <t>Implementador del catastro urbano y rural</t>
  </si>
  <si>
    <t>3.12</t>
  </si>
  <si>
    <r>
      <rPr>
        <b/>
        <u/>
        <sz val="10"/>
        <rFont val="Calibri"/>
        <family val="2"/>
        <scheme val="minor"/>
      </rPr>
      <t>Producto 19</t>
    </r>
    <r>
      <rPr>
        <b/>
        <sz val="10"/>
        <rFont val="Calibri"/>
        <family val="2"/>
        <scheme val="minor"/>
      </rPr>
      <t>: Asistencia directa a Municipios para la implementación Sistemas Administrativos, Financieros y Tributarios (SAFT-SAMI)</t>
    </r>
  </si>
  <si>
    <t>3.12.1</t>
  </si>
  <si>
    <t>Asistencia técnica SAMI</t>
  </si>
  <si>
    <t>3.12.2</t>
  </si>
  <si>
    <t>Asistencia técnica SAFT</t>
  </si>
  <si>
    <t>3.12.3</t>
  </si>
  <si>
    <t>3.12.4</t>
  </si>
  <si>
    <t>3.12.5</t>
  </si>
  <si>
    <t>Equipamiento básico para  municipios</t>
  </si>
  <si>
    <t>3.12.6</t>
  </si>
  <si>
    <t>Visibilidad</t>
  </si>
  <si>
    <t>3.13</t>
  </si>
  <si>
    <r>
      <rPr>
        <b/>
        <u/>
        <sz val="10"/>
        <rFont val="Calibri"/>
        <family val="2"/>
        <scheme val="minor"/>
      </rPr>
      <t>Producto 20</t>
    </r>
    <r>
      <rPr>
        <b/>
        <sz val="10"/>
        <rFont val="Calibri"/>
        <family val="2"/>
        <scheme val="minor"/>
      </rPr>
      <t>: Actividades de fortalecimiento institucional de AMHON realizadas</t>
    </r>
  </si>
  <si>
    <t>3.13.1</t>
  </si>
  <si>
    <t>Equipamiento AMHON Hardware, Software, GPS submetrico</t>
  </si>
  <si>
    <t>3.13.2</t>
  </si>
  <si>
    <t>Asistencia técnica de programador para la interconexión  sistemas (SAFT SAMI)</t>
  </si>
  <si>
    <t>3.13.3</t>
  </si>
  <si>
    <t>Talleres capacitación en la implementación del módulo de interoperatividad</t>
  </si>
  <si>
    <t>3.14</t>
  </si>
  <si>
    <r>
      <t>Producto 21</t>
    </r>
    <r>
      <rPr>
        <b/>
        <sz val="10"/>
        <rFont val="Calibri"/>
        <family val="2"/>
        <scheme val="minor"/>
      </rPr>
      <t>: Firma Digital avanzada implementada</t>
    </r>
  </si>
  <si>
    <t>3.14.1</t>
  </si>
  <si>
    <t>Revisión del marco regulatorio de regulación de firma digital</t>
  </si>
  <si>
    <t>3.14.2</t>
  </si>
  <si>
    <t>3.15</t>
  </si>
  <si>
    <r>
      <t>Producto 22</t>
    </r>
    <r>
      <rPr>
        <b/>
        <sz val="10"/>
        <rFont val="Calibri"/>
        <family val="2"/>
        <scheme val="minor"/>
      </rPr>
      <t>: Nueva institucionalidad creada y operando</t>
    </r>
  </si>
  <si>
    <t>3.15.1</t>
  </si>
  <si>
    <t>3.15.2</t>
  </si>
  <si>
    <t>3.15.3</t>
  </si>
  <si>
    <t>3.16</t>
  </si>
  <si>
    <r>
      <rPr>
        <b/>
        <u/>
        <sz val="10"/>
        <rFont val="Calibri"/>
        <family val="2"/>
        <scheme val="minor"/>
      </rPr>
      <t>Producto 23</t>
    </r>
    <r>
      <rPr>
        <b/>
        <sz val="10"/>
        <rFont val="Calibri"/>
        <family val="2"/>
        <scheme val="minor"/>
      </rPr>
      <t>: Campañas de sensibilización y alfabetización digital realizadas</t>
    </r>
  </si>
  <si>
    <t># Campañas</t>
  </si>
  <si>
    <t>3.16.1</t>
  </si>
  <si>
    <t>Talleres digitales, centros de capacitación,</t>
  </si>
  <si>
    <t>3.16.2</t>
  </si>
  <si>
    <t>3.16.3</t>
  </si>
  <si>
    <t>4</t>
  </si>
  <si>
    <t xml:space="preserve">Componente 4: Economía digital </t>
  </si>
  <si>
    <t>4.1</t>
  </si>
  <si>
    <r>
      <rPr>
        <b/>
        <u/>
        <sz val="10"/>
        <rFont val="Calibri"/>
        <family val="2"/>
        <scheme val="minor"/>
      </rPr>
      <t>Producto 24</t>
    </r>
    <r>
      <rPr>
        <b/>
        <sz val="10"/>
        <rFont val="Calibri"/>
        <family val="2"/>
        <scheme val="minor"/>
      </rPr>
      <t>: Actividades de promoción de emprendimientos digitales y talento digital realizadas</t>
    </r>
  </si>
  <si>
    <t>4.1.1</t>
  </si>
  <si>
    <t>Implementación de incubadoras</t>
  </si>
  <si>
    <t>4.1.2</t>
  </si>
  <si>
    <t>Implementación de aceleradores de empresas</t>
  </si>
  <si>
    <t>4.1.3</t>
  </si>
  <si>
    <t>Entrega de capital semilla</t>
  </si>
  <si>
    <t>4.1.4</t>
  </si>
  <si>
    <t>Implementar programas de capacitación</t>
  </si>
  <si>
    <t>4.1.5</t>
  </si>
  <si>
    <t>Realizar bootcamps</t>
  </si>
  <si>
    <t>4.1.6</t>
  </si>
  <si>
    <t>Realizar olimpiadas de robótica</t>
  </si>
  <si>
    <t>4.2</t>
  </si>
  <si>
    <r>
      <rPr>
        <b/>
        <u/>
        <sz val="10"/>
        <rFont val="Calibri"/>
        <family val="2"/>
        <scheme val="minor"/>
      </rPr>
      <t>Producto 25</t>
    </r>
    <r>
      <rPr>
        <b/>
        <sz val="10"/>
        <rFont val="Calibri"/>
        <family val="2"/>
        <scheme val="minor"/>
      </rPr>
      <t>: Distrito Digital de SPS diseñado y construido</t>
    </r>
  </si>
  <si>
    <t># Distrito</t>
  </si>
  <si>
    <t>cual consolidará iniciativas tales como un centro de innovación y de formación digital, laboratorios e institutos tecnológicos, un museo de ciencias. El Distrito Digital tendrá un modelo de gobernanza público-privada</t>
  </si>
  <si>
    <t>4.2.1</t>
  </si>
  <si>
    <t>Diagóstico del ecosistema digital en SPS y conceptualización del Distrito</t>
  </si>
  <si>
    <t>4.2.2</t>
  </si>
  <si>
    <t>Diseño de plan maestro del Distrito</t>
  </si>
  <si>
    <t>4.2.3</t>
  </si>
  <si>
    <t>Diseño del modelo de gobernanza del Distrito Digital</t>
  </si>
  <si>
    <t>4.2.4</t>
  </si>
  <si>
    <t>Estudios previos y diseño ejecutivo de la construcción</t>
  </si>
  <si>
    <t>4.2.5</t>
  </si>
  <si>
    <t>Construcción del Distrito Digital</t>
  </si>
  <si>
    <t>4.2.6</t>
  </si>
  <si>
    <t>Equipamiento del distrito</t>
  </si>
  <si>
    <t>4.2.7</t>
  </si>
  <si>
    <t>Instalción de Data Center</t>
  </si>
  <si>
    <t>4.3</t>
  </si>
  <si>
    <r>
      <rPr>
        <b/>
        <u/>
        <sz val="10"/>
        <rFont val="Calibri"/>
        <family val="2"/>
        <scheme val="minor"/>
      </rPr>
      <t>Producto 26</t>
    </r>
    <r>
      <rPr>
        <b/>
        <sz val="10"/>
        <rFont val="Calibri"/>
        <family val="2"/>
        <scheme val="minor"/>
      </rPr>
      <t>: Espacios de asistencia a emprendedores en el Distrito Digital de Comayaguela equipados</t>
    </r>
  </si>
  <si>
    <t># Espacios</t>
  </si>
  <si>
    <t>4.3.1</t>
  </si>
  <si>
    <t>Equipamiento MediaLab de Comayaguela</t>
  </si>
  <si>
    <t>4.3.2</t>
  </si>
  <si>
    <t>Equipamiento a FabLab de Comayaguela</t>
  </si>
  <si>
    <t>5</t>
  </si>
  <si>
    <t>Componente 5: Ciudad inteligente</t>
  </si>
  <si>
    <t>5.1</t>
  </si>
  <si>
    <r>
      <rPr>
        <b/>
        <u/>
        <sz val="10"/>
        <rFont val="Calibri"/>
        <family val="2"/>
        <scheme val="minor"/>
      </rPr>
      <t>Producto 27</t>
    </r>
    <r>
      <rPr>
        <b/>
        <sz val="10"/>
        <rFont val="Calibri"/>
        <family val="2"/>
        <scheme val="minor"/>
      </rPr>
      <t>: Diseño e implementación de plan de mejora de la planificación y gestión de servicios urbanos del Centro de Control de Ciudad Inteligente (C3i)</t>
    </r>
  </si>
  <si>
    <t>Implica la aplicación de tecnologías innovadoras tales como sensores, cámaras, algoritmos predictivos, etc.</t>
  </si>
  <si>
    <t>5.1.1</t>
  </si>
  <si>
    <t>Mejora de plataforma Soy SPS+</t>
  </si>
  <si>
    <t>5.1.2</t>
  </si>
  <si>
    <t>Fortalecer sistema de comunciaciones de Policía Municipal</t>
  </si>
  <si>
    <t>5.1.3</t>
  </si>
  <si>
    <t>Incorporar cámaras de seguridad en plazas y parques públicos</t>
  </si>
  <si>
    <t>5.1.4</t>
  </si>
  <si>
    <t>5.2</t>
  </si>
  <si>
    <r>
      <rPr>
        <b/>
        <u/>
        <sz val="10"/>
        <rFont val="Calibri"/>
        <family val="2"/>
        <scheme val="minor"/>
      </rPr>
      <t>Producto 28</t>
    </r>
    <r>
      <rPr>
        <b/>
        <sz val="10"/>
        <rFont val="Calibri"/>
        <family val="2"/>
        <scheme val="minor"/>
      </rPr>
      <t>: Plataforma de información geográfica municipal implementada</t>
    </r>
  </si>
  <si>
    <t># Plataforma</t>
  </si>
  <si>
    <t>Implica la integración de catastro con ordenamiento territorial (uso del suelo) y georreferenciación de activos municipales</t>
  </si>
  <si>
    <t>5.2.1</t>
  </si>
  <si>
    <t>Desarrollo de Plataforma de Colaboración GIS</t>
  </si>
  <si>
    <t>5.2.2</t>
  </si>
  <si>
    <t>Implementación  de Plataforma de Colaboración GIS</t>
  </si>
  <si>
    <t>5.2.3</t>
  </si>
  <si>
    <t>Adquisición de Licencias para Plataforma GIS</t>
  </si>
  <si>
    <t>5.2.4</t>
  </si>
  <si>
    <t>5.3</t>
  </si>
  <si>
    <r>
      <rPr>
        <b/>
        <u/>
        <sz val="10"/>
        <rFont val="Calibri"/>
        <family val="2"/>
        <scheme val="minor"/>
      </rPr>
      <t>Producto 29:</t>
    </r>
    <r>
      <rPr>
        <b/>
        <sz val="10"/>
        <rFont val="Calibri"/>
        <family val="2"/>
        <scheme val="minor"/>
      </rPr>
      <t xml:space="preserve"> Acciones de alfabetización digital realizadas en San Pedro Sula</t>
    </r>
  </si>
  <si>
    <t>5.4.1</t>
  </si>
  <si>
    <t>Realización de acciones de alfabetización digital a la comunidad</t>
  </si>
  <si>
    <t>5.4.2</t>
  </si>
  <si>
    <t>5.4.3</t>
  </si>
  <si>
    <t>5.4.4</t>
  </si>
  <si>
    <t>5.4</t>
  </si>
  <si>
    <r>
      <rPr>
        <b/>
        <u/>
        <sz val="10"/>
        <rFont val="Calibri"/>
        <family val="2"/>
        <scheme val="minor"/>
      </rPr>
      <t>Producto 30</t>
    </r>
    <r>
      <rPr>
        <b/>
        <sz val="10"/>
        <rFont val="Calibri"/>
        <family val="2"/>
        <scheme val="minor"/>
      </rPr>
      <t>: Actividades para la formación de capacidades en la aplicación del BIM en SPS realizadas</t>
    </r>
  </si>
  <si>
    <t xml:space="preserve">Incluye aplicaciones como San Pedro Sula Positivo </t>
  </si>
  <si>
    <t>5.7.1</t>
  </si>
  <si>
    <t>Actividades de capacitación para la aplicación del BIM</t>
  </si>
  <si>
    <t>5.7.2</t>
  </si>
  <si>
    <t>5.7.3</t>
  </si>
  <si>
    <t>6</t>
  </si>
  <si>
    <t>Administración, Auditoría y Evaluación</t>
  </si>
  <si>
    <t>Adm.</t>
  </si>
  <si>
    <t>Administración del Programa</t>
  </si>
  <si>
    <t xml:space="preserve">Equipo Coordinador del Proyecto </t>
  </si>
  <si>
    <t>3.1.1.1</t>
  </si>
  <si>
    <t xml:space="preserve">Coordinador / Gerente de la Unidad </t>
  </si>
  <si>
    <t>3.1.1.2</t>
  </si>
  <si>
    <t>Especialista Planificación &amp; Monitoreo</t>
  </si>
  <si>
    <t>3.1.1.5</t>
  </si>
  <si>
    <t>Especialista de Adquisiciones</t>
  </si>
  <si>
    <t>3.1.1.6</t>
  </si>
  <si>
    <t>Especialista Financiero</t>
  </si>
  <si>
    <t>3.1.1.7</t>
  </si>
  <si>
    <t>Especialista Social</t>
  </si>
  <si>
    <t>3.1.1.8</t>
  </si>
  <si>
    <t>Especialista Ambiental</t>
  </si>
  <si>
    <t>3.1.1.9</t>
  </si>
  <si>
    <t>Personal de Apoyo</t>
  </si>
  <si>
    <t>3.1.1.10</t>
  </si>
  <si>
    <t>Personal de Apoyo previsto</t>
  </si>
  <si>
    <t>3.1.1.10.1</t>
  </si>
  <si>
    <t>Especialista xx</t>
  </si>
  <si>
    <t>3.1.1.10.2</t>
  </si>
  <si>
    <t>3.1.1.10.3</t>
  </si>
  <si>
    <t>3.1.1.10.4</t>
  </si>
  <si>
    <t>3.1.1.10.5</t>
  </si>
  <si>
    <t>Gastos administrativos y logísticos</t>
  </si>
  <si>
    <t>3.1.2.1</t>
  </si>
  <si>
    <t>Alquiler de Oficina</t>
  </si>
  <si>
    <t>3.1.2.2</t>
  </si>
  <si>
    <t>Vehículos</t>
  </si>
  <si>
    <t>3.1.2.3</t>
  </si>
  <si>
    <t>Equipos varios</t>
  </si>
  <si>
    <t>3.1.2.4</t>
  </si>
  <si>
    <t>Aud.</t>
  </si>
  <si>
    <t>Monitoreo del Programa</t>
  </si>
  <si>
    <t>Levantamiento de linea de base de registro de nacimientos</t>
  </si>
  <si>
    <t>Se pueden tomar datos del Censo o de la MICS con Unicef</t>
  </si>
  <si>
    <t>Análisis de impacto de registro de nacimientos</t>
  </si>
  <si>
    <t>Auditoría del Programa</t>
  </si>
  <si>
    <t>Servicios de Auditoría Externa</t>
  </si>
  <si>
    <t>Eval.</t>
  </si>
  <si>
    <t>Evaluación del Programa</t>
  </si>
  <si>
    <t>Evaluación Intermedia</t>
  </si>
  <si>
    <t>Evaluación final</t>
  </si>
  <si>
    <t>7</t>
  </si>
  <si>
    <t>Gestión de Riesgos</t>
  </si>
  <si>
    <t>8</t>
  </si>
  <si>
    <t>Imprevistos</t>
  </si>
  <si>
    <t>Referencias</t>
  </si>
  <si>
    <t>Programa</t>
  </si>
  <si>
    <t>Componente</t>
  </si>
  <si>
    <t>Producto</t>
  </si>
  <si>
    <t>Paquete de trabajo</t>
  </si>
  <si>
    <t>Actividades de mitigación de riesgos</t>
  </si>
  <si>
    <t>GRP - Act. #</t>
  </si>
  <si>
    <t>Actividad de Mitigación de Riesgos del Proyecto</t>
  </si>
  <si>
    <t>CPPD</t>
  </si>
  <si>
    <t>Actividad para Cumplimiento de Condiciones Previas al Primer Desembolso</t>
  </si>
  <si>
    <t>CEE</t>
  </si>
  <si>
    <t>Actividad para Cumplimiento de Condiciones Especiales de Ejecución</t>
  </si>
  <si>
    <t>Contraparte</t>
  </si>
  <si>
    <t>Programa HO-L1202</t>
  </si>
  <si>
    <t>1.2</t>
  </si>
  <si>
    <t>Adquisicioón y Despliegue de equipamiento para los  Centros de Datos del Gobierno Principal y de respaldo</t>
  </si>
  <si>
    <t>extensión de la conectividad de banda ancha en municipios y sitios públicos</t>
  </si>
  <si>
    <t>1500 sitios</t>
  </si>
  <si>
    <t>1.6</t>
  </si>
  <si>
    <t>1.7</t>
  </si>
  <si>
    <t>1.8</t>
  </si>
  <si>
    <t>UE</t>
  </si>
  <si>
    <t>CUADRO DE COSTOS INICIAL</t>
  </si>
  <si>
    <t>Programa de desarrollo de la Agenda Digital de Honduras HO-L1202</t>
  </si>
  <si>
    <t>%</t>
  </si>
  <si>
    <t>SCGG/ASPS</t>
  </si>
  <si>
    <t>ASPS</t>
  </si>
  <si>
    <t>A definir</t>
  </si>
  <si>
    <t>SCGG/RNP/ASPS</t>
  </si>
  <si>
    <t>Matriz de Planificación del Programa - Versión 0_17_01_2019</t>
  </si>
  <si>
    <t>Primera Etapa</t>
  </si>
  <si>
    <t>Primera Etapa (ajustada)</t>
  </si>
  <si>
    <t xml:space="preserve">Segunda Etapa </t>
  </si>
  <si>
    <t>Programa Desarrollo de la Agenda Digital de Honduras HO-L1202</t>
  </si>
  <si>
    <t>TOTAL</t>
  </si>
  <si>
    <t>FONPRODE</t>
  </si>
  <si>
    <t>Componente 1:  Registro de Personas e Identidad Digital</t>
  </si>
  <si>
    <t>RNP</t>
  </si>
  <si>
    <t>Reforma y Modernización del RNP</t>
  </si>
  <si>
    <t>Depuración base de datos Registro Civil</t>
  </si>
  <si>
    <t>Diseño Organizacional, procesos y RRHH</t>
  </si>
  <si>
    <t>Tecnología: Hardware y Software para el RNP</t>
  </si>
  <si>
    <t>Consolidación del Registro Civil y el Sistema de Identificación Nacional</t>
  </si>
  <si>
    <t>Mejora del Sistema de Identificación Nacional</t>
  </si>
  <si>
    <t>Impresoras, nvas tarjetas y enrolamiento</t>
  </si>
  <si>
    <t xml:space="preserve">Habilitación de servicios de autenticación de identidad </t>
  </si>
  <si>
    <t>1.2.3</t>
  </si>
  <si>
    <t>Aplicaciones de validación y autenticación en servicios de gobierno</t>
  </si>
  <si>
    <t>Componente 2: Despliegue de Infraestructura de Telecomunicaciones</t>
  </si>
  <si>
    <t>SCGG</t>
  </si>
  <si>
    <t>Despliegue de fibra</t>
  </si>
  <si>
    <t>Equipamiento para la gestión de la red</t>
  </si>
  <si>
    <t>2.3</t>
  </si>
  <si>
    <t>Centro de Datos</t>
  </si>
  <si>
    <t>2.4</t>
  </si>
  <si>
    <t>Plazas y parques</t>
  </si>
  <si>
    <t>2.5</t>
  </si>
  <si>
    <t>Centros Educativos nivel I</t>
  </si>
  <si>
    <t>2.6</t>
  </si>
  <si>
    <t>Centros Educativos nivel II</t>
  </si>
  <si>
    <t>2.7</t>
  </si>
  <si>
    <t>Centros Educativos nivel III</t>
  </si>
  <si>
    <t>2.8</t>
  </si>
  <si>
    <t>Centro de Salud nivel I</t>
  </si>
  <si>
    <t>2.9</t>
  </si>
  <si>
    <t>Centro de Salud nivel II</t>
  </si>
  <si>
    <t>2.10</t>
  </si>
  <si>
    <t>Centro de Salud nivel III</t>
  </si>
  <si>
    <t>2.11</t>
  </si>
  <si>
    <t>Conexión a comisarias</t>
  </si>
  <si>
    <t>Componente 3: Gobierno Digital</t>
  </si>
  <si>
    <t>Simplificación y digitalización de trámites priorizados</t>
  </si>
  <si>
    <t>Fortalecimiento de la capacidad técnica y operativa de la DPTMGD</t>
  </si>
  <si>
    <t>Simplificación y digitalización de procesos en organizaciones priorizadas</t>
  </si>
  <si>
    <t>Fortalecimiento de la firma digital, ciber seguridad y otros servicios transversales</t>
  </si>
  <si>
    <t xml:space="preserve">Componente 4: Apoyo al desarrollo de la economía digital </t>
  </si>
  <si>
    <t>Fomento del emprendimiento digital : incubadoras, capital semilla, centro de emprendimiento de innovación</t>
  </si>
  <si>
    <t>Talento Digital: programa de trabajo con escuelas, bootcamp, olimpiadas de robótica</t>
  </si>
  <si>
    <t xml:space="preserve">Distritos Digitales - Comayaguela, San Pedro Sula: Planes Maestros, estudios preparatorios, creación de una Agencia con gobernanza público - privada, fortalecimineto del ecosistema </t>
  </si>
  <si>
    <t>Infraestructura: Museo de la Ciencia, Centro de Innovación, Facultades Tecnologicos, Laboratorios</t>
  </si>
  <si>
    <t>Componente 5: Ciudad Inteligente</t>
  </si>
  <si>
    <t xml:space="preserve">Expansión CMU - Centro de Movilidad Inteligente: Semáforos inteligentes, Cámaras inteligentes (velocidad, avances, estacionamientos), Analíticas </t>
  </si>
  <si>
    <t>Centro de Comando de Ciudad Inteligente: Expansión de dispositivos conectados, 	Cameras de movilidad: expansión y funcionalidad, Procedimientos, Laboratorio de Innovación Cívica, Sistemas Analíticas, Desarrollo de APPs</t>
  </si>
  <si>
    <t xml:space="preserve">Plataforma de Colaboración GIS: Licencias, Desarrollo e implementación  </t>
  </si>
  <si>
    <t>4.4</t>
  </si>
  <si>
    <t xml:space="preserve">Gestión de Riesgos, Desastres y Medio Ambiente: Sistema de Alerta Temprana, Sistema de comunicación integrada: radios y sistemas, Dispositivos conectados: radios, pluviómetros, estaciones metereológicas, Consultorías y capacitación de comunidades (procesos) </t>
  </si>
  <si>
    <t>4.5</t>
  </si>
  <si>
    <t xml:space="preserve">Conectividad de SPS: Expansión de la red, Wi-Fi parques </t>
  </si>
  <si>
    <t>4.6</t>
  </si>
  <si>
    <t xml:space="preserve">Estudios, consultorías: Planificación para la Implementación del Plan Maestro, Desarrollo urbano (presidio), Planes de Negocio para atracción del Sector Privado </t>
  </si>
  <si>
    <t>Administración,  Auditoria y Evaluación</t>
  </si>
  <si>
    <t>Coordinador</t>
  </si>
  <si>
    <t>Especialistas Técnicos</t>
  </si>
  <si>
    <t>Especialistas Fiduciarios</t>
  </si>
  <si>
    <t>Apoyo</t>
  </si>
  <si>
    <t>Actividades de fortalecimiento</t>
  </si>
  <si>
    <t>ASA</t>
  </si>
  <si>
    <t>FORTALECIMIENTO SIAFI</t>
  </si>
  <si>
    <t>Cifras en US Dólares</t>
  </si>
  <si>
    <t>Nombre de tarea</t>
  </si>
  <si>
    <t>Monto</t>
  </si>
  <si>
    <t>Fortalecimiento de la Capacidades Internas</t>
  </si>
  <si>
    <t xml:space="preserve">      328,800.00 </t>
  </si>
  <si>
    <t>Infraestructura de TI</t>
  </si>
  <si>
    <t xml:space="preserve">   6,837,500.00 </t>
  </si>
  <si>
    <t>Adquisicion de una nueva plataforma de servidores</t>
  </si>
  <si>
    <t xml:space="preserve">       3,720,000.00 </t>
  </si>
  <si>
    <t xml:space="preserve">1100000 en </t>
  </si>
  <si>
    <t>Actualización de Infraestructura de Comunicaciones y Seguridad Perimetral</t>
  </si>
  <si>
    <t xml:space="preserve">       1,487,500.00 </t>
  </si>
  <si>
    <t>   Sitio Alterno de Operaciones</t>
  </si>
  <si>
    <t xml:space="preserve">          750,000.00 </t>
  </si>
  <si>
    <t>Seguridad del Sistema</t>
  </si>
  <si>
    <t xml:space="preserve">          575,000.00 </t>
  </si>
  <si>
    <t>Herramienta para Desarrollo Conceptual e Informatico</t>
  </si>
  <si>
    <t xml:space="preserve">          305,000.00 </t>
  </si>
  <si>
    <t>Sistema de Digitalización</t>
  </si>
  <si>
    <t xml:space="preserve">      275,000.00 </t>
  </si>
  <si>
    <t xml:space="preserve">Total </t>
  </si>
  <si>
    <t>   7441300</t>
  </si>
  <si>
    <t>  </t>
  </si>
  <si>
    <t>Licencias de data analìtica</t>
  </si>
  <si>
    <t>Licencias de big data</t>
  </si>
  <si>
    <t>Licencias data warehouse</t>
  </si>
  <si>
    <t>Hardware</t>
  </si>
  <si>
    <t>Licencias de Oracle</t>
  </si>
  <si>
    <t>Fortalecimiento de capacidades internas</t>
  </si>
  <si>
    <t xml:space="preserve">5. Información para el PMR </t>
  </si>
  <si>
    <t>Nombre del Programa</t>
  </si>
  <si>
    <t>Objetivo  del Proyecto</t>
  </si>
  <si>
    <t>Objetivos específicos</t>
  </si>
  <si>
    <t>RESULTADOS</t>
  </si>
  <si>
    <t xml:space="preserve">Resultado 1: </t>
  </si>
  <si>
    <t>Indicador</t>
  </si>
  <si>
    <t>Línea de base</t>
  </si>
  <si>
    <t>Año Línea de Base</t>
  </si>
  <si>
    <t>Metas</t>
  </si>
  <si>
    <t>Final del proyecto</t>
  </si>
  <si>
    <t>Medios de verificación</t>
  </si>
  <si>
    <t>Comentarios</t>
  </si>
  <si>
    <t>P (a)</t>
  </si>
  <si>
    <t>A</t>
  </si>
  <si>
    <t>Resultado 2:</t>
  </si>
  <si>
    <t>METAS FÍSICAS</t>
  </si>
  <si>
    <t>Componente/ Producto</t>
  </si>
  <si>
    <t>Año 1
2°S 2018</t>
  </si>
  <si>
    <t>Año 2
2019</t>
  </si>
  <si>
    <t>Año 3
2020</t>
  </si>
  <si>
    <t>Año 4
2021</t>
  </si>
  <si>
    <t>Año 5
2022</t>
  </si>
  <si>
    <t>Año 6
2023</t>
  </si>
  <si>
    <t>Año 7
1°S 2024</t>
  </si>
  <si>
    <t>Medio de verificación</t>
  </si>
  <si>
    <t>Componente 1: Conectividad y uso de BA</t>
  </si>
  <si>
    <t>Producto 1: Sitios y edificios públicos conectados</t>
  </si>
  <si>
    <t>METAS FINANCIERAS</t>
  </si>
  <si>
    <t>Notas</t>
  </si>
  <si>
    <t>Producto 1: Plan de Negocios del Área Metropolitana de Panamá, aprobado</t>
  </si>
  <si>
    <t>Producto 2: Actividades del Plan de Negocios del AMP, implementadas</t>
  </si>
  <si>
    <t>Producto 3: Plan Maestro de Acueductos del AMP, aprobado</t>
  </si>
  <si>
    <t>Producto 4: Paquete de diseños definitivos para redes de distribución de agua potable para el AMP, elaborados</t>
  </si>
  <si>
    <t>Producto 5: Catastro de viviendas y usuarios del AMP, actualizado</t>
  </si>
  <si>
    <t>Producto 6: Estudio de PTAR de urbanizaciones en la AMP, realizados</t>
  </si>
  <si>
    <t>Producto 7: Talleres u Oficinas de las Regionales de Panamá Oeste, Panamá Metro y Arraiján y de la Dirección del AMP , mejoradas o construidas</t>
  </si>
  <si>
    <t>Producto 8: Personal para la Dirección del AMP, contratado</t>
  </si>
  <si>
    <t>1.9</t>
  </si>
  <si>
    <t>Producto 9: Plan  de modernización y mejora de la eficiencia del Servicio de Atención a Clientes para la AMP, implementado</t>
  </si>
  <si>
    <t>1.10</t>
  </si>
  <si>
    <t>Producto 10: Personal del IDAAN capacitado</t>
  </si>
  <si>
    <t>1.11</t>
  </si>
  <si>
    <t>Producto 11: Programa de Comunicación y Sensibilización a la población para reducción del consumo, implementado</t>
  </si>
  <si>
    <t>1.12</t>
  </si>
  <si>
    <t>Producto 12: Plan de Reingeniería de Procesos y Estructura del IDAAN Central, aprobado</t>
  </si>
  <si>
    <t>1.13</t>
  </si>
  <si>
    <t>Producto 13: Plan de Reingeniería de Procesos y Estructura del IDAAN Central, implementado</t>
  </si>
  <si>
    <t>Producto 14: Plantas de Tratamiento de Agua Potable PTAP, rehabilitadas</t>
  </si>
  <si>
    <t>Producto 15: Líneas de conducción, construidas y/o rehabilitadas</t>
  </si>
  <si>
    <t>Producto 16: Estaciones de bombeo rehabilitadas</t>
  </si>
  <si>
    <t>Producto 17: Macrosectores creados</t>
  </si>
  <si>
    <t>Producto 18: Macrosectores optimizados</t>
  </si>
  <si>
    <t>Otros Costos</t>
  </si>
  <si>
    <t>Auditoría Externa del Programa</t>
  </si>
  <si>
    <t>Evaluaciones del Programa</t>
  </si>
  <si>
    <t>Costos Totales del Programa</t>
  </si>
  <si>
    <t>6. CUADRO DE DESEMBOLSO</t>
  </si>
  <si>
    <t>(Expresado en USD)</t>
  </si>
  <si>
    <t xml:space="preserve">Operación: </t>
  </si>
  <si>
    <t>Programa/ Proyecto</t>
  </si>
  <si>
    <t xml:space="preserve">Período comprendido:  </t>
  </si>
  <si>
    <t>Toda la vida del Programa (6 años*)</t>
  </si>
  <si>
    <t>FUENTE</t>
  </si>
  <si>
    <t xml:space="preserve">BID </t>
  </si>
  <si>
    <t>CL</t>
  </si>
  <si>
    <t>*Programación con criterio de año de Programa y no año calendario</t>
  </si>
  <si>
    <t>(Expresado en millones USD)</t>
  </si>
  <si>
    <t>Programa / Proyecto</t>
  </si>
  <si>
    <t>8.1 Plan Operativo Anual Año 1 del Proyecto</t>
  </si>
  <si>
    <t>9. Plan Financiero Multianual</t>
  </si>
  <si>
    <t>Programación con criterio de año calendario y no año de Proyecto</t>
  </si>
  <si>
    <t>Financiamiento BID</t>
  </si>
  <si>
    <t>Financiamiento Contrapartida Local</t>
  </si>
  <si>
    <t>Financiamiento Total</t>
  </si>
  <si>
    <t>Año 1 (II Semestre 2018)</t>
  </si>
  <si>
    <t>Año 2 (2019)</t>
  </si>
  <si>
    <t>Año 3 (2020)</t>
  </si>
  <si>
    <t>Año 4 (2021)</t>
  </si>
  <si>
    <t>Año 5 (2022)</t>
  </si>
  <si>
    <t>Año 6 (2023)</t>
  </si>
  <si>
    <t>Año 7 (I Semestre 2024)</t>
  </si>
  <si>
    <t>TOTAL BID</t>
  </si>
  <si>
    <t>TOTAL CL</t>
  </si>
  <si>
    <t>Jul-18</t>
  </si>
  <si>
    <t>Ago-18</t>
  </si>
  <si>
    <t>Set-18</t>
  </si>
  <si>
    <t>Oct-18</t>
  </si>
  <si>
    <t>Nov-18</t>
  </si>
  <si>
    <t>Dic-18</t>
  </si>
  <si>
    <t>Ene-19</t>
  </si>
  <si>
    <t>Feb-19</t>
  </si>
  <si>
    <t>Mar-19</t>
  </si>
  <si>
    <t>Abr-19</t>
  </si>
  <si>
    <t>May-19</t>
  </si>
  <si>
    <t>Jun-19</t>
  </si>
  <si>
    <t>Jul-19</t>
  </si>
  <si>
    <t>Ago-19</t>
  </si>
  <si>
    <t>Set-19</t>
  </si>
  <si>
    <t>Oct-19</t>
  </si>
  <si>
    <t>Nov-19</t>
  </si>
  <si>
    <t>Dic-19</t>
  </si>
  <si>
    <t>Programación con criterio de año de Proyecto y no año calendario</t>
  </si>
  <si>
    <t>Total General</t>
  </si>
  <si>
    <t>Matriz de Resultados</t>
  </si>
  <si>
    <t>Nombre del proyecto</t>
  </si>
  <si>
    <t>Objetivo del proyecto</t>
  </si>
  <si>
    <t>IMPACTOS</t>
  </si>
  <si>
    <t xml:space="preserve">Línea de Base </t>
  </si>
  <si>
    <t>Año 2
2021</t>
  </si>
  <si>
    <t>Año 3
2022</t>
  </si>
  <si>
    <t>Año 4
2023</t>
  </si>
  <si>
    <t>Año 5
2024</t>
  </si>
  <si>
    <t xml:space="preserve">Medios de Verificación </t>
  </si>
  <si>
    <t>Impacto 1: Mejora de la competitividad a través del desarrollo de la economía digital</t>
  </si>
  <si>
    <t>Indicador #1 Índice de Competitividad Global del Foro Económico Mundial (FEM)</t>
  </si>
  <si>
    <t>-</t>
  </si>
  <si>
    <t>Reporte Oficial FEM</t>
  </si>
  <si>
    <t>Reporte Oficial ITU</t>
  </si>
  <si>
    <t xml:space="preserve">2.1 Apertura de empresas en línea </t>
  </si>
  <si>
    <t>Reporte de gestión, Mi Empresa en Línea</t>
  </si>
  <si>
    <t xml:space="preserve">2.2 % de antecedentes policiales solicitados en línea con respecto al canal presencial </t>
  </si>
  <si>
    <t>Reporte de la DPTMGD</t>
  </si>
  <si>
    <t>Reporte de la ONCAE</t>
  </si>
  <si>
    <t>Resultado 3: Aumento de los emprendimientos de economía digital</t>
  </si>
  <si>
    <t>PRODUCTOS</t>
  </si>
  <si>
    <t>Final del Proyecto</t>
  </si>
  <si>
    <t>Medios de Verificación</t>
  </si>
  <si>
    <t>Hito 1: Centros Educativos Equipados y Conectados a la Red de Banda Ancha</t>
  </si>
  <si>
    <t>Actualmente existen menos de 400 escuelas conectadas, algunas tenían conexión satelital. No estaba asegurada la calidad en ese número de escuelas. El estado de equipamiento tampoco es el optimo, se debe verificar. Se debe analizar bien en detalle que se requiere para cada escuela. El equipamiento es basicamente computadoras.</t>
  </si>
  <si>
    <t>Hito 2: Centros de Salud equipados y conectados a la Red de Banda Ancha</t>
  </si>
  <si>
    <r>
      <rPr>
        <i/>
        <u/>
        <sz val="8"/>
        <color rgb="FF000000"/>
        <rFont val="Calibri"/>
        <family val="2"/>
      </rPr>
      <t>Hito 1</t>
    </r>
    <r>
      <rPr>
        <i/>
        <sz val="8"/>
        <color rgb="FF000000"/>
        <rFont val="Calibri"/>
        <family val="2"/>
      </rPr>
      <t>: Plataforma desarrollada</t>
    </r>
  </si>
  <si>
    <t>#Plataforma</t>
  </si>
  <si>
    <r>
      <rPr>
        <i/>
        <u/>
        <sz val="8"/>
        <color rgb="FF000000"/>
        <rFont val="Calibri"/>
        <family val="2"/>
      </rPr>
      <t>Hito 2:</t>
    </r>
    <r>
      <rPr>
        <i/>
        <sz val="8"/>
        <color rgb="FF000000"/>
        <rFont val="Calibri"/>
        <family val="2"/>
      </rPr>
      <t xml:space="preserve"> Trámites en línea </t>
    </r>
  </si>
  <si>
    <t>Trámites en Línea</t>
  </si>
  <si>
    <t>Año 2: Gobierno Digital; 
Año 3: Protección de datos, procedimientos administrativos</t>
  </si>
  <si>
    <r>
      <rPr>
        <i/>
        <u/>
        <sz val="8"/>
        <color rgb="FF000000"/>
        <rFont val="Calibri"/>
        <family val="2"/>
      </rPr>
      <t>Hito 1</t>
    </r>
    <r>
      <rPr>
        <i/>
        <sz val="8"/>
        <color rgb="FF000000"/>
        <rFont val="Calibri"/>
        <family val="2"/>
      </rPr>
      <t xml:space="preserve">: Actividades de implementación de la seguridad del data Center </t>
    </r>
  </si>
  <si>
    <t># Solución</t>
  </si>
  <si>
    <t>Solución implica un paquete de consultoría, hardware y software</t>
  </si>
  <si>
    <r>
      <rPr>
        <i/>
        <u/>
        <sz val="8"/>
        <color rgb="FF000000"/>
        <rFont val="Calibri"/>
        <family val="2"/>
      </rPr>
      <t>Hito 2</t>
    </r>
    <r>
      <rPr>
        <i/>
        <sz val="8"/>
        <color rgb="FF000000"/>
        <rFont val="Calibri"/>
        <family val="2"/>
      </rPr>
      <t>: Actividades de fortalecimiento de los sistemas de activos digitales gubernamentales analizados con Penetration Test</t>
    </r>
  </si>
  <si>
    <t xml:space="preserve">Hito 1: Plan de Fortalecimiento de ONCAE diseñado </t>
  </si>
  <si>
    <t># Insfraestructura actualizada</t>
  </si>
  <si>
    <t>Actualizada implica el fortalecimiento de la infraestructura tecnológica para soportar la modernización del SIAFI (previsto entre 2020 y 2023), que consiste en los siguientes 3 componentes: seguridad perimetral, infraestructura de servidores y sistema de analítica, operando</t>
  </si>
  <si>
    <t xml:space="preserve">8 bootcamp </t>
  </si>
  <si>
    <t># Plan Maestro</t>
  </si>
  <si>
    <t># Construcción</t>
  </si>
  <si>
    <t>Incluye las siguientes actividades:
Año 1: Bootcamp 
Año 2: Bootcamp y 1er Grupo de Especialización
Año 3: Bootcamp y 2do Grupo de Especialización</t>
  </si>
  <si>
    <t>Incluye las siguientes actividades:
Año 1: Diagnóstico 
Año 2: Capacitación para aplicación
Año 3: Piloto de aplicación BIM</t>
  </si>
  <si>
    <t>Implica movilidad, seguridad y medio ambiente operando Colaborativamente (cuentan con espacio físico, sensores, datos y procesos)</t>
  </si>
  <si>
    <t>Hito 1:  Diseño técnico detallado del C3i</t>
  </si>
  <si>
    <t># Proyecto</t>
  </si>
  <si>
    <t>C3i Implementado con espacio físico adecuado, sensores desplegados por el territorio e integrados al Centro en las áreas de movilidad, seguridad ciudadana y medio ambiente.</t>
  </si>
  <si>
    <t>Hito 2:  Infraestructura de C3I instalada</t>
  </si>
  <si>
    <t>* Año parcial - II Semestre 2020</t>
  </si>
  <si>
    <t>** Año parcial - I Semestre 2025</t>
  </si>
  <si>
    <t xml:space="preserve">4.1 Cuadro de Costos a Nivel de Componentes en USD </t>
  </si>
  <si>
    <t>Componentes</t>
  </si>
  <si>
    <t>Aporte Local (municipio)</t>
  </si>
  <si>
    <t xml:space="preserve">4.1 Cuadro de Costos a Nivel de Componentes, en millones USD </t>
  </si>
  <si>
    <r>
      <rPr>
        <b/>
        <sz val="10"/>
        <rFont val="Calibri"/>
        <family val="2"/>
        <charset val="1"/>
      </rPr>
      <t>4.2 Cuadro de Costos a Nivel de Productos</t>
    </r>
    <r>
      <rPr>
        <b/>
        <i/>
        <sz val="10"/>
        <color rgb="FFFF0000"/>
        <rFont val="Calibri"/>
        <family val="2"/>
        <charset val="1"/>
      </rPr>
      <t xml:space="preserve"> </t>
    </r>
  </si>
  <si>
    <t>Meta Física</t>
  </si>
  <si>
    <t>Meta Financiera</t>
  </si>
  <si>
    <t> Gastos anuales</t>
  </si>
  <si>
    <t xml:space="preserve"> USD </t>
  </si>
  <si>
    <t>7. Curva S de Uso de Recursos</t>
  </si>
  <si>
    <t>Proyecto:</t>
  </si>
  <si>
    <t>Fecha de Inicio</t>
  </si>
  <si>
    <t>Fecha Fin:</t>
  </si>
  <si>
    <t>Valor acum. BID</t>
  </si>
  <si>
    <t>Valor acum. CL</t>
  </si>
  <si>
    <t>Valor acum. TOTAL</t>
  </si>
  <si>
    <t>8. Matriz de Planificación</t>
  </si>
  <si>
    <t>TC L</t>
  </si>
  <si>
    <t xml:space="preserve">   </t>
  </si>
  <si>
    <t>PROGRAMACIÓN FINANCIERA CONTRAPARTIDA LOCAL (MUNICIPIO) USD</t>
  </si>
  <si>
    <t>Año 1*</t>
  </si>
  <si>
    <r>
      <t xml:space="preserve">Costo Unitario USD </t>
    </r>
    <r>
      <rPr>
        <b/>
        <sz val="8"/>
        <rFont val="Calibri"/>
        <family val="2"/>
      </rPr>
      <t>(incluye impuestos)</t>
    </r>
  </si>
  <si>
    <t>Observaciones</t>
  </si>
  <si>
    <t>Contrapartida Local (municipio)</t>
  </si>
  <si>
    <t>Programa de Transformación Digital para una Mayor Competitividad</t>
  </si>
  <si>
    <t>UEP-SCGG</t>
  </si>
  <si>
    <t>P1</t>
  </si>
  <si>
    <t>UEP-SCGG / Secre. Presidencia</t>
  </si>
  <si>
    <t>Centros Educativos Equipados y Conectados a la Red de Banda Ancha</t>
  </si>
  <si>
    <t># Escuelas</t>
  </si>
  <si>
    <t>Provisión de servicios de conectividad de banda ancha (incluye operación)</t>
  </si>
  <si>
    <t>Servicios de No Consultoría</t>
  </si>
  <si>
    <t>48 meses</t>
  </si>
  <si>
    <t>Escuelas/Año</t>
  </si>
  <si>
    <t>Centros de Salud equipados y conectados a la Red de Banda Ancha</t>
  </si>
  <si>
    <t># Edificios</t>
  </si>
  <si>
    <t>Provisión de servicios de conectividad de banda ancha para Hospitales (incluye operación)</t>
  </si>
  <si>
    <t>Lotes por región</t>
  </si>
  <si>
    <t>Hospitales/Año</t>
  </si>
  <si>
    <t>Provisión de servicios de conectividad de banda ancha para centros de salud (incluye operación)</t>
  </si>
  <si>
    <t>Centros de Salud/Año</t>
  </si>
  <si>
    <t>1.1.2.3</t>
  </si>
  <si>
    <t>Adquisición del equipamiento para el acceso a la conectividad para Hospitales</t>
  </si>
  <si>
    <t>1.1.2.4</t>
  </si>
  <si>
    <t>Adquisición del equipamiento para el acceso a la conectividad para centros de salud</t>
  </si>
  <si>
    <t># Normativas</t>
  </si>
  <si>
    <t>Consultoría Individuos</t>
  </si>
  <si>
    <t>6 meses</t>
  </si>
  <si>
    <t>Firma consultora</t>
  </si>
  <si>
    <t>Consultoría Firma</t>
  </si>
  <si>
    <t>12 meses</t>
  </si>
  <si>
    <t>Incluido en costos de administración</t>
  </si>
  <si>
    <t>Técnico Supervisor de Red</t>
  </si>
  <si>
    <t>60 meses</t>
  </si>
  <si>
    <t>Técnico/meses</t>
  </si>
  <si>
    <t>1.1.4.2</t>
  </si>
  <si>
    <t>Viáticos C1</t>
  </si>
  <si>
    <t>Sin programar</t>
  </si>
  <si>
    <t>Meses/Personas/semanas/viajes</t>
  </si>
  <si>
    <t>1.1.4.3</t>
  </si>
  <si>
    <t>Gastos de transporte (alquiler de vehículo u otros)</t>
  </si>
  <si>
    <t>Servicios de No consultoría</t>
  </si>
  <si>
    <t>45 meses</t>
  </si>
  <si>
    <t>Meses</t>
  </si>
  <si>
    <t>P2</t>
  </si>
  <si>
    <t>UEP-SCGG - Secre. Presidencia</t>
  </si>
  <si>
    <t># Centro de Operación</t>
  </si>
  <si>
    <t>Equipamiento tecnológico para el NOC</t>
  </si>
  <si>
    <t>Bienes</t>
  </si>
  <si>
    <t>10 meses</t>
  </si>
  <si>
    <t xml:space="preserve">Componente 2: Transformación Digital del Gobierno </t>
  </si>
  <si>
    <t xml:space="preserve">Subcomponente 2.1: Calidad y eficiencia en la prestación de servicios públicos a ciudadanos y empresas </t>
  </si>
  <si>
    <t>P3</t>
  </si>
  <si>
    <t>SCC</t>
  </si>
  <si>
    <t>18 meses</t>
  </si>
  <si>
    <t>Diseño e implementación del plan de fortalecimiento de la DPTMGD (definición de la estructura, con posiciones y perfiles/TDR)</t>
  </si>
  <si>
    <t xml:space="preserve">Incorporación de RRHH incremental </t>
  </si>
  <si>
    <t>RRHH - Grupo 1</t>
  </si>
  <si>
    <t>36 meses</t>
  </si>
  <si>
    <t>Consultor/mes</t>
  </si>
  <si>
    <t>RRHH - Grupo 2</t>
  </si>
  <si>
    <t>RRHH - Grupo 3</t>
  </si>
  <si>
    <t>2.1.1.4</t>
  </si>
  <si>
    <t>Provisión de equipamiento</t>
  </si>
  <si>
    <t>2.1.1.4.1</t>
  </si>
  <si>
    <t>Provisión de equipamiento mobiliario - Grupo 1</t>
  </si>
  <si>
    <t>Mobiliario</t>
  </si>
  <si>
    <t>2.1.1.4.2</t>
  </si>
  <si>
    <t>Provisión de equipamiento mobiliario - Grupo 2</t>
  </si>
  <si>
    <t>sin programar</t>
  </si>
  <si>
    <t>2.1.1.4.3</t>
  </si>
  <si>
    <t>Provisión de equipamiento mobiliario - Grupo 3</t>
  </si>
  <si>
    <t>Provisión de equipamiento informático - Grupo 1</t>
  </si>
  <si>
    <t xml:space="preserve">Equipo </t>
  </si>
  <si>
    <t>Provisión de equipamiento informático - Grupo 2</t>
  </si>
  <si>
    <t>Provisión de equipamiento informático - Grupo 3</t>
  </si>
  <si>
    <t>2.1.1.5</t>
  </si>
  <si>
    <t>Actividades de Capacitación y visitas técnicas</t>
  </si>
  <si>
    <t>2.1.1.6</t>
  </si>
  <si>
    <t>consultor</t>
  </si>
  <si>
    <t>2.1.1.7</t>
  </si>
  <si>
    <t>Gastos operativos</t>
  </si>
  <si>
    <t>P4</t>
  </si>
  <si>
    <t xml:space="preserve">Elaboración del diseño metodológico del procedimiento administrativo, modelo de datos para inteligencia de negocios y simplificación y digitalización </t>
  </si>
  <si>
    <r>
      <t># 1 Simplificación y digitalización para la redución / eliminación de Constancias  (mapeo/implementación) -</t>
    </r>
    <r>
      <rPr>
        <i/>
        <sz val="10"/>
        <rFont val="Calibri"/>
        <family val="2"/>
      </rPr>
      <t xml:space="preserve"> 10 trámites</t>
    </r>
  </si>
  <si>
    <t># 2 Potenciar y mejorar Mi Empresa en Línea</t>
  </si>
  <si>
    <t>Estudio para el rediseño de la plataforma</t>
  </si>
  <si>
    <t>24 meses</t>
  </si>
  <si>
    <t xml:space="preserve">Procesos </t>
  </si>
  <si>
    <t>Campaña de comunicación para incrementar la tasa de adopción de Mi Empresa en Línea</t>
  </si>
  <si>
    <t>Auditorias de seguridad</t>
  </si>
  <si>
    <t>Supervisión de los procesos de simplificación y digitalización de trámites</t>
  </si>
  <si>
    <t>P5</t>
  </si>
  <si>
    <t>Implementación del marco de interoperabilidad</t>
  </si>
  <si>
    <t>Inventario de situación bases de datos e intercambios de información a traves de web service</t>
  </si>
  <si>
    <t>Coordinación Interinstitucional - Asistencia Técnica</t>
  </si>
  <si>
    <t>Aplicación para usuarios pequeños</t>
  </si>
  <si>
    <t>Diseño del Esquema de Gobernanza</t>
  </si>
  <si>
    <t>Plataforma de interoperabilidad</t>
  </si>
  <si>
    <t xml:space="preserve">Incorporación de organismos a la plataforma </t>
  </si>
  <si>
    <t>Mejoramiento del Sistema Nacional de Trámites - SINTRA</t>
  </si>
  <si>
    <t xml:space="preserve">Estudio de situación del SINTRA y propuesta de actualización </t>
  </si>
  <si>
    <t xml:space="preserve">Actividades de implementación </t>
  </si>
  <si>
    <t>Asistencia técnica para el diseño de propuesta de gobernanza para la implementación de la Firma Digital</t>
  </si>
  <si>
    <t>2.1.3.4</t>
  </si>
  <si>
    <t>Selección y puesta en marcha de herramienta de analítica</t>
  </si>
  <si>
    <t>Automatización de gestión documental y procesos internos en la Secretaría de Coordinación</t>
  </si>
  <si>
    <t>Adquisición de equipamiento para herramienta - hardware</t>
  </si>
  <si>
    <t>Adquisición de equipamiento para herramienta - software</t>
  </si>
  <si>
    <t>Implementación de herramienta</t>
  </si>
  <si>
    <t>Fortalecimiento Tecnológico de la DGSC realizado</t>
  </si>
  <si>
    <t>Infraestructura de almacenamiento instalada y funcionando</t>
  </si>
  <si>
    <t>Expedientes digitalizados</t>
  </si>
  <si>
    <t xml:space="preserve">Proceso de Digitalización de Expedientes de los Servidores Públicos </t>
  </si>
  <si>
    <t xml:space="preserve"> Imagenes </t>
  </si>
  <si>
    <t>Herramientas Tecnológicas para el proceso de Selección y Evaluación desarrolladas</t>
  </si>
  <si>
    <t xml:space="preserve">Desarrollo de aplicación para la publicación de concursos públicos, Selección y Evaluación </t>
  </si>
  <si>
    <t>Asistencia técnica a 4 Municipios para la implementación de servicios back office específicos</t>
  </si>
  <si>
    <t>Asistencia directa a Municipios para la implementación del modelo de servicios técnicos de catastro</t>
  </si>
  <si>
    <t>UEP-SCGG / DPTMGD</t>
  </si>
  <si>
    <t>Asistencia directa a 4 Municipios para la implementación Sistemas Administrativos, Financieros y Tributarios (SAFT-SAMI)</t>
  </si>
  <si>
    <t>Actividades de fortalecimiento institucional de AMHON realizadas</t>
  </si>
  <si>
    <t>P6</t>
  </si>
  <si>
    <t># Trámites con pago en línea</t>
  </si>
  <si>
    <t>Estudio previo para la identificación de la mejor opción</t>
  </si>
  <si>
    <t>Estudio</t>
  </si>
  <si>
    <t>Adquisición de licencias o derecho de uso de software</t>
  </si>
  <si>
    <t>2.1.4.3</t>
  </si>
  <si>
    <t xml:space="preserve">Pago de comisiones financieras </t>
  </si>
  <si>
    <t>P7</t>
  </si>
  <si>
    <t>Elaboración de un Proyecto de marco legal para protección de datos e intercambio de información de base de datos</t>
  </si>
  <si>
    <t>2.1.6</t>
  </si>
  <si>
    <t>P8</t>
  </si>
  <si>
    <t>2.1.6.1</t>
  </si>
  <si>
    <t>2.1.6.2</t>
  </si>
  <si>
    <t>Portal de trámites y de relación con Ciudadano y Empresa (desarrollo - software)</t>
  </si>
  <si>
    <t>Servicio de No consultoría</t>
  </si>
  <si>
    <t>2.1.6.3</t>
  </si>
  <si>
    <t>2.1.7</t>
  </si>
  <si>
    <t>P9</t>
  </si>
  <si>
    <t xml:space="preserve">UEP-SCGG </t>
  </si>
  <si>
    <t># Activos digitales</t>
  </si>
  <si>
    <t>2.1.7.1</t>
  </si>
  <si>
    <t>2.1.7.2</t>
  </si>
  <si>
    <t xml:space="preserve">Consultoría para el fortalecimiento de la seguridad del Data Center </t>
  </si>
  <si>
    <t xml:space="preserve">Consutoría </t>
  </si>
  <si>
    <t>2.1.7.3</t>
  </si>
  <si>
    <t>Equipamiento para la implementación de la seguridad del Data Center (Hardware y Software)</t>
  </si>
  <si>
    <t>2.1.7.4</t>
  </si>
  <si>
    <t xml:space="preserve">Fortalecimiento de los sistemas de activos digitales gubernamentales analizados con Penetration Test </t>
  </si>
  <si>
    <t>2 Fases</t>
  </si>
  <si>
    <t>2.1.7.5</t>
  </si>
  <si>
    <t>Fortalecimiento para los sistemas instalados por el programa (Hardware y Software)</t>
  </si>
  <si>
    <t>2.1.8</t>
  </si>
  <si>
    <t>P10</t>
  </si>
  <si>
    <t>2.1.8.1</t>
  </si>
  <si>
    <t>Plan de Fortalecimiento de ONCAE diseñado e implementado</t>
  </si>
  <si>
    <t># Plan</t>
  </si>
  <si>
    <t>2.1.8.1.1</t>
  </si>
  <si>
    <t>2.1.8.1.2</t>
  </si>
  <si>
    <t>2.1.8.1.3</t>
  </si>
  <si>
    <t>Ejecución del Plan maestro TI para ONCAE (incluye racionalización de la estructura de datos)</t>
  </si>
  <si>
    <t>2.1.8.1.4</t>
  </si>
  <si>
    <t>Contratación de RRHH para ampliar la mesa de ayuda</t>
  </si>
  <si>
    <t>Personal/ Meses</t>
  </si>
  <si>
    <t>2.1.8.1.5</t>
  </si>
  <si>
    <t>2.1.8.2</t>
  </si>
  <si>
    <t>Plataforma Honducompras 2.0 ampliado</t>
  </si>
  <si>
    <t>2.1.8.2.1</t>
  </si>
  <si>
    <t>2.1.8.2.2</t>
  </si>
  <si>
    <t>Apoyo al despliegue de los módulos de Proveedores y Gestión de Compras  e implementación de potenciales ajustes (implica Gestión del Cambio y levantamiento e implementación de posibles ajustes)</t>
  </si>
  <si>
    <t>2.1.8.2.2.1</t>
  </si>
  <si>
    <t>Implementación de ajustes</t>
  </si>
  <si>
    <t>Firma consultora Vortal</t>
  </si>
  <si>
    <t>2.1.8.2.2.2</t>
  </si>
  <si>
    <t>Despliegue</t>
  </si>
  <si>
    <t>2.1.8.2.3</t>
  </si>
  <si>
    <t>Apoyo al diseño e implementación de los módulos Catálogo Electrónico y Gestión de Contratos (incluye parametrización y despliegue/gestión del cambio)</t>
  </si>
  <si>
    <t>2 Levantamiento de requerimiento/flujos</t>
  </si>
  <si>
    <t>2.1.8.3</t>
  </si>
  <si>
    <t>2.1.8.3.1</t>
  </si>
  <si>
    <t xml:space="preserve">Global </t>
  </si>
  <si>
    <t>2.1.8.3.2</t>
  </si>
  <si>
    <t>2.1.9</t>
  </si>
  <si>
    <t>P11</t>
  </si>
  <si>
    <t>2.1.9.1</t>
  </si>
  <si>
    <t>Diseño de estrategia de comunicación, sensibilización y alfabetización</t>
  </si>
  <si>
    <t>2.1.9.2</t>
  </si>
  <si>
    <t>2.1.9.3</t>
  </si>
  <si>
    <t xml:space="preserve">Actividades de difusión </t>
  </si>
  <si>
    <t>Actividades</t>
  </si>
  <si>
    <t>Subcomponente 2.2: Fortalecimiento de la gestión financiera del Estado</t>
  </si>
  <si>
    <t>P12</t>
  </si>
  <si>
    <t>SEFIN</t>
  </si>
  <si>
    <t>Actividades preliminares</t>
  </si>
  <si>
    <t>2.2.1.1.1</t>
  </si>
  <si>
    <t>Capacitacion en Cobit 5</t>
  </si>
  <si>
    <t>Firma Consutora</t>
  </si>
  <si>
    <t>Abril a Noviembre/2019</t>
  </si>
  <si>
    <t>2.2.1.1.2</t>
  </si>
  <si>
    <t>Certificacion de procesos en base a Cobit 5</t>
  </si>
  <si>
    <t>Febrero 2019 - Octubre 2020</t>
  </si>
  <si>
    <t>2.2.1.1.3</t>
  </si>
  <si>
    <t>Capacitación equipo Gerencial de Udem/UIT Tecnologías Hibridas</t>
  </si>
  <si>
    <t>Febrero 2019 - Abril 2020</t>
  </si>
  <si>
    <t>2.2.1.1.4</t>
  </si>
  <si>
    <t>Capacitacion en ciencia de datos</t>
  </si>
  <si>
    <t>SCC o 3 CV preguntar</t>
  </si>
  <si>
    <t>Abril 2019 - Junio 2020</t>
  </si>
  <si>
    <t>Matriz de habilidades para Soportar el Proyecto</t>
  </si>
  <si>
    <t>2.2.1.2.1</t>
  </si>
  <si>
    <t>Asesoramiento de un arquitecto de software para la actualización del SIAFI</t>
  </si>
  <si>
    <t>Abril a Octubre/2019</t>
  </si>
  <si>
    <t>Ejecución del Sistema</t>
  </si>
  <si>
    <t>2.2.1.3.1</t>
  </si>
  <si>
    <t>Infraestructura tecnológica para Ejecución del Proyecto</t>
  </si>
  <si>
    <t>2.2.1.3.2</t>
  </si>
  <si>
    <t>Infraestructura de Servidores para SIAFI-AnalitOperativ</t>
  </si>
  <si>
    <t>Octubre 2019 - Mayo 2020</t>
  </si>
  <si>
    <t>2.2.1.3.3</t>
  </si>
  <si>
    <t>Incremento de Licencias</t>
  </si>
  <si>
    <t>Septiembre 2019 - enero 2020</t>
  </si>
  <si>
    <t>2.2.1.3.4</t>
  </si>
  <si>
    <t>Reconstruccion del DWH</t>
  </si>
  <si>
    <t>Enero a Agosto 2020</t>
  </si>
  <si>
    <t>2.2.1.3.5</t>
  </si>
  <si>
    <t>Módulos y Licencias de Analítica Predictiva</t>
  </si>
  <si>
    <t>Proveedor  (lote distinto)</t>
  </si>
  <si>
    <t>Febrero a Junio 2020</t>
  </si>
  <si>
    <t>2.2.1.3.6</t>
  </si>
  <si>
    <t>Infraestructura para BigData</t>
  </si>
  <si>
    <t>Junio a Octubre 2020</t>
  </si>
  <si>
    <t>2.2.1.3.7</t>
  </si>
  <si>
    <t>2.2.1.3.8</t>
  </si>
  <si>
    <t>Mayo 2019 - Abril 2020</t>
  </si>
  <si>
    <t>2.2.1.3.9</t>
  </si>
  <si>
    <t>Framework de Desarrollo</t>
  </si>
  <si>
    <t>Proveedor (lote distinto)</t>
  </si>
  <si>
    <t>Mayo a Septiembre 2019</t>
  </si>
  <si>
    <t>2.2.1.3.10</t>
  </si>
  <si>
    <t>Herramientas de Desarrollo</t>
  </si>
  <si>
    <t>Mayo a octubre 2019</t>
  </si>
  <si>
    <t>2.2.1.3.11</t>
  </si>
  <si>
    <t>Herramientas de Testing</t>
  </si>
  <si>
    <t>2.2.1.4</t>
  </si>
  <si>
    <t>2.2.1.4.1</t>
  </si>
  <si>
    <t xml:space="preserve"> Sistema de Gestion de Documentos</t>
  </si>
  <si>
    <t>Octubre 2019 - Setiembre 2020</t>
  </si>
  <si>
    <t xml:space="preserve">Componente 3: Economía Digital </t>
  </si>
  <si>
    <t>Plan</t>
  </si>
  <si>
    <t>Elaboración de los TDRs y administración del contrato</t>
  </si>
  <si>
    <t>Secretaria de Presidencia</t>
  </si>
  <si>
    <t>P14</t>
  </si>
  <si>
    <t># Centro</t>
  </si>
  <si>
    <t>Transferencia</t>
  </si>
  <si>
    <t>3.1.2.1.1</t>
  </si>
  <si>
    <t>3.1.2.1.2</t>
  </si>
  <si>
    <t>3.1.2.3.1</t>
  </si>
  <si>
    <t>3.1.2.3.2</t>
  </si>
  <si>
    <t>3.1.2.3.3</t>
  </si>
  <si>
    <t>P15</t>
  </si>
  <si>
    <t>UEP-SCGG  IHCIETI</t>
  </si>
  <si>
    <t xml:space="preserve"># Incubadora </t>
  </si>
  <si>
    <t>Convocatoria de Incubadoras</t>
  </si>
  <si>
    <t>IHCIETI</t>
  </si>
  <si>
    <t>3.1.3.1.1</t>
  </si>
  <si>
    <t>Incubadora 1 - Año 2020</t>
  </si>
  <si>
    <t>StartUps incubada</t>
  </si>
  <si>
    <t>3.1.3.1.2</t>
  </si>
  <si>
    <t>Incubadora 2 - Año 2020</t>
  </si>
  <si>
    <t>3.1.3.1.3</t>
  </si>
  <si>
    <t>Incubadora 1 - Año 2021</t>
  </si>
  <si>
    <t>3.1.3.1.4</t>
  </si>
  <si>
    <t>Incubadora 2 - Año 2021</t>
  </si>
  <si>
    <t>3.1.3.1.5</t>
  </si>
  <si>
    <t>Incubadora 3 - Año 2021</t>
  </si>
  <si>
    <t>3.1.3.1.6</t>
  </si>
  <si>
    <t>Incubadora 1 - Año 2022</t>
  </si>
  <si>
    <t>StartUps incubada/Año</t>
  </si>
  <si>
    <t>3.1.3.1.7</t>
  </si>
  <si>
    <t>Incubadora 2 - Año 2022</t>
  </si>
  <si>
    <t>3.1.3.1.8</t>
  </si>
  <si>
    <t>Incubadora 3 - Año 2022</t>
  </si>
  <si>
    <t>Formación de Formadores para incubadoras</t>
  </si>
  <si>
    <t>3.1.3.2.1</t>
  </si>
  <si>
    <t>Diplomado con práctica o cursos (casos) - 2020</t>
  </si>
  <si>
    <t>Personas</t>
  </si>
  <si>
    <t>3.1.3.2.2</t>
  </si>
  <si>
    <t>Diplomado con práctica o cursos  (casos) - 2021</t>
  </si>
  <si>
    <t>Gestión y supervisión de Incubadoras</t>
  </si>
  <si>
    <t>3.1.4</t>
  </si>
  <si>
    <t>P16</t>
  </si>
  <si>
    <t>UEP-SCGG / IHCIETI</t>
  </si>
  <si>
    <t>3.1.4.1</t>
  </si>
  <si>
    <t>Honducamp (Logística, materiales, ponentes)</t>
  </si>
  <si>
    <t>3.1.4.1.1</t>
  </si>
  <si>
    <t>Local y comida</t>
  </si>
  <si>
    <t>Evento</t>
  </si>
  <si>
    <t>3.1.4.1.2</t>
  </si>
  <si>
    <t>Internet</t>
  </si>
  <si>
    <t>3.1.4.1.3</t>
  </si>
  <si>
    <t>Montaje</t>
  </si>
  <si>
    <t>3.1.4.1.4</t>
  </si>
  <si>
    <t>Cuatro (4) ponentes internacionales (incluye hospedaje, pasaje, alimentación de 2 dias)</t>
  </si>
  <si>
    <t>3.1.4.1.5</t>
  </si>
  <si>
    <t>Logística IHCIETI (traslado, alimentación, hospedaje de personal)</t>
  </si>
  <si>
    <t>3.1.4.1.6</t>
  </si>
  <si>
    <t>Entretenimiento (economía naranja atraves de artista nacionales)</t>
  </si>
  <si>
    <t>3.1.4.1.7</t>
  </si>
  <si>
    <t>Eventualidades</t>
  </si>
  <si>
    <t>3.1.4.1.8</t>
  </si>
  <si>
    <t>Realizar bootcamp o hackathon dentro de Honducamp (incluye ponente, materiales y premio)</t>
  </si>
  <si>
    <t>500 personas beneficiadas</t>
  </si>
  <si>
    <t>3.1.4.2</t>
  </si>
  <si>
    <t>Bootcamp (Logística, materiales, ponentes)</t>
  </si>
  <si>
    <t>3.1.4.2.1</t>
  </si>
  <si>
    <t>Local (via convenio) y comida (para asistentes) L 70,000 diarios (por cinco días L 350,000)</t>
  </si>
  <si>
    <t>50 personas beneficiadas por evento (2)</t>
  </si>
  <si>
    <t>3.1.4.2.2</t>
  </si>
  <si>
    <t>Cinco (5) mentores internacionales (incluye hospedaje, pasaje, alimentación de 6 dias L 130,000)</t>
  </si>
  <si>
    <t>3.1.4.2.3</t>
  </si>
  <si>
    <t>Montaje L 50,000 diarios (por cinco días L 250,000)</t>
  </si>
  <si>
    <t>3.1.4.2.4</t>
  </si>
  <si>
    <t>Material para bootcamp (piezas, equipo de trabajo, etc.) L 400,000</t>
  </si>
  <si>
    <t>P17</t>
  </si>
  <si>
    <t>3.2.1.1</t>
  </si>
  <si>
    <t>Plan Maestro del Distrito Digital de SPS</t>
  </si>
  <si>
    <t>3.2.1.1.1</t>
  </si>
  <si>
    <t>Los TDRs de este proceso se elaborará por Fernando Amestoy pagado por la ATN
Desarrollo de 12 meses</t>
  </si>
  <si>
    <t>3.2.1.1.2</t>
  </si>
  <si>
    <t>3.2.1.1.3</t>
  </si>
  <si>
    <t>3.2.1.2</t>
  </si>
  <si>
    <t>Diseño, Construcción y Equipamiento del DD</t>
  </si>
  <si>
    <t>Incluye utilización de BIM</t>
  </si>
  <si>
    <t>3.2.1.2.1</t>
  </si>
  <si>
    <t>Estudios previos y diseño ejecutivo de la construcción (Diseño arquitectónico y de ingeniería)</t>
  </si>
  <si>
    <t>(6 meses )</t>
  </si>
  <si>
    <t>3.2.1.2.2</t>
  </si>
  <si>
    <t>Obras</t>
  </si>
  <si>
    <t>80% obra - 18 meses</t>
  </si>
  <si>
    <t>3.2.1.2.3</t>
  </si>
  <si>
    <t>Equipamiento del DD</t>
  </si>
  <si>
    <t>15% equipamiento - 6 meses</t>
  </si>
  <si>
    <t>3.2.1.2.4</t>
  </si>
  <si>
    <t>Supervisión de construcción y equipamiento del DD</t>
  </si>
  <si>
    <t>Firma Fiscalizadora</t>
  </si>
  <si>
    <t>20 meses</t>
  </si>
  <si>
    <t>5% supervisión</t>
  </si>
  <si>
    <t>3.2.1.3</t>
  </si>
  <si>
    <t xml:space="preserve">Gestión y Operación del DD </t>
  </si>
  <si>
    <t>3.2.1.2.5</t>
  </si>
  <si>
    <t>Gerente del DD</t>
  </si>
  <si>
    <t>Costos iniciales de Operación (1 año)</t>
  </si>
  <si>
    <t>P18</t>
  </si>
  <si>
    <t>UEP/UDIEM-GC</t>
  </si>
  <si>
    <t>3.2.2.1</t>
  </si>
  <si>
    <t>Diseño del Centro de Emprendimientos que incluye el desarrollo de una encuesta de demanda, metodologías a aplicar para el desarrollo de emprendimientos, de modelo de gestión y necesidades de capacitación, y diseño de portafolio de servicios</t>
  </si>
  <si>
    <t>3.2.2.2</t>
  </si>
  <si>
    <t>Equipamiento del Centro de Emp. (herramientas tecnológicas, mobiliarios, redes)</t>
  </si>
  <si>
    <t>Proveedores</t>
  </si>
  <si>
    <t>año 2 (6 meses)</t>
  </si>
  <si>
    <t>3.2.2.3</t>
  </si>
  <si>
    <t>Acompañamiento en la operación</t>
  </si>
  <si>
    <t>desde el inicio hasta el año 3</t>
  </si>
  <si>
    <t>3.2.2.4</t>
  </si>
  <si>
    <t>Capacitación del equipo del Centro de Emprendimientos</t>
  </si>
  <si>
    <t>desde año 2 a año 3</t>
  </si>
  <si>
    <t>3.2.3.1</t>
  </si>
  <si>
    <t>Programa de especialización en tecnologías digitales en universidades (incluye plan curricular y capacitación)</t>
  </si>
  <si>
    <t>Universidad</t>
  </si>
  <si>
    <t>año 2 y año 3</t>
  </si>
  <si>
    <t>3.2.3.2</t>
  </si>
  <si>
    <t>Bootcamp de programación y otras tecnologías digitales</t>
  </si>
  <si>
    <t xml:space="preserve">Licitación Privada </t>
  </si>
  <si>
    <t xml:space="preserve">Ssitema Nacional </t>
  </si>
  <si>
    <t xml:space="preserve">Eventos </t>
  </si>
  <si>
    <t>1 por año desde el año 1</t>
  </si>
  <si>
    <t>P20</t>
  </si>
  <si>
    <t>UEP/GI/GF</t>
  </si>
  <si>
    <t>3.2.4.1</t>
  </si>
  <si>
    <t xml:space="preserve">Analisis de las brechas de capacidades tecnologicas humanos y revision de procesos y marcos normativos, elaboracion de la estrategia para adopcion del BIM a nivel institucional </t>
  </si>
  <si>
    <t xml:space="preserve">3 meses </t>
  </si>
  <si>
    <t>3.2.4.2</t>
  </si>
  <si>
    <t>Actividades de formación sobre BIM realizadas</t>
  </si>
  <si>
    <t>3.2.4.3</t>
  </si>
  <si>
    <t>Piloto de aplicación BIM realizado</t>
  </si>
  <si>
    <t>3.2.4.3.1</t>
  </si>
  <si>
    <t xml:space="preserve">Apoyo y acompañamiento técnico a pilotos </t>
  </si>
  <si>
    <t>Implica 2 pilotos</t>
  </si>
  <si>
    <t>3.2.4.3.2</t>
  </si>
  <si>
    <t>Logística para talleres BIM</t>
  </si>
  <si>
    <t>P21</t>
  </si>
  <si>
    <t>UEP/Alcalde-C3I</t>
  </si>
  <si>
    <t>3.2.5.1</t>
  </si>
  <si>
    <t>Elaboración de los TDRs para la contratación de la consultoria de Diseño del C3I y Red de Dispositivos</t>
  </si>
  <si>
    <t>TDR</t>
  </si>
  <si>
    <t>USD 10.000 costeados por la ASPS (ruta crítica)</t>
  </si>
  <si>
    <t>3.2.5.2</t>
  </si>
  <si>
    <t>Eje 1: Centro de Control de Ciudad Inteligente (C3I)</t>
  </si>
  <si>
    <t>3.2.5.2.1</t>
  </si>
  <si>
    <t>Estudios de Preparación de Proyectos</t>
  </si>
  <si>
    <t>3.2.5.2.1.1</t>
  </si>
  <si>
    <t>Consult.</t>
  </si>
  <si>
    <t>Diseño del C3I y Red de Dispositivos (Anteproyecto y Términos de Referencia).</t>
  </si>
  <si>
    <t>3.2.5.2.1.2</t>
  </si>
  <si>
    <t>C3I</t>
  </si>
  <si>
    <t>Diseño</t>
  </si>
  <si>
    <t>3.2.5.2.1.3</t>
  </si>
  <si>
    <t>Dispositivos de Medio Ambiente y Movilidad</t>
  </si>
  <si>
    <t>3.2.5.2.1.4</t>
  </si>
  <si>
    <t>Consultoría para Seguimiento Técnico del Proyecto C3i</t>
  </si>
  <si>
    <t>3.2.5.2.1.5</t>
  </si>
  <si>
    <t>Desarrollo de Proyecto Ejecutivos y Términos de Referencia para Red de Dispositivos (medio ambiente y movilidad)</t>
  </si>
  <si>
    <t>3.2.5.2.2</t>
  </si>
  <si>
    <t>Implantación del Centro de Control de Ciudad Inteligente C3I</t>
  </si>
  <si>
    <t>3.2.5.1.2.1</t>
  </si>
  <si>
    <t>Implementación C3I (Tercer Piso - Museo del Niño)</t>
  </si>
  <si>
    <t>3.2.5.1.2.1.1</t>
  </si>
  <si>
    <t>Proyecto Ejecutivo</t>
  </si>
  <si>
    <t>3.2.5.1.2.1.2</t>
  </si>
  <si>
    <t>Adecuaciones a las intalaciones (remodelación, instalaciones eléctricas, comunicaciones, alarmas contra incendios, aire acondicionado, instalaciones hidrosanitarias)</t>
  </si>
  <si>
    <t>3.2.5.1.2.1.3</t>
  </si>
  <si>
    <t>Adquisición de Equipamiento (Estaciones de trabajo, videowall, SITE de servidores)</t>
  </si>
  <si>
    <t>3.2.5.1.2.1.4</t>
  </si>
  <si>
    <t>Integración del C3i al Centro de Movilidad Urbana (CMU)</t>
  </si>
  <si>
    <t>3.2.5.3</t>
  </si>
  <si>
    <t>Eje 2: Plataformas de Colaboración</t>
  </si>
  <si>
    <t>3.2.5.3.1</t>
  </si>
  <si>
    <t>Plataformas de Colaboración</t>
  </si>
  <si>
    <t>3.2.5.3.1.1</t>
  </si>
  <si>
    <t>Licenciamiento Plataforma de Colaboración (incluye SIT y Gestión de Activos Municipales)</t>
  </si>
  <si>
    <t>3.2.5.3.1.1.1</t>
  </si>
  <si>
    <t>Módulo de Movilidad, seguridad y medio ambiente</t>
  </si>
  <si>
    <t>3.2.5.3.1.2</t>
  </si>
  <si>
    <t>Manual de Operación y Soporte del C3i</t>
  </si>
  <si>
    <t>3.2.5.3.2</t>
  </si>
  <si>
    <t>Integración de Datos Existentes de Ciudad</t>
  </si>
  <si>
    <t>3.2.5.3.2.1</t>
  </si>
  <si>
    <t>Movilidad</t>
  </si>
  <si>
    <t>3.2.5.3.2.2</t>
  </si>
  <si>
    <t>Seguridad</t>
  </si>
  <si>
    <t>3.2.5.3.2.3</t>
  </si>
  <si>
    <t>Medio Ambiente</t>
  </si>
  <si>
    <t>3.2.5.3.3</t>
  </si>
  <si>
    <t>Red de Monitoreo  Calidad de Aire, Agua y Clima</t>
  </si>
  <si>
    <t>3.2.5.3.3.1</t>
  </si>
  <si>
    <t>Monitoreo de Calidad de Aire (red de bajo costo/IoT)</t>
  </si>
  <si>
    <t>3.2.5.3.3.1.1</t>
  </si>
  <si>
    <t>Estaciones de Medición Fase 1 (suministro e instalación)</t>
  </si>
  <si>
    <t>3.2.5.3.3.1.2</t>
  </si>
  <si>
    <t>Integración Central (CMU/C3I)</t>
  </si>
  <si>
    <t>3.2.5.3.3.2</t>
  </si>
  <si>
    <t>Monitoreo Climatológico y Alerta Temprana (red de bajo costo/IoT)</t>
  </si>
  <si>
    <t>3.2.5.3.3.2.1</t>
  </si>
  <si>
    <t>Estaciones de Medición (suministro e instalación)</t>
  </si>
  <si>
    <t>3.2.5.3.3.2.2</t>
  </si>
  <si>
    <t>3.2.5.3.3.3</t>
  </si>
  <si>
    <t>Monitoreo de Calidad del Agua (red de bajo costo/IoT)</t>
  </si>
  <si>
    <t>3.2.5.3.3.3.1</t>
  </si>
  <si>
    <t>3.2.5.3.3.3.2</t>
  </si>
  <si>
    <t>3.2.5.3.4</t>
  </si>
  <si>
    <t>Red de Monitoreo para la Movilidad Inteligente</t>
  </si>
  <si>
    <t>3.2.5.3.4.1</t>
  </si>
  <si>
    <t>Red de Monitoreo de Unidades (flotas) Municipales</t>
  </si>
  <si>
    <t>3.2.5.3.4.1.1</t>
  </si>
  <si>
    <t>Unidades GPS (suministro e instalación)</t>
  </si>
  <si>
    <t>3.2.5.3.4.1.2</t>
  </si>
  <si>
    <t>3.2.5.4</t>
  </si>
  <si>
    <t>Eje 3. Implementación de actividades de sensibilización y alfabetización digital</t>
  </si>
  <si>
    <t>3.2.5.4.1</t>
  </si>
  <si>
    <t>Plan de Socailización y Marketing</t>
  </si>
  <si>
    <t>Administración y Auditoría SCGG</t>
  </si>
  <si>
    <t>4.1.1.1</t>
  </si>
  <si>
    <t>Coordinador General del Programa</t>
  </si>
  <si>
    <t>Cons/mes</t>
  </si>
  <si>
    <t>4.1.1.2</t>
  </si>
  <si>
    <t xml:space="preserve">Coordinador de Infraestructura de Conectividad </t>
  </si>
  <si>
    <t>4.1.1.3</t>
  </si>
  <si>
    <t>4.1.1.4</t>
  </si>
  <si>
    <t>Coordinador de Economía Digital</t>
  </si>
  <si>
    <t>4.1.1.5</t>
  </si>
  <si>
    <t>Especialista en Planificación y Monitoreo</t>
  </si>
  <si>
    <t>4.1.1.6</t>
  </si>
  <si>
    <t>4.1.1.7</t>
  </si>
  <si>
    <t>Especialista Adquisiciones</t>
  </si>
  <si>
    <t>4.1.1.8</t>
  </si>
  <si>
    <t>Administrador</t>
  </si>
  <si>
    <t>4.1.1.9</t>
  </si>
  <si>
    <t>Apoyo fiduciario</t>
  </si>
  <si>
    <t>4.1.2.1</t>
  </si>
  <si>
    <t>Servicios básicos</t>
  </si>
  <si>
    <t>año / mes</t>
  </si>
  <si>
    <t>4.1.2.2</t>
  </si>
  <si>
    <t>4.1.2.3</t>
  </si>
  <si>
    <t>Servicios informáticos (compra de espacio en la nube)</t>
  </si>
  <si>
    <t>4.1.2.4</t>
  </si>
  <si>
    <t>Papelería</t>
  </si>
  <si>
    <t>4.1.2.5</t>
  </si>
  <si>
    <t xml:space="preserve">Equipos informáticos </t>
  </si>
  <si>
    <t>Equipos</t>
  </si>
  <si>
    <t>4.1.2.6</t>
  </si>
  <si>
    <t>Mobiliarios</t>
  </si>
  <si>
    <t>4.1.2.7</t>
  </si>
  <si>
    <t xml:space="preserve">Otros </t>
  </si>
  <si>
    <t>Auditoría</t>
  </si>
  <si>
    <t>Auditoria</t>
  </si>
  <si>
    <t>Años</t>
  </si>
  <si>
    <t>Administración y Auditoría SEFIN</t>
  </si>
  <si>
    <t>4.2.1.1</t>
  </si>
  <si>
    <t>4.2.1.2</t>
  </si>
  <si>
    <t>4.2.1.3</t>
  </si>
  <si>
    <t>Esp. Planificación y Monitoreo</t>
  </si>
  <si>
    <t>4.2.1.4</t>
  </si>
  <si>
    <t>Año</t>
  </si>
  <si>
    <t>Administración y Auditoría ASPS</t>
  </si>
  <si>
    <t>4.3.1.1</t>
  </si>
  <si>
    <t>Coordinador del Proyecto</t>
  </si>
  <si>
    <t>Este puesto será cubierto por el Gerente de Competitividad</t>
  </si>
  <si>
    <t>4.3.1.2</t>
  </si>
  <si>
    <t>4.3.1.3</t>
  </si>
  <si>
    <t>4.3.1.4</t>
  </si>
  <si>
    <t>4.3.1.5</t>
  </si>
  <si>
    <t>Especialista en Salud y Seguridad Ocupacional con experiencia en Gestión Ambiental</t>
  </si>
  <si>
    <t>4.3.1.6</t>
  </si>
  <si>
    <t>4.3.1.7</t>
  </si>
  <si>
    <t>Especialista Economía Digital</t>
  </si>
  <si>
    <t>4.3.1.8</t>
  </si>
  <si>
    <t>Supervisor de Obras</t>
  </si>
  <si>
    <t>Gastos Administrativos</t>
  </si>
  <si>
    <t>4.3.3</t>
  </si>
  <si>
    <t>4.4.1</t>
  </si>
  <si>
    <t>4.4.2</t>
  </si>
  <si>
    <t>4.4.3</t>
  </si>
  <si>
    <t xml:space="preserve">Evaluación de impacto </t>
  </si>
  <si>
    <t>4.4.4</t>
  </si>
  <si>
    <t>10.3 Plan de Adquisiciones Detallado</t>
  </si>
  <si>
    <t>INFORMACIÓN PARA CARGA INICIAL DEL PLAN DE ADQUISICIONES (EN CURSO Y/O ULTIMO PRESENTADO)</t>
  </si>
  <si>
    <t>OBRAS</t>
  </si>
  <si>
    <t>Sistema Nacional</t>
  </si>
  <si>
    <t>Unidad Ejecutora:</t>
  </si>
  <si>
    <t>Actividad:</t>
  </si>
  <si>
    <t>Descripción adicional:</t>
  </si>
  <si>
    <r>
      <t xml:space="preserve">Método de Selección/Adquisición
</t>
    </r>
    <r>
      <rPr>
        <i/>
        <sz val="10"/>
        <color indexed="9"/>
        <rFont val="Calibri"/>
        <family val="2"/>
      </rPr>
      <t>(Seleccionar una de las opciones)</t>
    </r>
    <r>
      <rPr>
        <sz val="10"/>
        <color indexed="9"/>
        <rFont val="Calibri"/>
        <family val="2"/>
      </rPr>
      <t>:</t>
    </r>
  </si>
  <si>
    <t>Cantidad de Lotes :</t>
  </si>
  <si>
    <t>Número de Proceso:</t>
  </si>
  <si>
    <t xml:space="preserve">Monto Estimado </t>
  </si>
  <si>
    <t>Componente Asociado y Monto:</t>
  </si>
  <si>
    <r>
      <t xml:space="preserve">Método de Revisión </t>
    </r>
    <r>
      <rPr>
        <i/>
        <sz val="10"/>
        <color indexed="9"/>
        <rFont val="Calibri"/>
        <family val="2"/>
      </rPr>
      <t>(Seleccionar una de las opciones)</t>
    </r>
    <r>
      <rPr>
        <sz val="10"/>
        <color indexed="9"/>
        <rFont val="Calibri"/>
        <family val="2"/>
      </rPr>
      <t>:</t>
    </r>
  </si>
  <si>
    <t>Fechas</t>
  </si>
  <si>
    <r>
      <t>Comentarios</t>
    </r>
    <r>
      <rPr>
        <sz val="8"/>
        <color indexed="9"/>
        <rFont val="Calibri"/>
        <family val="2"/>
        <scheme val="minor"/>
      </rPr>
      <t xml:space="preserve"> - para UCS incluir método de selección</t>
    </r>
  </si>
  <si>
    <t>Ex-Post</t>
  </si>
  <si>
    <t>Monto Estimado en US$:</t>
  </si>
  <si>
    <t>Monto Estimado % BID:</t>
  </si>
  <si>
    <t>Monto Estimado % Contraparte:</t>
  </si>
  <si>
    <t>Aviso Especial de Adquisiciones</t>
  </si>
  <si>
    <t>Firma del Contrato</t>
  </si>
  <si>
    <t>Ex-Ante</t>
  </si>
  <si>
    <t>Construcción del Distrito Digital de San Pedro Sula</t>
  </si>
  <si>
    <t>Licitación Pública Internacional </t>
  </si>
  <si>
    <t>Previsto</t>
  </si>
  <si>
    <t>Proceso en curso</t>
  </si>
  <si>
    <t>Relicitación</t>
  </si>
  <si>
    <t>Proceso Cancelado</t>
  </si>
  <si>
    <t>Declaración de Licitación Desierta</t>
  </si>
  <si>
    <t>TOTAL OBRAS</t>
  </si>
  <si>
    <t>Rechazo de Ofertas</t>
  </si>
  <si>
    <t>Contrato En Ejecución</t>
  </si>
  <si>
    <t>BIENES</t>
  </si>
  <si>
    <t>Contrato Terminado</t>
  </si>
  <si>
    <r>
      <t xml:space="preserve">Método de Adquisición
</t>
    </r>
    <r>
      <rPr>
        <i/>
        <sz val="10"/>
        <color indexed="9"/>
        <rFont val="Calibri"/>
        <family val="2"/>
      </rPr>
      <t>(Seleccionar una de las opciones)</t>
    </r>
    <r>
      <rPr>
        <sz val="10"/>
        <color indexed="9"/>
        <rFont val="Calibri"/>
        <family val="2"/>
      </rPr>
      <t>:</t>
    </r>
  </si>
  <si>
    <t>Adquisición de Equipamiento tecnológico para el Centro de Operación de Redes (NOC)</t>
  </si>
  <si>
    <t>Licitación Pública Nacional </t>
  </si>
  <si>
    <t>Provisión de equipamiento mobiliario para el Grupo 1 del personas incremetal en la DPTMGD</t>
  </si>
  <si>
    <t>(Requerimiento para año 1)</t>
  </si>
  <si>
    <t>Comparación de Precios </t>
  </si>
  <si>
    <t>Provisión de equipamiento informático para el Grupo 1 del personas incremetal en la DPTMGD</t>
  </si>
  <si>
    <t>Contratación Directa </t>
  </si>
  <si>
    <t>Adquisición de hardware para herramienta de automatización de gestión documental y procesos internos en la Secretaría de Coordinación</t>
  </si>
  <si>
    <t>(Meta año 3)</t>
  </si>
  <si>
    <t>Adquisición de software para herramienta de automatización de gestión documental y procesos internos en la Secretaría de Coordinación y licencias o derecho de uso de software para el  sistema para conexión a pasarela de pago de instituciones públicas</t>
  </si>
  <si>
    <t>Licitación Pública Internacional por Lotes </t>
  </si>
  <si>
    <t>Lote 1</t>
  </si>
  <si>
    <t>Licitación Internacional Limitada </t>
  </si>
  <si>
    <t>Lote 2</t>
  </si>
  <si>
    <t>Licitación Pública Internacional con Precalificación</t>
  </si>
  <si>
    <t>Adquisición de Infraestructura para Ejecución del Proyecto, Seguridad del sistema, Framework de Desarrollo, Herramientas de Desarrollo y Herramientas de Testing</t>
  </si>
  <si>
    <t>Selección Basada en la Calidad y Costo </t>
  </si>
  <si>
    <t>Adquisición de Infraestructura de Servidores para SIAFI-AnalitOperativ, Incremento de Licencias, Módulos y Licencias de Analítica Predictiva, Infraestructura para BigData y  Actualización de Infraestructura de Comunicaciones y Seguridad Perimetral</t>
  </si>
  <si>
    <t>Selección Basada en la Calidad </t>
  </si>
  <si>
    <t>Selección Basada en Comparación de Calificaciones de Consultores</t>
  </si>
  <si>
    <t>Selección Directa </t>
  </si>
  <si>
    <t>Selección basada en el menor costo </t>
  </si>
  <si>
    <t>Adquisición de un  Sistema de Gestion de Documentos</t>
  </si>
  <si>
    <t>Selección Basado en Presupuesto Fijo </t>
  </si>
  <si>
    <t>Provisión de Equipamiento para el Distrito Digital</t>
  </si>
  <si>
    <t>Adquisición de Papelería para la UEP</t>
  </si>
  <si>
    <t xml:space="preserve">Convenio Marco </t>
  </si>
  <si>
    <t>Adquisición de equipamiento informático para la UCGP</t>
  </si>
  <si>
    <t>Adquisición de mobiliario para la UCGP</t>
  </si>
  <si>
    <t>Llave en mano</t>
  </si>
  <si>
    <t>Bienes </t>
  </si>
  <si>
    <t>TOTAL BIENES</t>
  </si>
  <si>
    <t>Precios Unitarios</t>
  </si>
  <si>
    <t>Suma Alzada</t>
  </si>
  <si>
    <t>SERVICIOS DE NO CONSULTORÍA</t>
  </si>
  <si>
    <t>Obras </t>
  </si>
  <si>
    <t>Documento de Licitación</t>
  </si>
  <si>
    <t>Suma alzada</t>
  </si>
  <si>
    <t>Servicios de conectividad de banda ancha y adquisición de equipamiento para el acceso a la conectividad en centros educativos, hospitales y centros de salud, incluye operación</t>
  </si>
  <si>
    <t>Servicios de No Consultoría </t>
  </si>
  <si>
    <t>Suma global</t>
  </si>
  <si>
    <t>Consultoría - Firmas </t>
  </si>
  <si>
    <t>Suma global + Gastos Reembolsables</t>
  </si>
  <si>
    <t>Tiempo Trabajado</t>
  </si>
  <si>
    <t>Alquiler de vehículos u otros, y gastos de transporte</t>
  </si>
  <si>
    <t>Consultoría - Individuos </t>
  </si>
  <si>
    <t xml:space="preserve">Adquisición de software del Portal de trámites y de relación con Ciudadano y Empresa </t>
  </si>
  <si>
    <t>Servicio de organización de eventos, talleres digitales, ferias y actividades de difusión digital</t>
  </si>
  <si>
    <t>Realización de Bootcamps de programación y otras tecnologías digitales</t>
  </si>
  <si>
    <t>Adq. libros de textos y material de lectura</t>
  </si>
  <si>
    <t>Servicios de conexión a internet para las oficinas de la UEP de la SCGG</t>
  </si>
  <si>
    <t>Adquisición de Bienes</t>
  </si>
  <si>
    <t>Adquisición de Bienes - Sector Salud</t>
  </si>
  <si>
    <t>TOTAL SERVICIOS DE NO CONSULTORÍA</t>
  </si>
  <si>
    <t>Comparación de Precios para Bienes</t>
  </si>
  <si>
    <t>CONSULTORÍAS FIRMAS</t>
  </si>
  <si>
    <t>Especificaciones Técnicas</t>
  </si>
  <si>
    <t>Suministro e instalación de plantas y equipos</t>
  </si>
  <si>
    <t>Aviso de Expresiones de Interés</t>
  </si>
  <si>
    <t>Suministro e instalación de sist. de información</t>
  </si>
  <si>
    <t>Elaboración de propuestas de Marco Normativo para favorecer la conectividad de sitios públicos</t>
  </si>
  <si>
    <t>Elaboración de un Diagnóstico situacional, el Diseño y la implementación del plan de fortalecimiento de la DPTMGD</t>
  </si>
  <si>
    <t>Comparación de Precios para Obras</t>
  </si>
  <si>
    <t>Contratación de Obras Mayores</t>
  </si>
  <si>
    <t>Contratación de Obras Menores</t>
  </si>
  <si>
    <t>Realización de una campaña de comunicación para incrementar la tasa de adopción de Mi Empresa en Línea</t>
  </si>
  <si>
    <t>Doc. de precalificación para construcción de obras</t>
  </si>
  <si>
    <t xml:space="preserve">Elaboración de una aplicación para usuarios pequeños, la plataforma de Interoperabilidad y la incorporación de los diferentes organismos a la plataforma </t>
  </si>
  <si>
    <t>Elaboración de un proyecto de marco legal para protección de datos e intercambio de información de base de dato, un proyecto de marco legal para el Gobierno Digital y el desarrollo de un estudio para la revisión y propuesta de modificación de las leyes de procedimientos administrativos</t>
  </si>
  <si>
    <t>Adquisición de Servicios de no consultoría</t>
  </si>
  <si>
    <t>Solicitud de Propuestas y Términos de Referencia</t>
  </si>
  <si>
    <t>Realización de Campañas enfocadas en crear conciencia sobre buenas prácticas y / o riesgos de seguridad para los ciudadanos y eventos de ciberseguridad.</t>
  </si>
  <si>
    <t>Fortalecimiento de la seguridad del Data Center y Evaluación de la seguridad de los sistemas de activos digitales gubernamentales mediante un Penetration Test</t>
  </si>
  <si>
    <t>Implementación de ajustes en los módulos de Proveedores y Gestión de Compras; y ajustes, diseño y parametrización de  los módulos Catálogo Electrónico y Gestión de Contratos, en la Plataforma Honducompras</t>
  </si>
  <si>
    <t>Apoyo al despliegue de los módulos de Proveedores y Gestión de Compras; asimismo como para el despliegue y Levantamiento de requerimiento/flujos de los  módulos Catálogo Electrónico y Gestión de Contratos, en la Plataforma Honducompras</t>
  </si>
  <si>
    <t>Capacitación y certificación de procesos en base a Cobit 5</t>
  </si>
  <si>
    <t>COBIT 5 es un marco de trabajo que permite comprender el gobierno y la gestión de las tecnologías de información (TI) de una organización, así como evaluar el estado en que se encuentran las TI en la empresa.</t>
  </si>
  <si>
    <t>3CV</t>
  </si>
  <si>
    <t>Asesoramiento de la arquitectura de software para la actualización del SIAFI</t>
  </si>
  <si>
    <t>Reconstrucción del Data Warehouse</t>
  </si>
  <si>
    <t>Elaboración del Plan Maestro de Comayaguela Ciudad Digital</t>
  </si>
  <si>
    <t>Realización del diagóstico del ecosistema digital en SPS y conceptualización del Distrito Digital, así como la elaboración de los diseños del plan maestro y del modelo de gobernanza del Distrito Digital</t>
  </si>
  <si>
    <t>Elaboración de estudios previos y diseño ejecutivo de la construcción del distrito digital, incluye el diseño arquitectónico y de ingeniería</t>
  </si>
  <si>
    <t>Supervisión de construcción y equipamiento del Distrito Digital</t>
  </si>
  <si>
    <t>Realización de programas de especialización en tecnologías digitales, incluye plan curricular y capacitación</t>
  </si>
  <si>
    <t>Elaboración del diseño del C3I y Red de Dispositivos, incluye anteproyecto y Términos de Referencia</t>
  </si>
  <si>
    <t>Implementación del Proyecto C3i</t>
  </si>
  <si>
    <t>Seguimiento Técnico de la implementación del Proyecto C3i y Red de Monitoreo</t>
  </si>
  <si>
    <t>Implementación de actividades de sensibilización y alfabetización digital</t>
  </si>
  <si>
    <t>Servicios de auditoria externa para la UEP-SCGG</t>
  </si>
  <si>
    <t>Servicios de auditoria externa para la SEFIN</t>
  </si>
  <si>
    <t>Servicios de auditoria externa para la ASPS</t>
  </si>
  <si>
    <t>Elaboración de la evaluación intermedia del programa</t>
  </si>
  <si>
    <t>Elaboración de la evaluación final del programa</t>
  </si>
  <si>
    <t xml:space="preserve">Elaboración de la evaluación de impacto </t>
  </si>
  <si>
    <t>TOTAL CONSULTORÍAS FIRMA</t>
  </si>
  <si>
    <t>CONSULTORÍAS INDIVIDUOS</t>
  </si>
  <si>
    <t>Cantidad Estimada de Consultores:</t>
  </si>
  <si>
    <t>No Objeción a los TdR de la Actividad</t>
  </si>
  <si>
    <t>Firma Contrato</t>
  </si>
  <si>
    <t>Supervisión técnica y administrativa de Red en Centros Educativos, hospitales y centros de salud</t>
  </si>
  <si>
    <t>Implementación de actividades del plan de fortalecimiento de la DPTMGD - Grupo 1</t>
  </si>
  <si>
    <t>Implementación de actividades del plan de fortalecimiento de la DPTMGD - Grupo 2</t>
  </si>
  <si>
    <t>Implementación de actividades del plan de fortalecimiento de la DPTMGD - Grupo 3</t>
  </si>
  <si>
    <t xml:space="preserve">Elaboración del diseño metodológico del procedimiento administrativo, modelo de datos para inteligencia de negocios, simplificación y digitalización </t>
  </si>
  <si>
    <t>Realización de un estudio para el rediseño de la plataforma Mi Empresa en Línea</t>
  </si>
  <si>
    <t>Realización de auditorias de seguridad para la plataforma de Mi Empresa en Línea</t>
  </si>
  <si>
    <t>Desarrollo de un inventario de situación, bases de datos e intercambios de información a traves de web service</t>
  </si>
  <si>
    <t>Coordinación interinstitucional y dar asistencia técnica a instituciones</t>
  </si>
  <si>
    <t>Elaboración del Esquema de Gobernanza</t>
  </si>
  <si>
    <t xml:space="preserve">Elaboración de un estudio situacional del SINTRA y propuesta de actualización </t>
  </si>
  <si>
    <t xml:space="preserve">Desarrollo de  una aplicación para la publicación de concursos públicos, Selección y Evaluación </t>
  </si>
  <si>
    <t>Desarrollo de Estudio previo para la identificación de la mejor opción</t>
  </si>
  <si>
    <t xml:space="preserve">Diagnóstico y elaboración del Plan maestro TI y Plan de Fortalecimiento para la ONCAE </t>
  </si>
  <si>
    <t>se prevé contratar a 4 consultores por 48 meses</t>
  </si>
  <si>
    <t>Elaboración de un Plan Estratégico de Compras Públicas de TI</t>
  </si>
  <si>
    <t>Elaboración de un diseño de estrategia de comunicación, sensibilización y alfabetización digital</t>
  </si>
  <si>
    <t>Contratación del Gerente del Distrito Digital</t>
  </si>
  <si>
    <t>Elaboración del diseño del Centro de Emprendimientos que incluye el desarrollo de una encuesta de demanda, metodologías a aplicar para el desarrollo de emprendimientos, de modelo de gestión y necesidades de capacitación, y diseño de portafolio de servicios</t>
  </si>
  <si>
    <t>Elaboración de un diagnóstico de necesidades tecnologicas y elaboración de la metodología de implementación del BIM a nivel institucional y el Acompañamiento en la operación del Centro de Emprendimientos</t>
  </si>
  <si>
    <t>Elaboración del diseño del plan de capacitaciones para la aplicación del BIM</t>
  </si>
  <si>
    <t>Apoyo y acompañamiento técnico para el Piloto de la aplicación del BIM</t>
  </si>
  <si>
    <t>Contratación del Coordinador General del Programa</t>
  </si>
  <si>
    <t xml:space="preserve">Contratación del Coordinador de Infraestructura de Conectividad </t>
  </si>
  <si>
    <t>Contratación del Coordinador de Economía Digital</t>
  </si>
  <si>
    <t>Contratación del Especialista en Planificación y Monitoreo</t>
  </si>
  <si>
    <t>Contratación del Especialista Financiero</t>
  </si>
  <si>
    <t>Contratación del Especialista Adquisiciones</t>
  </si>
  <si>
    <t>Contratación del Administrador</t>
  </si>
  <si>
    <t>Contratación del Apoyo fiduciario</t>
  </si>
  <si>
    <t>Contratación del Especialista de Adquisiciones - SEFIN</t>
  </si>
  <si>
    <t>Contratación del Especialista Financiero - SEFIN</t>
  </si>
  <si>
    <t>Contratación del Esp. Planificación y Monitoreo - SEFIN</t>
  </si>
  <si>
    <t>Especialista en Aseguramiento de la Calidad Técnica</t>
  </si>
  <si>
    <t>Contratación del Especialista de Adquisiciones</t>
  </si>
  <si>
    <t>Contratación del Especialista Social</t>
  </si>
  <si>
    <t xml:space="preserve">Contratación del Especialista en Salud y Seguridad Ocupacional </t>
  </si>
  <si>
    <t>Contratación del Especialista de Planificación y Monitoreo</t>
  </si>
  <si>
    <t>Contratación del Especialista Economía Digital</t>
  </si>
  <si>
    <t>Contratación del Supervisor de Obras</t>
  </si>
  <si>
    <t>TOTAL CONSULTORÍAS INDIVIDUOS</t>
  </si>
  <si>
    <t>CAPACITACIÓN</t>
  </si>
  <si>
    <t>TOTAL CAPACITACIÓN</t>
  </si>
  <si>
    <t>SUBPROYECTOS</t>
  </si>
  <si>
    <t>Objeto de la Transferencia:</t>
  </si>
  <si>
    <t>Cantidad Estimada de Subproyectos:</t>
  </si>
  <si>
    <t>Firma del Contrato / Convenio por Adjudicación de los Subproyectos</t>
  </si>
  <si>
    <t>Fecha de 
Transferencia</t>
  </si>
  <si>
    <t>Convenio con IHCIETI para la realización de las actividades de los subproyectos de  incubación de emprendimientos y fomento del talento digital</t>
  </si>
  <si>
    <t>TOTAL SUBPROYECTOS</t>
  </si>
  <si>
    <t>TOTAL PA</t>
  </si>
  <si>
    <t>Total Programa</t>
  </si>
  <si>
    <t># EDT</t>
  </si>
  <si>
    <t>Actividades sin programar en el PA</t>
  </si>
  <si>
    <t>Monto USD</t>
  </si>
  <si>
    <t>Total sin programar</t>
  </si>
  <si>
    <t xml:space="preserve">Referencias </t>
  </si>
  <si>
    <t>10.1 Estructura del Proyecto</t>
  </si>
  <si>
    <t>Nombre Organismos Co-Ejecutores</t>
  </si>
  <si>
    <t>Iniciales Organismos Co-ejecutores</t>
  </si>
  <si>
    <r>
      <rPr>
        <b/>
        <sz val="10"/>
        <color rgb="FFFF0000"/>
        <rFont val="Calibri"/>
        <family val="2"/>
        <charset val="1"/>
      </rPr>
      <t xml:space="preserve">NOTA: 
</t>
    </r>
    <r>
      <rPr>
        <b/>
        <sz val="10"/>
        <rFont val="Calibri"/>
        <family val="2"/>
        <charset val="1"/>
      </rPr>
      <t>1.</t>
    </r>
    <r>
      <rPr>
        <sz val="10"/>
        <rFont val="Calibri"/>
        <family val="2"/>
        <charset val="1"/>
      </rPr>
      <t xml:space="preserve"> Solo puede existir un Organismo Coordinador que "coordina" y hace envio del Plan de Adquisiciones al Banco
</t>
    </r>
    <r>
      <rPr>
        <b/>
        <sz val="10"/>
        <rFont val="Calibri"/>
        <family val="2"/>
        <charset val="1"/>
      </rPr>
      <t>2.</t>
    </r>
    <r>
      <rPr>
        <sz val="10"/>
        <rFont val="Calibri"/>
        <family val="2"/>
        <charset val="1"/>
      </rPr>
      <t xml:space="preserve"> Para Cada Organismo Sub-ejecutor hay que cargar una ficha # 2 por separado ingresando los procesos que les corresponde</t>
    </r>
  </si>
  <si>
    <t>COMPONENTES? (SI / NO)</t>
  </si>
  <si>
    <t>Nombre de los componentes (listar por numero o letra)</t>
  </si>
  <si>
    <t xml:space="preserve">Si </t>
  </si>
  <si>
    <t>No</t>
  </si>
  <si>
    <r>
      <rPr>
        <b/>
        <sz val="10"/>
        <color rgb="FFFF0000"/>
        <rFont val="Calibri"/>
        <family val="2"/>
        <charset val="1"/>
      </rPr>
      <t xml:space="preserve">NOTA:
</t>
    </r>
    <r>
      <rPr>
        <sz val="10"/>
        <rFont val="Calibri"/>
        <family val="2"/>
        <charset val="1"/>
      </rPr>
      <t>Hacer nombramiento de los componentes que figuran en el acuerdo de prestamo; solo utilizar los componentes principales y no los sub-componentes</t>
    </r>
  </si>
  <si>
    <t xml:space="preserve">10.2 Plan de Adquisiciones </t>
  </si>
  <si>
    <t>INFORMACIÓN PARA CARGA INICIAL DEL PLAN DE ADQUISICIONES 
EN CURSO Y/O ULTIMO PRESENTADO</t>
  </si>
  <si>
    <t>1. Cobertura del Plan de Adquisiciones</t>
  </si>
  <si>
    <t>Dato</t>
  </si>
  <si>
    <t>Desde</t>
  </si>
  <si>
    <t>Hasta</t>
  </si>
  <si>
    <t>Cobertura del Plan de Adquisiciones:</t>
  </si>
  <si>
    <t>2. Versión del Plan de Adquisiciones</t>
  </si>
  <si>
    <t>Versión ( 1-2017 -Incluir Año-) :</t>
  </si>
  <si>
    <t>3. Tipos de Gasto</t>
  </si>
  <si>
    <t>Categoría de Adquisición</t>
  </si>
  <si>
    <t>Monto Financiado por el Banco</t>
  </si>
  <si>
    <t>Monto Total Proyecto (Incluyendo Contraparte)</t>
  </si>
  <si>
    <t>Gastos Operativos</t>
  </si>
  <si>
    <t>Consultoría (firmas)</t>
  </si>
  <si>
    <t>Consultoría (individuos)</t>
  </si>
  <si>
    <t>Transferencias</t>
  </si>
  <si>
    <t>Subproyectos Comunitarios</t>
  </si>
  <si>
    <t>No asignados</t>
  </si>
  <si>
    <t>4. Componentes</t>
  </si>
  <si>
    <t>Componente de Inversión</t>
  </si>
  <si>
    <t>Supuestos y Criterios utilizados para la programación</t>
  </si>
  <si>
    <t>#</t>
  </si>
  <si>
    <t>1. Supuestos de planificación - POD y Contrato de Préstamo</t>
  </si>
  <si>
    <t>Fecha</t>
  </si>
  <si>
    <t>Misión de Identificación</t>
  </si>
  <si>
    <t>Misión de Orientación</t>
  </si>
  <si>
    <t>Misión de Análisis</t>
  </si>
  <si>
    <t>POD presencial</t>
  </si>
  <si>
    <t>Aprobación del Contrato de Préstamo</t>
  </si>
  <si>
    <t xml:space="preserve">Firma del Contrato de Préstamo </t>
  </si>
  <si>
    <t>Cumplimiento de Condiciones Previas al Primer Desembolso</t>
  </si>
  <si>
    <t>Inicio de la ejecución del Programa</t>
  </si>
  <si>
    <t>AMP 100% (20 personas)</t>
  </si>
  <si>
    <t>IDAAN Central 50% (1439 + 229, confirmar)</t>
  </si>
  <si>
    <t>2. Criterios para la Programación Financiera</t>
  </si>
  <si>
    <t>Panamá Metro 100% (561 personas</t>
  </si>
  <si>
    <t>No se contemplará Pago de Anticipo. La programación financiera contempla pagos por montos fijos mensuales y pagos contra entrega de productos (variable)</t>
  </si>
  <si>
    <t>Arraiján 100% 104 personas</t>
  </si>
  <si>
    <t>Para la programación financiera y el calculo de los desembolsos se consideraron dos escenarios:
1) Programación con criterio de año de Programa y no año calendario; y 2) Programación con criterio de año calendario y no año de Programa</t>
  </si>
  <si>
    <t>Las contrataciones de personal cuya duración es por 60 meses o durante la duración del Programa será financiada se preve financiación con Contrapartida Local</t>
  </si>
  <si>
    <t>Las contrataciones de personal temporal o por producto se preve la financiación con recursos del BID</t>
  </si>
  <si>
    <t>3. Criterios para el Plan de Adquisiciones</t>
  </si>
  <si>
    <t>Las fechas utilizadas para la "Revisión de TDRs por parte del BID; Aviso Especial de Adquisiciones; y Firma del Contrato" se establecen por trimestres de los años del Programa</t>
  </si>
  <si>
    <t>4. Criterios para la programación de actividades en el PEP-POA (Project)</t>
  </si>
  <si>
    <t xml:space="preserve">Condiciones previas y de ejecución: las actividades están marcadas en color anaranjado claro </t>
  </si>
  <si>
    <t>Las filas de las actividades que deberán realizarse en forma previa al Cumplimiento de Condiciones Previas al Primer Desembolso del Préstamo tienen fondo de color verde claro</t>
  </si>
  <si>
    <t>Los tiempos estimados para la duración de los procesos de adquisiciones están en la hoja CA1_ET de este archivo</t>
  </si>
  <si>
    <r>
      <rPr>
        <b/>
        <sz val="12"/>
        <rFont val="Arial"/>
        <family val="2"/>
        <charset val="1"/>
      </rPr>
      <t>CA1. Estimaciones de Tiempos para los procesos de adquisiciones</t>
    </r>
    <r>
      <rPr>
        <sz val="12"/>
        <rFont val="Arial"/>
        <family val="2"/>
        <charset val="1"/>
      </rPr>
      <t xml:space="preserve"> </t>
    </r>
  </si>
  <si>
    <t>Estadística de tiempos para procesos de adquisición con Políticas del BID</t>
  </si>
  <si>
    <t>1. Bienes, Obras y Servicios de No Consultoría</t>
  </si>
  <si>
    <t>LPI</t>
  </si>
  <si>
    <t>Descripción de la etapa</t>
  </si>
  <si>
    <r>
      <rPr>
        <sz val="10"/>
        <rFont val="Arial"/>
        <family val="2"/>
        <charset val="1"/>
      </rPr>
      <t xml:space="preserve">Duración
</t>
    </r>
    <r>
      <rPr>
        <i/>
        <sz val="8"/>
        <rFont val="Arial"/>
        <family val="2"/>
        <charset val="1"/>
      </rPr>
      <t>(días hábiles)</t>
    </r>
  </si>
  <si>
    <t>Etapa previa</t>
  </si>
  <si>
    <t>Desde el inicio de la preparación de especificaciones técnicas hasta la No Objeción del Pliego</t>
  </si>
  <si>
    <t>Etapa de contratación</t>
  </si>
  <si>
    <t>Desde el inicio del proceso para publicación del llamado hasta la firma del contrato</t>
  </si>
  <si>
    <t>LPN</t>
  </si>
  <si>
    <t>Inicio de la etapa de ejecución del contrato</t>
  </si>
  <si>
    <t>Desde la firma del contrato hasta el inicio efectivo de la provisión del bien/servicio</t>
  </si>
  <si>
    <t>CP</t>
  </si>
  <si>
    <t>Desde el inicio de la preparación de especificaciones técnicas hasta la No Objeción de la Carta Invitación</t>
  </si>
  <si>
    <t>2. Servicios de Consultoría - Firmas</t>
  </si>
  <si>
    <t>SBCC, SBC, SBMC, SBCF</t>
  </si>
  <si>
    <t>Expresión de interés</t>
  </si>
  <si>
    <t>Desde el inicio de la preparación de la Manifestación de Interés hasta la No Objeción a la Lista Corta</t>
  </si>
  <si>
    <t>Etapa  previa del llamado</t>
  </si>
  <si>
    <t>Desde el inicio de la preparación de la Solicitud de Propuesta (SP) hasta su No Objeción</t>
  </si>
  <si>
    <t>3. Consultorías Individuales</t>
  </si>
  <si>
    <t>CCIN</t>
  </si>
  <si>
    <t xml:space="preserve">Etapa  previa </t>
  </si>
  <si>
    <t>Desde el inicio de la preparación de los Términos de Referencia (TDR) hasta su No Objeción</t>
  </si>
  <si>
    <t>CA2. Umbrales de los métodos de adquisición bajo políticas del BID</t>
  </si>
  <si>
    <t>Categoría del gasto</t>
  </si>
  <si>
    <t>Método de contratación</t>
  </si>
  <si>
    <t>Valor</t>
  </si>
  <si>
    <t xml:space="preserve">Publicidad, (convocatoria y adjudicación de contratos) </t>
  </si>
  <si>
    <t>Documentos a ser utilizados</t>
  </si>
  <si>
    <t>Plazos mínimos de presentación de propuestas (en días calendario)</t>
  </si>
  <si>
    <t>Métodos de Revisión aplicables</t>
  </si>
  <si>
    <t>Obras  </t>
  </si>
  <si>
    <t>Contrato = &gt; US$ 3,0 millones</t>
  </si>
  <si>
    <t>UNDB, Diario de Circulación Nacional, otros</t>
  </si>
  <si>
    <t>Documentos Estándar de Licitaciones (DEL)</t>
  </si>
  <si>
    <t>Preparación de ofertas: 42 días</t>
  </si>
  <si>
    <t>Ex ante: LPI</t>
  </si>
  <si>
    <t>LPN(*)</t>
  </si>
  <si>
    <t>US$ 3,0 millones &gt; Contrato &gt;= US$ 250.000</t>
  </si>
  <si>
    <t>Diario de Circulación Nacional, otros</t>
  </si>
  <si>
    <t>Cartel de Obras Menores, acordado con el Banco</t>
  </si>
  <si>
    <t>30 días</t>
  </si>
  <si>
    <t>Ex post: Por debajo del umbral para LPI</t>
  </si>
  <si>
    <t>Contrato &lt;  US$ 250.000 (obras complejas)</t>
  </si>
  <si>
    <t>Complementariamente: Diario de Circulación Nacional, otros</t>
  </si>
  <si>
    <t>Documento de Licitación elaborado por la UCP para efectos del proyecto, acordado con el Banco</t>
  </si>
  <si>
    <t>Obras menores a USD 50.000: 10 días</t>
  </si>
  <si>
    <t>Obras mayores a USD 50.000: 15 días</t>
  </si>
  <si>
    <t>Bienes y Servicios</t>
  </si>
  <si>
    <t>Contrato = &gt; US$ 250.000</t>
  </si>
  <si>
    <t>UNDB, Complementario:  Diario de Circulación Nacional</t>
  </si>
  <si>
    <t>Documentos Estándar de Licitación (DEL)</t>
  </si>
  <si>
    <t>42 días</t>
  </si>
  <si>
    <t>US$ 250.000 &gt; contrato&gt; =US$ 50.000</t>
  </si>
  <si>
    <t>Complementariamente: Diario de Circulación Nacional</t>
  </si>
  <si>
    <t>Documento acordado con el Banco</t>
  </si>
  <si>
    <t>Contrato &lt; US$ 50.000</t>
  </si>
  <si>
    <t>Diario de Circulación Nacional</t>
  </si>
  <si>
    <t>Documento de Comparación de Precios, acordado con el Banco</t>
  </si>
  <si>
    <t>Bienes: 10 días</t>
  </si>
  <si>
    <t>Consultoría de firmas</t>
  </si>
  <si>
    <t>SBCC, SBPF, SBMC, SBC</t>
  </si>
  <si>
    <t>Contrato &gt; US$ 350.000</t>
  </si>
  <si>
    <t xml:space="preserve">Publicación de Aviso de Expresiones de Interés en UNDB. Complementario: Diario de Circulación Nacional </t>
  </si>
  <si>
    <t xml:space="preserve">Solicitud Estándar de Propuestas (SEP) emitida por el Banco </t>
  </si>
  <si>
    <t>Manifestación de Interés: 14 días**</t>
  </si>
  <si>
    <t>(Lista Corta Internacional)</t>
  </si>
  <si>
    <t>Preparación de propuestas: 30 días</t>
  </si>
  <si>
    <t>SBCC, SBPF, SBMC, SBC, SCC</t>
  </si>
  <si>
    <t>Contrato &lt; =US$ 350.000</t>
  </si>
  <si>
    <t xml:space="preserve">Publicación de Aviso de Expresiones de Interés en Diario de Circulación Nacional. </t>
  </si>
  <si>
    <t>Solicitud Estándar de Propuestas (SEP)</t>
  </si>
  <si>
    <t>Manifestación de Interés: 14 días</t>
  </si>
  <si>
    <t xml:space="preserve">Lista corta integrada se acepta únicamente por firmas nacionales. </t>
  </si>
  <si>
    <t>Complementaria: Publicación en páginas de gremios con bolsas de trabajo</t>
  </si>
  <si>
    <t>SD</t>
  </si>
  <si>
    <t>Contrato &lt; 100.000**</t>
  </si>
  <si>
    <t>--</t>
  </si>
  <si>
    <t>Consultoría Individual</t>
  </si>
  <si>
    <t>Sin límite</t>
  </si>
  <si>
    <t>Términos de Referencias acordado con el Banco</t>
  </si>
  <si>
    <t>Preparación de CVs: 15 días</t>
  </si>
  <si>
    <t>CCII</t>
  </si>
  <si>
    <t>CA3. Períodos de tiempo considerados para el PA para la programación por "Año de Programa"</t>
  </si>
  <si>
    <t>Set</t>
  </si>
  <si>
    <t>Oct</t>
  </si>
  <si>
    <t>Nov</t>
  </si>
  <si>
    <t>Dic</t>
  </si>
  <si>
    <t>Ene</t>
  </si>
  <si>
    <t>Feb</t>
  </si>
  <si>
    <t>Mar</t>
  </si>
  <si>
    <t>Abr</t>
  </si>
  <si>
    <t>May</t>
  </si>
  <si>
    <t>Jun</t>
  </si>
  <si>
    <t>Jul</t>
  </si>
  <si>
    <t>Ago</t>
  </si>
  <si>
    <t>III Trim</t>
  </si>
  <si>
    <t>IV Trim</t>
  </si>
  <si>
    <t xml:space="preserve">I Trim </t>
  </si>
  <si>
    <t>II Trim</t>
  </si>
  <si>
    <t>Contratación de Asistencia Técnica para Diseño y  Desarrollo de la licitación del Componnente 1</t>
  </si>
  <si>
    <t>Viáticos</t>
  </si>
  <si>
    <t>Pasajes</t>
  </si>
  <si>
    <t>Días</t>
  </si>
  <si>
    <t>Servicios/Honorarios (internacional)</t>
  </si>
  <si>
    <t>2.1.1.5.1</t>
  </si>
  <si>
    <t>2.1.1.5.2</t>
  </si>
  <si>
    <t>2.1.1.5.3</t>
  </si>
  <si>
    <t>Contratación de consultor individual internacional, incluyendo costos de pasajes y viáticos</t>
  </si>
  <si>
    <t>Asesoría especializada para el diseño y desarrollodo de estrategias de implementación de productos de transformación digital del Gobierno</t>
  </si>
  <si>
    <t>Levantamiento de linea de base de evaluación de impacto y asignación aleatoria de centros educativos de tratamiento</t>
  </si>
  <si>
    <t>1.1.4.4</t>
  </si>
  <si>
    <t>Apoyo técnico para el Componente 1</t>
  </si>
  <si>
    <t>Contratado para apoyar la etapa más demandante de las contrataciones de este componente</t>
  </si>
  <si>
    <t xml:space="preserve">Especialista en Comunicación </t>
  </si>
  <si>
    <t>Asistencia técnica en Gestión del Cambio</t>
  </si>
  <si>
    <t>Especialista en Gestión del Cambio</t>
  </si>
  <si>
    <t xml:space="preserve">Actividades de implementación de la Gestión del Cambio </t>
  </si>
  <si>
    <t xml:space="preserve">Actividades de implementación de las comunicaciones del Programa </t>
  </si>
  <si>
    <t>Asistencia técnica para gestión de las comunicaciones</t>
  </si>
  <si>
    <t>2.1.2.1.2</t>
  </si>
  <si>
    <t>2.1.2.1.1</t>
  </si>
  <si>
    <t>2.1.2.2.1</t>
  </si>
  <si>
    <t>2.1.2.2.2</t>
  </si>
  <si>
    <t>Revisión y elaboración de Propuestas de Marco Normativo para favorecer la conectividad de sitios públicos</t>
  </si>
  <si>
    <t>Asistencia Técnica Especializada</t>
  </si>
  <si>
    <t>1.1.4.5</t>
  </si>
  <si>
    <t>2.1.3.3.1</t>
  </si>
  <si>
    <t>2.1.3.3.2</t>
  </si>
  <si>
    <t>2.1.3.3.3</t>
  </si>
  <si>
    <t>2.1.3.3.4</t>
  </si>
  <si>
    <t>2.1.4.4</t>
  </si>
  <si>
    <t>2.1.4.6</t>
  </si>
  <si>
    <t>2.1.4.7</t>
  </si>
  <si>
    <t>2.1.4.8</t>
  </si>
  <si>
    <t>2.1.4.8.1</t>
  </si>
  <si>
    <t>2.1.4.8.2</t>
  </si>
  <si>
    <t>2.1.4.8.3</t>
  </si>
  <si>
    <t>2.1.4.1.1</t>
  </si>
  <si>
    <t>2.1.4.1.2</t>
  </si>
  <si>
    <t>2.1.4.1.3</t>
  </si>
  <si>
    <t>2.1.4.1.4</t>
  </si>
  <si>
    <t>2.1.4.1.5</t>
  </si>
  <si>
    <t>2.1.4.1.6</t>
  </si>
  <si>
    <t>2.1.4.2.1</t>
  </si>
  <si>
    <t>2.1.4.2.2</t>
  </si>
  <si>
    <t>2.1.4.5</t>
  </si>
  <si>
    <t>2.1.4.6.1</t>
  </si>
  <si>
    <t>2.1.4.6.2</t>
  </si>
  <si>
    <t>2.1.4.6.3</t>
  </si>
  <si>
    <t>2.1.4.7.1</t>
  </si>
  <si>
    <t>2.1.4.7.1.1</t>
  </si>
  <si>
    <t>2.1.4.7.2</t>
  </si>
  <si>
    <t>2.1.4.7.2.1</t>
  </si>
  <si>
    <t>2.1.4.7.2.2</t>
  </si>
  <si>
    <t>2.1.4.7.3.1</t>
  </si>
  <si>
    <t>2.1.4.7.3</t>
  </si>
  <si>
    <t>2.1.4.8.1.1</t>
  </si>
  <si>
    <t>2.1.4.8.1.2</t>
  </si>
  <si>
    <t>2.1.4.8.1.3</t>
  </si>
  <si>
    <t>2.1.4.8.1.4</t>
  </si>
  <si>
    <t>2.1.4.8.1.5</t>
  </si>
  <si>
    <t>2.1.4.8.1.6</t>
  </si>
  <si>
    <t>2.1.4.8.1.7</t>
  </si>
  <si>
    <t>2.1.4.8.1.8</t>
  </si>
  <si>
    <t>2.1.4.8.2.1</t>
  </si>
  <si>
    <t>2.1.4.8.2.2</t>
  </si>
  <si>
    <t>2.1.4.8.2.3</t>
  </si>
  <si>
    <t>2.1.4.8.2.4</t>
  </si>
  <si>
    <t>2.1.4.8.2.5</t>
  </si>
  <si>
    <t>2.1.4.8.2.6</t>
  </si>
  <si>
    <t>2.1.4.8.3.1</t>
  </si>
  <si>
    <t>2.1.4.8.3.2</t>
  </si>
  <si>
    <t>2.1.4.8.3.3</t>
  </si>
  <si>
    <t>Año 1
2020</t>
  </si>
  <si>
    <t>Año 2: Firma Digital
Año 3: Gestión Documental; SINTRA; Servicio Civil
Año 4: Municipios; Analítica, portal de trámites
Año 5: Interoperabilidad</t>
  </si>
  <si>
    <t>Se programa una consultoría para el arranque por valor de 50.000 y el resto se deja sin programar</t>
  </si>
  <si>
    <t>Contratación de especialista en Gestión del Cambio</t>
  </si>
  <si>
    <t>Contratación de especialista en Comunicación del Programa</t>
  </si>
  <si>
    <t>Diseño y realización de Campañas para crear conciencia sobre buenas prácticas y / o riesgos de seguridad para los ciudadanos y eventos de ciberseguridad</t>
  </si>
  <si>
    <t>Contratación de Apoyo técnico para el Componente 1</t>
  </si>
  <si>
    <t>IHCHIETI</t>
  </si>
  <si>
    <t>Automatización de nuevos procesos  para Mi empresa En Línea (incluye permisos de operación y construcción)</t>
  </si>
  <si>
    <t>Automatización de 5 nuevos procesos  para Mi Empresa en Línea, incluyendo permisos de operación y construcción</t>
  </si>
  <si>
    <t>P13</t>
  </si>
  <si>
    <t xml:space="preserve">Año 1 </t>
  </si>
  <si>
    <t># Estrategia</t>
  </si>
  <si>
    <r>
      <rPr>
        <i/>
        <u/>
        <sz val="8"/>
        <color rgb="FF000000"/>
        <rFont val="Calibri"/>
        <family val="2"/>
      </rPr>
      <t>Hito 1</t>
    </r>
    <r>
      <rPr>
        <i/>
        <sz val="8"/>
        <color rgb="FF000000"/>
        <rFont val="Calibri"/>
        <family val="2"/>
      </rPr>
      <t>: Estrategia y Plan de Gestión del Cambio y Comunicación diseñada</t>
    </r>
  </si>
  <si>
    <r>
      <rPr>
        <i/>
        <u/>
        <sz val="8"/>
        <color rgb="FF000000"/>
        <rFont val="Calibri"/>
        <family val="2"/>
      </rPr>
      <t>Hito 2</t>
    </r>
    <r>
      <rPr>
        <i/>
        <sz val="8"/>
        <color rgb="FF000000"/>
        <rFont val="Calibri"/>
        <family val="2"/>
      </rPr>
      <t>: Estrategia de Gestión del Cambio y Comunicación implementada</t>
    </r>
  </si>
  <si>
    <t>50 meses</t>
  </si>
  <si>
    <t>Formación/Capacitación del Personal</t>
  </si>
  <si>
    <t>Jornadas</t>
  </si>
  <si>
    <t>Diagnóstico de TI (hardware y software) y elaboración de Plan Maestro TI para ONCAE. Incluye Estrategia para Honducompras</t>
  </si>
  <si>
    <t>Hito 2: Plan de Compras de TI ejecutado</t>
  </si>
  <si>
    <t>Elaboración de Plan de Compras Públicas de TI</t>
  </si>
  <si>
    <t>Implementación del Plan de Compras Públicas de TI</t>
  </si>
  <si>
    <t>Capacidades para las compras y administración de contratos TI fortalecidas</t>
  </si>
  <si>
    <t>2.1.8.2.1.1</t>
  </si>
  <si>
    <t>2.1.8.2.1.2</t>
  </si>
  <si>
    <t>2.1.8.2.2.3</t>
  </si>
  <si>
    <t>Contribuir al aumento de la competitividad de Honduras a través de la transformación digital</t>
  </si>
  <si>
    <t xml:space="preserve">(i) Ampliar la cobertura y uso de la conectividad
(ii) Reducir los costos transaccionales a ciudadanos, empresas y organismoas públicos, mediante el desarrollo del gobierno digital
(iii) Incrementar el nivel de innovación, mediante el desarrollo de la economía digital </t>
  </si>
  <si>
    <t>% sobre el total</t>
  </si>
  <si>
    <t xml:space="preserve">RFI 6 meses, 48 meses apróx. de instalación </t>
  </si>
  <si>
    <t xml:space="preserve">Lotes por región; RFI 6 meses, 48 meses apróx. de instalación </t>
  </si>
  <si>
    <t xml:space="preserve">Diagnóstico situacional e institucional y elaboración de un Plan de Fortalecimiento </t>
  </si>
  <si>
    <t xml:space="preserve">3 Despliegue </t>
  </si>
  <si>
    <t>Licitación Privada</t>
  </si>
  <si>
    <t>14 meses</t>
  </si>
  <si>
    <t>CL (Municipio)</t>
  </si>
  <si>
    <t>7 meses</t>
  </si>
  <si>
    <t>1 Ajustes y diseños de software (parametrización)</t>
  </si>
  <si>
    <t>3 meses</t>
  </si>
  <si>
    <t>5 meses</t>
  </si>
  <si>
    <t>4 meses</t>
  </si>
  <si>
    <t>Elaboracion de Plan Maestro de Comayagüela Ciudad Digital</t>
  </si>
  <si>
    <t>30 meses</t>
  </si>
  <si>
    <t>I Trimestre Año 3</t>
  </si>
  <si>
    <t>III Trimestre Año 3</t>
  </si>
  <si>
    <t>III Trimestre Año 2</t>
  </si>
  <si>
    <t>IV Trimestre Año 2</t>
  </si>
  <si>
    <t>No Aplica</t>
  </si>
  <si>
    <t>III Trimestre Año 1</t>
  </si>
  <si>
    <t>I Trimestre Año 2</t>
  </si>
  <si>
    <t>Año 0 
(26/08/2019)</t>
  </si>
  <si>
    <t>Año 0 
(06/01/2020)</t>
  </si>
  <si>
    <t xml:space="preserve">II Trimestre Año 1 </t>
  </si>
  <si>
    <t xml:space="preserve">IV Trimestre Año 1 </t>
  </si>
  <si>
    <t>III Trimestre Año 4</t>
  </si>
  <si>
    <t>I Trimestre Año 5</t>
  </si>
  <si>
    <t>II Trimestre Año 2</t>
  </si>
  <si>
    <t xml:space="preserve">I Trimestre Año 1 </t>
  </si>
  <si>
    <t>II Trimestre Año 3</t>
  </si>
  <si>
    <t>IV Trimestre Año 3</t>
  </si>
  <si>
    <t>IV Trimestre Año 4</t>
  </si>
  <si>
    <t>IV Trimestre Año 1</t>
  </si>
  <si>
    <t>Año 0 
(08/07/2019)</t>
  </si>
  <si>
    <t>Año 0
(26/12/2019)</t>
  </si>
  <si>
    <t>Año 0
(02/09/2019)</t>
  </si>
  <si>
    <t>Año 0
(17/10/2019)</t>
  </si>
  <si>
    <t>I Trimestre Año 1</t>
  </si>
  <si>
    <t>Año 0
(29/01/2020)</t>
  </si>
  <si>
    <t>I Trimestre Año 4</t>
  </si>
  <si>
    <t>II Trimestre Año 6</t>
  </si>
  <si>
    <t>III Trimestre Año 6</t>
  </si>
  <si>
    <t>II Trimestre Año 5</t>
  </si>
  <si>
    <t>II Trimestre Año 4</t>
  </si>
  <si>
    <t>Según cronograma estipulado en el convenio</t>
  </si>
  <si>
    <t>I Semestre Año 1 (Febrero, 2020)</t>
  </si>
  <si>
    <t>II Semestre Año 6 (Enero, 2026)</t>
  </si>
  <si>
    <t xml:space="preserve">2. Estructura de Desglose del Trabajo (EDT) del Programa </t>
  </si>
  <si>
    <t>3. ESQUEMA DE EJECUCIÓN DEL PROGRAMA DE TRANSFORMACIÓN DIGITAL PARA UNA MAYOR COMPETITIVIDAD</t>
  </si>
  <si>
    <t>Equivalencias para el cálculo de Año Proyecto según la programación del cronograma en el Project</t>
  </si>
  <si>
    <t>Trimestre</t>
  </si>
  <si>
    <t>Meses  - Años equivalentes</t>
  </si>
  <si>
    <t>Febrero a Abril 2020</t>
  </si>
  <si>
    <t>Mayo a Julio 2020</t>
  </si>
  <si>
    <t>Agosto a Octubre 2020</t>
  </si>
  <si>
    <t>Noviembre 2020 a Enero 2021</t>
  </si>
  <si>
    <t>Febrero a Abril 2021</t>
  </si>
  <si>
    <t>Mayo a Julio 2021</t>
  </si>
  <si>
    <t>Agosto a Octubre 2021</t>
  </si>
  <si>
    <t>Noviembre 2021 a Enero 2022</t>
  </si>
  <si>
    <t>Febrero a Abril 2022</t>
  </si>
  <si>
    <t>Mayo a Julio 2022</t>
  </si>
  <si>
    <t>Agosto a Octubre 2022</t>
  </si>
  <si>
    <t>Noviembre 2022 a Enero 2023</t>
  </si>
  <si>
    <t>Febrero a Abril 2023</t>
  </si>
  <si>
    <t>Mayo a Julio 2023</t>
  </si>
  <si>
    <t>Agosto a Octubre 2023</t>
  </si>
  <si>
    <t>Noviembre 2023 a Enero 2024</t>
  </si>
  <si>
    <t>5.1.5</t>
  </si>
  <si>
    <t>Febrero a Abril 2024</t>
  </si>
  <si>
    <t>Mayo a Julio 2024</t>
  </si>
  <si>
    <t>III Trimestre Año 5</t>
  </si>
  <si>
    <t>Agosto a Octubre 2024</t>
  </si>
  <si>
    <t>IV Trimestre Año 5</t>
  </si>
  <si>
    <t>Noviembre 2024 a Enero 2025</t>
  </si>
  <si>
    <t>8_MP</t>
  </si>
  <si>
    <t>Programa de Transformación Digital para una Mayor Competitividad HO-L1202</t>
  </si>
  <si>
    <t>Gastos de oficina y mantenimiento</t>
  </si>
  <si>
    <t>Programa de Capacitaciones</t>
  </si>
  <si>
    <t>Programa de capacitación de capacitadores</t>
  </si>
  <si>
    <t>Equipamiento</t>
  </si>
  <si>
    <t>Coordinador Académico</t>
  </si>
  <si>
    <t>14</t>
  </si>
  <si>
    <t>Emprendimiento</t>
  </si>
  <si>
    <t>Meses/ años</t>
  </si>
  <si>
    <t xml:space="preserve">Gastos de oficina </t>
  </si>
  <si>
    <t>Mantenimiento de equipo</t>
  </si>
  <si>
    <t>años</t>
  </si>
  <si>
    <t>Cursos</t>
  </si>
  <si>
    <t>Talleres</t>
  </si>
  <si>
    <t>Diplomados</t>
  </si>
  <si>
    <t>3.1.2.1.3</t>
  </si>
  <si>
    <t>3.1.2.2.1</t>
  </si>
  <si>
    <t>3.1.2.2.2</t>
  </si>
  <si>
    <t>3.1.2.4.1</t>
  </si>
  <si>
    <t>3.1.2.4.2</t>
  </si>
  <si>
    <t>3.1.2.4.3</t>
  </si>
  <si>
    <t>3.1.2.4.4</t>
  </si>
  <si>
    <t>3.1.2.4.5</t>
  </si>
  <si>
    <t>3.1.2.5.1</t>
  </si>
  <si>
    <t>3.1.2.5</t>
  </si>
  <si>
    <t>Participación Conferencias internacionales</t>
  </si>
  <si>
    <t>Pasantías en el extranjero</t>
  </si>
  <si>
    <t>Visita de expertos internacionales</t>
  </si>
  <si>
    <t>Organización local de Congresos internacionales</t>
  </si>
  <si>
    <t>Concursos internacionales</t>
  </si>
  <si>
    <t>3.1.2.5.2</t>
  </si>
  <si>
    <t>Fablab</t>
  </si>
  <si>
    <t>congreso/año</t>
  </si>
  <si>
    <t>concurso/año</t>
  </si>
  <si>
    <t>conferencias/año</t>
  </si>
  <si>
    <t>pasantias/años</t>
  </si>
  <si>
    <t>visitas/año</t>
  </si>
  <si>
    <t>Contratación de un Coordinador Académico para el PRODITE</t>
  </si>
  <si>
    <t>Contratación de Encargado de Emprendimiento para el PRODITE</t>
  </si>
  <si>
    <t>Contratación de un Administrador para el PRODITE</t>
  </si>
  <si>
    <t xml:space="preserve">Hito 1: Centro de Diseño e Innovación Tecnológico para Emprendedores equipado </t>
  </si>
  <si>
    <t>Reporte de actividades realizadas</t>
  </si>
  <si>
    <t>- Reportes de Proveedores de bienes y servicios</t>
  </si>
  <si>
    <t xml:space="preserve">- Reporte de proveedor de bienes </t>
  </si>
  <si>
    <t>- Disposiciones legales de contrataciones</t>
  </si>
  <si>
    <t>- Documento de Estrategia
- Disposición legal de aprobación
- Informes de implementación</t>
  </si>
  <si>
    <t xml:space="preserve">- Documentos de consultoría: Estrategia
- Disposición legal de aprobación </t>
  </si>
  <si>
    <t>- Reporte de acciones realizadas</t>
  </si>
  <si>
    <t>-  Reporte de sistemas con servicios en línea}</t>
  </si>
  <si>
    <t xml:space="preserve"> -  Reporte de sistemas con servicios en línea
- Reporte de acciones realizadas</t>
  </si>
  <si>
    <t>- Reportes de Proveedores de bienes y servicios
-  Reporte de sistemas con servicios en línea</t>
  </si>
  <si>
    <t>-  Reporte de sistemas con servicios en línea</t>
  </si>
  <si>
    <t>- Documentos de consultoría: Proyecto de actualización de marco normativo</t>
  </si>
  <si>
    <t xml:space="preserve"> - Reportes de Proveedores de bienes y servicios</t>
  </si>
  <si>
    <t>- Informe de avances 
- Documentos de consultoría: Plan 
- Reporte de acciones realizadas</t>
  </si>
  <si>
    <t>- Documentos de consultoría: Plan</t>
  </si>
  <si>
    <t>- Reporte de acciones realizadas
 - Reportes de Proveedores de bienes y servicios</t>
  </si>
  <si>
    <t xml:space="preserve">- Informe de avance de subejecutor 
- Listado de participantes </t>
  </si>
  <si>
    <t xml:space="preserve">- Listado de participantes </t>
  </si>
  <si>
    <t>- Actas/Certificados de recepción de obra</t>
  </si>
  <si>
    <t>- Documento de consultoría: Plan</t>
  </si>
  <si>
    <t>-  Documento de consultoría: Diseño del DD</t>
  </si>
  <si>
    <t xml:space="preserve"> - Reporte de actividades realizadas 
- Listado de participantes</t>
  </si>
  <si>
    <t xml:space="preserve"> - Documento de consultoría: Diagnóstico 
- Listado de participantes 
- Reporte de actividades realizadas </t>
  </si>
  <si>
    <t xml:space="preserve"> - Documento de consultoría: Diseño
- Reporte de actividades realizadas
 - Reportes de Proveedores de bienes y servicios</t>
  </si>
  <si>
    <t>-  Documento de consultoría: Diseño
- Reporte de actividades realizadas</t>
  </si>
  <si>
    <t>5 años</t>
  </si>
  <si>
    <t>Otros gastos</t>
  </si>
  <si>
    <t>4.1.4.1</t>
  </si>
  <si>
    <t>Conforme al Plan de Gestión del Cambio se implementarán las actividades y el cronograma que sea establecido.</t>
  </si>
  <si>
    <t>Otros</t>
  </si>
  <si>
    <t>2.1.2.1.3</t>
  </si>
  <si>
    <t>(definir)</t>
  </si>
  <si>
    <r>
      <t>Producto 1</t>
    </r>
    <r>
      <rPr>
        <b/>
        <sz val="10"/>
        <rFont val="Calibri"/>
        <family val="2"/>
      </rPr>
      <t>: Sitios y edificios públicos conectados</t>
    </r>
  </si>
  <si>
    <t>Personal del Prodite</t>
  </si>
  <si>
    <t>39 meses</t>
  </si>
  <si>
    <t>Revisión: 6 meses
Desarrollo de propuestas: 8 meses</t>
  </si>
  <si>
    <t>43 meses</t>
  </si>
  <si>
    <t>1 mes</t>
  </si>
  <si>
    <t>8 meses</t>
  </si>
  <si>
    <t xml:space="preserve">Provisión e instalación de Servidor </t>
  </si>
  <si>
    <t xml:space="preserve">Provisión e instalación de software de administración de contenido </t>
  </si>
  <si>
    <t>33 meses</t>
  </si>
  <si>
    <t>13 meses</t>
  </si>
  <si>
    <t>Actividades para prueba de los sistemas</t>
  </si>
  <si>
    <t>42 meses</t>
  </si>
  <si>
    <t>22 meses</t>
  </si>
  <si>
    <t>17 meses</t>
  </si>
  <si>
    <t>41 meses</t>
  </si>
  <si>
    <t>4,5 meses</t>
  </si>
  <si>
    <t>- Informe de avance de UNAH</t>
  </si>
  <si>
    <t>Resultado 2: Mayor uso de medios digitales en las transacciones entre ciudadanos, empresas y organismos públicos</t>
  </si>
  <si>
    <t>Resultado 1: Mayor cobertura territorial y uso de la conectividad de BA</t>
  </si>
  <si>
    <t xml:space="preserve">2.3 Proporción de compras y contrataciones de bienes y servicios que pasa a través de Honducompras </t>
  </si>
  <si>
    <t>3.1 Número de nuevas empresas digitales  registradas en San Pedro Sula</t>
  </si>
  <si>
    <t>Empresa</t>
  </si>
  <si>
    <t>UNAH</t>
  </si>
  <si>
    <t>Empresa Contratista</t>
  </si>
  <si>
    <t>Alcalde ASPS</t>
  </si>
  <si>
    <t>No aplica</t>
  </si>
  <si>
    <r>
      <rPr>
        <i/>
        <u/>
        <sz val="8"/>
        <color rgb="FF000000"/>
        <rFont val="Calibri"/>
        <family val="2"/>
      </rPr>
      <t>Hito 1:</t>
    </r>
    <r>
      <rPr>
        <i/>
        <sz val="8"/>
        <color rgb="FF000000"/>
        <rFont val="Calibri"/>
        <family val="2"/>
      </rPr>
      <t xml:space="preserve"> Plan Maestro del Distrito Digital de SPS elaborado</t>
    </r>
  </si>
  <si>
    <r>
      <rPr>
        <i/>
        <u/>
        <sz val="8"/>
        <color rgb="FF000000"/>
        <rFont val="Calibri"/>
        <family val="2"/>
      </rPr>
      <t>Hito 2:</t>
    </r>
    <r>
      <rPr>
        <i/>
        <sz val="8"/>
        <color rgb="FF000000"/>
        <rFont val="Calibri"/>
        <family val="2"/>
      </rPr>
      <t xml:space="preserve"> Distrito Digital de SPS diseñado</t>
    </r>
  </si>
  <si>
    <r>
      <rPr>
        <i/>
        <u/>
        <sz val="8"/>
        <color rgb="FF000000"/>
        <rFont val="Calibri"/>
        <family val="2"/>
      </rPr>
      <t>Hito 1:</t>
    </r>
    <r>
      <rPr>
        <i/>
        <sz val="8"/>
        <color rgb="FF000000"/>
        <rFont val="Calibri"/>
        <family val="2"/>
      </rPr>
      <t xml:space="preserve"> Actividades de fomento al talento digital exclusivamente de mujeres implementadas</t>
    </r>
  </si>
  <si>
    <t># Infraestructura actualizada</t>
  </si>
  <si>
    <t>4.3 Información para el PMR</t>
  </si>
  <si>
    <t>4.3_Info PMR</t>
  </si>
  <si>
    <t>Información para el PMR</t>
  </si>
  <si>
    <t>C. PLAN DE RESPUESTA</t>
  </si>
  <si>
    <t>Tema</t>
  </si>
  <si>
    <t xml:space="preserve">Producto </t>
  </si>
  <si>
    <t>ID. Riesgo</t>
  </si>
  <si>
    <t>Taxonomía</t>
  </si>
  <si>
    <t>Causa</t>
  </si>
  <si>
    <t>Impacto</t>
  </si>
  <si>
    <t>Factor de probabilidad</t>
  </si>
  <si>
    <t>Nivel de probabilidad</t>
  </si>
  <si>
    <t>Nivel de Impacto</t>
  </si>
  <si>
    <t>Nivel de riesgo</t>
  </si>
  <si>
    <t>Estrategia de gestión</t>
  </si>
  <si>
    <t>Respuesta</t>
  </si>
  <si>
    <t>Disparador de la respuesta</t>
  </si>
  <si>
    <t>Conectividad</t>
  </si>
  <si>
    <t>Desarrollo</t>
  </si>
  <si>
    <t>Si no se cuenta con un modelo de conectividad con los incentivos y un esquema de supervisión apropiados,</t>
  </si>
  <si>
    <t>los proveedores podrían no mostrar interés en la licitación,</t>
  </si>
  <si>
    <t>generándose retrasos de hasta 9 meses (por necesidad de reiterar el proceso de adquisición), afectando el producto 1 (sitios públicos conectados).</t>
  </si>
  <si>
    <t>Hay antecedentes recientes de fracasos en procesos licitatorios de este tipo (Ampliación del Tercer Ciclo).</t>
  </si>
  <si>
    <t xml:space="preserve">MITIGAR </t>
  </si>
  <si>
    <t>Inicio de ejecución. segundo semestre de 2020.</t>
  </si>
  <si>
    <t>Coordinador de Infraestructura de Conectividad</t>
  </si>
  <si>
    <t>P.1</t>
  </si>
  <si>
    <t>Gobernanza</t>
  </si>
  <si>
    <t xml:space="preserve">Si al cierre del proyecto no se han identificado recursos financieros para cubrir el costo operativo de los nuevos servicios de conectividad implementados con el proyecto,   </t>
  </si>
  <si>
    <t>se podría producir una suspensión del servicio de conectividad en centros educativos y de salud,</t>
  </si>
  <si>
    <t xml:space="preserve">produciéndose un retroceso en la calidad y eficiencia de los servcios educativos y de salud, afectando el logro de los objetivos del Componente 1. </t>
  </si>
  <si>
    <t>Hay antecedentes de este tipo en el país. Sin embargo, también es cierto que el uso de conectividad es altamente probable que se mentenga creciente y que las condiciones necesarias para mantener el servicio sean cada vez más fáciles de lograr. Por ejemplo, se espera que el subsidio a la oferta produzca una baja significativa de los costos</t>
  </si>
  <si>
    <t>Formulación presupuestal al año 4 del proyecto para que el Tesoro comience la financiación en el año 5.</t>
  </si>
  <si>
    <t>SEFIN, SEDUC y SESAL</t>
  </si>
  <si>
    <t>Si SEDUC y SESAL no comienzan pronto a elaborar estrategias sectoriales para la adopción de digitalización y conectividad,</t>
  </si>
  <si>
    <t>no podrían aprovecharse plenamente los beneficios de la conectividad sobre la calidad y eficiencia de los servicios de educación y salud,</t>
  </si>
  <si>
    <t>reduciéndose el impacto potencial del Componente 1.</t>
  </si>
  <si>
    <t>No ha habido buenos planes pedagógicos para incorporar la digitalización.</t>
  </si>
  <si>
    <t>SEDUC y SESAL</t>
  </si>
  <si>
    <t>SIAFI</t>
  </si>
  <si>
    <t xml:space="preserve">se podrían producir retrasos en la implementación del sistema, </t>
  </si>
  <si>
    <t xml:space="preserve">provocando que no se cumpla plenamente con el objetivo del Subcomponente 2.2. </t>
  </si>
  <si>
    <t>Segundo semestre de 2019</t>
  </si>
  <si>
    <t>SEFIN (UDEM)</t>
  </si>
  <si>
    <t xml:space="preserve">Si, por un cambio de prioridades en la asignaciones presupuestales, no se contara con el financiamiento previsto para el Plan de Modernización de las Finanzas Publicas (PMFP, fondos del Tesoro que totalizan US$14 millones en 5 años) en el tiempo planificado, </t>
  </si>
  <si>
    <t>se podrían producir retrasos o puede ser necesaria una reducción de alcance,</t>
  </si>
  <si>
    <t xml:space="preserve">MONITOREAR </t>
  </si>
  <si>
    <t>Se está procesando la inclusión del PMFP en el Sistema de Inversión Publica (SNIPH).</t>
  </si>
  <si>
    <t>General</t>
  </si>
  <si>
    <t xml:space="preserve">Programa </t>
  </si>
  <si>
    <t>Fiduciario</t>
  </si>
  <si>
    <t>Si las adquisiciones de tecnología no se hacen siguiendo un plan definido, no se hacen con una lectura correcta de las limitantes del mercado local (sobre todo en recursos humanos técnicos) o no se realizan con suficiente rigor técnico,</t>
  </si>
  <si>
    <t xml:space="preserve">podrían darse retrasos en los proceso de adquisiciones o contrataciones o adquirirse soluciones no completamente adecuadas, </t>
  </si>
  <si>
    <t xml:space="preserve">afectándose el cronograma del proyecto o la calidad de los resultados. </t>
  </si>
  <si>
    <t>Se fortalecerá la coordinación entre las áreas técnicas y fiduciarias de las unidades ejecutoras. Para las compras más complejas se contratarán asesorías para que acompañen el proceso.</t>
  </si>
  <si>
    <t>Primer semestre de 2020: actualización del ROP y plan de adquisiciones al inicio de la ejecución.</t>
  </si>
  <si>
    <t>Coordinador de cada unidad ejecutora</t>
  </si>
  <si>
    <t>Si no se modifica la política de incentivos y de cumplimiento de la obligación de uso de la plataforma tecnológica HonduCompras,</t>
  </si>
  <si>
    <t>la misma podría continuar siendo subutilizada,</t>
  </si>
  <si>
    <t>disminuyendo la efectividad del proyecto.</t>
  </si>
  <si>
    <t>SEFIN y SCGG coordinarán para vincular el uso de HonduCompras con el SIAFI, vinculando el uso de HonduCompras a la disponibilidad de los recursos respectivos en el presupuesto.</t>
  </si>
  <si>
    <t>Inicio de ejecución de los productos de ONCAE. Segundo semestre de 2020.</t>
  </si>
  <si>
    <t>Si se mantienen las limitadas capacidades de gestión, presupuestales y de recursos humanos de ONCAE,</t>
  </si>
  <si>
    <t>no se lograría aprovechar todo el potencial de la herramienta HonduCompras,</t>
  </si>
  <si>
    <t>disminuyendo la efectividad del proyecto, en particular en lo relacionado al subcomponente 2.1.</t>
  </si>
  <si>
    <t xml:space="preserve">Antecedentes de implementacion de sistemas del portafolio del Banco. </t>
  </si>
  <si>
    <t xml:space="preserve">La SCGG se abocará a implementar la nueva estrategia y plan de gestion de ONCAE (a elaborarse al inicio del proyecto), incluyendo el fortalecimiento de los recursos humanos. </t>
  </si>
  <si>
    <t>Inicio del proyecto. Formulación presupuestal del 2020.</t>
  </si>
  <si>
    <t>SEFIN, SCGG, DPTMGD</t>
  </si>
  <si>
    <t>Distrito</t>
  </si>
  <si>
    <t>Si no se logra diseñar un modelo de negocio para el Distrito Digital (DD) de San Pedro Sula (SPS) que, en el futuro, logre sumar al sector privado,</t>
  </si>
  <si>
    <t>se debilitaría la complementación privada a la iniciativa pública del DD,</t>
  </si>
  <si>
    <t>limitándose la posibilidad de reducción de la financiación pública de los costos operativos del DD o, incluso, de generación de ingresos para la Alcaldía.</t>
  </si>
  <si>
    <t>No hay experiencias previas de desarrollos de DD en el país.</t>
  </si>
  <si>
    <t xml:space="preserve">Se desarrollará un plan maestro con un modelo de negocio sólido y realista, a validar con el sector privado, que contemple experiencias previas que puedan servir de referencia (proyectos de inversión pública que prevén complementación futura privada). </t>
  </si>
  <si>
    <t>Inicio del proyecto. Primer semestre 2020</t>
  </si>
  <si>
    <t>Coordinador de la UE de la ASPS.</t>
  </si>
  <si>
    <t>Si surgiera algún problema legal respecto a la propiedad del terreno donde se construirá el DD,</t>
  </si>
  <si>
    <t>se demoraría la transmisión de la misma desde la Dirección Nacional de Bienes del Estado a la Alcaldía,</t>
  </si>
  <si>
    <t>impidiéndose el inicio de la ejecución del subcomponente 3.2,</t>
  </si>
  <si>
    <t>Hay experiencias previas en el portafolio de CID/CHO de demoras en la legalizacion de propiedad de terrenos.</t>
  </si>
  <si>
    <t>MONITOREAR</t>
  </si>
  <si>
    <t>Se incluirá una cláusula especial en el Contrato de Préstamo para condicionar el inicio del proceso de licitación de la obra a la presentación de evidencia de propiedad del terreno por parte de la Alcaldía</t>
  </si>
  <si>
    <t>Primer semestre de 2020. Firma del contrato.</t>
  </si>
  <si>
    <t>SEFIN y BID</t>
  </si>
  <si>
    <t>Desarrollar planes de comunicación y socialización de los avances y objetivos del programa con las principales fuerzas sociales y políticas.</t>
  </si>
  <si>
    <t>Primer semestre de 2021.</t>
  </si>
  <si>
    <t>Si la oferta del mercado laboral no pudiera satisfacer los requerimientos de las unidades ejecutoras de proyectos,</t>
  </si>
  <si>
    <t>podría debilitarse o producirse demoras en la conformación de las unidades con el nivel de recursos humanos requerido,</t>
  </si>
  <si>
    <t>reduciéndose el grado de eficiencia en la ejecución y efectividad del proyecto.</t>
  </si>
  <si>
    <t xml:space="preserve">Antecedentes del Portafolio de CID/CHO </t>
  </si>
  <si>
    <t>Se velará porque los honorarios tengan un nivel competitivo. Los organismos ejucutor y coejecutores realizarán búsquedas tempranas de potenciales candidatos para la conformación de ternas o designación.</t>
  </si>
  <si>
    <t xml:space="preserve">Segundo semestre de 2019. </t>
  </si>
  <si>
    <t>DPTMGD, Gerencia de Competitividad de la ASPS y Subsecretaría de Finanzas y Presupuesto.</t>
  </si>
  <si>
    <t>Si la DPTMGD no cuenta con una buena estrategia para la implementación de las acciones de fortalecimiento institucional,</t>
  </si>
  <si>
    <t>no desarrollaría las capacidades técnicas y operativas que se requieren para cumplir con su rol misional,</t>
  </si>
  <si>
    <t>debilitando el potencial impacto de la implementación de la Agenda Digital del país, asociada al Programa.</t>
  </si>
  <si>
    <t>Actualmente la DPTMGD es una dependencia altamente débil, no cuenta con personal técnico suficiente (no más de 5) para el cumplimiento de su rol misional</t>
  </si>
  <si>
    <t>Prever asesoría a la DPTMGD para la primera fase del desarrollo e implementación de una estrategia de fortalecimiento institucional que aproveche los recursos del Programa de la manera más eficiente para lograr un alto impacto en la mejorara de las capacidades técnicas y operativas. (definición de puestos, perfiles y estimación de costos para honorarios)</t>
  </si>
  <si>
    <t>Etapa de cumplimiento de condiciones previas al primer desembolsos, antes del inicio de la operación del Programa</t>
  </si>
  <si>
    <t>BID / DPTMGD</t>
  </si>
  <si>
    <t xml:space="preserve">Si los procesos de selección del equipo de la UCGP-SCGG no se realizan con el rigor técnico debido, 
</t>
  </si>
  <si>
    <t>no se lograría una gestión eficiente y oportuna de los procesos de ejecución del programa,</t>
  </si>
  <si>
    <t>atrasándose significativamente la implementación de actividades, los desembolsos y en consecuencia el logro de los resultados esperados.</t>
  </si>
  <si>
    <t>Actualmente la DPTMGD es una dependencia altamente débil, no cuenta con personal técnico suficiente, ni con experiencia en la ejecución de proyectos con financiamiento externo</t>
  </si>
  <si>
    <t>Aprobación del contrato de préstamo 
Formulación presupuestal para el año 2020</t>
  </si>
  <si>
    <t>Si la UCGP no cuenta con procedimientos formalmente definidos y aprobados para la ejecución del programa, incluyendo la firma delegada a la DPTMGD,</t>
  </si>
  <si>
    <t>no contaría con las competencias e instrumentos necesarios para una fluida gestión,</t>
  </si>
  <si>
    <t>lo que generaría retrasos y bajo nivel de desempeño del programa.</t>
  </si>
  <si>
    <t xml:space="preserve">La UCGP debe ser creada y dependerá de la DPTMGD, lo cual representa una experiencia nueva para la entidad </t>
  </si>
  <si>
    <t>Etapa de cumplimiento de condiciones previas al primer desembolso</t>
  </si>
  <si>
    <t>Si no se definen claramente los roles, responsabilidades y mecanismos de coordinación con los organismos beneficiarios del programa,</t>
  </si>
  <si>
    <t>no se determinarán oportuna y adecuadamente las definiciones técnicas necesarias,</t>
  </si>
  <si>
    <t>pudiendo afectar la calidad de los productos del programa.</t>
  </si>
  <si>
    <t>Existen antecedentes en la SCGG de problemas en la ejecución de sus proyectos por la inadecuada coordinación interinstitucional y falta de definiciones técnicas de manera oportuna entre actores participantes</t>
  </si>
  <si>
    <t>Diseñar convenios e instrumentos que definan los roles, las responsabilidades, mecanismos de coordinación y protocolos de gestión principales entre la UCGP y las entidades beneficiarias del programa, que viabilicen el desarrollo de los productos así como la sostenibilidad de los mismos</t>
  </si>
  <si>
    <t>Al primer año de ejecución del programa</t>
  </si>
  <si>
    <t>EDT / MP</t>
  </si>
  <si>
    <t>GRP  -  Act. # 1.1</t>
  </si>
  <si>
    <t># Documentos</t>
  </si>
  <si>
    <t>Asistencia Técnica para Diseño y  Desarrollo de la licitación del Componnente 1. Contratación de un experto para el diseño y desarrollo a la licitación, basado en un cambio de enfoque del modelo actual con incentivos de subsidio a  la demanda a un modelo de subsidio a la oferta, incentivado el acceso a zonas no rentables para los operadores grandes.</t>
  </si>
  <si>
    <t>Coordinador de Infraestructura de Conectividad / Consultor</t>
  </si>
  <si>
    <t>GRP  -  Act. # 1.2</t>
  </si>
  <si>
    <t>1.14</t>
  </si>
  <si>
    <t>1.15</t>
  </si>
  <si>
    <t>1.16</t>
  </si>
  <si>
    <t>1.17</t>
  </si>
  <si>
    <t>1.18</t>
  </si>
  <si>
    <t>Incluir en el contrato de préstamo el compromiso del prestatario de reservar las partidas presupuestales requeridas para la sostenibilidad del servicio de conectividad en escuelas y centros de salud</t>
  </si>
  <si>
    <t>GRP  -  Act. # 1.3</t>
  </si>
  <si>
    <t>GRP  -  Act. # 1.4</t>
  </si>
  <si>
    <t xml:space="preserve">Elaboración de una estrategia pedagógica que incoropore la digitalización y la conectividad. </t>
  </si>
  <si>
    <t>SEDUC</t>
  </si>
  <si>
    <t>SESAL</t>
  </si>
  <si>
    <t>Elaboración de estrategia de adopción de digitalización y conectividad en la gestión del sistema de salud</t>
  </si>
  <si>
    <t>1.1.2.5</t>
  </si>
  <si>
    <t>GRP - Act. # 1.5</t>
  </si>
  <si>
    <t>2.2.1.3.12</t>
  </si>
  <si>
    <t>GRP - Act. # 1.6</t>
  </si>
  <si>
    <t>SEFIN revisará el Plan de Modernización de las Finanzas Públicas, 2018-2022, para reforzar la coordinación interinstitucional , incluyendo estrategias de comunicación interna y externa y de gestión del cambio en general.</t>
  </si>
  <si>
    <t>La implementación de las estrategias definidas de comunicación interna y externa y de gestión del cambio  será supervisada por un comité de alto nivel, integrado por SEFIN, SP y SCGG</t>
  </si>
  <si>
    <t>Se programó esta actividad de tal forma que acompañe el proceso de implementación hasta el fin</t>
  </si>
  <si>
    <t>GRP - Act. # 1.7</t>
  </si>
  <si>
    <t>En el II semestre de 2019 se está procesando la inclusión del Plan de Modernización de las Finanzas Publicas en el Sistema de Inversión Publica (SNIPH) (para contar con el financiamiento previsto para dicho Plan  con fondos del Tesoro)</t>
  </si>
  <si>
    <t>Esta actividad deberá realizarse durante el II semestre de 2019</t>
  </si>
  <si>
    <t>GRP  -  Act. # 1.8</t>
  </si>
  <si>
    <t>SEFIN y SCGG coordinarán para vincular el uso de HonduCompras con el SIAFI, vinculando el uso de HonduCompras a la disponibilidad de los recursos respectivos en el presupuesto</t>
  </si>
  <si>
    <t>GRP - Act. # 1.9</t>
  </si>
  <si>
    <t>2.1.8.2.4</t>
  </si>
  <si>
    <t># Actividadees</t>
  </si>
  <si>
    <t>La SCGG se abocará a implementar la nueva estrategia y plan de gestión de ONCAE (a elaborarse al inicio del proyecto), incluyendo el fortalecimiento de los recursos humanos</t>
  </si>
  <si>
    <t>2.1.8.1.6</t>
  </si>
  <si>
    <t>GRP - Act. # 1.10</t>
  </si>
  <si>
    <t>GRP - Act. # 1.11</t>
  </si>
  <si>
    <t>GRP - Act. # 1.12</t>
  </si>
  <si>
    <t>3.2.1.3.1</t>
  </si>
  <si>
    <t>3.2.1.3.2</t>
  </si>
  <si>
    <t># Obra</t>
  </si>
  <si>
    <t># Cláusula</t>
  </si>
  <si>
    <t>SEFIN / BID</t>
  </si>
  <si>
    <t>Diseño del modelo de gobernanza del Distrito Digital. Se desarrollará un plan maestro con un modelo de negocio sólido y realista, a validar con el sector privado, que contemple experiencias previas que puedan servir de referencia (proyectos de inversión pública que prevén complementación futura privada).</t>
  </si>
  <si>
    <t>Desarrollar planes de comunicación y socialización de los avances y objetivos del programa con las principales fuerzas sociales y políticas</t>
  </si>
  <si>
    <t>GRP  -  Act. # 1.13</t>
  </si>
  <si>
    <t>GRP  -  Act. # 1.14</t>
  </si>
  <si>
    <t>9 meses</t>
  </si>
  <si>
    <t>46 meses</t>
  </si>
  <si>
    <t>47 meses</t>
  </si>
  <si>
    <t>GRP - Act. # 1.15</t>
  </si>
  <si>
    <t>Prever asesoría a la DPTMGD para la I fase del desarrollo e implementación de una estrategia de fortalecimiento institucional que aproveche los recursos del Programa de la manera más eficiente para lograr un alto impacto en la mejorara de las capacidades técnicas y operativas. (definición de puestos, perfiles y estimación de costos para honorarios)</t>
  </si>
  <si>
    <t>Apoyo a la DPTMGD por medio de una asistencia técnica, en la etapa de cumplimiento de condiciones previas, para definir posiciones y perfiles, a ser validados por el BID, seleccionar al equipo de la UCGP y dar cumplimiento a otras condiciones previas; por otro lado, se procurará contratar para todas las UEP personal técnico y fiduciario con experiencia en ejecución de operaciones financiadas por el Banco</t>
  </si>
  <si>
    <t>5.5</t>
  </si>
  <si>
    <t>5.6</t>
  </si>
  <si>
    <t>GRP  -  Act. # 1.16</t>
  </si>
  <si>
    <t>Creación formal de las UEP en cada entidad, asignando todas las competencias requeridas para la ejecución del Programa; desarrollando manuales operativos y de procedimientos que regulen el funcionamiento; y, para la UEP de la ASPS, garantizando la instalación oportuna del módulo UEPEX del SIAFI, para su utilización en el Programa</t>
  </si>
  <si>
    <t>5.7</t>
  </si>
  <si>
    <t>GRP  -  Act. # 1.17</t>
  </si>
  <si>
    <t>Contratar un experto para el diseño y desarrollo a la licitación, basado en un cambio de enfoque del modelo actual con incentivos de subsidio a la demanda a un modelo de subsidio a la oferta, incentivado el acceso a zonas no rentables para los operadores grandes</t>
  </si>
  <si>
    <t xml:space="preserve">Elaboración de una estrategia pedagógica que incorpore la digitalización y la conectividad. 
</t>
  </si>
  <si>
    <t>Elaboración de estrategia de adopción de digitalización y conectividad en la gestión del sistema de salud.</t>
  </si>
  <si>
    <t>SEFIN revisará el Plan de Modernización de las Finanzas Públicas, 2018-2022, para reforzar los factores causales de este riesgo, incluyendo estrategias de comunicación interna y externa y de gestión del cambio en general.</t>
  </si>
  <si>
    <t>GRP  -  Act. # 1.18</t>
  </si>
  <si>
    <t>2.1.1.4.4</t>
  </si>
  <si>
    <t xml:space="preserve">P. 1 </t>
  </si>
  <si>
    <t>Si para la implementación del nuevo SIAFI no se cuenta con un plan sólido, que contemple un cronograma realista de aprobación de las reformas requeridas en materia presupuestaria (Ley orgánica del presupuesto, su reglamento y normas técnicas para los distintos subsistemas), lo cual requerirá una coordinación interinstitucional de relativa complejidad,  y que aborde la gestión de los cambios</t>
  </si>
  <si>
    <t>2.1.1.6.1</t>
  </si>
  <si>
    <t>2.1.1.6.2</t>
  </si>
  <si>
    <t>2.1.1.6.3</t>
  </si>
  <si>
    <t>2.1.1.6.4</t>
  </si>
  <si>
    <t>2.1.1.6.5</t>
  </si>
  <si>
    <t>2.1.1.6.6</t>
  </si>
  <si>
    <t>2.1.1.8</t>
  </si>
  <si>
    <t>10,5 meses</t>
  </si>
  <si>
    <t># Personal-año</t>
  </si>
  <si>
    <t>Se incorporará gradualmente a 33 técnicos como personal incremental que cumplirán funciones en las dependencias de la institución, pagados por 36 meses por el  Programa y luego serán absorbidos por la SCGG</t>
  </si>
  <si>
    <t xml:space="preserve">Pro gender </t>
  </si>
  <si>
    <t>Sostenibilidad</t>
  </si>
  <si>
    <t>Si al cambiarse las autoridades en 2022,</t>
  </si>
  <si>
    <t xml:space="preserve">se defina cambios en las prioridades del Gobierno que afecte negativamente al proyecto, </t>
  </si>
  <si>
    <t>el mismo podría perder la fuerza necesaria para impulsar el proceso de transformación durante el nuevo periodo de gobierno que se propone para los años 2 al año 5</t>
  </si>
  <si>
    <r>
      <t>Producto 3</t>
    </r>
    <r>
      <rPr>
        <b/>
        <sz val="10"/>
        <rFont val="Calibri"/>
        <family val="2"/>
      </rPr>
      <t>: Centro de Operación de Redes operando</t>
    </r>
  </si>
  <si>
    <r>
      <t>Producto 4</t>
    </r>
    <r>
      <rPr>
        <b/>
        <sz val="10"/>
        <rFont val="Calibri"/>
        <family val="2"/>
      </rPr>
      <t>: Capacidad técnica y operativa de la DPTMGD incrementada</t>
    </r>
  </si>
  <si>
    <t>P22</t>
  </si>
  <si>
    <r>
      <t>Producto 5:</t>
    </r>
    <r>
      <rPr>
        <b/>
        <sz val="10"/>
        <rFont val="Calibri"/>
        <family val="2"/>
      </rPr>
      <t xml:space="preserve"> Estrategia de Gestión del Cambio y Comunicación diseñada e implementada</t>
    </r>
  </si>
  <si>
    <r>
      <t>Producto 6</t>
    </r>
    <r>
      <rPr>
        <b/>
        <sz val="10"/>
        <rFont val="Calibri"/>
        <family val="2"/>
      </rPr>
      <t>: Servicios a ciudadanos y empresas priorizados, digitalizados y simplificados</t>
    </r>
  </si>
  <si>
    <r>
      <t>Producto 7</t>
    </r>
    <r>
      <rPr>
        <b/>
        <sz val="10"/>
        <rFont val="Calibri"/>
        <family val="2"/>
      </rPr>
      <t>: Servicios de back office, tanto verticales como compartidos, priorizados, digitalizados y simplificados</t>
    </r>
  </si>
  <si>
    <r>
      <rPr>
        <b/>
        <u/>
        <sz val="10"/>
        <rFont val="Calibri"/>
        <family val="2"/>
      </rPr>
      <t>Producto 8</t>
    </r>
    <r>
      <rPr>
        <b/>
        <sz val="10"/>
        <rFont val="Calibri"/>
        <family val="2"/>
      </rPr>
      <t>: Sistema para conexión a pasarela de pago de instituciones públicas, funcionando</t>
    </r>
  </si>
  <si>
    <r>
      <t>Producto 9</t>
    </r>
    <r>
      <rPr>
        <b/>
        <sz val="10"/>
        <rFont val="Calibri"/>
        <family val="2"/>
      </rPr>
      <t>: Proyecto de actualización del marco normativo de gobierno digital desarrollado</t>
    </r>
  </si>
  <si>
    <r>
      <t>Producto 10</t>
    </r>
    <r>
      <rPr>
        <b/>
        <sz val="10"/>
        <rFont val="Calibri"/>
        <family val="2"/>
      </rPr>
      <t>: Seguridad de activos digitales gubernamentales fortalecida</t>
    </r>
  </si>
  <si>
    <r>
      <t>Producto 11</t>
    </r>
    <r>
      <rPr>
        <b/>
        <sz val="10"/>
        <rFont val="Calibri"/>
        <family val="2"/>
      </rPr>
      <t>: Plataforma de HonduCompras 2.0 ampliada</t>
    </r>
  </si>
  <si>
    <r>
      <t>Producto 12</t>
    </r>
    <r>
      <rPr>
        <b/>
        <sz val="10"/>
        <rFont val="Calibri"/>
        <family val="2"/>
      </rPr>
      <t>: Actividades de sensibilización y alfabetización digital realizadas</t>
    </r>
  </si>
  <si>
    <r>
      <t>Producto 13</t>
    </r>
    <r>
      <rPr>
        <b/>
        <sz val="10"/>
        <rFont val="Calibri"/>
        <family val="2"/>
      </rPr>
      <t>: Infraestructura del SIAFI actualizada</t>
    </r>
  </si>
  <si>
    <r>
      <t>Producto 14</t>
    </r>
    <r>
      <rPr>
        <b/>
        <sz val="10"/>
        <rFont val="Calibri"/>
        <family val="2"/>
      </rPr>
      <t>: Plan Maestro de Comayaguela Ciudad Digital elaborado</t>
    </r>
  </si>
  <si>
    <r>
      <t>Producto 15</t>
    </r>
    <r>
      <rPr>
        <b/>
        <sz val="10"/>
        <rFont val="Calibri"/>
        <family val="2"/>
      </rPr>
      <t>: Centro de Diseño e Innovación Tecnológico para Emprendedores equipado y operando</t>
    </r>
  </si>
  <si>
    <r>
      <t>Producto 16</t>
    </r>
    <r>
      <rPr>
        <b/>
        <sz val="10"/>
        <rFont val="Calibri"/>
        <family val="2"/>
      </rPr>
      <t>: Incubadoras de emprendimientos financiadas</t>
    </r>
  </si>
  <si>
    <r>
      <t>Producto 17</t>
    </r>
    <r>
      <rPr>
        <b/>
        <sz val="10"/>
        <rFont val="Calibri"/>
        <family val="2"/>
      </rPr>
      <t>: Actividades de fomento al talento digital implementadas</t>
    </r>
  </si>
  <si>
    <r>
      <t>Producto 18</t>
    </r>
    <r>
      <rPr>
        <b/>
        <sz val="10"/>
        <rFont val="Calibri"/>
        <family val="2"/>
      </rPr>
      <t>: Distrito Digital de SPS diseñado y construido</t>
    </r>
  </si>
  <si>
    <r>
      <t>Producto 19</t>
    </r>
    <r>
      <rPr>
        <b/>
        <sz val="10"/>
        <rFont val="Calibri"/>
        <family val="2"/>
      </rPr>
      <t>: Centro de emprendimientos en SPS funcionando</t>
    </r>
  </si>
  <si>
    <r>
      <t>Producto 20</t>
    </r>
    <r>
      <rPr>
        <b/>
        <sz val="10"/>
        <rFont val="Calibri"/>
        <family val="2"/>
      </rPr>
      <t>: Iniciativas de fomento al talento digital en SPS impulsadas</t>
    </r>
  </si>
  <si>
    <r>
      <t>Producto 21</t>
    </r>
    <r>
      <rPr>
        <b/>
        <sz val="10"/>
        <rFont val="Calibri"/>
        <family val="2"/>
      </rPr>
      <t>: Actividades para la formación de capacidades en la aplicación del BIM en SPS realizadas</t>
    </r>
  </si>
  <si>
    <r>
      <t>Producto 22</t>
    </r>
    <r>
      <rPr>
        <b/>
        <sz val="10"/>
        <rFont val="Calibri"/>
        <family val="2"/>
      </rPr>
      <t>: Centro de Control de Ciudad Inteligente (C3i) operando</t>
    </r>
  </si>
  <si>
    <t>0</t>
  </si>
  <si>
    <t>- Documentos de consultoría: Informes de revisión del marco normativo; propuestas de actualización de marco normativo</t>
  </si>
  <si>
    <t>Componente 1: Cobertura y uso de Banda Ancha</t>
  </si>
  <si>
    <t>Subcomponente 3.1: Ámbito Nacional</t>
  </si>
  <si>
    <t>Subcomponente 3.2: Ámbito San Pedro Sula</t>
  </si>
  <si>
    <t>1.1 Usuarios de Internet</t>
  </si>
  <si>
    <t>Se ha elegido este trámite por ser uno de los más demandados y con oportunidades de mejora significativas</t>
  </si>
  <si>
    <t># de empresas</t>
  </si>
  <si>
    <t>P.13</t>
  </si>
  <si>
    <t>Criterios</t>
  </si>
  <si>
    <t>Matriz de Riesgos</t>
  </si>
  <si>
    <t>MATRIZ DE IDENTIFICACIÓN Y ANÁLISIS DE RIESGOS</t>
  </si>
  <si>
    <t>Matriz de Identificación y Análisis de Riesgos</t>
  </si>
  <si>
    <t>OTROS</t>
  </si>
  <si>
    <r>
      <rPr>
        <b/>
        <u/>
        <sz val="10"/>
        <rFont val="Calibri"/>
        <family val="2"/>
      </rPr>
      <t>Producto 2</t>
    </r>
    <r>
      <rPr>
        <b/>
        <sz val="10"/>
        <rFont val="Calibri"/>
        <family val="2"/>
      </rPr>
      <t>: Marco normativo para favorecer la conectividad de sitios públicos revisado</t>
    </r>
  </si>
  <si>
    <t>La implementación será supervisada por un comité de alto nivel, integrado por SEFIN, ASPS y SCGG</t>
  </si>
  <si>
    <t>Secretaría de Coordinación General de Gobierno                                                                                                                                                                                                                                                                                                                                                                                                                                           Secretaría de Finanzas
Alcaldía de San Pedro Sula</t>
  </si>
  <si>
    <t>SCGG                                                    SEFIN
ASPS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</si>
</sst>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1" formatCode="_(* #,##0_);_(* \(#,##0\);_(* &quot;-&quot;_);_(@_)"/>
    <numFmt numFmtId="43" formatCode="_(* #,##0.00_);_(* \(#,##0.00\);_(* &quot;-&quot;??_);_(@_)"/>
    <numFmt numFmtId="164" formatCode="_ * #,##0_ ;_ * \-#,##0_ ;_ * &quot;-&quot;_ ;_ @_ "/>
    <numFmt numFmtId="165" formatCode="_ * #,##0.00_ ;_ * \-#,##0.00_ ;_ * &quot;-&quot;??_ ;_ @_ "/>
    <numFmt numFmtId="166" formatCode="_-* #,##0.00\ &quot;€&quot;_-;\-* #,##0.00\ &quot;€&quot;_-;_-* &quot;-&quot;??\ &quot;€&quot;_-;_-@_-"/>
    <numFmt numFmtId="167" formatCode="_(* #,##0.00_);_(* \(#,##0.00\);_(* \-??_);_(@_)"/>
    <numFmt numFmtId="168" formatCode="_ * #,##0.00_ ;_ * \-#,##0.00_ ;_ * \-??_ ;_ @_ "/>
    <numFmt numFmtId="169" formatCode="_(* #,##0_);_(* \(#,##0\);_(* \-_);_(@_)"/>
    <numFmt numFmtId="170" formatCode="_ * #,##0_ ;_ * \-#,##0_ ;_ * \-_ ;_ @_ "/>
    <numFmt numFmtId="171" formatCode="0\ %"/>
    <numFmt numFmtId="172" formatCode="0.00\ %"/>
    <numFmt numFmtId="173" formatCode="0.0%"/>
    <numFmt numFmtId="174" formatCode="_(* #,##0.0_);_(* \(#,##0.0\);_(* \-??_);_(@_)"/>
    <numFmt numFmtId="175" formatCode="_(* #,##0.00_);_(* \(#,##0.00\);_(* \-_);_(@_)"/>
    <numFmt numFmtId="176" formatCode="_(* #,##0_);_(* \(#,##0\);_(* \-??_);_(@_)"/>
    <numFmt numFmtId="177" formatCode="_ * #,##0.00_ ;_ * \-#,##0.00_ ;_ * \-_ ;_ @_ "/>
    <numFmt numFmtId="178" formatCode="_ * #,##0_ ;_ * \-#,##0_ ;_ * \-??_ ;_ @_ "/>
    <numFmt numFmtId="179" formatCode="[$USD]\ #,##0.00"/>
    <numFmt numFmtId="180" formatCode="#,##0.0"/>
    <numFmt numFmtId="181" formatCode="_-\$* #,##0_-;&quot;-$&quot;* #,##0_-;_-\$* \-??_-;_-@_-"/>
    <numFmt numFmtId="182" formatCode="[$USD]\ #,##0"/>
    <numFmt numFmtId="183" formatCode="_(* #,##0_);_(* \(#,##0\);_(* &quot;-&quot;??_);_(@_)"/>
    <numFmt numFmtId="184" formatCode="_(* #,##0.0_);_(* \(#,##0.0\);_(* &quot;-&quot;??_);_(@_)"/>
    <numFmt numFmtId="185" formatCode="_(* #,##0.00_);_(* \(#,##0.00\);_(* &quot;-&quot;_);_(@_)"/>
    <numFmt numFmtId="186" formatCode="_ * #,##0.00_ ;_ * \-#,##0.00_ ;_ * &quot;-&quot;_ ;_ @_ "/>
    <numFmt numFmtId="187" formatCode="0.0"/>
    <numFmt numFmtId="188" formatCode="0.000"/>
    <numFmt numFmtId="189" formatCode="0.0\ %"/>
    <numFmt numFmtId="190" formatCode="0.0000"/>
  </numFmts>
  <fonts count="139" x14ac:knownFonts="1">
    <font>
      <sz val="11"/>
      <color rgb="FF000000"/>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charset val="1"/>
    </font>
    <font>
      <sz val="8"/>
      <name val="Arial"/>
      <family val="2"/>
      <charset val="1"/>
    </font>
    <font>
      <b/>
      <sz val="12"/>
      <name val="Arial"/>
      <family val="2"/>
      <charset val="1"/>
    </font>
    <font>
      <sz val="10"/>
      <color rgb="FF000000"/>
      <name val="Arial"/>
      <family val="2"/>
      <charset val="1"/>
    </font>
    <font>
      <sz val="10"/>
      <color rgb="FF000000"/>
      <name val="Calibri"/>
      <family val="2"/>
      <charset val="1"/>
    </font>
    <font>
      <b/>
      <i/>
      <sz val="10"/>
      <name val="Calibri"/>
      <family val="2"/>
      <charset val="1"/>
    </font>
    <font>
      <b/>
      <sz val="10"/>
      <name val="Calibri"/>
      <family val="2"/>
      <charset val="1"/>
    </font>
    <font>
      <b/>
      <sz val="10"/>
      <color rgb="FFFFFFFF"/>
      <name val="Calibri"/>
      <family val="2"/>
      <charset val="1"/>
    </font>
    <font>
      <i/>
      <sz val="10"/>
      <name val="Calibri"/>
      <family val="2"/>
      <charset val="1"/>
    </font>
    <font>
      <u/>
      <sz val="10"/>
      <color rgb="FF0563C1"/>
      <name val="Arial"/>
      <family val="2"/>
      <charset val="1"/>
    </font>
    <font>
      <sz val="10"/>
      <name val="Calibri"/>
      <family val="2"/>
      <charset val="1"/>
    </font>
    <font>
      <i/>
      <sz val="10"/>
      <color rgb="FFFF0000"/>
      <name val="Calibri"/>
      <family val="2"/>
      <charset val="1"/>
    </font>
    <font>
      <sz val="11"/>
      <color rgb="FFFF0000"/>
      <name val="Calibri"/>
      <family val="2"/>
      <charset val="1"/>
    </font>
    <font>
      <sz val="8"/>
      <color rgb="FF000000"/>
      <name val="Calibri"/>
      <family val="2"/>
      <charset val="1"/>
    </font>
    <font>
      <b/>
      <sz val="14"/>
      <color rgb="FF000000"/>
      <name val="Calibri"/>
      <family val="2"/>
      <charset val="1"/>
    </font>
    <font>
      <b/>
      <sz val="8"/>
      <color rgb="FF000000"/>
      <name val="Calibri"/>
      <family val="2"/>
      <charset val="1"/>
    </font>
    <font>
      <b/>
      <sz val="8"/>
      <name val="Calibri"/>
      <family val="2"/>
      <charset val="1"/>
    </font>
    <font>
      <b/>
      <sz val="8"/>
      <color rgb="FFFFFFFF"/>
      <name val="Calibri"/>
      <family val="2"/>
      <charset val="1"/>
    </font>
    <font>
      <sz val="8"/>
      <name val="Calibri"/>
      <family val="2"/>
      <charset val="1"/>
    </font>
    <font>
      <sz val="9"/>
      <color rgb="FF000000"/>
      <name val="Calibri"/>
      <family val="2"/>
      <charset val="1"/>
    </font>
    <font>
      <b/>
      <i/>
      <sz val="10"/>
      <color rgb="FFFF0000"/>
      <name val="Calibri"/>
      <family val="2"/>
      <charset val="1"/>
    </font>
    <font>
      <b/>
      <sz val="11"/>
      <color rgb="FF000000"/>
      <name val="Calibri"/>
      <family val="2"/>
      <charset val="1"/>
    </font>
    <font>
      <sz val="7"/>
      <name val="Calibri"/>
      <family val="2"/>
      <charset val="1"/>
    </font>
    <font>
      <b/>
      <sz val="11"/>
      <name val="Calibri"/>
      <family val="2"/>
      <charset val="1"/>
    </font>
    <font>
      <b/>
      <sz val="10"/>
      <color rgb="FFFF0000"/>
      <name val="Calibri"/>
      <family val="2"/>
      <charset val="1"/>
    </font>
    <font>
      <b/>
      <sz val="11"/>
      <color rgb="FFFFFFFF"/>
      <name val="Calibri"/>
      <family val="2"/>
      <charset val="1"/>
    </font>
    <font>
      <sz val="11"/>
      <color rgb="FFFFFFFF"/>
      <name val="Calibri"/>
      <family val="2"/>
      <charset val="1"/>
    </font>
    <font>
      <sz val="11"/>
      <name val="Calibri"/>
      <family val="2"/>
      <charset val="1"/>
    </font>
    <font>
      <b/>
      <sz val="9"/>
      <name val="Calibri"/>
      <family val="2"/>
      <charset val="1"/>
    </font>
    <font>
      <sz val="10"/>
      <color rgb="FFFFFFFF"/>
      <name val="Calibri"/>
      <family val="2"/>
      <charset val="1"/>
    </font>
    <font>
      <b/>
      <sz val="10"/>
      <color rgb="FF000000"/>
      <name val="Calibri"/>
      <family val="2"/>
      <charset val="1"/>
    </font>
    <font>
      <sz val="10"/>
      <color rgb="FFFF0000"/>
      <name val="Calibri"/>
      <family val="2"/>
      <charset val="1"/>
    </font>
    <font>
      <sz val="9"/>
      <name val="Calibri"/>
      <family val="2"/>
      <charset val="1"/>
    </font>
    <font>
      <i/>
      <sz val="11"/>
      <color rgb="FF000000"/>
      <name val="Calibri"/>
      <family val="2"/>
      <charset val="1"/>
    </font>
    <font>
      <b/>
      <sz val="12"/>
      <name val="Calibri"/>
      <family val="2"/>
      <charset val="1"/>
    </font>
    <font>
      <b/>
      <sz val="11"/>
      <color rgb="FFFF0000"/>
      <name val="Calibri"/>
      <family val="2"/>
      <charset val="1"/>
    </font>
    <font>
      <b/>
      <sz val="12"/>
      <color rgb="FF000000"/>
      <name val="Calibri"/>
      <family val="2"/>
      <charset val="1"/>
    </font>
    <font>
      <sz val="7"/>
      <color rgb="FF000000"/>
      <name val="Calibri"/>
      <family val="2"/>
      <charset val="1"/>
    </font>
    <font>
      <b/>
      <sz val="7"/>
      <name val="Calibri"/>
      <family val="2"/>
      <charset val="1"/>
    </font>
    <font>
      <i/>
      <sz val="8"/>
      <name val="Calibri"/>
      <family val="2"/>
      <charset val="1"/>
    </font>
    <font>
      <b/>
      <sz val="10"/>
      <name val="Arial"/>
      <family val="2"/>
      <charset val="1"/>
    </font>
    <font>
      <b/>
      <sz val="16"/>
      <color rgb="FFFFFFFF"/>
      <name val="Calibri"/>
      <family val="2"/>
      <charset val="1"/>
    </font>
    <font>
      <b/>
      <sz val="12"/>
      <color rgb="FFFFFFFF"/>
      <name val="Calibri"/>
      <family val="2"/>
      <charset val="1"/>
    </font>
    <font>
      <sz val="10"/>
      <color rgb="FF222222"/>
      <name val="Calibri"/>
      <family val="2"/>
      <charset val="1"/>
    </font>
    <font>
      <sz val="12"/>
      <name val="Arial"/>
      <family val="2"/>
      <charset val="1"/>
    </font>
    <font>
      <b/>
      <i/>
      <sz val="10"/>
      <name val="Arial"/>
      <family val="2"/>
      <charset val="1"/>
    </font>
    <font>
      <i/>
      <sz val="8"/>
      <name val="Arial"/>
      <family val="2"/>
      <charset val="1"/>
    </font>
    <font>
      <b/>
      <sz val="10"/>
      <color rgb="FF000066"/>
      <name val="Palatino Linotype"/>
      <family val="1"/>
      <charset val="1"/>
    </font>
    <font>
      <sz val="10"/>
      <color rgb="FF000000"/>
      <name val="Palatino Linotype"/>
      <family val="1"/>
      <charset val="1"/>
    </font>
    <font>
      <sz val="11"/>
      <color rgb="FF000000"/>
      <name val="Calibri"/>
      <family val="2"/>
      <charset val="1"/>
    </font>
    <font>
      <b/>
      <sz val="11"/>
      <color theme="0"/>
      <name val="Calibri"/>
      <family val="2"/>
      <scheme val="minor"/>
    </font>
    <font>
      <sz val="11"/>
      <color theme="0"/>
      <name val="Calibri"/>
      <family val="2"/>
      <scheme val="minor"/>
    </font>
    <font>
      <b/>
      <sz val="10"/>
      <name val="Calibri"/>
      <family val="2"/>
    </font>
    <font>
      <b/>
      <sz val="10"/>
      <color rgb="FFFF0000"/>
      <name val="Calibri"/>
      <family val="2"/>
    </font>
    <font>
      <sz val="10"/>
      <name val="Arial"/>
      <family val="2"/>
    </font>
    <font>
      <b/>
      <sz val="11"/>
      <name val="Calibri"/>
      <family val="2"/>
      <scheme val="minor"/>
    </font>
    <font>
      <sz val="10"/>
      <name val="Calibri"/>
      <family val="2"/>
      <scheme val="minor"/>
    </font>
    <font>
      <sz val="10"/>
      <color theme="1"/>
      <name val="Arial"/>
      <family val="2"/>
    </font>
    <font>
      <sz val="8"/>
      <name val="Calibri"/>
      <family val="2"/>
      <scheme val="minor"/>
    </font>
    <font>
      <b/>
      <sz val="10"/>
      <name val="Calibri"/>
      <family val="2"/>
      <scheme val="minor"/>
    </font>
    <font>
      <b/>
      <sz val="11"/>
      <color rgb="FF0000FF"/>
      <name val="Calibri"/>
      <family val="2"/>
    </font>
    <font>
      <sz val="7"/>
      <name val="Calibri"/>
      <family val="2"/>
      <scheme val="minor"/>
    </font>
    <font>
      <sz val="11"/>
      <color rgb="FF0000FF"/>
      <name val="Calibri"/>
      <family val="2"/>
    </font>
    <font>
      <b/>
      <sz val="10"/>
      <color rgb="FFFF0000"/>
      <name val="Calibri"/>
      <family val="2"/>
      <scheme val="minor"/>
    </font>
    <font>
      <b/>
      <sz val="10"/>
      <color theme="0"/>
      <name val="Calibri"/>
      <family val="2"/>
      <scheme val="minor"/>
    </font>
    <font>
      <sz val="11"/>
      <name val="Calibri"/>
      <family val="2"/>
      <scheme val="minor"/>
    </font>
    <font>
      <b/>
      <sz val="9"/>
      <name val="Calibri"/>
      <family val="2"/>
      <scheme val="minor"/>
    </font>
    <font>
      <sz val="12"/>
      <color theme="1"/>
      <name val="Symbol"/>
      <family val="1"/>
      <charset val="2"/>
    </font>
    <font>
      <b/>
      <sz val="8"/>
      <color theme="0"/>
      <name val="Calibri"/>
      <family val="2"/>
      <scheme val="minor"/>
    </font>
    <font>
      <sz val="10"/>
      <color theme="0"/>
      <name val="Calibri"/>
      <family val="2"/>
      <scheme val="minor"/>
    </font>
    <font>
      <sz val="10"/>
      <color theme="1"/>
      <name val="Calibri"/>
      <family val="2"/>
      <scheme val="minor"/>
    </font>
    <font>
      <b/>
      <u/>
      <sz val="10"/>
      <name val="Calibri"/>
      <family val="2"/>
      <scheme val="minor"/>
    </font>
    <font>
      <b/>
      <sz val="8"/>
      <name val="Calibri"/>
      <family val="2"/>
      <scheme val="minor"/>
    </font>
    <font>
      <b/>
      <sz val="10"/>
      <color theme="1"/>
      <name val="Calibri"/>
      <family val="2"/>
      <scheme val="minor"/>
    </font>
    <font>
      <b/>
      <sz val="8"/>
      <color theme="1"/>
      <name val="Calibri"/>
      <family val="2"/>
      <scheme val="minor"/>
    </font>
    <font>
      <sz val="8"/>
      <color theme="1"/>
      <name val="Calibri"/>
      <family val="2"/>
      <scheme val="minor"/>
    </font>
    <font>
      <b/>
      <u/>
      <sz val="10"/>
      <name val="Calibri"/>
      <family val="2"/>
    </font>
    <font>
      <sz val="10"/>
      <name val="Calibri"/>
      <family val="2"/>
    </font>
    <font>
      <sz val="10"/>
      <color rgb="FFFF0000"/>
      <name val="Calibri"/>
      <family val="2"/>
    </font>
    <font>
      <sz val="9"/>
      <name val="Calibri"/>
      <family val="2"/>
      <scheme val="minor"/>
    </font>
    <font>
      <sz val="8"/>
      <name val="Calibri"/>
      <family val="2"/>
    </font>
    <font>
      <sz val="9"/>
      <name val="Calibri"/>
      <family val="2"/>
    </font>
    <font>
      <b/>
      <i/>
      <sz val="8"/>
      <name val="Calibri"/>
      <family val="2"/>
      <scheme val="minor"/>
    </font>
    <font>
      <sz val="8"/>
      <color theme="0"/>
      <name val="Calibri"/>
      <family val="2"/>
      <scheme val="minor"/>
    </font>
    <font>
      <i/>
      <sz val="10"/>
      <name val="Calibri"/>
      <family val="2"/>
      <scheme val="minor"/>
    </font>
    <font>
      <sz val="10"/>
      <color rgb="FFFF0000"/>
      <name val="Calibri"/>
      <family val="2"/>
      <scheme val="minor"/>
    </font>
    <font>
      <sz val="10"/>
      <color theme="1"/>
      <name val="Calibri"/>
      <family val="2"/>
      <charset val="1"/>
    </font>
    <font>
      <sz val="10"/>
      <name val="Verdana"/>
      <family val="2"/>
    </font>
    <font>
      <i/>
      <sz val="8"/>
      <color rgb="FF000000"/>
      <name val="Calibri"/>
      <family val="2"/>
    </font>
    <font>
      <i/>
      <sz val="11"/>
      <color rgb="FF000000"/>
      <name val="Calibri"/>
      <family val="2"/>
    </font>
    <font>
      <b/>
      <sz val="8"/>
      <name val="Calibri"/>
      <family val="2"/>
    </font>
    <font>
      <sz val="11"/>
      <color rgb="FF000000"/>
      <name val="Calibri"/>
      <family val="2"/>
    </font>
    <font>
      <b/>
      <sz val="11"/>
      <name val="Calibri"/>
      <family val="2"/>
    </font>
    <font>
      <sz val="11"/>
      <name val="Calibri"/>
      <family val="2"/>
    </font>
    <font>
      <b/>
      <sz val="9"/>
      <color rgb="FF363636"/>
      <name val="Segoe UI"/>
      <family val="2"/>
    </font>
    <font>
      <sz val="10"/>
      <color rgb="FF000000"/>
      <name val="Calibri Light"/>
      <family val="2"/>
    </font>
    <font>
      <b/>
      <sz val="10"/>
      <color rgb="FF000000"/>
      <name val="Calibri Light"/>
      <family val="2"/>
    </font>
    <font>
      <sz val="11"/>
      <color rgb="FF1F497D"/>
      <name val="Calibri"/>
      <family val="2"/>
    </font>
    <font>
      <strike/>
      <sz val="10"/>
      <color rgb="FF000000"/>
      <name val="Calibri Light"/>
      <family val="2"/>
    </font>
    <font>
      <i/>
      <sz val="8"/>
      <color rgb="FF000000"/>
      <name val="Calibri"/>
      <family val="2"/>
      <charset val="1"/>
    </font>
    <font>
      <b/>
      <i/>
      <sz val="8"/>
      <color rgb="FFFFFFFF"/>
      <name val="Calibri"/>
      <family val="2"/>
      <charset val="1"/>
    </font>
    <font>
      <b/>
      <i/>
      <sz val="8"/>
      <color rgb="FF000000"/>
      <name val="Calibri"/>
      <family val="2"/>
      <charset val="1"/>
    </font>
    <font>
      <i/>
      <sz val="8"/>
      <name val="Calibri"/>
      <family val="2"/>
    </font>
    <font>
      <strike/>
      <sz val="10"/>
      <name val="Calibri"/>
      <family val="2"/>
      <charset val="1"/>
    </font>
    <font>
      <strike/>
      <sz val="8"/>
      <name val="Calibri"/>
      <family val="2"/>
      <charset val="1"/>
    </font>
    <font>
      <i/>
      <u/>
      <sz val="8"/>
      <color rgb="FF000000"/>
      <name val="Calibri"/>
      <family val="2"/>
    </font>
    <font>
      <sz val="8"/>
      <color rgb="FF000000"/>
      <name val="Calibri"/>
      <family val="2"/>
    </font>
    <font>
      <i/>
      <sz val="10"/>
      <name val="Calibri"/>
      <family val="2"/>
    </font>
    <font>
      <sz val="10"/>
      <name val="Calibri"/>
      <family val="2"/>
      <charset val="1"/>
      <scheme val="minor"/>
    </font>
    <font>
      <b/>
      <sz val="12"/>
      <name val="Calibri"/>
      <family val="2"/>
      <scheme val="minor"/>
    </font>
    <font>
      <b/>
      <sz val="12"/>
      <color indexed="9"/>
      <name val="Calibri"/>
      <family val="2"/>
      <scheme val="minor"/>
    </font>
    <font>
      <sz val="10"/>
      <color indexed="9"/>
      <name val="Calibri"/>
      <family val="2"/>
      <scheme val="minor"/>
    </font>
    <font>
      <i/>
      <sz val="10"/>
      <color indexed="9"/>
      <name val="Calibri"/>
      <family val="2"/>
    </font>
    <font>
      <sz val="10"/>
      <color indexed="9"/>
      <name val="Calibri"/>
      <family val="2"/>
    </font>
    <font>
      <sz val="8"/>
      <color indexed="9"/>
      <name val="Calibri"/>
      <family val="2"/>
      <scheme val="minor"/>
    </font>
    <font>
      <b/>
      <sz val="11"/>
      <color rgb="FF000000"/>
      <name val="Calibri"/>
      <family val="2"/>
    </font>
    <font>
      <b/>
      <sz val="14"/>
      <color rgb="FF000000"/>
      <name val="Calibri"/>
      <family val="2"/>
    </font>
    <font>
      <b/>
      <sz val="10"/>
      <color rgb="FF000000"/>
      <name val="Calibri"/>
      <family val="2"/>
    </font>
    <font>
      <b/>
      <i/>
      <sz val="11"/>
      <color rgb="FF000000"/>
      <name val="Calibri"/>
      <family val="2"/>
    </font>
    <font>
      <b/>
      <i/>
      <sz val="10"/>
      <name val="Calibri"/>
      <family val="2"/>
    </font>
    <font>
      <sz val="10"/>
      <color rgb="FF000000"/>
      <name val="Calibri"/>
      <family val="2"/>
    </font>
    <font>
      <b/>
      <sz val="10"/>
      <color theme="1"/>
      <name val="Calibri"/>
      <family val="2"/>
    </font>
    <font>
      <sz val="12"/>
      <color indexed="8"/>
      <name val="Verdana"/>
      <family val="2"/>
    </font>
    <font>
      <b/>
      <sz val="8"/>
      <color theme="0"/>
      <name val="Calibri"/>
      <family val="2"/>
      <charset val="1"/>
    </font>
    <font>
      <sz val="10"/>
      <color theme="1"/>
      <name val="Calibri"/>
      <family val="2"/>
    </font>
    <font>
      <b/>
      <sz val="8"/>
      <color theme="0"/>
      <name val="Calibri"/>
      <family val="2"/>
    </font>
    <font>
      <sz val="10"/>
      <color rgb="FF000000"/>
      <name val="Arial"/>
      <family val="2"/>
    </font>
    <font>
      <b/>
      <sz val="8"/>
      <color rgb="FF000000"/>
      <name val="Calibri"/>
      <family val="2"/>
    </font>
    <font>
      <b/>
      <sz val="11"/>
      <color rgb="FFFFFFFF"/>
      <name val="Calibri"/>
      <family val="2"/>
    </font>
    <font>
      <sz val="11"/>
      <name val="Arial"/>
      <family val="2"/>
    </font>
    <font>
      <sz val="10"/>
      <color rgb="FF000000"/>
      <name val="Arial"/>
      <family val="2"/>
    </font>
    <font>
      <sz val="14"/>
      <name val="Arial"/>
      <family val="2"/>
    </font>
    <font>
      <b/>
      <sz val="14"/>
      <name val="Arial"/>
      <family val="2"/>
    </font>
  </fonts>
  <fills count="87">
    <fill>
      <patternFill patternType="none"/>
    </fill>
    <fill>
      <patternFill patternType="gray125"/>
    </fill>
    <fill>
      <patternFill patternType="solid">
        <fgColor rgb="FFC0C0C0"/>
        <bgColor rgb="FFBFBFBF"/>
      </patternFill>
    </fill>
    <fill>
      <patternFill patternType="solid">
        <fgColor rgb="FF000000"/>
        <bgColor rgb="FF000066"/>
      </patternFill>
    </fill>
    <fill>
      <patternFill patternType="solid">
        <fgColor rgb="FFF2F2F2"/>
        <bgColor rgb="FFF1F7ED"/>
      </patternFill>
    </fill>
    <fill>
      <patternFill patternType="solid">
        <fgColor rgb="FFFF0000"/>
        <bgColor rgb="FFCE181E"/>
      </patternFill>
    </fill>
    <fill>
      <patternFill patternType="solid">
        <fgColor rgb="FF00B0F0"/>
        <bgColor rgb="FF00B050"/>
      </patternFill>
    </fill>
    <fill>
      <patternFill patternType="solid">
        <fgColor rgb="FFFFC000"/>
        <bgColor rgb="FFEDED00"/>
      </patternFill>
    </fill>
    <fill>
      <patternFill patternType="solid">
        <fgColor rgb="FF002060"/>
        <bgColor rgb="FF16365C"/>
      </patternFill>
    </fill>
    <fill>
      <patternFill patternType="solid">
        <fgColor rgb="FF92D050"/>
        <bgColor rgb="FFA6A6A6"/>
      </patternFill>
    </fill>
    <fill>
      <patternFill patternType="solid">
        <fgColor rgb="FFA6A6A6"/>
        <bgColor rgb="FFADB9CA"/>
      </patternFill>
    </fill>
    <fill>
      <patternFill patternType="solid">
        <fgColor rgb="FFFFFFFF"/>
        <bgColor rgb="FFF1F7ED"/>
      </patternFill>
    </fill>
    <fill>
      <patternFill patternType="solid">
        <fgColor rgb="FF548DD4"/>
        <bgColor rgb="FF538DD5"/>
      </patternFill>
    </fill>
    <fill>
      <patternFill patternType="solid">
        <fgColor rgb="FFDBDEF1"/>
        <bgColor rgb="FFDAE3F3"/>
      </patternFill>
    </fill>
    <fill>
      <patternFill patternType="solid">
        <fgColor rgb="FF305496"/>
        <bgColor rgb="FF2F5597"/>
      </patternFill>
    </fill>
    <fill>
      <patternFill patternType="solid">
        <fgColor rgb="FFBFBFBF"/>
        <bgColor rgb="FFC0C0C0"/>
      </patternFill>
    </fill>
    <fill>
      <patternFill patternType="solid">
        <fgColor rgb="FF203764"/>
        <bgColor rgb="FF16365C"/>
      </patternFill>
    </fill>
    <fill>
      <patternFill patternType="solid">
        <fgColor rgb="FF16365C"/>
        <bgColor rgb="FF203764"/>
      </patternFill>
    </fill>
    <fill>
      <patternFill patternType="solid">
        <fgColor rgb="FF538DD5"/>
        <bgColor rgb="FF548DD4"/>
      </patternFill>
    </fill>
    <fill>
      <patternFill patternType="solid">
        <fgColor rgb="FF8DB4E2"/>
        <bgColor rgb="FFADB9CA"/>
      </patternFill>
    </fill>
    <fill>
      <patternFill patternType="solid">
        <fgColor rgb="FF767171"/>
        <bgColor rgb="FF808080"/>
      </patternFill>
    </fill>
    <fill>
      <patternFill patternType="solid">
        <fgColor rgb="FFBDD7EE"/>
        <bgColor rgb="FFD6DCE5"/>
      </patternFill>
    </fill>
    <fill>
      <patternFill patternType="solid">
        <fgColor rgb="FFD9D9D9"/>
        <bgColor rgb="FFD6DCE5"/>
      </patternFill>
    </fill>
    <fill>
      <patternFill patternType="solid">
        <fgColor rgb="FFFFFF00"/>
        <bgColor rgb="FFEDED00"/>
      </patternFill>
    </fill>
    <fill>
      <patternFill patternType="solid">
        <fgColor rgb="FFFBE5D6"/>
        <bgColor rgb="FFFFF2CC"/>
      </patternFill>
    </fill>
    <fill>
      <patternFill patternType="solid">
        <fgColor rgb="FFC00000"/>
        <bgColor rgb="FFCE181E"/>
      </patternFill>
    </fill>
    <fill>
      <patternFill patternType="solid">
        <fgColor rgb="FFEDEDED"/>
        <bgColor rgb="FFF2F2F2"/>
      </patternFill>
    </fill>
    <fill>
      <patternFill patternType="solid">
        <fgColor rgb="FFFFFF99"/>
        <bgColor rgb="FFFFFFCC"/>
      </patternFill>
    </fill>
    <fill>
      <patternFill patternType="solid">
        <fgColor rgb="FF808080"/>
        <bgColor rgb="FF8B8B8B"/>
      </patternFill>
    </fill>
    <fill>
      <patternFill patternType="solid">
        <fgColor rgb="FF222A35"/>
        <bgColor rgb="FF222222"/>
      </patternFill>
    </fill>
    <fill>
      <patternFill patternType="solid">
        <fgColor rgb="FF000066"/>
        <bgColor rgb="FF000080"/>
      </patternFill>
    </fill>
    <fill>
      <patternFill patternType="solid">
        <fgColor rgb="FFADB9CA"/>
        <bgColor rgb="FFBFBFBF"/>
      </patternFill>
    </fill>
    <fill>
      <patternFill patternType="solid">
        <fgColor rgb="FFDAE3F3"/>
        <bgColor rgb="FFDBDEF1"/>
      </patternFill>
    </fill>
    <fill>
      <patternFill patternType="solid">
        <fgColor rgb="FFD0CECE"/>
        <bgColor rgb="FFD9D9D9"/>
      </patternFill>
    </fill>
    <fill>
      <patternFill patternType="solid">
        <fgColor rgb="FF000080"/>
        <bgColor rgb="FF000066"/>
      </patternFill>
    </fill>
    <fill>
      <patternFill patternType="solid">
        <fgColor rgb="FF333F50"/>
        <bgColor rgb="FF203764"/>
      </patternFill>
    </fill>
    <fill>
      <patternFill patternType="solid">
        <fgColor rgb="FFD6DCE5"/>
        <bgColor rgb="FFD9D9D9"/>
      </patternFill>
    </fill>
    <fill>
      <patternFill patternType="solid">
        <fgColor rgb="FFE2F0D9"/>
        <bgColor rgb="FFEDEDED"/>
      </patternFill>
    </fill>
    <fill>
      <patternFill patternType="solid">
        <fgColor rgb="FF3366FF"/>
        <bgColor rgb="FF0563C1"/>
      </patternFill>
    </fill>
    <fill>
      <patternFill patternType="solid">
        <fgColor theme="0" tint="-0.34998626667073579"/>
        <bgColor rgb="FF808080"/>
      </patternFill>
    </fill>
    <fill>
      <patternFill patternType="solid">
        <fgColor rgb="FFFFFF00"/>
        <bgColor indexed="64"/>
      </patternFill>
    </fill>
    <fill>
      <patternFill patternType="solid">
        <fgColor theme="7" tint="0.79998168889431442"/>
        <bgColor indexed="64"/>
      </patternFill>
    </fill>
    <fill>
      <patternFill patternType="solid">
        <fgColor rgb="FFF2F2F2"/>
        <bgColor indexed="64"/>
      </patternFill>
    </fill>
    <fill>
      <patternFill patternType="solid">
        <fgColor rgb="FF203764"/>
        <bgColor indexed="64"/>
      </patternFill>
    </fill>
    <fill>
      <patternFill patternType="solid">
        <fgColor rgb="FF16365C"/>
        <bgColor indexed="64"/>
      </patternFill>
    </fill>
    <fill>
      <patternFill patternType="solid">
        <fgColor rgb="FF538DD5"/>
        <bgColor indexed="64"/>
      </patternFill>
    </fill>
    <fill>
      <patternFill patternType="solid">
        <fgColor rgb="FF8DB4E2"/>
        <bgColor indexed="64"/>
      </patternFill>
    </fill>
    <fill>
      <patternFill patternType="solid">
        <fgColor rgb="FF305496"/>
        <bgColor indexed="64"/>
      </patternFill>
    </fill>
    <fill>
      <patternFill patternType="solid">
        <fgColor theme="0"/>
        <bgColor indexed="64"/>
      </patternFill>
    </fill>
    <fill>
      <patternFill patternType="solid">
        <fgColor theme="1"/>
        <bgColor indexed="64"/>
      </patternFill>
    </fill>
    <fill>
      <patternFill patternType="solid">
        <fgColor theme="2" tint="-0.499984740745262"/>
        <bgColor indexed="64"/>
      </patternFill>
    </fill>
    <fill>
      <patternFill patternType="solid">
        <fgColor rgb="FFBDD7EE"/>
        <bgColor indexed="64"/>
      </patternFill>
    </fill>
    <fill>
      <patternFill patternType="solid">
        <fgColor theme="0" tint="-4.9989318521683403E-2"/>
        <bgColor indexed="64"/>
      </patternFill>
    </fill>
    <fill>
      <patternFill patternType="solid">
        <fgColor rgb="FFEDED00"/>
        <bgColor indexed="64"/>
      </patternFill>
    </fill>
    <fill>
      <patternFill patternType="solid">
        <fgColor theme="0" tint="-0.14999847407452621"/>
        <bgColor indexed="64"/>
      </patternFill>
    </fill>
    <fill>
      <patternFill patternType="solid">
        <fgColor rgb="FFFFFFFF"/>
        <bgColor rgb="FFFFFFFF"/>
      </patternFill>
    </fill>
    <fill>
      <patternFill patternType="solid">
        <fgColor theme="5" tint="0.79998168889431442"/>
        <bgColor indexed="64"/>
      </patternFill>
    </fill>
    <fill>
      <patternFill patternType="solid">
        <fgColor rgb="FFC00000"/>
        <bgColor indexed="64"/>
      </patternFill>
    </fill>
    <fill>
      <patternFill patternType="solid">
        <fgColor theme="6" tint="0.79998168889431442"/>
        <bgColor indexed="64"/>
      </patternFill>
    </fill>
    <fill>
      <patternFill patternType="solid">
        <fgColor rgb="FFF1F7ED"/>
        <bgColor rgb="FFF1F7ED"/>
      </patternFill>
    </fill>
    <fill>
      <patternFill patternType="solid">
        <fgColor theme="0" tint="-0.249977111117893"/>
        <bgColor rgb="FFDAE3F3"/>
      </patternFill>
    </fill>
    <fill>
      <patternFill patternType="solid">
        <fgColor theme="0" tint="-0.14999847407452621"/>
        <bgColor rgb="FFC0C0C0"/>
      </patternFill>
    </fill>
    <fill>
      <patternFill patternType="solid">
        <fgColor rgb="FFDFE3E8"/>
        <bgColor indexed="64"/>
      </patternFill>
    </fill>
    <fill>
      <patternFill patternType="solid">
        <fgColor rgb="FFFFFFFF"/>
        <bgColor indexed="64"/>
      </patternFill>
    </fill>
    <fill>
      <patternFill patternType="solid">
        <fgColor rgb="FFD9D9D9"/>
        <bgColor indexed="64"/>
      </patternFill>
    </fill>
    <fill>
      <patternFill patternType="solid">
        <fgColor theme="0" tint="-4.9989318521683403E-2"/>
        <bgColor rgb="FFD6DCE5"/>
      </patternFill>
    </fill>
    <fill>
      <patternFill patternType="solid">
        <fgColor theme="0"/>
        <bgColor rgb="FFF1F7ED"/>
      </patternFill>
    </fill>
    <fill>
      <patternFill patternType="solid">
        <fgColor theme="8" tint="0.59999389629810485"/>
        <bgColor rgb="FFD6DCE5"/>
      </patternFill>
    </fill>
    <fill>
      <patternFill patternType="solid">
        <fgColor theme="0" tint="-0.249977111117893"/>
        <bgColor indexed="64"/>
      </patternFill>
    </fill>
    <fill>
      <patternFill patternType="solid">
        <fgColor rgb="FF3366FF"/>
        <bgColor indexed="64"/>
      </patternFill>
    </fill>
    <fill>
      <patternFill patternType="solid">
        <fgColor rgb="FFD8D8D8"/>
        <bgColor rgb="FFD8D8D8"/>
      </patternFill>
    </fill>
    <fill>
      <patternFill patternType="solid">
        <fgColor rgb="FFF2DBDB"/>
        <bgColor rgb="FFF2DBDB"/>
      </patternFill>
    </fill>
    <fill>
      <patternFill patternType="solid">
        <fgColor rgb="FFC6D9F0"/>
        <bgColor rgb="FFC6D9F0"/>
      </patternFill>
    </fill>
    <fill>
      <patternFill patternType="solid">
        <fgColor rgb="FFF2DBDB"/>
        <bgColor indexed="64"/>
      </patternFill>
    </fill>
    <fill>
      <patternFill patternType="solid">
        <fgColor rgb="FFC6D9F0"/>
        <bgColor indexed="64"/>
      </patternFill>
    </fill>
    <fill>
      <patternFill patternType="solid">
        <fgColor rgb="FFCCFFCC"/>
        <bgColor indexed="64"/>
      </patternFill>
    </fill>
    <fill>
      <patternFill patternType="solid">
        <fgColor rgb="FFCCFFCC"/>
        <bgColor rgb="FF99FF99"/>
      </patternFill>
    </fill>
    <fill>
      <patternFill patternType="solid">
        <fgColor theme="5" tint="0.79998168889431442"/>
        <bgColor rgb="FFF1F7ED"/>
      </patternFill>
    </fill>
    <fill>
      <patternFill patternType="solid">
        <fgColor rgb="FF366092"/>
        <bgColor rgb="FF366092"/>
      </patternFill>
    </fill>
    <fill>
      <patternFill patternType="solid">
        <fgColor rgb="FFDAEEF3"/>
        <bgColor rgb="FFDAEEF3"/>
      </patternFill>
    </fill>
    <fill>
      <patternFill patternType="solid">
        <fgColor rgb="FF8EAADB"/>
        <bgColor rgb="FF8EAADB"/>
      </patternFill>
    </fill>
    <fill>
      <patternFill patternType="solid">
        <fgColor theme="4" tint="0.39997558519241921"/>
        <bgColor indexed="64"/>
      </patternFill>
    </fill>
    <fill>
      <patternFill patternType="solid">
        <fgColor theme="0"/>
        <bgColor rgb="FFD9E2F3"/>
      </patternFill>
    </fill>
    <fill>
      <patternFill patternType="solid">
        <fgColor rgb="FFD9E2F3"/>
        <bgColor rgb="FFD9E2F3"/>
      </patternFill>
    </fill>
    <fill>
      <patternFill patternType="solid">
        <fgColor theme="9" tint="0.59999389629810485"/>
        <bgColor rgb="FFD6DCE5"/>
      </patternFill>
    </fill>
    <fill>
      <patternFill patternType="solid">
        <fgColor theme="9" tint="0.59999389629810485"/>
        <bgColor indexed="64"/>
      </patternFill>
    </fill>
    <fill>
      <patternFill patternType="solid">
        <fgColor theme="0"/>
        <bgColor rgb="FF0563C1"/>
      </patternFill>
    </fill>
  </fills>
  <borders count="71">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diagonal/>
    </border>
    <border>
      <left style="thin">
        <color auto="1"/>
      </left>
      <right style="thin">
        <color auto="1"/>
      </right>
      <top style="thin">
        <color auto="1"/>
      </top>
      <bottom style="thin">
        <color auto="1"/>
      </bottom>
      <diagonal/>
    </border>
    <border>
      <left/>
      <right/>
      <top style="hair">
        <color auto="1"/>
      </top>
      <bottom style="hair">
        <color auto="1"/>
      </bottom>
      <diagonal/>
    </border>
    <border>
      <left style="hair">
        <color auto="1"/>
      </left>
      <right style="hair">
        <color auto="1"/>
      </right>
      <top style="hair">
        <color auto="1"/>
      </top>
      <bottom/>
      <diagonal/>
    </border>
    <border>
      <left/>
      <right/>
      <top/>
      <bottom style="hair">
        <color auto="1"/>
      </bottom>
      <diagonal/>
    </border>
    <border>
      <left style="hair">
        <color auto="1"/>
      </left>
      <right/>
      <top style="hair">
        <color auto="1"/>
      </top>
      <bottom style="hair">
        <color auto="1"/>
      </bottom>
      <diagonal/>
    </border>
    <border>
      <left style="hair">
        <color auto="1"/>
      </left>
      <right/>
      <top/>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right style="hair">
        <color auto="1"/>
      </right>
      <top/>
      <bottom/>
      <diagonal/>
    </border>
    <border>
      <left style="hair">
        <color auto="1"/>
      </left>
      <right/>
      <top style="hair">
        <color auto="1"/>
      </top>
      <bottom/>
      <diagonal/>
    </border>
    <border>
      <left style="hair">
        <color auto="1"/>
      </left>
      <right/>
      <top/>
      <bottom style="hair">
        <color auto="1"/>
      </bottom>
      <diagonal/>
    </border>
    <border>
      <left style="medium">
        <color auto="1"/>
      </left>
      <right/>
      <top style="medium">
        <color auto="1"/>
      </top>
      <bottom style="medium">
        <color auto="1"/>
      </bottom>
      <diagonal/>
    </border>
    <border>
      <left/>
      <right style="hair">
        <color auto="1"/>
      </right>
      <top style="medium">
        <color auto="1"/>
      </top>
      <bottom style="medium">
        <color auto="1"/>
      </bottom>
      <diagonal/>
    </border>
    <border>
      <left style="hair">
        <color auto="1"/>
      </left>
      <right style="hair">
        <color auto="1"/>
      </right>
      <top style="medium">
        <color auto="1"/>
      </top>
      <bottom style="hair">
        <color auto="1"/>
      </bottom>
      <diagonal/>
    </border>
    <border>
      <left style="hair">
        <color auto="1"/>
      </left>
      <right/>
      <top style="medium">
        <color auto="1"/>
      </top>
      <bottom style="medium">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thin">
        <color auto="1"/>
      </left>
      <right style="thin">
        <color auto="1"/>
      </right>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hair">
        <color rgb="FF538DD5"/>
      </left>
      <right style="hair">
        <color rgb="FF538DD5"/>
      </right>
      <top style="hair">
        <color rgb="FF538DD5"/>
      </top>
      <bottom style="hair">
        <color rgb="FF538DD5"/>
      </bottom>
      <diagonal/>
    </border>
    <border>
      <left style="hair">
        <color rgb="FF538DD5"/>
      </left>
      <right/>
      <top/>
      <bottom/>
      <diagonal/>
    </border>
    <border>
      <left style="hair">
        <color rgb="FF000000"/>
      </left>
      <right style="hair">
        <color rgb="FF000000"/>
      </right>
      <top style="hair">
        <color rgb="FF000000"/>
      </top>
      <bottom style="hair">
        <color rgb="FF000000"/>
      </bottom>
      <diagonal/>
    </border>
    <border>
      <left style="hair">
        <color rgb="FF000000"/>
      </left>
      <right style="hair">
        <color rgb="FF000000"/>
      </right>
      <top/>
      <bottom style="hair">
        <color rgb="FF000000"/>
      </bottom>
      <diagonal/>
    </border>
    <border>
      <left style="hair">
        <color rgb="FF000000"/>
      </left>
      <right/>
      <top/>
      <bottom/>
      <diagonal/>
    </border>
    <border>
      <left/>
      <right style="hair">
        <color rgb="FF000000"/>
      </right>
      <top style="hair">
        <color rgb="FF000000"/>
      </top>
      <bottom style="hair">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medium">
        <color rgb="FFB1BBCC"/>
      </bottom>
      <diagonal/>
    </border>
    <border>
      <left style="medium">
        <color rgb="FFB1BBCC"/>
      </left>
      <right style="medium">
        <color rgb="FFB1BBCC"/>
      </right>
      <top/>
      <bottom style="medium">
        <color rgb="FFB1BBCC"/>
      </bottom>
      <diagonal/>
    </border>
    <border>
      <left/>
      <right style="medium">
        <color rgb="FFB1BBCC"/>
      </right>
      <top/>
      <bottom style="medium">
        <color rgb="FFB1BBCC"/>
      </bottom>
      <diagonal/>
    </border>
    <border>
      <left style="medium">
        <color rgb="FFB1BBCC"/>
      </left>
      <right style="medium">
        <color rgb="FFB1BBCC"/>
      </right>
      <top/>
      <bottom/>
      <diagonal/>
    </border>
    <border>
      <left style="thin">
        <color indexed="64"/>
      </left>
      <right style="medium">
        <color indexed="64"/>
      </right>
      <top/>
      <bottom style="thin">
        <color indexed="64"/>
      </bottom>
      <diagonal/>
    </border>
    <border>
      <left style="medium">
        <color auto="1"/>
      </left>
      <right style="thin">
        <color auto="1"/>
      </right>
      <top/>
      <bottom style="thin">
        <color auto="1"/>
      </bottom>
      <diagonal/>
    </border>
    <border>
      <left style="thin">
        <color auto="1"/>
      </left>
      <right style="medium">
        <color auto="1"/>
      </right>
      <top/>
      <bottom/>
      <diagonal/>
    </border>
    <border>
      <left style="medium">
        <color auto="1"/>
      </left>
      <right style="thin">
        <color auto="1"/>
      </right>
      <top/>
      <bottom/>
      <diagonal/>
    </border>
    <border>
      <left/>
      <right style="medium">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rgb="FF000000"/>
      </left>
      <right/>
      <top style="hair">
        <color rgb="FF000000"/>
      </top>
      <bottom style="hair">
        <color rgb="FF000000"/>
      </bottom>
      <diagonal/>
    </border>
    <border>
      <left style="hair">
        <color rgb="FF000000"/>
      </left>
      <right style="hair">
        <color rgb="FF000000"/>
      </right>
      <top style="hair">
        <color rgb="FF000000"/>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indexed="64"/>
      </top>
      <bottom style="medium">
        <color indexed="64"/>
      </bottom>
      <diagonal/>
    </border>
    <border>
      <left style="hair">
        <color rgb="FF000000"/>
      </left>
      <right style="hair">
        <color rgb="FF000000"/>
      </right>
      <top/>
      <bottom/>
      <diagonal/>
    </border>
    <border>
      <left/>
      <right style="hair">
        <color auto="1"/>
      </right>
      <top style="hair">
        <color auto="1"/>
      </top>
      <bottom/>
      <diagonal/>
    </border>
    <border>
      <left/>
      <right/>
      <top style="hair">
        <color auto="1"/>
      </top>
      <bottom/>
      <diagonal/>
    </border>
    <border>
      <left/>
      <right style="hair">
        <color auto="1"/>
      </right>
      <top/>
      <bottom style="hair">
        <color auto="1"/>
      </bottom>
      <diagonal/>
    </border>
  </borders>
  <cellStyleXfs count="24">
    <xf numFmtId="0" fontId="0" fillId="0" borderId="0"/>
    <xf numFmtId="171" fontId="55" fillId="0" borderId="0" applyBorder="0" applyProtection="0"/>
    <xf numFmtId="0" fontId="15" fillId="0" borderId="0" applyBorder="0" applyProtection="0"/>
    <xf numFmtId="170" fontId="55" fillId="0" borderId="0" applyBorder="0" applyProtection="0"/>
    <xf numFmtId="164" fontId="55" fillId="0" borderId="0" applyFont="0" applyFill="0" applyBorder="0" applyAlignment="0" applyProtection="0"/>
    <xf numFmtId="0" fontId="5" fillId="0" borderId="0"/>
    <xf numFmtId="43" fontId="5" fillId="0" borderId="0" applyFont="0" applyFill="0" applyBorder="0" applyAlignment="0" applyProtection="0"/>
    <xf numFmtId="0" fontId="60" fillId="0" borderId="0"/>
    <xf numFmtId="41" fontId="60" fillId="0" borderId="0" applyFont="0" applyFill="0" applyBorder="0" applyAlignment="0" applyProtection="0"/>
    <xf numFmtId="164" fontId="5" fillId="0" borderId="0" applyFont="0" applyFill="0" applyBorder="0" applyAlignment="0" applyProtection="0"/>
    <xf numFmtId="43" fontId="60" fillId="0" borderId="0" applyFont="0" applyFill="0" applyBorder="0" applyAlignment="0" applyProtection="0"/>
    <xf numFmtId="9" fontId="5" fillId="0" borderId="0" applyFont="0" applyFill="0" applyBorder="0" applyAlignment="0" applyProtection="0"/>
    <xf numFmtId="0" fontId="93" fillId="0" borderId="0"/>
    <xf numFmtId="0" fontId="4" fillId="0" borderId="0"/>
    <xf numFmtId="164" fontId="4"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0" fontId="3" fillId="0" borderId="0"/>
    <xf numFmtId="0" fontId="2" fillId="0" borderId="0"/>
    <xf numFmtId="166" fontId="2" fillId="0" borderId="0" applyFont="0" applyFill="0" applyBorder="0" applyAlignment="0" applyProtection="0"/>
    <xf numFmtId="0" fontId="128" fillId="0" borderId="0" applyNumberFormat="0" applyFill="0" applyBorder="0" applyProtection="0">
      <alignment vertical="top" wrapText="1"/>
    </xf>
    <xf numFmtId="0" fontId="132" fillId="0" borderId="0"/>
    <xf numFmtId="164" fontId="1" fillId="0" borderId="0" applyFont="0" applyFill="0" applyBorder="0" applyAlignment="0" applyProtection="0"/>
    <xf numFmtId="0" fontId="136" fillId="0" borderId="0"/>
  </cellStyleXfs>
  <cellXfs count="2056">
    <xf numFmtId="0" fontId="0" fillId="0" borderId="0" xfId="0"/>
    <xf numFmtId="0" fontId="10" fillId="0" borderId="0" xfId="0" applyFont="1"/>
    <xf numFmtId="0" fontId="0" fillId="0" borderId="0" xfId="0" applyFont="1"/>
    <xf numFmtId="3" fontId="11" fillId="0" borderId="0" xfId="0" applyNumberFormat="1" applyFont="1" applyAlignment="1">
      <alignment horizontal="center" vertical="center" wrapText="1"/>
    </xf>
    <xf numFmtId="0" fontId="14" fillId="4"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5" fillId="0" borderId="1" xfId="2" applyFont="1" applyBorder="1" applyAlignment="1" applyProtection="1">
      <alignment vertical="center" wrapText="1"/>
    </xf>
    <xf numFmtId="0" fontId="16" fillId="0" borderId="1" xfId="0" applyFont="1" applyBorder="1" applyAlignment="1">
      <alignment vertical="center" wrapText="1"/>
    </xf>
    <xf numFmtId="0" fontId="17" fillId="0" borderId="1" xfId="0" applyFont="1" applyBorder="1" applyAlignment="1">
      <alignment horizontal="left" vertical="center" wrapText="1"/>
    </xf>
    <xf numFmtId="0" fontId="15" fillId="0" borderId="0" xfId="2" applyFont="1" applyBorder="1" applyAlignment="1" applyProtection="1">
      <alignment vertical="center"/>
    </xf>
    <xf numFmtId="0" fontId="13" fillId="6" borderId="1" xfId="0" applyFont="1" applyFill="1" applyBorder="1" applyAlignment="1">
      <alignment horizontal="center" vertical="center" wrapText="1"/>
    </xf>
    <xf numFmtId="0" fontId="16" fillId="7" borderId="1" xfId="0" applyFont="1" applyFill="1" applyBorder="1" applyAlignment="1">
      <alignment vertical="center"/>
    </xf>
    <xf numFmtId="0" fontId="16" fillId="8" borderId="1" xfId="0" applyFont="1" applyFill="1" applyBorder="1" applyAlignment="1">
      <alignment vertical="center"/>
    </xf>
    <xf numFmtId="0" fontId="16" fillId="9" borderId="1" xfId="0" applyFont="1" applyFill="1" applyBorder="1" applyAlignment="1">
      <alignment horizontal="right"/>
    </xf>
    <xf numFmtId="0" fontId="12" fillId="2" borderId="1" xfId="0" applyFont="1" applyFill="1" applyBorder="1"/>
    <xf numFmtId="0" fontId="16" fillId="2" borderId="1" xfId="0" applyFont="1" applyFill="1" applyBorder="1" applyAlignment="1">
      <alignment wrapText="1"/>
    </xf>
    <xf numFmtId="0" fontId="19" fillId="0" borderId="0" xfId="0" applyFont="1"/>
    <xf numFmtId="0" fontId="19" fillId="0" borderId="0" xfId="0" applyFont="1" applyAlignment="1">
      <alignment wrapText="1"/>
    </xf>
    <xf numFmtId="0" fontId="19" fillId="0" borderId="0" xfId="0" applyFont="1" applyAlignment="1">
      <alignment horizontal="right"/>
    </xf>
    <xf numFmtId="0" fontId="23" fillId="12" borderId="1" xfId="0" applyFont="1" applyFill="1" applyBorder="1" applyAlignment="1">
      <alignment vertical="center"/>
    </xf>
    <xf numFmtId="0" fontId="19" fillId="0" borderId="1" xfId="0" applyFont="1" applyBorder="1" applyAlignment="1">
      <alignment horizontal="center" vertical="center"/>
    </xf>
    <xf numFmtId="0" fontId="23" fillId="12" borderId="1" xfId="0" applyFont="1" applyFill="1" applyBorder="1" applyAlignment="1">
      <alignment horizontal="center" vertical="center"/>
    </xf>
    <xf numFmtId="49" fontId="19" fillId="0" borderId="1" xfId="0" applyNumberFormat="1" applyFont="1" applyBorder="1" applyAlignment="1">
      <alignment vertical="center" wrapText="1"/>
    </xf>
    <xf numFmtId="1" fontId="19" fillId="0" borderId="1" xfId="3" applyNumberFormat="1" applyFont="1" applyBorder="1" applyAlignment="1" applyProtection="1">
      <alignment horizontal="center" vertical="center" wrapText="1"/>
    </xf>
    <xf numFmtId="49" fontId="22" fillId="4" borderId="5" xfId="3" applyNumberFormat="1" applyFont="1" applyFill="1" applyBorder="1" applyAlignment="1" applyProtection="1">
      <alignment horizontal="center" vertical="center" wrapText="1"/>
    </xf>
    <xf numFmtId="0" fontId="22" fillId="4" borderId="5" xfId="3" applyNumberFormat="1" applyFont="1" applyFill="1" applyBorder="1" applyAlignment="1" applyProtection="1">
      <alignment horizontal="center" vertical="center" wrapText="1"/>
    </xf>
    <xf numFmtId="172" fontId="22" fillId="4" borderId="5" xfId="3" applyNumberFormat="1" applyFont="1" applyFill="1" applyBorder="1" applyAlignment="1" applyProtection="1">
      <alignment horizontal="center" vertical="center" wrapText="1"/>
    </xf>
    <xf numFmtId="170" fontId="24" fillId="0" borderId="1" xfId="3" applyFont="1" applyBorder="1" applyAlignment="1" applyProtection="1">
      <alignment horizontal="left" vertical="center" wrapText="1" indent="1"/>
    </xf>
    <xf numFmtId="173" fontId="24" fillId="0" borderId="1" xfId="3" applyNumberFormat="1" applyFont="1" applyFill="1" applyBorder="1" applyAlignment="1" applyProtection="1">
      <alignment horizontal="center" vertical="center" wrapText="1"/>
    </xf>
    <xf numFmtId="3" fontId="24" fillId="0" borderId="1" xfId="3" applyNumberFormat="1" applyFont="1" applyFill="1" applyBorder="1" applyAlignment="1" applyProtection="1">
      <alignment horizontal="left" vertical="center" wrapText="1"/>
    </xf>
    <xf numFmtId="169" fontId="24" fillId="0" borderId="1" xfId="3" applyNumberFormat="1" applyFont="1" applyBorder="1" applyAlignment="1" applyProtection="1">
      <alignment horizontal="left" vertical="center" wrapText="1" indent="1"/>
    </xf>
    <xf numFmtId="0" fontId="23" fillId="3" borderId="1" xfId="3" applyNumberFormat="1" applyFont="1" applyFill="1" applyBorder="1" applyAlignment="1" applyProtection="1">
      <alignment horizontal="right" vertical="center" wrapText="1"/>
    </xf>
    <xf numFmtId="0" fontId="23" fillId="3" borderId="1" xfId="3" applyNumberFormat="1" applyFont="1" applyFill="1" applyBorder="1" applyAlignment="1" applyProtection="1">
      <alignment horizontal="left" vertical="center" wrapText="1" indent="1"/>
    </xf>
    <xf numFmtId="170" fontId="23" fillId="3" borderId="1" xfId="3" applyFont="1" applyFill="1" applyBorder="1" applyAlignment="1" applyProtection="1">
      <alignment horizontal="left" vertical="center" wrapText="1" indent="1"/>
    </xf>
    <xf numFmtId="0" fontId="25" fillId="0" borderId="0" xfId="0" applyFont="1"/>
    <xf numFmtId="169" fontId="25" fillId="0" borderId="0" xfId="0" applyNumberFormat="1" applyFont="1"/>
    <xf numFmtId="170" fontId="0" fillId="0" borderId="0" xfId="3" applyFont="1" applyBorder="1" applyAlignment="1" applyProtection="1"/>
    <xf numFmtId="0" fontId="12" fillId="0" borderId="6" xfId="0" applyFont="1" applyBorder="1" applyAlignment="1">
      <alignment vertical="center"/>
    </xf>
    <xf numFmtId="0" fontId="23" fillId="14" borderId="5" xfId="3" applyNumberFormat="1" applyFont="1" applyFill="1" applyBorder="1" applyAlignment="1" applyProtection="1">
      <alignment horizontal="center" vertical="center" wrapText="1"/>
    </xf>
    <xf numFmtId="172" fontId="23" fillId="14" borderId="5" xfId="3" applyNumberFormat="1" applyFont="1" applyFill="1" applyBorder="1" applyAlignment="1" applyProtection="1">
      <alignment horizontal="center" vertical="center" wrapText="1"/>
    </xf>
    <xf numFmtId="170" fontId="22" fillId="15" borderId="1" xfId="3" applyFont="1" applyFill="1" applyBorder="1" applyAlignment="1" applyProtection="1">
      <alignment horizontal="left" vertical="center" wrapText="1" indent="1"/>
    </xf>
    <xf numFmtId="173" fontId="22" fillId="15" borderId="1" xfId="3" applyNumberFormat="1" applyFont="1" applyFill="1" applyBorder="1" applyAlignment="1" applyProtection="1">
      <alignment horizontal="center" vertical="center" wrapText="1"/>
    </xf>
    <xf numFmtId="0" fontId="27" fillId="0" borderId="0" xfId="0" applyFont="1"/>
    <xf numFmtId="169" fontId="24" fillId="0" borderId="1" xfId="3" applyNumberFormat="1" applyFont="1" applyFill="1" applyBorder="1" applyAlignment="1" applyProtection="1">
      <alignment horizontal="left" vertical="center" wrapText="1"/>
    </xf>
    <xf numFmtId="173" fontId="24" fillId="0" borderId="1" xfId="1" applyNumberFormat="1" applyFont="1" applyBorder="1" applyAlignment="1" applyProtection="1">
      <alignment horizontal="center" vertical="center" wrapText="1"/>
    </xf>
    <xf numFmtId="0" fontId="16" fillId="0" borderId="0" xfId="3" applyNumberFormat="1" applyFont="1" applyFill="1" applyAlignment="1" applyProtection="1">
      <alignment horizontal="right" vertical="center"/>
    </xf>
    <xf numFmtId="0" fontId="16" fillId="0" borderId="0" xfId="3" applyNumberFormat="1" applyFont="1" applyFill="1" applyAlignment="1" applyProtection="1">
      <alignment horizontal="center" vertical="center"/>
    </xf>
    <xf numFmtId="0" fontId="16" fillId="0" borderId="0" xfId="3" applyNumberFormat="1" applyFont="1" applyFill="1" applyAlignment="1" applyProtection="1">
      <alignment horizontal="left" vertical="center" wrapText="1"/>
    </xf>
    <xf numFmtId="0" fontId="28" fillId="0" borderId="0" xfId="3" applyNumberFormat="1" applyFont="1" applyFill="1" applyAlignment="1" applyProtection="1">
      <alignment horizontal="left" vertical="center"/>
    </xf>
    <xf numFmtId="170" fontId="16" fillId="0" borderId="0" xfId="3" applyFont="1" applyBorder="1" applyAlignment="1" applyProtection="1">
      <alignment horizontal="center" vertical="center"/>
    </xf>
    <xf numFmtId="0" fontId="16" fillId="0" borderId="0" xfId="3" applyNumberFormat="1" applyFont="1" applyFill="1" applyAlignment="1" applyProtection="1">
      <alignment vertical="center"/>
    </xf>
    <xf numFmtId="0" fontId="24" fillId="0" borderId="0" xfId="3" applyNumberFormat="1" applyFont="1" applyFill="1" applyAlignment="1" applyProtection="1">
      <alignment horizontal="left" vertical="center" wrapText="1"/>
    </xf>
    <xf numFmtId="169" fontId="16" fillId="0" borderId="0" xfId="3" applyNumberFormat="1" applyFont="1" applyFill="1" applyAlignment="1" applyProtection="1">
      <alignment vertical="center"/>
    </xf>
    <xf numFmtId="169" fontId="24" fillId="0" borderId="0" xfId="3" applyNumberFormat="1" applyFont="1" applyFill="1" applyAlignment="1" applyProtection="1">
      <alignment horizontal="left" vertical="center" wrapText="1"/>
    </xf>
    <xf numFmtId="169" fontId="12" fillId="0" borderId="0" xfId="3" applyNumberFormat="1" applyFont="1" applyFill="1" applyAlignment="1" applyProtection="1">
      <alignment vertical="center"/>
    </xf>
    <xf numFmtId="170" fontId="16" fillId="0" borderId="0" xfId="3" applyFont="1" applyBorder="1" applyAlignment="1" applyProtection="1">
      <alignment vertical="center"/>
    </xf>
    <xf numFmtId="174" fontId="16" fillId="0" borderId="0" xfId="3" applyNumberFormat="1" applyFont="1" applyFill="1" applyBorder="1" applyAlignment="1" applyProtection="1">
      <alignment horizontal="center" vertical="center" wrapText="1"/>
    </xf>
    <xf numFmtId="0" fontId="30" fillId="0" borderId="0" xfId="3" applyNumberFormat="1" applyFont="1" applyFill="1" applyAlignment="1" applyProtection="1">
      <alignment vertical="center"/>
    </xf>
    <xf numFmtId="169" fontId="30" fillId="0" borderId="0" xfId="3" applyNumberFormat="1" applyFont="1" applyFill="1" applyAlignment="1" applyProtection="1">
      <alignment vertical="center"/>
    </xf>
    <xf numFmtId="0" fontId="29" fillId="0" borderId="7" xfId="3" applyNumberFormat="1" applyFont="1" applyFill="1" applyBorder="1" applyAlignment="1" applyProtection="1">
      <alignment horizontal="center" vertical="center"/>
    </xf>
    <xf numFmtId="0" fontId="31" fillId="0" borderId="1" xfId="3" applyNumberFormat="1" applyFont="1" applyFill="1" applyBorder="1" applyAlignment="1" applyProtection="1">
      <alignment horizontal="center" vertical="center"/>
    </xf>
    <xf numFmtId="0" fontId="32" fillId="0" borderId="1" xfId="3" applyNumberFormat="1" applyFont="1" applyFill="1" applyBorder="1" applyAlignment="1" applyProtection="1">
      <alignment horizontal="center" vertical="center"/>
    </xf>
    <xf numFmtId="0" fontId="29" fillId="0" borderId="1" xfId="3" applyNumberFormat="1" applyFont="1" applyFill="1" applyBorder="1" applyAlignment="1" applyProtection="1">
      <alignment horizontal="center" vertical="center"/>
    </xf>
    <xf numFmtId="0" fontId="33" fillId="0" borderId="1" xfId="3" applyNumberFormat="1" applyFont="1" applyFill="1" applyBorder="1" applyAlignment="1" applyProtection="1">
      <alignment vertical="center"/>
    </xf>
    <xf numFmtId="0" fontId="33" fillId="0" borderId="0" xfId="3" applyNumberFormat="1" applyFont="1" applyFill="1" applyAlignment="1" applyProtection="1">
      <alignment vertical="center"/>
    </xf>
    <xf numFmtId="0" fontId="16" fillId="0" borderId="1" xfId="3" applyNumberFormat="1" applyFont="1" applyFill="1" applyBorder="1" applyAlignment="1" applyProtection="1">
      <alignment vertical="center"/>
    </xf>
    <xf numFmtId="49" fontId="13" fillId="3" borderId="1" xfId="3" applyNumberFormat="1" applyFont="1" applyFill="1" applyBorder="1" applyAlignment="1" applyProtection="1">
      <alignment horizontal="right" vertical="center"/>
    </xf>
    <xf numFmtId="49" fontId="13" fillId="3" borderId="1" xfId="3" applyNumberFormat="1" applyFont="1" applyFill="1" applyBorder="1" applyAlignment="1" applyProtection="1">
      <alignment horizontal="center" vertical="center"/>
    </xf>
    <xf numFmtId="49" fontId="13" fillId="3" borderId="1" xfId="3" applyNumberFormat="1" applyFont="1" applyFill="1" applyBorder="1" applyAlignment="1" applyProtection="1">
      <alignment horizontal="left" vertical="top" wrapText="1"/>
    </xf>
    <xf numFmtId="49" fontId="13" fillId="3" borderId="1" xfId="3" applyNumberFormat="1" applyFont="1" applyFill="1" applyBorder="1" applyAlignment="1" applyProtection="1">
      <alignment horizontal="center" vertical="center" wrapText="1"/>
    </xf>
    <xf numFmtId="49" fontId="13" fillId="0" borderId="1" xfId="3" applyNumberFormat="1" applyFont="1" applyFill="1" applyBorder="1" applyAlignment="1" applyProtection="1">
      <alignment horizontal="center" vertical="center" wrapText="1"/>
    </xf>
    <xf numFmtId="170" fontId="13" fillId="3" borderId="1" xfId="3" applyFont="1" applyFill="1" applyBorder="1" applyAlignment="1" applyProtection="1">
      <alignment horizontal="center" vertical="center" wrapText="1"/>
    </xf>
    <xf numFmtId="49" fontId="13" fillId="0" borderId="1" xfId="3" applyNumberFormat="1" applyFont="1" applyFill="1" applyBorder="1" applyAlignment="1" applyProtection="1">
      <alignment horizontal="left" vertical="center" wrapText="1"/>
    </xf>
    <xf numFmtId="49" fontId="13" fillId="3" borderId="1" xfId="3" applyNumberFormat="1" applyFont="1" applyFill="1" applyBorder="1" applyAlignment="1" applyProtection="1">
      <alignment horizontal="left" vertical="center" wrapText="1"/>
    </xf>
    <xf numFmtId="49" fontId="13" fillId="3" borderId="1" xfId="3" applyNumberFormat="1" applyFont="1" applyFill="1" applyBorder="1" applyAlignment="1" applyProtection="1">
      <alignment vertical="center" wrapText="1"/>
    </xf>
    <xf numFmtId="49" fontId="23" fillId="3" borderId="1" xfId="3" applyNumberFormat="1" applyFont="1" applyFill="1" applyBorder="1" applyAlignment="1" applyProtection="1">
      <alignment horizontal="left" vertical="center" wrapText="1"/>
    </xf>
    <xf numFmtId="169" fontId="13" fillId="3" borderId="1" xfId="3" applyNumberFormat="1" applyFont="1" applyFill="1" applyBorder="1" applyAlignment="1" applyProtection="1">
      <alignment horizontal="center" vertical="center" wrapText="1"/>
    </xf>
    <xf numFmtId="169" fontId="10" fillId="0" borderId="1" xfId="3" applyNumberFormat="1" applyFont="1" applyFill="1" applyBorder="1" applyAlignment="1" applyProtection="1">
      <alignment vertical="center"/>
    </xf>
    <xf numFmtId="49" fontId="13" fillId="20" borderId="1" xfId="3" applyNumberFormat="1" applyFont="1" applyFill="1" applyBorder="1" applyAlignment="1" applyProtection="1">
      <alignment horizontal="right" vertical="center"/>
    </xf>
    <xf numFmtId="49" fontId="13" fillId="20" borderId="1" xfId="3" applyNumberFormat="1" applyFont="1" applyFill="1" applyBorder="1" applyAlignment="1" applyProtection="1">
      <alignment horizontal="center" vertical="center"/>
    </xf>
    <xf numFmtId="49" fontId="13" fillId="20" borderId="1" xfId="3" applyNumberFormat="1" applyFont="1" applyFill="1" applyBorder="1" applyAlignment="1" applyProtection="1">
      <alignment horizontal="left" vertical="center" wrapText="1"/>
    </xf>
    <xf numFmtId="49" fontId="13" fillId="20" borderId="1" xfId="3" applyNumberFormat="1" applyFont="1" applyFill="1" applyBorder="1" applyAlignment="1" applyProtection="1">
      <alignment horizontal="center" vertical="center" wrapText="1"/>
    </xf>
    <xf numFmtId="49" fontId="13" fillId="20" borderId="1" xfId="3" applyNumberFormat="1" applyFont="1" applyFill="1" applyBorder="1" applyAlignment="1" applyProtection="1">
      <alignment vertical="center" wrapText="1"/>
    </xf>
    <xf numFmtId="49" fontId="23" fillId="20" borderId="1" xfId="3" applyNumberFormat="1" applyFont="1" applyFill="1" applyBorder="1" applyAlignment="1" applyProtection="1">
      <alignment horizontal="left" vertical="center" wrapText="1"/>
    </xf>
    <xf numFmtId="169" fontId="13" fillId="20" borderId="1" xfId="3" applyNumberFormat="1" applyFont="1" applyFill="1" applyBorder="1" applyAlignment="1" applyProtection="1">
      <alignment horizontal="left" vertical="center" wrapText="1"/>
    </xf>
    <xf numFmtId="49" fontId="12" fillId="21" borderId="1" xfId="3" applyNumberFormat="1" applyFont="1" applyFill="1" applyBorder="1" applyAlignment="1" applyProtection="1">
      <alignment horizontal="right" vertical="center" wrapText="1"/>
    </xf>
    <xf numFmtId="169" fontId="12" fillId="21" borderId="1" xfId="3" applyNumberFormat="1" applyFont="1" applyFill="1" applyBorder="1" applyAlignment="1" applyProtection="1">
      <alignment horizontal="left" vertical="center" wrapText="1"/>
    </xf>
    <xf numFmtId="49" fontId="12" fillId="22" borderId="1" xfId="3" applyNumberFormat="1" applyFont="1" applyFill="1" applyBorder="1" applyAlignment="1" applyProtection="1">
      <alignment horizontal="left" vertical="center" wrapText="1"/>
    </xf>
    <xf numFmtId="169" fontId="36" fillId="0" borderId="1" xfId="3" applyNumberFormat="1" applyFont="1" applyFill="1" applyBorder="1" applyAlignment="1" applyProtection="1">
      <alignment vertical="center"/>
    </xf>
    <xf numFmtId="49" fontId="16" fillId="0" borderId="1" xfId="3" applyNumberFormat="1" applyFont="1" applyFill="1" applyBorder="1" applyAlignment="1" applyProtection="1">
      <alignment horizontal="right" vertical="center"/>
    </xf>
    <xf numFmtId="49" fontId="16" fillId="0" borderId="1" xfId="3" applyNumberFormat="1" applyFont="1" applyFill="1" applyBorder="1" applyAlignment="1" applyProtection="1">
      <alignment horizontal="center" vertical="center"/>
    </xf>
    <xf numFmtId="2" fontId="16" fillId="0" borderId="1" xfId="3" applyNumberFormat="1" applyFont="1" applyFill="1" applyBorder="1" applyAlignment="1" applyProtection="1">
      <alignment horizontal="left" vertical="center" wrapText="1"/>
    </xf>
    <xf numFmtId="0" fontId="16" fillId="0" borderId="1" xfId="3" applyNumberFormat="1" applyFont="1" applyFill="1" applyBorder="1" applyAlignment="1" applyProtection="1">
      <alignment horizontal="center" vertical="center"/>
    </xf>
    <xf numFmtId="3" fontId="24" fillId="0" borderId="1" xfId="3" applyNumberFormat="1" applyFont="1" applyFill="1" applyBorder="1" applyAlignment="1" applyProtection="1">
      <alignment horizontal="center" vertical="center" wrapText="1"/>
    </xf>
    <xf numFmtId="49" fontId="16" fillId="0" borderId="1" xfId="3" applyNumberFormat="1" applyFont="1" applyFill="1" applyBorder="1" applyAlignment="1" applyProtection="1">
      <alignment horizontal="left" vertical="center" wrapText="1"/>
    </xf>
    <xf numFmtId="49" fontId="16" fillId="11" borderId="1" xfId="3" applyNumberFormat="1" applyFont="1" applyFill="1" applyBorder="1" applyAlignment="1" applyProtection="1">
      <alignment vertical="center" wrapText="1"/>
    </xf>
    <xf numFmtId="170" fontId="16" fillId="0" borderId="1" xfId="3" applyFont="1" applyBorder="1" applyAlignment="1" applyProtection="1">
      <alignment horizontal="center" vertical="center"/>
    </xf>
    <xf numFmtId="169" fontId="10" fillId="0" borderId="1" xfId="3" applyNumberFormat="1" applyFont="1" applyFill="1" applyBorder="1" applyAlignment="1" applyProtection="1">
      <alignment horizontal="left" vertical="center"/>
    </xf>
    <xf numFmtId="169" fontId="10" fillId="11" borderId="1" xfId="3" applyNumberFormat="1" applyFont="1" applyFill="1" applyBorder="1" applyAlignment="1" applyProtection="1">
      <alignment horizontal="left" vertical="center"/>
    </xf>
    <xf numFmtId="0" fontId="16" fillId="11" borderId="0" xfId="3" applyNumberFormat="1" applyFont="1" applyFill="1" applyAlignment="1" applyProtection="1">
      <alignment horizontal="left" vertical="center"/>
    </xf>
    <xf numFmtId="3" fontId="16" fillId="0" borderId="1" xfId="3" applyNumberFormat="1" applyFont="1" applyFill="1" applyBorder="1" applyAlignment="1" applyProtection="1">
      <alignment horizontal="center" vertical="center" wrapText="1"/>
    </xf>
    <xf numFmtId="3" fontId="16" fillId="0" borderId="1" xfId="3" applyNumberFormat="1" applyFont="1" applyBorder="1" applyAlignment="1" applyProtection="1">
      <alignment horizontal="center" vertical="center" wrapText="1"/>
    </xf>
    <xf numFmtId="3" fontId="16" fillId="11" borderId="1" xfId="3" applyNumberFormat="1" applyFont="1" applyFill="1" applyBorder="1" applyAlignment="1" applyProtection="1">
      <alignment horizontal="center" vertical="center" wrapText="1"/>
    </xf>
    <xf numFmtId="49" fontId="16" fillId="0" borderId="1" xfId="0" applyNumberFormat="1" applyFont="1" applyBorder="1" applyAlignment="1">
      <alignment horizontal="right" vertical="center"/>
    </xf>
    <xf numFmtId="49" fontId="16" fillId="0" borderId="1" xfId="0" applyNumberFormat="1" applyFont="1" applyBorder="1" applyAlignment="1">
      <alignment horizontal="center" vertical="center"/>
    </xf>
    <xf numFmtId="49" fontId="16" fillId="0" borderId="1" xfId="0" applyNumberFormat="1" applyFont="1" applyBorder="1" applyAlignment="1">
      <alignment horizontal="left" vertical="center" wrapText="1"/>
    </xf>
    <xf numFmtId="170" fontId="16" fillId="0" borderId="1" xfId="3" applyFont="1" applyBorder="1" applyAlignment="1" applyProtection="1">
      <alignment horizontal="left" vertical="center" wrapText="1"/>
    </xf>
    <xf numFmtId="0" fontId="10" fillId="0" borderId="0" xfId="0" applyFont="1" applyAlignment="1">
      <alignment vertical="center"/>
    </xf>
    <xf numFmtId="169" fontId="16" fillId="0" borderId="1" xfId="0" applyNumberFormat="1" applyFont="1" applyBorder="1" applyAlignment="1">
      <alignment vertical="center"/>
    </xf>
    <xf numFmtId="0" fontId="37" fillId="0" borderId="1" xfId="0" applyFont="1" applyBorder="1" applyAlignment="1">
      <alignment horizontal="left" vertical="center" wrapText="1"/>
    </xf>
    <xf numFmtId="169" fontId="16" fillId="0" borderId="1" xfId="0" applyNumberFormat="1" applyFont="1" applyBorder="1" applyAlignment="1">
      <alignment horizontal="left" vertical="center" wrapText="1"/>
    </xf>
    <xf numFmtId="49" fontId="12" fillId="21" borderId="1" xfId="3" applyNumberFormat="1" applyFont="1" applyFill="1" applyBorder="1" applyAlignment="1" applyProtection="1">
      <alignment horizontal="left" vertical="center" wrapText="1"/>
    </xf>
    <xf numFmtId="170" fontId="13" fillId="20" borderId="1" xfId="3" applyFont="1" applyFill="1" applyBorder="1" applyAlignment="1" applyProtection="1">
      <alignment horizontal="center" vertical="center" wrapText="1"/>
    </xf>
    <xf numFmtId="2" fontId="16" fillId="0" borderId="1" xfId="3" applyNumberFormat="1" applyFont="1" applyFill="1" applyBorder="1" applyAlignment="1" applyProtection="1">
      <alignment horizontal="left" vertical="center" wrapText="1" indent="3"/>
    </xf>
    <xf numFmtId="170" fontId="16" fillId="0" borderId="9" xfId="3" applyFont="1" applyBorder="1" applyAlignment="1" applyProtection="1">
      <alignment horizontal="center" vertical="center" wrapText="1"/>
    </xf>
    <xf numFmtId="0" fontId="16" fillId="0" borderId="1" xfId="3" applyNumberFormat="1" applyFont="1" applyFill="1" applyBorder="1" applyAlignment="1" applyProtection="1">
      <alignment vertical="center" wrapText="1"/>
    </xf>
    <xf numFmtId="49" fontId="16" fillId="0" borderId="1" xfId="3" applyNumberFormat="1" applyFont="1" applyFill="1" applyBorder="1" applyAlignment="1" applyProtection="1">
      <alignment vertical="center" wrapText="1"/>
    </xf>
    <xf numFmtId="169" fontId="10" fillId="11" borderId="1" xfId="3" applyNumberFormat="1" applyFont="1" applyFill="1" applyBorder="1" applyAlignment="1" applyProtection="1">
      <alignment horizontal="center" vertical="center"/>
    </xf>
    <xf numFmtId="2" fontId="24" fillId="0" borderId="1" xfId="0" applyNumberFormat="1" applyFont="1" applyBorder="1" applyAlignment="1">
      <alignment horizontal="left" vertical="center" wrapText="1" indent="1"/>
    </xf>
    <xf numFmtId="169" fontId="10" fillId="0" borderId="1" xfId="3" applyNumberFormat="1" applyFont="1" applyFill="1" applyBorder="1" applyAlignment="1" applyProtection="1">
      <alignment vertical="center" wrapText="1"/>
    </xf>
    <xf numFmtId="49" fontId="16" fillId="11" borderId="1" xfId="3" applyNumberFormat="1" applyFont="1" applyFill="1" applyBorder="1" applyAlignment="1" applyProtection="1">
      <alignment horizontal="right" vertical="center"/>
    </xf>
    <xf numFmtId="1" fontId="16" fillId="0" borderId="1" xfId="3" applyNumberFormat="1" applyFont="1" applyBorder="1" applyAlignment="1" applyProtection="1">
      <alignment horizontal="center" vertical="center"/>
    </xf>
    <xf numFmtId="2" fontId="16" fillId="0" borderId="1" xfId="3" applyNumberFormat="1" applyFont="1" applyFill="1" applyBorder="1" applyAlignment="1" applyProtection="1">
      <alignment horizontal="center" vertical="center" wrapText="1"/>
    </xf>
    <xf numFmtId="49" fontId="35" fillId="0" borderId="1" xfId="3" applyNumberFormat="1" applyFont="1" applyFill="1" applyBorder="1" applyAlignment="1" applyProtection="1">
      <alignment horizontal="center" vertical="center" wrapText="1"/>
    </xf>
    <xf numFmtId="49" fontId="12" fillId="21" borderId="1" xfId="3" applyNumberFormat="1" applyFont="1" applyFill="1" applyBorder="1" applyAlignment="1" applyProtection="1">
      <alignment horizontal="right" vertical="center"/>
    </xf>
    <xf numFmtId="49" fontId="16" fillId="11" borderId="1" xfId="3" applyNumberFormat="1" applyFont="1" applyFill="1" applyBorder="1" applyAlignment="1" applyProtection="1">
      <alignment horizontal="center" vertical="center"/>
    </xf>
    <xf numFmtId="2" fontId="16" fillId="11" borderId="1" xfId="3" applyNumberFormat="1" applyFont="1" applyFill="1" applyBorder="1" applyAlignment="1" applyProtection="1">
      <alignment horizontal="center" vertical="center" wrapText="1"/>
    </xf>
    <xf numFmtId="0" fontId="16" fillId="11" borderId="1" xfId="3" applyNumberFormat="1" applyFont="1" applyFill="1" applyBorder="1" applyAlignment="1" applyProtection="1">
      <alignment horizontal="center" vertical="center"/>
    </xf>
    <xf numFmtId="170" fontId="16" fillId="11" borderId="1" xfId="3" applyFont="1" applyFill="1" applyBorder="1" applyAlignment="1" applyProtection="1">
      <alignment horizontal="center" vertical="center"/>
    </xf>
    <xf numFmtId="169" fontId="10" fillId="11" borderId="1" xfId="3" applyNumberFormat="1" applyFont="1" applyFill="1" applyBorder="1" applyAlignment="1" applyProtection="1">
      <alignment vertical="center"/>
    </xf>
    <xf numFmtId="2" fontId="16" fillId="11" borderId="1" xfId="3" applyNumberFormat="1" applyFont="1" applyFill="1" applyBorder="1" applyAlignment="1" applyProtection="1">
      <alignment horizontal="left" vertical="center" wrapText="1"/>
    </xf>
    <xf numFmtId="0" fontId="16" fillId="11" borderId="1" xfId="3" applyNumberFormat="1" applyFont="1" applyFill="1" applyBorder="1" applyAlignment="1" applyProtection="1">
      <alignment horizontal="left" vertical="center" wrapText="1"/>
    </xf>
    <xf numFmtId="169" fontId="16" fillId="0" borderId="1" xfId="3" applyNumberFormat="1" applyFont="1" applyFill="1" applyBorder="1" applyAlignment="1" applyProtection="1">
      <alignment horizontal="center" vertical="center" wrapText="1"/>
    </xf>
    <xf numFmtId="49" fontId="16" fillId="0" borderId="0" xfId="3" applyNumberFormat="1" applyFont="1" applyFill="1" applyAlignment="1" applyProtection="1">
      <alignment horizontal="left" vertical="center" wrapText="1"/>
    </xf>
    <xf numFmtId="169" fontId="16" fillId="11" borderId="1" xfId="3" applyNumberFormat="1" applyFont="1" applyFill="1" applyBorder="1" applyAlignment="1" applyProtection="1">
      <alignment vertical="center"/>
    </xf>
    <xf numFmtId="49" fontId="13" fillId="25" borderId="1" xfId="3" applyNumberFormat="1" applyFont="1" applyFill="1" applyBorder="1" applyAlignment="1" applyProtection="1">
      <alignment horizontal="right" vertical="top" wrapText="1"/>
    </xf>
    <xf numFmtId="49" fontId="13" fillId="25" borderId="1" xfId="3" applyNumberFormat="1" applyFont="1" applyFill="1" applyBorder="1" applyAlignment="1" applyProtection="1">
      <alignment horizontal="left" vertical="top" wrapText="1"/>
    </xf>
    <xf numFmtId="169" fontId="35" fillId="25" borderId="1" xfId="3" applyNumberFormat="1" applyFont="1" applyFill="1" applyBorder="1" applyAlignment="1" applyProtection="1">
      <alignment vertical="center"/>
    </xf>
    <xf numFmtId="0" fontId="12" fillId="0" borderId="1" xfId="3" applyNumberFormat="1" applyFont="1" applyFill="1" applyBorder="1" applyAlignment="1" applyProtection="1">
      <alignment horizontal="left" vertical="center" wrapText="1"/>
    </xf>
    <xf numFmtId="49" fontId="16" fillId="0" borderId="0" xfId="3" applyNumberFormat="1" applyFont="1" applyFill="1" applyAlignment="1" applyProtection="1">
      <alignment horizontal="right" vertical="center"/>
    </xf>
    <xf numFmtId="49" fontId="16" fillId="0" borderId="0" xfId="3" applyNumberFormat="1" applyFont="1" applyFill="1" applyAlignment="1" applyProtection="1">
      <alignment horizontal="center" vertical="center"/>
    </xf>
    <xf numFmtId="49" fontId="16" fillId="0" borderId="0" xfId="3" applyNumberFormat="1" applyFont="1" applyFill="1" applyAlignment="1" applyProtection="1">
      <alignment horizontal="center" vertical="center" wrapText="1"/>
    </xf>
    <xf numFmtId="49" fontId="16" fillId="0" borderId="0" xfId="3" applyNumberFormat="1" applyFont="1" applyFill="1" applyAlignment="1" applyProtection="1">
      <alignment vertical="center" wrapText="1"/>
    </xf>
    <xf numFmtId="177" fontId="24" fillId="0" borderId="0" xfId="3" applyNumberFormat="1" applyFont="1" applyBorder="1" applyAlignment="1" applyProtection="1">
      <alignment horizontal="left" vertical="center" wrapText="1"/>
    </xf>
    <xf numFmtId="0" fontId="14" fillId="0" borderId="0" xfId="3" applyNumberFormat="1" applyFont="1" applyFill="1" applyAlignment="1" applyProtection="1">
      <alignment horizontal="left" vertical="center"/>
    </xf>
    <xf numFmtId="0" fontId="14" fillId="0" borderId="0" xfId="3" applyNumberFormat="1" applyFont="1" applyFill="1" applyAlignment="1" applyProtection="1">
      <alignment horizontal="center" vertical="center"/>
    </xf>
    <xf numFmtId="0" fontId="37" fillId="0" borderId="0" xfId="3" applyNumberFormat="1" applyFont="1" applyFill="1" applyAlignment="1" applyProtection="1">
      <alignment horizontal="right" vertical="center"/>
    </xf>
    <xf numFmtId="169" fontId="16" fillId="0" borderId="0" xfId="3" applyNumberFormat="1" applyFont="1" applyFill="1" applyAlignment="1" applyProtection="1">
      <alignment horizontal="right" vertical="center"/>
    </xf>
    <xf numFmtId="168" fontId="24" fillId="0" borderId="0" xfId="3" applyNumberFormat="1" applyFont="1" applyFill="1" applyAlignment="1" applyProtection="1">
      <alignment horizontal="left" vertical="center" wrapText="1"/>
    </xf>
    <xf numFmtId="49" fontId="12" fillId="26" borderId="1" xfId="3" applyNumberFormat="1" applyFont="1" applyFill="1" applyBorder="1" applyAlignment="1" applyProtection="1">
      <alignment horizontal="right" vertical="center"/>
    </xf>
    <xf numFmtId="0" fontId="16" fillId="24" borderId="1" xfId="3" applyNumberFormat="1" applyFont="1" applyFill="1" applyBorder="1" applyAlignment="1" applyProtection="1">
      <alignment horizontal="center" vertical="center"/>
    </xf>
    <xf numFmtId="0" fontId="39" fillId="0" borderId="0" xfId="0" applyFont="1" applyAlignment="1">
      <alignment horizontal="center"/>
    </xf>
    <xf numFmtId="170" fontId="32" fillId="16" borderId="0" xfId="3" applyFont="1" applyFill="1" applyBorder="1" applyAlignment="1" applyProtection="1">
      <alignment horizontal="center" vertical="center"/>
    </xf>
    <xf numFmtId="0" fontId="32" fillId="16" borderId="0" xfId="0" applyFont="1" applyFill="1" applyAlignment="1">
      <alignment horizontal="center" vertical="center"/>
    </xf>
    <xf numFmtId="0" fontId="0" fillId="22" borderId="1" xfId="0" applyFill="1" applyBorder="1" applyAlignment="1">
      <alignment horizontal="right"/>
    </xf>
    <xf numFmtId="170" fontId="33" fillId="22" borderId="1" xfId="3" applyFont="1" applyFill="1" applyBorder="1" applyAlignment="1" applyProtection="1"/>
    <xf numFmtId="0" fontId="10" fillId="0" borderId="1" xfId="0" applyFont="1" applyBorder="1" applyAlignment="1">
      <alignment horizontal="right"/>
    </xf>
    <xf numFmtId="49" fontId="16" fillId="11" borderId="1" xfId="3" applyNumberFormat="1" applyFont="1" applyFill="1" applyBorder="1" applyAlignment="1" applyProtection="1">
      <alignment horizontal="left" vertical="center" wrapText="1"/>
    </xf>
    <xf numFmtId="170" fontId="33" fillId="27" borderId="1" xfId="3" applyFont="1" applyFill="1" applyBorder="1" applyAlignment="1" applyProtection="1"/>
    <xf numFmtId="170" fontId="33" fillId="0" borderId="1" xfId="3" applyFont="1" applyBorder="1" applyAlignment="1" applyProtection="1"/>
    <xf numFmtId="0" fontId="33" fillId="11" borderId="1" xfId="0" applyFont="1" applyFill="1" applyBorder="1"/>
    <xf numFmtId="170" fontId="33" fillId="11" borderId="1" xfId="3" applyFont="1" applyFill="1" applyBorder="1" applyAlignment="1" applyProtection="1"/>
    <xf numFmtId="0" fontId="33" fillId="11" borderId="1" xfId="0" applyFont="1" applyFill="1" applyBorder="1" applyAlignment="1">
      <alignment wrapText="1"/>
    </xf>
    <xf numFmtId="170" fontId="0" fillId="0" borderId="0" xfId="3" applyFont="1" applyBorder="1" applyAlignment="1" applyProtection="1">
      <alignment horizontal="center"/>
    </xf>
    <xf numFmtId="170" fontId="0" fillId="0" borderId="0" xfId="3" applyFont="1" applyBorder="1" applyAlignment="1" applyProtection="1">
      <alignment horizontal="right"/>
    </xf>
    <xf numFmtId="0" fontId="0" fillId="0" borderId="0" xfId="0" applyAlignment="1">
      <alignment wrapText="1"/>
    </xf>
    <xf numFmtId="173" fontId="0" fillId="0" borderId="0" xfId="1" applyNumberFormat="1" applyFont="1" applyBorder="1" applyAlignment="1" applyProtection="1">
      <alignment horizontal="center"/>
    </xf>
    <xf numFmtId="0" fontId="0" fillId="0" borderId="0" xfId="0" applyAlignment="1">
      <alignment horizontal="left"/>
    </xf>
    <xf numFmtId="170" fontId="32" fillId="8" borderId="1" xfId="3" applyFont="1" applyFill="1" applyBorder="1" applyAlignment="1" applyProtection="1">
      <alignment horizontal="center"/>
    </xf>
    <xf numFmtId="173" fontId="32" fillId="8" borderId="1" xfId="1" applyNumberFormat="1" applyFont="1" applyFill="1" applyBorder="1" applyAlignment="1" applyProtection="1">
      <alignment horizontal="center"/>
    </xf>
    <xf numFmtId="170" fontId="33" fillId="23" borderId="1" xfId="3" applyFont="1" applyFill="1" applyBorder="1" applyAlignment="1" applyProtection="1">
      <alignment horizontal="center" wrapText="1"/>
    </xf>
    <xf numFmtId="173" fontId="33" fillId="23" borderId="1" xfId="1" applyNumberFormat="1" applyFont="1" applyFill="1" applyBorder="1" applyAlignment="1" applyProtection="1">
      <alignment horizontal="center"/>
    </xf>
    <xf numFmtId="170" fontId="33" fillId="15" borderId="1" xfId="3" applyFont="1" applyFill="1" applyBorder="1" applyAlignment="1" applyProtection="1">
      <alignment horizontal="center" wrapText="1"/>
    </xf>
    <xf numFmtId="0" fontId="0" fillId="0" borderId="1" xfId="0" applyBorder="1" applyAlignment="1">
      <alignment vertical="center"/>
    </xf>
    <xf numFmtId="0" fontId="0" fillId="0" borderId="1" xfId="0" applyBorder="1" applyAlignment="1">
      <alignment horizontal="justify" vertical="center" wrapText="1"/>
    </xf>
    <xf numFmtId="170" fontId="0" fillId="0" borderId="1" xfId="3" applyFont="1" applyBorder="1" applyAlignment="1" applyProtection="1">
      <alignment horizontal="justify" vertical="center"/>
    </xf>
    <xf numFmtId="173" fontId="0" fillId="0" borderId="1" xfId="1" applyNumberFormat="1" applyFont="1" applyBorder="1" applyAlignment="1" applyProtection="1">
      <alignment horizontal="center" vertical="center"/>
    </xf>
    <xf numFmtId="0" fontId="0" fillId="0" borderId="0" xfId="0" applyAlignment="1">
      <alignment horizontal="justify" vertical="center"/>
    </xf>
    <xf numFmtId="0" fontId="0" fillId="0" borderId="1" xfId="0" applyBorder="1" applyAlignment="1">
      <alignment horizontal="justify" vertical="center"/>
    </xf>
    <xf numFmtId="170" fontId="25" fillId="11" borderId="1" xfId="3" applyFont="1" applyFill="1" applyBorder="1" applyAlignment="1" applyProtection="1">
      <alignment horizontal="justify" vertical="center"/>
    </xf>
    <xf numFmtId="0" fontId="0" fillId="0" borderId="0" xfId="0" applyAlignment="1">
      <alignment horizontal="right" vertical="center"/>
    </xf>
    <xf numFmtId="0" fontId="0" fillId="0" borderId="0" xfId="0" applyAlignment="1">
      <alignment horizontal="left" vertical="center" wrapText="1"/>
    </xf>
    <xf numFmtId="170" fontId="0" fillId="0" borderId="0" xfId="3" applyFont="1" applyBorder="1" applyAlignment="1" applyProtection="1">
      <alignment horizontal="left" vertical="center"/>
    </xf>
    <xf numFmtId="173" fontId="0" fillId="0" borderId="0" xfId="1" applyNumberFormat="1" applyFont="1" applyBorder="1" applyAlignment="1" applyProtection="1">
      <alignment horizontal="center" vertical="center"/>
    </xf>
    <xf numFmtId="171" fontId="0" fillId="0" borderId="0" xfId="1" applyFont="1" applyBorder="1" applyAlignment="1" applyProtection="1">
      <alignment horizontal="center" vertical="center"/>
    </xf>
    <xf numFmtId="171" fontId="0" fillId="0" borderId="0" xfId="1" applyFont="1" applyBorder="1" applyAlignment="1" applyProtection="1">
      <alignment vertical="center"/>
    </xf>
    <xf numFmtId="0" fontId="0" fillId="0" borderId="0" xfId="0" applyAlignment="1">
      <alignment horizontal="left" vertical="center"/>
    </xf>
    <xf numFmtId="0" fontId="29" fillId="11" borderId="5" xfId="0" applyFont="1" applyFill="1" applyBorder="1" applyAlignment="1">
      <alignment horizontal="center" vertical="center"/>
    </xf>
    <xf numFmtId="0" fontId="29" fillId="11" borderId="9" xfId="0" applyFont="1" applyFill="1" applyBorder="1" applyAlignment="1">
      <alignment horizontal="center" vertical="center"/>
    </xf>
    <xf numFmtId="170" fontId="27" fillId="22" borderId="1" xfId="3" applyFont="1" applyFill="1" applyBorder="1" applyAlignment="1" applyProtection="1">
      <alignment horizontal="center"/>
    </xf>
    <xf numFmtId="173" fontId="27" fillId="22" borderId="1" xfId="1" applyNumberFormat="1" applyFont="1" applyFill="1" applyBorder="1" applyAlignment="1" applyProtection="1">
      <alignment horizontal="center"/>
    </xf>
    <xf numFmtId="171" fontId="27" fillId="22" borderId="1" xfId="1" applyFont="1" applyFill="1" applyBorder="1" applyAlignment="1" applyProtection="1">
      <alignment horizontal="center"/>
    </xf>
    <xf numFmtId="171" fontId="27" fillId="22" borderId="1" xfId="1" applyFont="1" applyFill="1" applyBorder="1" applyAlignment="1" applyProtection="1"/>
    <xf numFmtId="170" fontId="27" fillId="0" borderId="1" xfId="3" applyFont="1" applyBorder="1" applyAlignment="1" applyProtection="1">
      <alignment horizontal="center"/>
    </xf>
    <xf numFmtId="173" fontId="27" fillId="0" borderId="1" xfId="3" applyNumberFormat="1" applyFont="1" applyBorder="1" applyAlignment="1" applyProtection="1">
      <alignment horizontal="center"/>
    </xf>
    <xf numFmtId="170" fontId="0" fillId="0" borderId="0" xfId="0" applyNumberFormat="1" applyAlignment="1">
      <alignment horizontal="left" vertical="center"/>
    </xf>
    <xf numFmtId="170" fontId="41" fillId="0" borderId="0" xfId="0" applyNumberFormat="1" applyFont="1" applyAlignment="1">
      <alignment horizontal="left" vertical="center"/>
    </xf>
    <xf numFmtId="0" fontId="32" fillId="8" borderId="1" xfId="0" applyFont="1" applyFill="1" applyBorder="1" applyAlignment="1">
      <alignment horizontal="right" vertical="center"/>
    </xf>
    <xf numFmtId="0" fontId="32" fillId="8" borderId="1" xfId="0" applyFont="1" applyFill="1" applyBorder="1" applyAlignment="1">
      <alignment horizontal="left" vertical="center" wrapText="1"/>
    </xf>
    <xf numFmtId="170" fontId="32" fillId="8" borderId="1" xfId="3" applyFont="1" applyFill="1" applyBorder="1" applyAlignment="1" applyProtection="1">
      <alignment horizontal="left" vertical="center"/>
    </xf>
    <xf numFmtId="173" fontId="32" fillId="8" borderId="1" xfId="1" applyNumberFormat="1" applyFont="1" applyFill="1" applyBorder="1" applyAlignment="1" applyProtection="1">
      <alignment horizontal="center" vertical="center"/>
    </xf>
    <xf numFmtId="171" fontId="32" fillId="8" borderId="1" xfId="1" applyFont="1" applyFill="1" applyBorder="1" applyAlignment="1" applyProtection="1">
      <alignment horizontal="center" vertical="center"/>
    </xf>
    <xf numFmtId="0" fontId="0" fillId="22" borderId="1" xfId="0" applyFont="1" applyFill="1" applyBorder="1" applyAlignment="1">
      <alignment horizontal="right" vertical="center"/>
    </xf>
    <xf numFmtId="0" fontId="0" fillId="22" borderId="1" xfId="0" applyFont="1" applyFill="1" applyBorder="1" applyAlignment="1">
      <alignment horizontal="left" vertical="center" wrapText="1"/>
    </xf>
    <xf numFmtId="170" fontId="0" fillId="22" borderId="1" xfId="3" applyFont="1" applyFill="1" applyBorder="1" applyAlignment="1" applyProtection="1">
      <alignment horizontal="left" vertical="center"/>
    </xf>
    <xf numFmtId="173" fontId="0" fillId="22" borderId="1" xfId="1" applyNumberFormat="1" applyFont="1" applyFill="1" applyBorder="1" applyAlignment="1" applyProtection="1">
      <alignment horizontal="center" vertical="center"/>
    </xf>
    <xf numFmtId="171" fontId="0" fillId="22" borderId="1" xfId="1" applyFont="1" applyFill="1" applyBorder="1" applyAlignment="1" applyProtection="1">
      <alignment horizontal="center" vertical="center"/>
    </xf>
    <xf numFmtId="171" fontId="0" fillId="22" borderId="1" xfId="1" applyFont="1" applyFill="1" applyBorder="1" applyAlignment="1" applyProtection="1">
      <alignment vertical="center"/>
    </xf>
    <xf numFmtId="0" fontId="0" fillId="0" borderId="1" xfId="0" applyFont="1" applyBorder="1" applyAlignment="1">
      <alignment horizontal="right" vertical="center"/>
    </xf>
    <xf numFmtId="0" fontId="0" fillId="23" borderId="1" xfId="0" applyFont="1" applyFill="1" applyBorder="1" applyAlignment="1">
      <alignment horizontal="left" vertical="center" wrapText="1"/>
    </xf>
    <xf numFmtId="170" fontId="0" fillId="0" borderId="1" xfId="3" applyFont="1" applyBorder="1" applyAlignment="1" applyProtection="1">
      <alignment horizontal="left" vertical="center"/>
    </xf>
    <xf numFmtId="171" fontId="0" fillId="0" borderId="1" xfId="1" applyFont="1" applyBorder="1" applyAlignment="1" applyProtection="1">
      <alignment horizontal="center" vertical="center"/>
    </xf>
    <xf numFmtId="171" fontId="0" fillId="0" borderId="1" xfId="1" applyFont="1" applyBorder="1" applyAlignment="1" applyProtection="1">
      <alignment vertical="center"/>
    </xf>
    <xf numFmtId="0" fontId="0" fillId="0" borderId="1" xfId="0" applyFont="1" applyBorder="1" applyAlignment="1">
      <alignment horizontal="left" vertical="center" wrapText="1"/>
    </xf>
    <xf numFmtId="170" fontId="32" fillId="8" borderId="1" xfId="1" applyNumberFormat="1" applyFont="1" applyFill="1" applyBorder="1" applyAlignment="1" applyProtection="1">
      <alignment vertical="center"/>
    </xf>
    <xf numFmtId="0" fontId="0" fillId="24" borderId="1" xfId="0" applyFont="1" applyFill="1" applyBorder="1" applyAlignment="1">
      <alignment horizontal="left" vertical="center" wrapText="1"/>
    </xf>
    <xf numFmtId="170" fontId="0" fillId="24" borderId="1" xfId="3" applyFont="1" applyFill="1" applyBorder="1" applyAlignment="1" applyProtection="1">
      <alignment horizontal="left" vertical="center"/>
    </xf>
    <xf numFmtId="171" fontId="32" fillId="8" borderId="1" xfId="1" applyFont="1" applyFill="1" applyBorder="1" applyAlignment="1" applyProtection="1">
      <alignment vertical="center"/>
    </xf>
    <xf numFmtId="0" fontId="0" fillId="22" borderId="0" xfId="0" applyFont="1" applyFill="1"/>
    <xf numFmtId="170" fontId="0" fillId="22" borderId="0" xfId="3" applyFont="1" applyFill="1" applyBorder="1" applyAlignment="1" applyProtection="1"/>
    <xf numFmtId="0" fontId="42" fillId="0" borderId="0" xfId="0" applyFont="1"/>
    <xf numFmtId="0" fontId="0" fillId="0" borderId="0" xfId="0" applyFont="1" applyAlignment="1">
      <alignment vertical="center"/>
    </xf>
    <xf numFmtId="0" fontId="6" fillId="0" borderId="0" xfId="3" applyNumberFormat="1" applyFont="1" applyFill="1" applyAlignment="1" applyProtection="1"/>
    <xf numFmtId="0" fontId="40" fillId="0" borderId="0" xfId="3" applyNumberFormat="1" applyFont="1" applyFill="1" applyAlignment="1" applyProtection="1">
      <alignment vertical="center"/>
    </xf>
    <xf numFmtId="0" fontId="40" fillId="0" borderId="0" xfId="3" applyNumberFormat="1" applyFont="1" applyFill="1" applyAlignment="1" applyProtection="1">
      <alignment horizontal="left" vertical="center"/>
    </xf>
    <xf numFmtId="0" fontId="16" fillId="0" borderId="0" xfId="3" applyNumberFormat="1" applyFont="1" applyFill="1" applyAlignment="1" applyProtection="1">
      <alignment horizontal="left" vertical="center"/>
    </xf>
    <xf numFmtId="2" fontId="16" fillId="0" borderId="0" xfId="3" applyNumberFormat="1" applyFont="1" applyFill="1" applyAlignment="1" applyProtection="1">
      <alignment horizontal="left" vertical="center"/>
    </xf>
    <xf numFmtId="0" fontId="16" fillId="0" borderId="0" xfId="3" applyNumberFormat="1" applyFont="1" applyFill="1" applyAlignment="1" applyProtection="1">
      <alignment horizontal="right" vertical="center"/>
    </xf>
    <xf numFmtId="178" fontId="16" fillId="0" borderId="0" xfId="3" applyNumberFormat="1" applyFont="1" applyFill="1" applyBorder="1" applyAlignment="1" applyProtection="1">
      <alignment vertical="center"/>
    </xf>
    <xf numFmtId="0" fontId="16" fillId="0" borderId="0" xfId="3" applyNumberFormat="1" applyFont="1" applyFill="1" applyAlignment="1" applyProtection="1">
      <alignment vertical="center"/>
    </xf>
    <xf numFmtId="0" fontId="24" fillId="0" borderId="0" xfId="3" applyNumberFormat="1" applyFont="1" applyFill="1" applyAlignment="1" applyProtection="1">
      <alignment vertical="center"/>
    </xf>
    <xf numFmtId="0" fontId="22" fillId="31" borderId="1" xfId="3" applyNumberFormat="1" applyFont="1" applyFill="1" applyBorder="1" applyAlignment="1" applyProtection="1">
      <alignment vertical="center" wrapText="1"/>
    </xf>
    <xf numFmtId="0" fontId="22" fillId="31" borderId="1" xfId="3" applyNumberFormat="1" applyFont="1" applyFill="1" applyBorder="1" applyAlignment="1" applyProtection="1">
      <alignment horizontal="center" vertical="center" wrapText="1"/>
    </xf>
    <xf numFmtId="169" fontId="22" fillId="31" borderId="1" xfId="3" applyNumberFormat="1" applyFont="1" applyFill="1" applyBorder="1" applyAlignment="1" applyProtection="1">
      <alignment horizontal="center" vertical="center" wrapText="1"/>
    </xf>
    <xf numFmtId="0" fontId="24" fillId="32" borderId="1" xfId="3" applyNumberFormat="1" applyFont="1" applyFill="1" applyBorder="1" applyAlignment="1" applyProtection="1">
      <alignment horizontal="left" vertical="center" wrapText="1"/>
    </xf>
    <xf numFmtId="0" fontId="24" fillId="32" borderId="1" xfId="3" applyNumberFormat="1" applyFont="1" applyFill="1" applyBorder="1" applyAlignment="1" applyProtection="1">
      <alignment horizontal="center" vertical="center" wrapText="1"/>
    </xf>
    <xf numFmtId="0" fontId="24" fillId="11" borderId="1" xfId="3" applyNumberFormat="1" applyFont="1" applyFill="1" applyBorder="1" applyAlignment="1" applyProtection="1">
      <alignment horizontal="left" vertical="center" wrapText="1"/>
    </xf>
    <xf numFmtId="0" fontId="22" fillId="0" borderId="1" xfId="0" applyFont="1" applyBorder="1" applyAlignment="1">
      <alignment vertical="center" wrapText="1"/>
    </xf>
    <xf numFmtId="170" fontId="22" fillId="31" borderId="1" xfId="3" applyFont="1" applyFill="1" applyBorder="1" applyAlignment="1" applyProtection="1">
      <alignment horizontal="center" vertical="center" wrapText="1"/>
    </xf>
    <xf numFmtId="49" fontId="28" fillId="0" borderId="8" xfId="3" applyNumberFormat="1" applyFont="1" applyFill="1" applyBorder="1" applyAlignment="1" applyProtection="1">
      <alignment horizontal="left" vertical="center"/>
    </xf>
    <xf numFmtId="0" fontId="44" fillId="0" borderId="0" xfId="3" applyNumberFormat="1" applyFont="1" applyFill="1" applyAlignment="1" applyProtection="1">
      <alignment horizontal="center" vertical="center" wrapText="1"/>
    </xf>
    <xf numFmtId="0" fontId="44" fillId="0" borderId="11" xfId="3" applyNumberFormat="1" applyFont="1" applyFill="1" applyBorder="1" applyAlignment="1" applyProtection="1">
      <alignment horizontal="center" vertical="center" wrapText="1"/>
    </xf>
    <xf numFmtId="178" fontId="28" fillId="0" borderId="0" xfId="3" applyNumberFormat="1" applyFont="1" applyFill="1" applyBorder="1" applyAlignment="1" applyProtection="1">
      <alignment vertical="center"/>
    </xf>
    <xf numFmtId="0" fontId="28" fillId="0" borderId="0" xfId="3" applyNumberFormat="1" applyFont="1" applyFill="1" applyAlignment="1" applyProtection="1">
      <alignment vertical="center"/>
    </xf>
    <xf numFmtId="49" fontId="12" fillId="0" borderId="8" xfId="3" applyNumberFormat="1" applyFont="1" applyFill="1" applyBorder="1" applyAlignment="1" applyProtection="1">
      <alignment horizontal="center" vertical="center" wrapText="1"/>
    </xf>
    <xf numFmtId="0" fontId="12" fillId="0" borderId="0" xfId="3" applyNumberFormat="1" applyFont="1" applyFill="1" applyAlignment="1" applyProtection="1">
      <alignment horizontal="center" vertical="center" wrapText="1"/>
    </xf>
    <xf numFmtId="0" fontId="12" fillId="0" borderId="11" xfId="3" applyNumberFormat="1" applyFont="1" applyFill="1" applyBorder="1" applyAlignment="1" applyProtection="1">
      <alignment horizontal="center" vertical="center" wrapText="1"/>
    </xf>
    <xf numFmtId="0" fontId="23" fillId="30" borderId="1" xfId="3" applyNumberFormat="1" applyFont="1" applyFill="1" applyBorder="1" applyAlignment="1" applyProtection="1">
      <alignment horizontal="right" vertical="center" wrapText="1"/>
    </xf>
    <xf numFmtId="49" fontId="23" fillId="30" borderId="1" xfId="3" applyNumberFormat="1" applyFont="1" applyFill="1" applyBorder="1" applyAlignment="1" applyProtection="1">
      <alignment vertical="center"/>
    </xf>
    <xf numFmtId="0" fontId="23" fillId="30" borderId="1" xfId="3" applyNumberFormat="1" applyFont="1" applyFill="1" applyBorder="1" applyAlignment="1" applyProtection="1">
      <alignment vertical="center" wrapText="1"/>
    </xf>
    <xf numFmtId="0" fontId="12" fillId="0" borderId="0" xfId="3" applyNumberFormat="1" applyFont="1" applyFill="1" applyAlignment="1" applyProtection="1">
      <alignment vertical="center"/>
    </xf>
    <xf numFmtId="0" fontId="16" fillId="11" borderId="0" xfId="3" applyNumberFormat="1" applyFont="1" applyFill="1" applyAlignment="1" applyProtection="1">
      <alignment vertical="center"/>
    </xf>
    <xf numFmtId="0" fontId="24" fillId="11" borderId="1" xfId="3" applyNumberFormat="1" applyFont="1" applyFill="1" applyBorder="1" applyAlignment="1" applyProtection="1">
      <alignment horizontal="center" vertical="center" wrapText="1"/>
    </xf>
    <xf numFmtId="0" fontId="24" fillId="33" borderId="1" xfId="3" applyNumberFormat="1" applyFont="1" applyFill="1" applyBorder="1" applyAlignment="1" applyProtection="1">
      <alignment horizontal="left" vertical="center" wrapText="1"/>
    </xf>
    <xf numFmtId="0" fontId="24" fillId="33" borderId="1" xfId="3" applyNumberFormat="1" applyFont="1" applyFill="1" applyBorder="1" applyAlignment="1" applyProtection="1">
      <alignment horizontal="center" vertical="center" wrapText="1"/>
    </xf>
    <xf numFmtId="0" fontId="22" fillId="31" borderId="9" xfId="3" applyNumberFormat="1" applyFont="1" applyFill="1" applyBorder="1" applyAlignment="1" applyProtection="1">
      <alignment vertical="center" wrapText="1"/>
    </xf>
    <xf numFmtId="0" fontId="22" fillId="31" borderId="9" xfId="3" applyNumberFormat="1" applyFont="1" applyFill="1" applyBorder="1" applyAlignment="1" applyProtection="1">
      <alignment horizontal="center" vertical="center" wrapText="1"/>
    </xf>
    <xf numFmtId="1" fontId="22" fillId="31" borderId="1" xfId="3" applyNumberFormat="1" applyFont="1" applyFill="1" applyBorder="1" applyAlignment="1" applyProtection="1">
      <alignment horizontal="center" vertical="center" wrapText="1"/>
    </xf>
    <xf numFmtId="3" fontId="22" fillId="31" borderId="1" xfId="3" applyNumberFormat="1" applyFont="1" applyFill="1" applyBorder="1" applyAlignment="1" applyProtection="1">
      <alignment horizontal="center" vertical="center" wrapText="1"/>
    </xf>
    <xf numFmtId="0" fontId="24" fillId="31" borderId="1" xfId="3" applyNumberFormat="1" applyFont="1" applyFill="1" applyBorder="1" applyAlignment="1" applyProtection="1">
      <alignment vertical="center" wrapText="1"/>
    </xf>
    <xf numFmtId="170" fontId="24" fillId="32" borderId="1" xfId="3" applyFont="1" applyFill="1" applyBorder="1" applyAlignment="1" applyProtection="1">
      <alignment horizontal="center" vertical="center" wrapText="1"/>
    </xf>
    <xf numFmtId="170" fontId="24" fillId="11" borderId="1" xfId="3" applyFont="1" applyFill="1" applyBorder="1" applyAlignment="1" applyProtection="1">
      <alignment horizontal="center" vertical="center" wrapText="1"/>
    </xf>
    <xf numFmtId="0" fontId="24" fillId="31" borderId="9" xfId="3" applyNumberFormat="1" applyFont="1" applyFill="1" applyBorder="1" applyAlignment="1" applyProtection="1">
      <alignment vertical="center" wrapText="1"/>
    </xf>
    <xf numFmtId="170" fontId="22" fillId="31" borderId="9" xfId="3" applyFont="1" applyFill="1" applyBorder="1" applyAlignment="1" applyProtection="1">
      <alignment horizontal="center" vertical="center" wrapText="1"/>
    </xf>
    <xf numFmtId="0" fontId="24" fillId="32" borderId="9" xfId="3" applyNumberFormat="1" applyFont="1" applyFill="1" applyBorder="1" applyAlignment="1" applyProtection="1">
      <alignment horizontal="left" vertical="center" wrapText="1"/>
    </xf>
    <xf numFmtId="170" fontId="24" fillId="32" borderId="9" xfId="3" applyFont="1" applyFill="1" applyBorder="1" applyAlignment="1" applyProtection="1">
      <alignment horizontal="center" vertical="center" wrapText="1"/>
    </xf>
    <xf numFmtId="0" fontId="24" fillId="11" borderId="9" xfId="3" applyNumberFormat="1" applyFont="1" applyFill="1" applyBorder="1" applyAlignment="1" applyProtection="1">
      <alignment horizontal="left" vertical="center" wrapText="1"/>
    </xf>
    <xf numFmtId="170" fontId="24" fillId="11" borderId="9" xfId="3" applyFont="1" applyFill="1" applyBorder="1" applyAlignment="1" applyProtection="1">
      <alignment horizontal="center" vertical="center" wrapText="1"/>
    </xf>
    <xf numFmtId="170" fontId="23" fillId="30" borderId="1" xfId="3" applyFont="1" applyFill="1" applyBorder="1" applyAlignment="1" applyProtection="1">
      <alignment vertical="center" wrapText="1"/>
    </xf>
    <xf numFmtId="170" fontId="23" fillId="30" borderId="1" xfId="3" applyFont="1" applyFill="1" applyBorder="1" applyAlignment="1" applyProtection="1">
      <alignment horizontal="right" vertical="center" wrapText="1"/>
    </xf>
    <xf numFmtId="0" fontId="23" fillId="30" borderId="1" xfId="3" applyNumberFormat="1" applyFont="1" applyFill="1" applyBorder="1" applyAlignment="1" applyProtection="1">
      <alignment vertical="center"/>
    </xf>
    <xf numFmtId="0" fontId="24" fillId="11" borderId="5" xfId="3" applyNumberFormat="1" applyFont="1" applyFill="1" applyBorder="1" applyAlignment="1" applyProtection="1">
      <alignment horizontal="left" vertical="center" wrapText="1"/>
    </xf>
    <xf numFmtId="170" fontId="24" fillId="11" borderId="2" xfId="3" applyFont="1" applyFill="1" applyBorder="1" applyAlignment="1" applyProtection="1">
      <alignment horizontal="center" vertical="center" wrapText="1"/>
    </xf>
    <xf numFmtId="170" fontId="24" fillId="11" borderId="5" xfId="3" applyFont="1" applyFill="1" applyBorder="1" applyAlignment="1" applyProtection="1">
      <alignment horizontal="center" vertical="center" wrapText="1"/>
    </xf>
    <xf numFmtId="0" fontId="22" fillId="31" borderId="16" xfId="3" applyNumberFormat="1" applyFont="1" applyFill="1" applyBorder="1" applyAlignment="1" applyProtection="1">
      <alignment vertical="center" wrapText="1"/>
    </xf>
    <xf numFmtId="170" fontId="22" fillId="31" borderId="16" xfId="3" applyFont="1" applyFill="1" applyBorder="1" applyAlignment="1" applyProtection="1">
      <alignment horizontal="center" vertical="center" wrapText="1"/>
    </xf>
    <xf numFmtId="0" fontId="24" fillId="11" borderId="18" xfId="3" applyNumberFormat="1" applyFont="1" applyFill="1" applyBorder="1" applyAlignment="1" applyProtection="1">
      <alignment horizontal="left" vertical="center" wrapText="1"/>
    </xf>
    <xf numFmtId="170" fontId="24" fillId="11" borderId="19" xfId="3" applyFont="1" applyFill="1" applyBorder="1" applyAlignment="1" applyProtection="1">
      <alignment horizontal="center" vertical="center" wrapText="1"/>
    </xf>
    <xf numFmtId="170" fontId="24" fillId="11" borderId="18" xfId="3" applyFont="1" applyFill="1" applyBorder="1" applyAlignment="1" applyProtection="1">
      <alignment horizontal="center" vertical="center" wrapText="1"/>
    </xf>
    <xf numFmtId="179" fontId="36" fillId="0" borderId="0" xfId="3" applyNumberFormat="1" applyFont="1" applyFill="1" applyAlignment="1" applyProtection="1">
      <alignment horizontal="center"/>
    </xf>
    <xf numFmtId="176" fontId="36" fillId="0" borderId="0" xfId="3" applyNumberFormat="1" applyFont="1" applyFill="1" applyBorder="1" applyAlignment="1" applyProtection="1">
      <alignment horizontal="center"/>
    </xf>
    <xf numFmtId="176" fontId="0" fillId="0" borderId="0" xfId="3" applyNumberFormat="1" applyFont="1" applyFill="1" applyBorder="1" applyAlignment="1" applyProtection="1"/>
    <xf numFmtId="179" fontId="36" fillId="0" borderId="0" xfId="3" applyNumberFormat="1" applyFont="1" applyFill="1" applyAlignment="1" applyProtection="1">
      <alignment vertical="center"/>
    </xf>
    <xf numFmtId="0" fontId="6" fillId="0" borderId="0" xfId="3" applyNumberFormat="1" applyFont="1" applyFill="1" applyAlignment="1" applyProtection="1">
      <alignment vertical="center"/>
    </xf>
    <xf numFmtId="179" fontId="36" fillId="0" borderId="0" xfId="3" applyNumberFormat="1" applyFont="1" applyFill="1" applyAlignment="1" applyProtection="1"/>
    <xf numFmtId="169" fontId="36" fillId="0" borderId="0" xfId="3" applyNumberFormat="1" applyFont="1" applyFill="1" applyBorder="1" applyAlignment="1" applyProtection="1"/>
    <xf numFmtId="176" fontId="10" fillId="0" borderId="0" xfId="3" applyNumberFormat="1" applyFont="1" applyFill="1" applyBorder="1" applyAlignment="1" applyProtection="1">
      <alignment horizontal="left"/>
    </xf>
    <xf numFmtId="176" fontId="36" fillId="0" borderId="0" xfId="3" applyNumberFormat="1" applyFont="1" applyFill="1" applyBorder="1" applyAlignment="1" applyProtection="1"/>
    <xf numFmtId="179" fontId="16" fillId="0" borderId="0" xfId="3" applyNumberFormat="1" applyFont="1" applyFill="1" applyAlignment="1" applyProtection="1"/>
    <xf numFmtId="179" fontId="16" fillId="0" borderId="3" xfId="3" applyNumberFormat="1" applyFont="1" applyFill="1" applyBorder="1" applyAlignment="1" applyProtection="1"/>
    <xf numFmtId="169" fontId="16" fillId="0" borderId="3" xfId="3" applyNumberFormat="1" applyFont="1" applyFill="1" applyBorder="1" applyAlignment="1" applyProtection="1">
      <alignment horizontal="center"/>
    </xf>
    <xf numFmtId="172" fontId="16" fillId="0" borderId="3" xfId="3" applyNumberFormat="1" applyFont="1" applyFill="1" applyBorder="1" applyAlignment="1" applyProtection="1">
      <alignment horizontal="center"/>
    </xf>
    <xf numFmtId="179" fontId="12" fillId="0" borderId="3" xfId="3" applyNumberFormat="1" applyFont="1" applyFill="1" applyBorder="1" applyAlignment="1" applyProtection="1"/>
    <xf numFmtId="169" fontId="12" fillId="0" borderId="3" xfId="3" applyNumberFormat="1" applyFont="1" applyFill="1" applyBorder="1" applyAlignment="1" applyProtection="1">
      <alignment horizontal="center"/>
    </xf>
    <xf numFmtId="171" fontId="14" fillId="0" borderId="3" xfId="3" applyNumberFormat="1" applyFont="1" applyFill="1" applyBorder="1" applyAlignment="1" applyProtection="1">
      <alignment horizontal="center"/>
    </xf>
    <xf numFmtId="172" fontId="14" fillId="0" borderId="3" xfId="3" applyNumberFormat="1" applyFont="1" applyFill="1" applyBorder="1" applyAlignment="1" applyProtection="1">
      <alignment horizontal="center"/>
    </xf>
    <xf numFmtId="171" fontId="16" fillId="0" borderId="3" xfId="3" applyNumberFormat="1" applyFont="1" applyFill="1" applyBorder="1" applyAlignment="1" applyProtection="1">
      <alignment horizontal="center"/>
    </xf>
    <xf numFmtId="171" fontId="14" fillId="0" borderId="0" xfId="3" applyNumberFormat="1" applyFont="1" applyFill="1" applyBorder="1" applyAlignment="1" applyProtection="1">
      <alignment horizontal="center"/>
    </xf>
    <xf numFmtId="172" fontId="14" fillId="0" borderId="0" xfId="3" applyNumberFormat="1" applyFont="1" applyFill="1" applyBorder="1" applyAlignment="1" applyProtection="1">
      <alignment horizontal="center"/>
    </xf>
    <xf numFmtId="171" fontId="16" fillId="0" borderId="0" xfId="3" applyNumberFormat="1" applyFont="1" applyFill="1" applyBorder="1" applyAlignment="1" applyProtection="1">
      <alignment horizontal="center"/>
    </xf>
    <xf numFmtId="0" fontId="7" fillId="0" borderId="0" xfId="3" applyNumberFormat="1" applyFont="1" applyFill="1" applyAlignment="1" applyProtection="1"/>
    <xf numFmtId="0" fontId="6" fillId="0" borderId="0" xfId="3" applyNumberFormat="1" applyFont="1" applyFill="1" applyAlignment="1" applyProtection="1"/>
    <xf numFmtId="169" fontId="6" fillId="0" borderId="0" xfId="3" applyNumberFormat="1" applyFont="1" applyFill="1" applyAlignment="1" applyProtection="1"/>
    <xf numFmtId="167" fontId="6" fillId="0" borderId="0" xfId="3" applyNumberFormat="1" applyFont="1" applyFill="1" applyAlignment="1" applyProtection="1"/>
    <xf numFmtId="180" fontId="16" fillId="0" borderId="3" xfId="3" applyNumberFormat="1" applyFont="1" applyFill="1" applyBorder="1" applyAlignment="1" applyProtection="1">
      <alignment horizontal="center"/>
    </xf>
    <xf numFmtId="2" fontId="0" fillId="0" borderId="0" xfId="0" applyNumberFormat="1"/>
    <xf numFmtId="180" fontId="12" fillId="0" borderId="3" xfId="3" applyNumberFormat="1" applyFont="1" applyFill="1" applyBorder="1" applyAlignment="1" applyProtection="1">
      <alignment horizontal="center"/>
    </xf>
    <xf numFmtId="0" fontId="55" fillId="0" borderId="0" xfId="3" applyNumberFormat="1" applyFont="1" applyFill="1" applyAlignment="1" applyProtection="1"/>
    <xf numFmtId="0" fontId="29" fillId="36" borderId="0" xfId="3" applyNumberFormat="1" applyFont="1" applyFill="1" applyAlignment="1" applyProtection="1">
      <alignment horizontal="right" vertical="center"/>
    </xf>
    <xf numFmtId="0" fontId="29" fillId="36" borderId="0" xfId="3" applyNumberFormat="1" applyFont="1" applyFill="1" applyAlignment="1" applyProtection="1">
      <alignment horizontal="right"/>
    </xf>
    <xf numFmtId="14" fontId="55" fillId="0" borderId="0" xfId="3" applyNumberFormat="1" applyFont="1" applyFill="1" applyAlignment="1" applyProtection="1">
      <alignment horizontal="left" indent="1"/>
    </xf>
    <xf numFmtId="0" fontId="31" fillId="0" borderId="0" xfId="3" applyNumberFormat="1" applyFont="1" applyFill="1" applyAlignment="1" applyProtection="1">
      <alignment horizontal="right"/>
    </xf>
    <xf numFmtId="0" fontId="55" fillId="0" borderId="0" xfId="3" applyNumberFormat="1" applyFont="1" applyFill="1" applyAlignment="1" applyProtection="1">
      <alignment horizontal="left"/>
    </xf>
    <xf numFmtId="0" fontId="29" fillId="36" borderId="0" xfId="3" applyNumberFormat="1" applyFont="1" applyFill="1" applyAlignment="1" applyProtection="1"/>
    <xf numFmtId="0" fontId="29" fillId="36" borderId="0" xfId="3" applyNumberFormat="1" applyFont="1" applyFill="1" applyAlignment="1" applyProtection="1">
      <alignment horizontal="center"/>
    </xf>
    <xf numFmtId="0" fontId="29" fillId="31" borderId="0" xfId="3" applyNumberFormat="1" applyFont="1" applyFill="1" applyAlignment="1" applyProtection="1">
      <alignment horizontal="right"/>
    </xf>
    <xf numFmtId="181" fontId="0" fillId="0" borderId="0" xfId="3" applyNumberFormat="1" applyFont="1" applyFill="1" applyBorder="1" applyAlignment="1" applyProtection="1"/>
    <xf numFmtId="169" fontId="55" fillId="0" borderId="0" xfId="3" applyNumberFormat="1" applyFont="1" applyFill="1" applyAlignment="1" applyProtection="1"/>
    <xf numFmtId="0" fontId="36" fillId="0" borderId="0" xfId="0" applyFont="1" applyAlignment="1">
      <alignment vertical="center"/>
    </xf>
    <xf numFmtId="169" fontId="16" fillId="0" borderId="1" xfId="3" applyNumberFormat="1" applyFont="1" applyFill="1" applyBorder="1" applyAlignment="1" applyProtection="1">
      <alignment horizontal="left" vertical="center" wrapText="1"/>
    </xf>
    <xf numFmtId="0" fontId="10" fillId="0" borderId="1" xfId="0" applyFont="1" applyBorder="1" applyAlignment="1">
      <alignment vertical="center" wrapText="1"/>
    </xf>
    <xf numFmtId="0" fontId="10" fillId="0" borderId="1" xfId="0" applyFont="1" applyBorder="1" applyAlignment="1">
      <alignment wrapText="1"/>
    </xf>
    <xf numFmtId="49" fontId="16" fillId="37" borderId="1" xfId="3" applyNumberFormat="1" applyFont="1" applyFill="1" applyBorder="1" applyAlignment="1" applyProtection="1">
      <alignment horizontal="right" vertical="center"/>
    </xf>
    <xf numFmtId="2" fontId="16" fillId="37" borderId="1" xfId="3" applyNumberFormat="1" applyFont="1" applyFill="1" applyBorder="1" applyAlignment="1" applyProtection="1">
      <alignment horizontal="left" vertical="center" wrapText="1"/>
    </xf>
    <xf numFmtId="169" fontId="10" fillId="37" borderId="1" xfId="3" applyNumberFormat="1" applyFont="1" applyFill="1" applyBorder="1" applyAlignment="1" applyProtection="1">
      <alignment vertical="center"/>
    </xf>
    <xf numFmtId="49" fontId="16" fillId="0" borderId="1" xfId="3" applyNumberFormat="1" applyFont="1" applyFill="1" applyBorder="1" applyAlignment="1" applyProtection="1">
      <alignment horizontal="right" vertical="center" wrapText="1"/>
    </xf>
    <xf numFmtId="49" fontId="16" fillId="26" borderId="1" xfId="3" applyNumberFormat="1" applyFont="1" applyFill="1" applyBorder="1" applyAlignment="1" applyProtection="1">
      <alignment horizontal="right" vertical="center" wrapText="1"/>
    </xf>
    <xf numFmtId="49" fontId="16" fillId="26" borderId="1" xfId="3" applyNumberFormat="1" applyFont="1" applyFill="1" applyBorder="1" applyAlignment="1" applyProtection="1">
      <alignment horizontal="left" vertical="center" wrapText="1"/>
    </xf>
    <xf numFmtId="169" fontId="10" fillId="26" borderId="1" xfId="3" applyNumberFormat="1" applyFont="1" applyFill="1" applyBorder="1" applyAlignment="1" applyProtection="1">
      <alignment vertical="center"/>
    </xf>
    <xf numFmtId="49" fontId="16" fillId="26" borderId="1" xfId="3" applyNumberFormat="1" applyFont="1" applyFill="1" applyBorder="1" applyAlignment="1" applyProtection="1">
      <alignment horizontal="right" vertical="center"/>
    </xf>
    <xf numFmtId="49" fontId="12" fillId="26" borderId="1" xfId="3" applyNumberFormat="1" applyFont="1" applyFill="1" applyBorder="1" applyAlignment="1" applyProtection="1">
      <alignment horizontal="left" vertical="center" wrapText="1"/>
    </xf>
    <xf numFmtId="169" fontId="12" fillId="26" borderId="1" xfId="3" applyNumberFormat="1" applyFont="1" applyFill="1" applyBorder="1" applyAlignment="1" applyProtection="1">
      <alignment horizontal="left" vertical="center" wrapText="1"/>
    </xf>
    <xf numFmtId="49" fontId="12" fillId="11" borderId="1" xfId="3" applyNumberFormat="1" applyFont="1" applyFill="1" applyBorder="1" applyAlignment="1" applyProtection="1">
      <alignment horizontal="right" vertical="center"/>
    </xf>
    <xf numFmtId="2" fontId="12" fillId="0" borderId="1" xfId="3" applyNumberFormat="1" applyFont="1" applyFill="1" applyBorder="1" applyAlignment="1" applyProtection="1">
      <alignment horizontal="left" vertical="center" wrapText="1"/>
    </xf>
    <xf numFmtId="0" fontId="36" fillId="0" borderId="0" xfId="0" applyFont="1"/>
    <xf numFmtId="49" fontId="36" fillId="0" borderId="1" xfId="0" applyNumberFormat="1" applyFont="1" applyBorder="1" applyAlignment="1">
      <alignment horizontal="center"/>
    </xf>
    <xf numFmtId="169" fontId="10" fillId="37" borderId="1" xfId="3" applyNumberFormat="1" applyFont="1" applyFill="1" applyBorder="1" applyAlignment="1" applyProtection="1">
      <alignment horizontal="left" vertical="center"/>
    </xf>
    <xf numFmtId="169" fontId="12" fillId="0" borderId="1" xfId="3" applyNumberFormat="1" applyFont="1" applyFill="1" applyBorder="1" applyAlignment="1" applyProtection="1">
      <alignment horizontal="left" vertical="center" wrapText="1"/>
    </xf>
    <xf numFmtId="0" fontId="0" fillId="0" borderId="0" xfId="0" applyFont="1" applyAlignment="1">
      <alignment horizontal="center"/>
    </xf>
    <xf numFmtId="169" fontId="0" fillId="0" borderId="0" xfId="0" applyNumberFormat="1" applyFont="1"/>
    <xf numFmtId="0" fontId="10" fillId="0" borderId="1" xfId="0" applyFont="1" applyBorder="1" applyAlignment="1">
      <alignment horizontal="left" vertical="center" wrapText="1"/>
    </xf>
    <xf numFmtId="0" fontId="10" fillId="0" borderId="1" xfId="0" applyFont="1" applyBorder="1" applyAlignment="1">
      <alignment horizontal="left" wrapText="1"/>
    </xf>
    <xf numFmtId="0" fontId="55" fillId="0" borderId="0" xfId="3" applyNumberFormat="1" applyFont="1" applyFill="1" applyAlignment="1" applyProtection="1"/>
    <xf numFmtId="0" fontId="6" fillId="0" borderId="0" xfId="3" applyNumberFormat="1" applyFont="1" applyFill="1" applyAlignment="1" applyProtection="1"/>
    <xf numFmtId="0" fontId="32" fillId="38" borderId="20" xfId="3" applyNumberFormat="1" applyFont="1" applyFill="1" applyBorder="1" applyAlignment="1" applyProtection="1">
      <alignment horizontal="center" vertical="center"/>
    </xf>
    <xf numFmtId="0" fontId="32" fillId="38" borderId="22" xfId="3" applyNumberFormat="1" applyFont="1" applyFill="1" applyBorder="1" applyAlignment="1" applyProtection="1">
      <alignment horizontal="center" vertical="center" wrapText="1"/>
    </xf>
    <xf numFmtId="0" fontId="13" fillId="38" borderId="20" xfId="3" applyNumberFormat="1" applyFont="1" applyFill="1" applyBorder="1" applyAlignment="1" applyProtection="1">
      <alignment horizontal="center" vertical="center"/>
    </xf>
    <xf numFmtId="0" fontId="16" fillId="0" borderId="23" xfId="3" applyNumberFormat="1" applyFont="1" applyFill="1" applyBorder="1" applyAlignment="1" applyProtection="1">
      <alignment horizontal="center" vertical="center"/>
    </xf>
    <xf numFmtId="0" fontId="16" fillId="0" borderId="0" xfId="3" applyNumberFormat="1" applyFont="1" applyFill="1" applyAlignment="1" applyProtection="1">
      <alignment horizontal="center" vertical="center"/>
    </xf>
    <xf numFmtId="0" fontId="16" fillId="0" borderId="0" xfId="3" applyNumberFormat="1" applyFont="1" applyFill="1" applyAlignment="1" applyProtection="1">
      <alignment vertical="center" wrapText="1"/>
    </xf>
    <xf numFmtId="0" fontId="48" fillId="38" borderId="26" xfId="3" applyNumberFormat="1" applyFont="1" applyFill="1" applyBorder="1" applyAlignment="1" applyProtection="1">
      <alignment horizontal="center" vertical="center" wrapText="1"/>
    </xf>
    <xf numFmtId="0" fontId="48" fillId="38" borderId="3" xfId="3" applyNumberFormat="1" applyFont="1" applyFill="1" applyBorder="1" applyAlignment="1" applyProtection="1">
      <alignment horizontal="center" vertical="center" wrapText="1"/>
    </xf>
    <xf numFmtId="0" fontId="48" fillId="38" borderId="27" xfId="3" applyNumberFormat="1" applyFont="1" applyFill="1" applyBorder="1" applyAlignment="1" applyProtection="1">
      <alignment horizontal="center" vertical="center" wrapText="1"/>
    </xf>
    <xf numFmtId="0" fontId="12" fillId="0" borderId="23" xfId="3" applyNumberFormat="1" applyFont="1" applyFill="1" applyBorder="1" applyAlignment="1" applyProtection="1">
      <alignment horizontal="left" vertical="center" wrapText="1"/>
    </xf>
    <xf numFmtId="14" fontId="16" fillId="0" borderId="24" xfId="3" applyNumberFormat="1" applyFont="1" applyFill="1" applyBorder="1" applyAlignment="1" applyProtection="1">
      <alignment horizontal="center" vertical="center" wrapText="1"/>
    </xf>
    <xf numFmtId="14" fontId="16" fillId="0" borderId="25" xfId="3" applyNumberFormat="1" applyFont="1" applyFill="1" applyBorder="1" applyAlignment="1" applyProtection="1">
      <alignment horizontal="center" vertical="center" wrapText="1"/>
    </xf>
    <xf numFmtId="0" fontId="16" fillId="0" borderId="26" xfId="3" applyNumberFormat="1" applyFont="1" applyFill="1" applyBorder="1" applyAlignment="1" applyProtection="1"/>
    <xf numFmtId="182" fontId="16" fillId="0" borderId="3" xfId="3" applyNumberFormat="1" applyFont="1" applyFill="1" applyBorder="1" applyAlignment="1" applyProtection="1">
      <alignment horizontal="right" vertical="center" wrapText="1"/>
    </xf>
    <xf numFmtId="182" fontId="16" fillId="0" borderId="27" xfId="3" applyNumberFormat="1" applyFont="1" applyFill="1" applyBorder="1" applyAlignment="1" applyProtection="1">
      <alignment horizontal="right" vertical="center" wrapText="1"/>
    </xf>
    <xf numFmtId="0" fontId="0" fillId="0" borderId="0" xfId="3" applyNumberFormat="1" applyFont="1" applyFill="1" applyAlignment="1" applyProtection="1"/>
    <xf numFmtId="0" fontId="48" fillId="38" borderId="23" xfId="3" applyNumberFormat="1" applyFont="1" applyFill="1" applyBorder="1" applyAlignment="1" applyProtection="1">
      <alignment horizontal="center" vertical="center" wrapText="1"/>
    </xf>
    <xf numFmtId="182" fontId="48" fillId="38" borderId="24" xfId="3" applyNumberFormat="1" applyFont="1" applyFill="1" applyBorder="1" applyAlignment="1" applyProtection="1">
      <alignment horizontal="right" vertical="center" wrapText="1"/>
    </xf>
    <xf numFmtId="182" fontId="48" fillId="38" borderId="25" xfId="3" applyNumberFormat="1" applyFont="1" applyFill="1" applyBorder="1" applyAlignment="1" applyProtection="1">
      <alignment horizontal="right" vertical="center" wrapText="1"/>
    </xf>
    <xf numFmtId="179" fontId="18" fillId="0" borderId="0" xfId="3" applyNumberFormat="1" applyFont="1" applyFill="1" applyAlignment="1" applyProtection="1"/>
    <xf numFmtId="182" fontId="55" fillId="0" borderId="0" xfId="3" applyNumberFormat="1" applyFont="1" applyFill="1" applyAlignment="1" applyProtection="1"/>
    <xf numFmtId="49" fontId="16" fillId="0" borderId="26" xfId="3" applyNumberFormat="1" applyFont="1" applyFill="1" applyBorder="1" applyAlignment="1" applyProtection="1">
      <alignment vertical="center" wrapText="1"/>
    </xf>
    <xf numFmtId="0" fontId="10" fillId="0" borderId="0" xfId="0" applyFont="1" applyAlignment="1">
      <alignment horizontal="right" vertical="center"/>
    </xf>
    <xf numFmtId="0" fontId="36" fillId="4" borderId="0" xfId="0" applyFont="1" applyFill="1" applyAlignment="1">
      <alignment horizontal="center" vertical="center"/>
    </xf>
    <xf numFmtId="0" fontId="36" fillId="4" borderId="0" xfId="0" applyFont="1" applyFill="1" applyAlignment="1">
      <alignment horizontal="left" vertical="center"/>
    </xf>
    <xf numFmtId="0" fontId="10" fillId="0" borderId="0" xfId="0" applyFont="1" applyAlignment="1">
      <alignment horizontal="left" vertical="center"/>
    </xf>
    <xf numFmtId="49" fontId="10" fillId="0" borderId="0" xfId="0" applyNumberFormat="1" applyFont="1" applyAlignment="1">
      <alignment vertical="center"/>
    </xf>
    <xf numFmtId="0" fontId="10" fillId="0" borderId="0" xfId="0" applyFont="1" applyAlignment="1">
      <alignment horizontal="left" vertical="center" wrapText="1"/>
    </xf>
    <xf numFmtId="0" fontId="49" fillId="0" borderId="0" xfId="0" applyFont="1" applyAlignment="1">
      <alignment horizontal="left" vertical="center" wrapText="1"/>
    </xf>
    <xf numFmtId="0" fontId="10" fillId="0" borderId="0" xfId="0" applyFont="1" applyAlignment="1">
      <alignment vertical="center" wrapText="1"/>
    </xf>
    <xf numFmtId="0" fontId="37" fillId="0" borderId="0" xfId="0" applyFont="1" applyAlignment="1">
      <alignment vertical="center"/>
    </xf>
    <xf numFmtId="0" fontId="8" fillId="0" borderId="0" xfId="3" applyNumberFormat="1" applyFont="1" applyFill="1" applyAlignment="1" applyProtection="1">
      <alignment vertical="center"/>
    </xf>
    <xf numFmtId="169" fontId="0" fillId="0" borderId="0" xfId="3" applyNumberFormat="1" applyFont="1" applyFill="1" applyBorder="1" applyAlignment="1" applyProtection="1"/>
    <xf numFmtId="0" fontId="6" fillId="0" borderId="34" xfId="3" applyNumberFormat="1" applyFont="1" applyFill="1" applyBorder="1" applyAlignment="1" applyProtection="1"/>
    <xf numFmtId="0" fontId="6" fillId="0" borderId="35" xfId="3" applyNumberFormat="1" applyFont="1" applyFill="1" applyBorder="1" applyAlignment="1" applyProtection="1"/>
    <xf numFmtId="0" fontId="51" fillId="0" borderId="34" xfId="3" applyNumberFormat="1" applyFont="1" applyFill="1" applyBorder="1" applyAlignment="1" applyProtection="1">
      <alignment vertical="center"/>
    </xf>
    <xf numFmtId="0" fontId="46" fillId="0" borderId="0" xfId="3" applyNumberFormat="1" applyFont="1" applyFill="1" applyAlignment="1" applyProtection="1"/>
    <xf numFmtId="0" fontId="6" fillId="22" borderId="34" xfId="3" applyNumberFormat="1" applyFont="1" applyFill="1" applyBorder="1" applyAlignment="1" applyProtection="1">
      <alignment horizontal="center" vertical="center"/>
    </xf>
    <xf numFmtId="0" fontId="6" fillId="22" borderId="0" xfId="3" applyNumberFormat="1" applyFont="1" applyFill="1" applyAlignment="1" applyProtection="1">
      <alignment horizontal="center" vertical="center"/>
    </xf>
    <xf numFmtId="0" fontId="6" fillId="22" borderId="35" xfId="3" applyNumberFormat="1" applyFont="1" applyFill="1" applyBorder="1" applyAlignment="1" applyProtection="1">
      <alignment horizontal="center" vertical="center" wrapText="1"/>
    </xf>
    <xf numFmtId="0" fontId="6" fillId="0" borderId="34" xfId="3" applyNumberFormat="1" applyFont="1" applyFill="1" applyBorder="1" applyAlignment="1" applyProtection="1">
      <alignment horizontal="left" vertical="center"/>
    </xf>
    <xf numFmtId="0" fontId="6" fillId="0" borderId="0" xfId="3" applyNumberFormat="1" applyFont="1" applyFill="1" applyAlignment="1" applyProtection="1">
      <alignment horizontal="left" vertical="center" wrapText="1"/>
    </xf>
    <xf numFmtId="0" fontId="6" fillId="0" borderId="34" xfId="3" applyNumberFormat="1" applyFont="1" applyFill="1" applyBorder="1" applyAlignment="1" applyProtection="1">
      <alignment vertical="center"/>
    </xf>
    <xf numFmtId="0" fontId="6" fillId="0" borderId="35" xfId="3" applyNumberFormat="1" applyFont="1" applyFill="1" applyBorder="1" applyAlignment="1" applyProtection="1">
      <alignment vertical="center"/>
    </xf>
    <xf numFmtId="0" fontId="6" fillId="0" borderId="36" xfId="3" applyNumberFormat="1" applyFont="1" applyFill="1" applyBorder="1" applyAlignment="1" applyProtection="1">
      <alignment horizontal="left" vertical="center" wrapText="1"/>
    </xf>
    <xf numFmtId="0" fontId="6" fillId="0" borderId="37" xfId="3" applyNumberFormat="1" applyFont="1" applyFill="1" applyBorder="1" applyAlignment="1" applyProtection="1">
      <alignment horizontal="left" vertical="center" wrapText="1"/>
    </xf>
    <xf numFmtId="0" fontId="6" fillId="0" borderId="38" xfId="3" applyNumberFormat="1" applyFont="1" applyFill="1" applyBorder="1" applyAlignment="1" applyProtection="1">
      <alignment horizontal="center" vertical="center"/>
    </xf>
    <xf numFmtId="0" fontId="6" fillId="0" borderId="35" xfId="3" applyNumberFormat="1" applyFont="1" applyFill="1" applyBorder="1" applyAlignment="1" applyProtection="1">
      <alignment horizontal="center"/>
    </xf>
    <xf numFmtId="0" fontId="51" fillId="0" borderId="34" xfId="3" applyNumberFormat="1" applyFont="1" applyFill="1" applyBorder="1" applyAlignment="1" applyProtection="1">
      <alignment horizontal="left"/>
    </xf>
    <xf numFmtId="0" fontId="46" fillId="0" borderId="0" xfId="3" applyNumberFormat="1" applyFont="1" applyFill="1" applyAlignment="1" applyProtection="1">
      <alignment horizontal="left"/>
    </xf>
    <xf numFmtId="0" fontId="6" fillId="22" borderId="33" xfId="3" applyNumberFormat="1" applyFont="1" applyFill="1" applyBorder="1" applyAlignment="1" applyProtection="1">
      <alignment horizontal="center" vertical="center"/>
    </xf>
    <xf numFmtId="0" fontId="6" fillId="22" borderId="39" xfId="3" applyNumberFormat="1" applyFont="1" applyFill="1" applyBorder="1" applyAlignment="1" applyProtection="1">
      <alignment horizontal="center" vertical="center"/>
    </xf>
    <xf numFmtId="0" fontId="6" fillId="22" borderId="40" xfId="3" applyNumberFormat="1" applyFont="1" applyFill="1" applyBorder="1" applyAlignment="1" applyProtection="1">
      <alignment horizontal="center" vertical="center" wrapText="1"/>
    </xf>
    <xf numFmtId="0" fontId="6" fillId="0" borderId="36" xfId="3" applyNumberFormat="1" applyFont="1" applyFill="1" applyBorder="1" applyAlignment="1" applyProtection="1">
      <alignment horizontal="left" vertical="center"/>
    </xf>
    <xf numFmtId="0" fontId="6" fillId="0" borderId="0" xfId="3" applyNumberFormat="1" applyFont="1" applyFill="1" applyAlignment="1" applyProtection="1">
      <alignment horizontal="center"/>
    </xf>
    <xf numFmtId="0" fontId="53" fillId="15" borderId="41" xfId="0" applyFont="1" applyFill="1" applyBorder="1" applyAlignment="1">
      <alignment horizontal="center" vertical="center" wrapText="1"/>
    </xf>
    <xf numFmtId="0" fontId="53" fillId="15" borderId="42" xfId="0" applyFont="1" applyFill="1" applyBorder="1" applyAlignment="1">
      <alignment horizontal="center" vertical="center" wrapText="1"/>
    </xf>
    <xf numFmtId="169" fontId="30" fillId="20" borderId="1" xfId="3" applyNumberFormat="1" applyFont="1" applyFill="1" applyBorder="1" applyAlignment="1" applyProtection="1">
      <alignment horizontal="left" vertical="center" wrapText="1"/>
    </xf>
    <xf numFmtId="49" fontId="13" fillId="39" borderId="1" xfId="3" applyNumberFormat="1" applyFont="1" applyFill="1" applyBorder="1" applyAlignment="1" applyProtection="1">
      <alignment horizontal="right" vertical="center"/>
    </xf>
    <xf numFmtId="49" fontId="13" fillId="39" borderId="1" xfId="3" applyNumberFormat="1" applyFont="1" applyFill="1" applyBorder="1" applyAlignment="1" applyProtection="1">
      <alignment horizontal="center" vertical="center"/>
    </xf>
    <xf numFmtId="49" fontId="13" fillId="39" borderId="1" xfId="3" applyNumberFormat="1" applyFont="1" applyFill="1" applyBorder="1" applyAlignment="1" applyProtection="1">
      <alignment horizontal="left" vertical="center" wrapText="1"/>
    </xf>
    <xf numFmtId="49" fontId="13" fillId="39" borderId="1" xfId="3" applyNumberFormat="1" applyFont="1" applyFill="1" applyBorder="1" applyAlignment="1" applyProtection="1">
      <alignment horizontal="center" vertical="center" wrapText="1"/>
    </xf>
    <xf numFmtId="169" fontId="13" fillId="39" borderId="1" xfId="3" applyNumberFormat="1" applyFont="1" applyFill="1" applyBorder="1" applyAlignment="1" applyProtection="1">
      <alignment horizontal="left" vertical="center" wrapText="1"/>
    </xf>
    <xf numFmtId="169" fontId="30" fillId="39" borderId="1" xfId="3" applyNumberFormat="1" applyFont="1" applyFill="1" applyBorder="1" applyAlignment="1" applyProtection="1">
      <alignment horizontal="left" vertical="center" wrapText="1"/>
    </xf>
    <xf numFmtId="170" fontId="16" fillId="0" borderId="1" xfId="3" applyFont="1" applyBorder="1" applyAlignment="1" applyProtection="1">
      <alignment horizontal="center" vertical="center" wrapText="1"/>
    </xf>
    <xf numFmtId="0" fontId="62" fillId="0" borderId="0" xfId="7" applyFont="1" applyAlignment="1">
      <alignment horizontal="left" vertical="center"/>
    </xf>
    <xf numFmtId="0" fontId="62" fillId="0" borderId="0" xfId="7" applyFont="1" applyAlignment="1">
      <alignment vertical="center"/>
    </xf>
    <xf numFmtId="0" fontId="62" fillId="0" borderId="0" xfId="7" applyFont="1" applyAlignment="1">
      <alignment vertical="center" wrapText="1"/>
    </xf>
    <xf numFmtId="0" fontId="63" fillId="0" borderId="0" xfId="5" applyFont="1"/>
    <xf numFmtId="41" fontId="64" fillId="0" borderId="0" xfId="7" applyNumberFormat="1" applyFont="1" applyAlignment="1">
      <alignment horizontal="left" vertical="center" wrapText="1"/>
    </xf>
    <xf numFmtId="41" fontId="62" fillId="0" borderId="0" xfId="8" applyFont="1" applyAlignment="1">
      <alignment horizontal="center" vertical="center"/>
    </xf>
    <xf numFmtId="0" fontId="62" fillId="0" borderId="0" xfId="7" applyFont="1" applyAlignment="1">
      <alignment horizontal="center" vertical="center"/>
    </xf>
    <xf numFmtId="0" fontId="65" fillId="0" borderId="0" xfId="7" applyFont="1" applyAlignment="1">
      <alignment vertical="center"/>
    </xf>
    <xf numFmtId="41" fontId="65" fillId="0" borderId="0" xfId="7" applyNumberFormat="1" applyFont="1" applyAlignment="1">
      <alignment vertical="center"/>
    </xf>
    <xf numFmtId="41" fontId="62" fillId="0" borderId="0" xfId="7" applyNumberFormat="1" applyFont="1" applyAlignment="1">
      <alignment vertical="center"/>
    </xf>
    <xf numFmtId="164" fontId="62" fillId="0" borderId="0" xfId="9" applyFont="1" applyAlignment="1">
      <alignment vertical="center"/>
    </xf>
    <xf numFmtId="0" fontId="66" fillId="0" borderId="0" xfId="5" applyFont="1" applyAlignment="1">
      <alignment vertical="center"/>
    </xf>
    <xf numFmtId="0" fontId="62" fillId="0" borderId="0" xfId="7" applyFont="1" applyAlignment="1">
      <alignment horizontal="right" vertical="center"/>
    </xf>
    <xf numFmtId="0" fontId="62" fillId="0" borderId="0" xfId="7" applyFont="1" applyAlignment="1">
      <alignment horizontal="left" vertical="center" wrapText="1"/>
    </xf>
    <xf numFmtId="0" fontId="67" fillId="0" borderId="0" xfId="7" applyFont="1" applyAlignment="1">
      <alignment horizontal="left" vertical="center"/>
    </xf>
    <xf numFmtId="164" fontId="62" fillId="0" borderId="0" xfId="9" applyFont="1" applyAlignment="1">
      <alignment horizontal="center" vertical="center"/>
    </xf>
    <xf numFmtId="0" fontId="64" fillId="0" borderId="0" xfId="7" applyFont="1" applyAlignment="1">
      <alignment horizontal="left" vertical="center" wrapText="1"/>
    </xf>
    <xf numFmtId="0" fontId="68" fillId="0" borderId="0" xfId="5" applyFont="1" applyAlignment="1">
      <alignment vertical="center"/>
    </xf>
    <xf numFmtId="0" fontId="68" fillId="0" borderId="0" xfId="5" applyFont="1" applyAlignment="1">
      <alignment horizontal="right" vertical="center"/>
    </xf>
    <xf numFmtId="184" fontId="62" fillId="0" borderId="0" xfId="10" applyNumberFormat="1" applyFont="1" applyAlignment="1">
      <alignment horizontal="center" vertical="center" wrapText="1"/>
    </xf>
    <xf numFmtId="0" fontId="69" fillId="0" borderId="0" xfId="7" applyFont="1" applyAlignment="1">
      <alignment vertical="center"/>
    </xf>
    <xf numFmtId="41" fontId="69" fillId="0" borderId="0" xfId="7" applyNumberFormat="1" applyFont="1" applyAlignment="1">
      <alignment vertical="center"/>
    </xf>
    <xf numFmtId="185" fontId="62" fillId="0" borderId="0" xfId="7" applyNumberFormat="1" applyFont="1" applyAlignment="1">
      <alignment vertical="center"/>
    </xf>
    <xf numFmtId="0" fontId="61" fillId="0" borderId="7" xfId="7" applyFont="1" applyBorder="1" applyAlignment="1">
      <alignment horizontal="center" vertical="center"/>
    </xf>
    <xf numFmtId="0" fontId="56" fillId="0" borderId="1" xfId="7" applyFont="1" applyBorder="1" applyAlignment="1">
      <alignment horizontal="center" vertical="center"/>
    </xf>
    <xf numFmtId="0" fontId="57" fillId="0" borderId="1" xfId="7" applyFont="1" applyBorder="1" applyAlignment="1">
      <alignment horizontal="center" vertical="center"/>
    </xf>
    <xf numFmtId="0" fontId="61" fillId="0" borderId="1" xfId="7" applyFont="1" applyBorder="1" applyAlignment="1">
      <alignment horizontal="center" vertical="center"/>
    </xf>
    <xf numFmtId="0" fontId="71" fillId="0" borderId="1" xfId="7" applyFont="1" applyBorder="1" applyAlignment="1">
      <alignment vertical="center"/>
    </xf>
    <xf numFmtId="0" fontId="71" fillId="0" borderId="0" xfId="7" applyFont="1" applyAlignment="1">
      <alignment vertical="center"/>
    </xf>
    <xf numFmtId="14" fontId="68" fillId="0" borderId="0" xfId="5" applyNumberFormat="1" applyFont="1" applyAlignment="1">
      <alignment vertical="center"/>
    </xf>
    <xf numFmtId="49" fontId="62" fillId="0" borderId="1" xfId="7" applyNumberFormat="1" applyFont="1" applyBorder="1" applyAlignment="1">
      <alignment horizontal="center" vertical="center" wrapText="1"/>
    </xf>
    <xf numFmtId="0" fontId="65" fillId="0" borderId="1" xfId="7" applyFont="1" applyBorder="1" applyAlignment="1">
      <alignment horizontal="center" vertical="center" wrapText="1"/>
    </xf>
    <xf numFmtId="0" fontId="62" fillId="0" borderId="1" xfId="7" applyFont="1" applyBorder="1" applyAlignment="1">
      <alignment vertical="center"/>
    </xf>
    <xf numFmtId="0" fontId="73" fillId="0" borderId="0" xfId="5" applyFont="1" applyAlignment="1">
      <alignment horizontal="justify" vertical="center" wrapText="1"/>
    </xf>
    <xf numFmtId="49" fontId="70" fillId="49" borderId="1" xfId="7" applyNumberFormat="1" applyFont="1" applyFill="1" applyBorder="1" applyAlignment="1">
      <alignment horizontal="right" vertical="center"/>
    </xf>
    <xf numFmtId="49" fontId="70" fillId="49" borderId="1" xfId="7" applyNumberFormat="1" applyFont="1" applyFill="1" applyBorder="1" applyAlignment="1">
      <alignment horizontal="center" vertical="center"/>
    </xf>
    <xf numFmtId="49" fontId="70" fillId="49" borderId="1" xfId="7" applyNumberFormat="1" applyFont="1" applyFill="1" applyBorder="1" applyAlignment="1">
      <alignment horizontal="left" vertical="top" wrapText="1"/>
    </xf>
    <xf numFmtId="49" fontId="70" fillId="49" borderId="1" xfId="7" applyNumberFormat="1" applyFont="1" applyFill="1" applyBorder="1" applyAlignment="1">
      <alignment horizontal="center" vertical="center" wrapText="1"/>
    </xf>
    <xf numFmtId="49" fontId="70" fillId="0" borderId="1" xfId="7" applyNumberFormat="1" applyFont="1" applyBorder="1" applyAlignment="1">
      <alignment horizontal="center" vertical="center" wrapText="1"/>
    </xf>
    <xf numFmtId="164" fontId="70" fillId="49" borderId="1" xfId="9" applyFont="1" applyFill="1" applyBorder="1" applyAlignment="1">
      <alignment horizontal="center" vertical="center" wrapText="1"/>
    </xf>
    <xf numFmtId="49" fontId="70" fillId="0" borderId="1" xfId="7" applyNumberFormat="1" applyFont="1" applyBorder="1" applyAlignment="1">
      <alignment horizontal="left" vertical="center" wrapText="1"/>
    </xf>
    <xf numFmtId="49" fontId="70" fillId="49" borderId="1" xfId="7" applyNumberFormat="1" applyFont="1" applyFill="1" applyBorder="1" applyAlignment="1">
      <alignment horizontal="left" vertical="center" wrapText="1"/>
    </xf>
    <xf numFmtId="49" fontId="70" fillId="49" borderId="1" xfId="7" applyNumberFormat="1" applyFont="1" applyFill="1" applyBorder="1" applyAlignment="1">
      <alignment vertical="center" wrapText="1"/>
    </xf>
    <xf numFmtId="49" fontId="74" fillId="49" borderId="1" xfId="7" applyNumberFormat="1" applyFont="1" applyFill="1" applyBorder="1" applyAlignment="1">
      <alignment horizontal="left" vertical="center" wrapText="1"/>
    </xf>
    <xf numFmtId="41" fontId="70" fillId="49" borderId="1" xfId="8" applyFont="1" applyFill="1" applyBorder="1" applyAlignment="1">
      <alignment horizontal="center" vertical="center" wrapText="1"/>
    </xf>
    <xf numFmtId="41" fontId="75" fillId="49" borderId="1" xfId="8" applyFont="1" applyFill="1" applyBorder="1" applyAlignment="1">
      <alignment horizontal="center" vertical="center" wrapText="1"/>
    </xf>
    <xf numFmtId="41" fontId="65" fillId="0" borderId="1" xfId="7" applyNumberFormat="1" applyFont="1" applyBorder="1" applyAlignment="1">
      <alignment horizontal="left" vertical="center" wrapText="1"/>
    </xf>
    <xf numFmtId="41" fontId="62" fillId="0" borderId="1" xfId="8" applyFont="1" applyBorder="1" applyAlignment="1">
      <alignment horizontal="center" vertical="center" wrapText="1"/>
    </xf>
    <xf numFmtId="41" fontId="76" fillId="0" borderId="1" xfId="8" applyFont="1" applyBorder="1" applyAlignment="1">
      <alignment vertical="center"/>
    </xf>
    <xf numFmtId="41" fontId="65" fillId="0" borderId="8" xfId="8" applyFont="1" applyBorder="1" applyAlignment="1">
      <alignment horizontal="center" vertical="center" wrapText="1"/>
    </xf>
    <xf numFmtId="0" fontId="65" fillId="0" borderId="0" xfId="7" applyFont="1" applyAlignment="1">
      <alignment horizontal="center" vertical="center" wrapText="1"/>
    </xf>
    <xf numFmtId="49" fontId="70" fillId="50" borderId="1" xfId="7" applyNumberFormat="1" applyFont="1" applyFill="1" applyBorder="1" applyAlignment="1">
      <alignment horizontal="right" vertical="center"/>
    </xf>
    <xf numFmtId="49" fontId="70" fillId="50" borderId="1" xfId="7" applyNumberFormat="1" applyFont="1" applyFill="1" applyBorder="1" applyAlignment="1">
      <alignment horizontal="center" vertical="center"/>
    </xf>
    <xf numFmtId="49" fontId="70" fillId="50" borderId="1" xfId="7" applyNumberFormat="1" applyFont="1" applyFill="1" applyBorder="1" applyAlignment="1">
      <alignment horizontal="left" vertical="center" wrapText="1"/>
    </xf>
    <xf numFmtId="49" fontId="70" fillId="50" borderId="1" xfId="7" applyNumberFormat="1" applyFont="1" applyFill="1" applyBorder="1" applyAlignment="1">
      <alignment horizontal="center" vertical="center" wrapText="1"/>
    </xf>
    <xf numFmtId="164" fontId="70" fillId="50" borderId="1" xfId="9" applyFont="1" applyFill="1" applyBorder="1" applyAlignment="1">
      <alignment horizontal="center" vertical="center" wrapText="1"/>
    </xf>
    <xf numFmtId="49" fontId="70" fillId="50" borderId="1" xfId="7" applyNumberFormat="1" applyFont="1" applyFill="1" applyBorder="1" applyAlignment="1">
      <alignment vertical="center" wrapText="1"/>
    </xf>
    <xf numFmtId="49" fontId="74" fillId="50" borderId="1" xfId="7" applyNumberFormat="1" applyFont="1" applyFill="1" applyBorder="1" applyAlignment="1">
      <alignment horizontal="left" vertical="center" wrapText="1"/>
    </xf>
    <xf numFmtId="41" fontId="70" fillId="50" borderId="1" xfId="8" applyFont="1" applyFill="1" applyBorder="1" applyAlignment="1">
      <alignment horizontal="left" vertical="center" wrapText="1"/>
    </xf>
    <xf numFmtId="49" fontId="65" fillId="51" borderId="1" xfId="7" applyNumberFormat="1" applyFont="1" applyFill="1" applyBorder="1" applyAlignment="1">
      <alignment horizontal="right" vertical="center" wrapText="1"/>
    </xf>
    <xf numFmtId="49" fontId="65" fillId="51" borderId="1" xfId="7" applyNumberFormat="1" applyFont="1" applyFill="1" applyBorder="1" applyAlignment="1">
      <alignment horizontal="center" vertical="center" wrapText="1"/>
    </xf>
    <xf numFmtId="49" fontId="65" fillId="51" borderId="1" xfId="7" applyNumberFormat="1" applyFont="1" applyFill="1" applyBorder="1" applyAlignment="1">
      <alignment horizontal="left" vertical="center" wrapText="1"/>
    </xf>
    <xf numFmtId="3" fontId="78" fillId="51" borderId="1" xfId="7" applyNumberFormat="1" applyFont="1" applyFill="1" applyBorder="1" applyAlignment="1">
      <alignment horizontal="center" vertical="center" wrapText="1"/>
    </xf>
    <xf numFmtId="3" fontId="65" fillId="51" borderId="1" xfId="7" applyNumberFormat="1" applyFont="1" applyFill="1" applyBorder="1" applyAlignment="1">
      <alignment horizontal="center" vertical="center" wrapText="1"/>
    </xf>
    <xf numFmtId="164" fontId="65" fillId="51" borderId="1" xfId="9" applyFont="1" applyFill="1" applyBorder="1" applyAlignment="1">
      <alignment horizontal="center" vertical="center" wrapText="1"/>
    </xf>
    <xf numFmtId="49" fontId="65" fillId="0" borderId="1" xfId="7" applyNumberFormat="1" applyFont="1" applyBorder="1" applyAlignment="1">
      <alignment horizontal="left" vertical="center" wrapText="1"/>
    </xf>
    <xf numFmtId="49" fontId="65" fillId="51" borderId="1" xfId="7" applyNumberFormat="1" applyFont="1" applyFill="1" applyBorder="1" applyAlignment="1">
      <alignment vertical="center" wrapText="1"/>
    </xf>
    <xf numFmtId="49" fontId="78" fillId="51" borderId="1" xfId="7" applyNumberFormat="1" applyFont="1" applyFill="1" applyBorder="1" applyAlignment="1">
      <alignment horizontal="left" vertical="center" wrapText="1"/>
    </xf>
    <xf numFmtId="41" fontId="65" fillId="51" borderId="1" xfId="8" applyFont="1" applyFill="1" applyBorder="1" applyAlignment="1">
      <alignment horizontal="left" vertical="center" wrapText="1"/>
    </xf>
    <xf numFmtId="41" fontId="64" fillId="51" borderId="1" xfId="8" applyFont="1" applyFill="1" applyBorder="1" applyAlignment="1">
      <alignment horizontal="left" vertical="center" wrapText="1"/>
    </xf>
    <xf numFmtId="0" fontId="65" fillId="0" borderId="0" xfId="7" applyFont="1" applyAlignment="1">
      <alignment vertical="center" wrapText="1"/>
    </xf>
    <xf numFmtId="49" fontId="62" fillId="52" borderId="1" xfId="7" applyNumberFormat="1" applyFont="1" applyFill="1" applyBorder="1" applyAlignment="1">
      <alignment horizontal="right" vertical="center"/>
    </xf>
    <xf numFmtId="49" fontId="62" fillId="52" borderId="1" xfId="7" applyNumberFormat="1" applyFont="1" applyFill="1" applyBorder="1" applyAlignment="1">
      <alignment horizontal="center" vertical="center"/>
    </xf>
    <xf numFmtId="2" fontId="62" fillId="52" borderId="1" xfId="7" applyNumberFormat="1" applyFont="1" applyFill="1" applyBorder="1" applyAlignment="1">
      <alignment horizontal="left" vertical="center" wrapText="1"/>
    </xf>
    <xf numFmtId="2" fontId="62" fillId="52" borderId="1" xfId="7" applyNumberFormat="1" applyFont="1" applyFill="1" applyBorder="1" applyAlignment="1">
      <alignment horizontal="center" vertical="center" wrapText="1"/>
    </xf>
    <xf numFmtId="3" fontId="64" fillId="52" borderId="1" xfId="7" applyNumberFormat="1" applyFont="1" applyFill="1" applyBorder="1" applyAlignment="1">
      <alignment horizontal="center" vertical="center" wrapText="1"/>
    </xf>
    <xf numFmtId="3" fontId="62" fillId="52" borderId="1" xfId="7" applyNumberFormat="1" applyFont="1" applyFill="1" applyBorder="1" applyAlignment="1">
      <alignment horizontal="center" vertical="center" wrapText="1"/>
    </xf>
    <xf numFmtId="164" fontId="62" fillId="52" borderId="1" xfId="9" applyFont="1" applyFill="1" applyBorder="1" applyAlignment="1">
      <alignment horizontal="center" vertical="center" wrapText="1"/>
    </xf>
    <xf numFmtId="0" fontId="62" fillId="52" borderId="1" xfId="7" applyFont="1" applyFill="1" applyBorder="1" applyAlignment="1">
      <alignment vertical="center" wrapText="1"/>
    </xf>
    <xf numFmtId="49" fontId="62" fillId="52" borderId="1" xfId="7" applyNumberFormat="1" applyFont="1" applyFill="1" applyBorder="1" applyAlignment="1">
      <alignment vertical="center" wrapText="1"/>
    </xf>
    <xf numFmtId="0" fontId="62" fillId="52" borderId="1" xfId="7" applyFont="1" applyFill="1" applyBorder="1" applyAlignment="1">
      <alignment horizontal="center" vertical="center" wrapText="1"/>
    </xf>
    <xf numFmtId="0" fontId="64" fillId="52" borderId="1" xfId="7" applyFont="1" applyFill="1" applyBorder="1" applyAlignment="1">
      <alignment horizontal="left" vertical="center" wrapText="1"/>
    </xf>
    <xf numFmtId="1" fontId="62" fillId="52" borderId="1" xfId="7" applyNumberFormat="1" applyFont="1" applyFill="1" applyBorder="1" applyAlignment="1">
      <alignment horizontal="center" vertical="center"/>
    </xf>
    <xf numFmtId="0" fontId="62" fillId="52" borderId="1" xfId="7" applyFont="1" applyFill="1" applyBorder="1" applyAlignment="1">
      <alignment horizontal="center" vertical="center"/>
    </xf>
    <xf numFmtId="41" fontId="76" fillId="52" borderId="1" xfId="8" applyFont="1" applyFill="1" applyBorder="1" applyAlignment="1">
      <alignment vertical="center"/>
    </xf>
    <xf numFmtId="41" fontId="76" fillId="52" borderId="1" xfId="8" applyFont="1" applyFill="1" applyBorder="1" applyAlignment="1">
      <alignment horizontal="left" vertical="center"/>
    </xf>
    <xf numFmtId="49" fontId="62" fillId="0" borderId="1" xfId="7" applyNumberFormat="1" applyFont="1" applyBorder="1" applyAlignment="1">
      <alignment horizontal="right" vertical="center"/>
    </xf>
    <xf numFmtId="49" fontId="62" fillId="0" borderId="1" xfId="7" applyNumberFormat="1" applyFont="1" applyBorder="1" applyAlignment="1">
      <alignment horizontal="center" vertical="center"/>
    </xf>
    <xf numFmtId="2" fontId="62" fillId="0" borderId="1" xfId="7" applyNumberFormat="1" applyFont="1" applyBorder="1" applyAlignment="1">
      <alignment horizontal="left" vertical="center" wrapText="1" indent="2"/>
    </xf>
    <xf numFmtId="2" fontId="62" fillId="0" borderId="1" xfId="7" applyNumberFormat="1" applyFont="1" applyBorder="1" applyAlignment="1">
      <alignment horizontal="center" vertical="center" wrapText="1"/>
    </xf>
    <xf numFmtId="3" fontId="64" fillId="0" borderId="1" xfId="7" applyNumberFormat="1" applyFont="1" applyBorder="1" applyAlignment="1">
      <alignment horizontal="center" vertical="center" wrapText="1"/>
    </xf>
    <xf numFmtId="3" fontId="62" fillId="0" borderId="1" xfId="7" applyNumberFormat="1" applyFont="1" applyBorder="1" applyAlignment="1">
      <alignment horizontal="center" vertical="center" wrapText="1"/>
    </xf>
    <xf numFmtId="164" fontId="62" fillId="0" borderId="1" xfId="9" applyFont="1" applyBorder="1" applyAlignment="1">
      <alignment horizontal="center" vertical="center" wrapText="1"/>
    </xf>
    <xf numFmtId="49" fontId="62" fillId="0" borderId="1" xfId="7" applyNumberFormat="1" applyFont="1" applyBorder="1" applyAlignment="1">
      <alignment horizontal="left" vertical="center" wrapText="1"/>
    </xf>
    <xf numFmtId="0" fontId="62" fillId="0" borderId="1" xfId="7" applyFont="1" applyBorder="1" applyAlignment="1">
      <alignment vertical="center" wrapText="1"/>
    </xf>
    <xf numFmtId="49" fontId="62" fillId="0" borderId="1" xfId="7" applyNumberFormat="1" applyFont="1" applyBorder="1" applyAlignment="1">
      <alignment vertical="center" wrapText="1"/>
    </xf>
    <xf numFmtId="0" fontId="62" fillId="0" borderId="1" xfId="7" applyFont="1" applyBorder="1" applyAlignment="1">
      <alignment horizontal="center" vertical="center" wrapText="1"/>
    </xf>
    <xf numFmtId="0" fontId="64" fillId="0" borderId="1" xfId="7" applyFont="1" applyBorder="1" applyAlignment="1">
      <alignment horizontal="left" vertical="center" wrapText="1"/>
    </xf>
    <xf numFmtId="1" fontId="62" fillId="0" borderId="1" xfId="7" applyNumberFormat="1" applyFont="1" applyBorder="1" applyAlignment="1">
      <alignment horizontal="center" vertical="center"/>
    </xf>
    <xf numFmtId="0" fontId="62" fillId="0" borderId="1" xfId="7" applyFont="1" applyBorder="1" applyAlignment="1">
      <alignment horizontal="center" vertical="center"/>
    </xf>
    <xf numFmtId="41" fontId="76" fillId="0" borderId="1" xfId="8" applyFont="1" applyBorder="1" applyAlignment="1">
      <alignment horizontal="left" vertical="center"/>
    </xf>
    <xf numFmtId="1" fontId="62" fillId="48" borderId="1" xfId="7" applyNumberFormat="1" applyFont="1" applyFill="1" applyBorder="1" applyAlignment="1">
      <alignment horizontal="center" vertical="center"/>
    </xf>
    <xf numFmtId="49" fontId="62" fillId="48" borderId="1" xfId="7" applyNumberFormat="1" applyFont="1" applyFill="1" applyBorder="1" applyAlignment="1">
      <alignment horizontal="right" vertical="center"/>
    </xf>
    <xf numFmtId="49" fontId="62" fillId="48" borderId="1" xfId="7" applyNumberFormat="1" applyFont="1" applyFill="1" applyBorder="1" applyAlignment="1">
      <alignment horizontal="center" vertical="center"/>
    </xf>
    <xf numFmtId="2" fontId="62" fillId="48" borderId="1" xfId="7" applyNumberFormat="1" applyFont="1" applyFill="1" applyBorder="1" applyAlignment="1">
      <alignment horizontal="left" vertical="center" wrapText="1" indent="2"/>
    </xf>
    <xf numFmtId="2" fontId="62" fillId="48" borderId="1" xfId="7" applyNumberFormat="1" applyFont="1" applyFill="1" applyBorder="1" applyAlignment="1">
      <alignment horizontal="center" vertical="center" wrapText="1"/>
    </xf>
    <xf numFmtId="3" fontId="64" fillId="48" borderId="1" xfId="7" applyNumberFormat="1" applyFont="1" applyFill="1" applyBorder="1" applyAlignment="1">
      <alignment horizontal="center" vertical="center" wrapText="1"/>
    </xf>
    <xf numFmtId="3" fontId="62" fillId="48" borderId="1" xfId="7" applyNumberFormat="1" applyFont="1" applyFill="1" applyBorder="1" applyAlignment="1">
      <alignment horizontal="center" vertical="center" wrapText="1"/>
    </xf>
    <xf numFmtId="164" fontId="62" fillId="48" borderId="1" xfId="9" applyFont="1" applyFill="1" applyBorder="1" applyAlignment="1">
      <alignment horizontal="center" vertical="center" wrapText="1"/>
    </xf>
    <xf numFmtId="49" fontId="62" fillId="48" borderId="1" xfId="7" applyNumberFormat="1" applyFont="1" applyFill="1" applyBorder="1" applyAlignment="1">
      <alignment horizontal="left" vertical="center" wrapText="1"/>
    </xf>
    <xf numFmtId="0" fontId="62" fillId="48" borderId="1" xfId="7" applyFont="1" applyFill="1" applyBorder="1" applyAlignment="1">
      <alignment vertical="center" wrapText="1"/>
    </xf>
    <xf numFmtId="49" fontId="62" fillId="48" borderId="1" xfId="7" applyNumberFormat="1" applyFont="1" applyFill="1" applyBorder="1" applyAlignment="1">
      <alignment vertical="center" wrapText="1"/>
    </xf>
    <xf numFmtId="0" fontId="62" fillId="48" borderId="1" xfId="7" applyFont="1" applyFill="1" applyBorder="1" applyAlignment="1">
      <alignment horizontal="center" vertical="center" wrapText="1"/>
    </xf>
    <xf numFmtId="0" fontId="64" fillId="48" borderId="1" xfId="7" applyFont="1" applyFill="1" applyBorder="1" applyAlignment="1">
      <alignment horizontal="left" vertical="center" wrapText="1"/>
    </xf>
    <xf numFmtId="0" fontId="62" fillId="48" borderId="1" xfId="7" applyFont="1" applyFill="1" applyBorder="1" applyAlignment="1">
      <alignment horizontal="center" vertical="center"/>
    </xf>
    <xf numFmtId="41" fontId="76" fillId="48" borderId="1" xfId="8" applyFont="1" applyFill="1" applyBorder="1" applyAlignment="1">
      <alignment vertical="center"/>
    </xf>
    <xf numFmtId="2" fontId="62" fillId="0" borderId="1" xfId="7" applyNumberFormat="1" applyFont="1" applyBorder="1" applyAlignment="1">
      <alignment horizontal="left" vertical="center" wrapText="1"/>
    </xf>
    <xf numFmtId="41" fontId="62" fillId="51" borderId="1" xfId="8" applyFont="1" applyFill="1" applyBorder="1" applyAlignment="1">
      <alignment horizontal="left" vertical="center" wrapText="1"/>
    </xf>
    <xf numFmtId="0" fontId="62" fillId="0" borderId="1" xfId="7" applyFont="1" applyBorder="1" applyAlignment="1">
      <alignment horizontal="left" vertical="center" wrapText="1"/>
    </xf>
    <xf numFmtId="41" fontId="76" fillId="53" borderId="1" xfId="8" applyFont="1" applyFill="1" applyBorder="1" applyAlignment="1">
      <alignment vertical="center"/>
    </xf>
    <xf numFmtId="164" fontId="76" fillId="0" borderId="1" xfId="9" applyFont="1" applyBorder="1" applyAlignment="1">
      <alignment vertical="center"/>
    </xf>
    <xf numFmtId="1" fontId="62" fillId="53" borderId="1" xfId="7" applyNumberFormat="1" applyFont="1" applyFill="1" applyBorder="1" applyAlignment="1">
      <alignment horizontal="center" vertical="center"/>
    </xf>
    <xf numFmtId="3" fontId="64" fillId="48" borderId="1" xfId="9" applyNumberFormat="1" applyFont="1" applyFill="1" applyBorder="1" applyAlignment="1">
      <alignment horizontal="center" vertical="center" wrapText="1"/>
    </xf>
    <xf numFmtId="3" fontId="62" fillId="48" borderId="1" xfId="9" applyNumberFormat="1" applyFont="1" applyFill="1" applyBorder="1" applyAlignment="1">
      <alignment horizontal="center" vertical="center" wrapText="1"/>
    </xf>
    <xf numFmtId="164" fontId="64" fillId="53" borderId="1" xfId="9" applyFont="1" applyFill="1" applyBorder="1" applyAlignment="1">
      <alignment horizontal="center" vertical="center"/>
    </xf>
    <xf numFmtId="0" fontId="62" fillId="53" borderId="1" xfId="7" applyFont="1" applyFill="1" applyBorder="1" applyAlignment="1">
      <alignment horizontal="center" vertical="center"/>
    </xf>
    <xf numFmtId="3" fontId="62" fillId="0" borderId="1" xfId="9" applyNumberFormat="1" applyFont="1" applyBorder="1" applyAlignment="1">
      <alignment horizontal="center" vertical="center" wrapText="1"/>
    </xf>
    <xf numFmtId="49" fontId="70" fillId="50" borderId="1" xfId="8" applyNumberFormat="1" applyFont="1" applyFill="1" applyBorder="1" applyAlignment="1">
      <alignment horizontal="left" vertical="center" wrapText="1"/>
    </xf>
    <xf numFmtId="49" fontId="78" fillId="51" borderId="1" xfId="7" applyNumberFormat="1" applyFont="1" applyFill="1" applyBorder="1" applyAlignment="1">
      <alignment horizontal="center" vertical="center" wrapText="1"/>
    </xf>
    <xf numFmtId="49" fontId="62" fillId="51" borderId="1" xfId="7" applyNumberFormat="1" applyFont="1" applyFill="1" applyBorder="1" applyAlignment="1">
      <alignment vertical="center" wrapText="1"/>
    </xf>
    <xf numFmtId="164" fontId="62" fillId="0" borderId="1" xfId="7" applyNumberFormat="1" applyFont="1" applyBorder="1" applyAlignment="1">
      <alignment horizontal="center" vertical="center" wrapText="1"/>
    </xf>
    <xf numFmtId="49" fontId="65" fillId="54" borderId="1" xfId="7" applyNumberFormat="1" applyFont="1" applyFill="1" applyBorder="1" applyAlignment="1">
      <alignment horizontal="right" vertical="center"/>
    </xf>
    <xf numFmtId="49" fontId="65" fillId="54" borderId="1" xfId="7" applyNumberFormat="1" applyFont="1" applyFill="1" applyBorder="1" applyAlignment="1">
      <alignment horizontal="center" vertical="center"/>
    </xf>
    <xf numFmtId="2" fontId="65" fillId="54" borderId="1" xfId="7" applyNumberFormat="1" applyFont="1" applyFill="1" applyBorder="1" applyAlignment="1">
      <alignment horizontal="left" vertical="center" wrapText="1"/>
    </xf>
    <xf numFmtId="0" fontId="65" fillId="54" borderId="1" xfId="7" applyFont="1" applyFill="1" applyBorder="1" applyAlignment="1">
      <alignment horizontal="center" vertical="center"/>
    </xf>
    <xf numFmtId="0" fontId="65" fillId="0" borderId="1" xfId="7" applyFont="1" applyBorder="1" applyAlignment="1">
      <alignment horizontal="center" vertical="center"/>
    </xf>
    <xf numFmtId="3" fontId="78" fillId="54" borderId="1" xfId="7" applyNumberFormat="1" applyFont="1" applyFill="1" applyBorder="1" applyAlignment="1">
      <alignment horizontal="center" vertical="center" wrapText="1"/>
    </xf>
    <xf numFmtId="164" fontId="65" fillId="54" borderId="1" xfId="9" applyFont="1" applyFill="1" applyBorder="1" applyAlignment="1">
      <alignment horizontal="center" vertical="center" wrapText="1"/>
    </xf>
    <xf numFmtId="0" fontId="65" fillId="54" borderId="1" xfId="7" applyFont="1" applyFill="1" applyBorder="1" applyAlignment="1">
      <alignment vertical="center" wrapText="1"/>
    </xf>
    <xf numFmtId="49" fontId="65" fillId="54" borderId="1" xfId="7" applyNumberFormat="1" applyFont="1" applyFill="1" applyBorder="1" applyAlignment="1">
      <alignment vertical="center" wrapText="1"/>
    </xf>
    <xf numFmtId="0" fontId="65" fillId="54" borderId="1" xfId="7" applyFont="1" applyFill="1" applyBorder="1" applyAlignment="1">
      <alignment horizontal="center" vertical="center" wrapText="1"/>
    </xf>
    <xf numFmtId="49" fontId="65" fillId="54" borderId="1" xfId="7" applyNumberFormat="1" applyFont="1" applyFill="1" applyBorder="1" applyAlignment="1">
      <alignment horizontal="left" vertical="center" wrapText="1"/>
    </xf>
    <xf numFmtId="0" fontId="78" fillId="54" borderId="1" xfId="7" applyFont="1" applyFill="1" applyBorder="1" applyAlignment="1">
      <alignment horizontal="left" vertical="center" wrapText="1"/>
    </xf>
    <xf numFmtId="164" fontId="65" fillId="54" borderId="1" xfId="9" applyFont="1" applyFill="1" applyBorder="1" applyAlignment="1">
      <alignment horizontal="center" vertical="center"/>
    </xf>
    <xf numFmtId="41" fontId="79" fillId="54" borderId="1" xfId="8" applyFont="1" applyFill="1" applyBorder="1" applyAlignment="1">
      <alignment horizontal="left" vertical="center"/>
    </xf>
    <xf numFmtId="41" fontId="80" fillId="54" borderId="1" xfId="8" applyFont="1" applyFill="1" applyBorder="1" applyAlignment="1">
      <alignment horizontal="left" vertical="center"/>
    </xf>
    <xf numFmtId="41" fontId="79" fillId="54" borderId="1" xfId="8" applyFont="1" applyFill="1" applyBorder="1" applyAlignment="1">
      <alignment vertical="center"/>
    </xf>
    <xf numFmtId="41" fontId="65" fillId="0" borderId="1" xfId="8" applyFont="1" applyBorder="1" applyAlignment="1">
      <alignment horizontal="center" vertical="center" wrapText="1"/>
    </xf>
    <xf numFmtId="41" fontId="79" fillId="0" borderId="1" xfId="8" applyFont="1" applyBorder="1" applyAlignment="1">
      <alignment vertical="center"/>
    </xf>
    <xf numFmtId="0" fontId="65" fillId="48" borderId="0" xfId="7" applyFont="1" applyFill="1" applyAlignment="1">
      <alignment horizontal="left" vertical="center"/>
    </xf>
    <xf numFmtId="164" fontId="62" fillId="0" borderId="1" xfId="9" applyFont="1" applyBorder="1" applyAlignment="1">
      <alignment horizontal="center" vertical="center"/>
    </xf>
    <xf numFmtId="41" fontId="76" fillId="48" borderId="1" xfId="8" applyFont="1" applyFill="1" applyBorder="1" applyAlignment="1">
      <alignment horizontal="left" vertical="center"/>
    </xf>
    <xf numFmtId="41" fontId="81" fillId="0" borderId="1" xfId="8" applyFont="1" applyBorder="1" applyAlignment="1">
      <alignment horizontal="left" vertical="center"/>
    </xf>
    <xf numFmtId="0" fontId="62" fillId="48" borderId="0" xfId="7" applyFont="1" applyFill="1" applyAlignment="1">
      <alignment horizontal="left" vertical="center"/>
    </xf>
    <xf numFmtId="3" fontId="65" fillId="51" borderId="1" xfId="9" applyNumberFormat="1" applyFont="1" applyFill="1" applyBorder="1" applyAlignment="1">
      <alignment horizontal="center" vertical="center" wrapText="1"/>
    </xf>
    <xf numFmtId="3" fontId="78" fillId="51" borderId="1" xfId="7" applyNumberFormat="1" applyFont="1" applyFill="1" applyBorder="1" applyAlignment="1">
      <alignment horizontal="left" vertical="center" wrapText="1"/>
    </xf>
    <xf numFmtId="3" fontId="65" fillId="54" borderId="1" xfId="7" applyNumberFormat="1" applyFont="1" applyFill="1" applyBorder="1" applyAlignment="1">
      <alignment horizontal="center" vertical="center" wrapText="1"/>
    </xf>
    <xf numFmtId="3" fontId="65" fillId="54" borderId="1" xfId="9" applyNumberFormat="1" applyFont="1" applyFill="1" applyBorder="1" applyAlignment="1">
      <alignment horizontal="center" vertical="center" wrapText="1"/>
    </xf>
    <xf numFmtId="3" fontId="65" fillId="54" borderId="1" xfId="7" applyNumberFormat="1" applyFont="1" applyFill="1" applyBorder="1" applyAlignment="1">
      <alignment horizontal="left" vertical="center" wrapText="1"/>
    </xf>
    <xf numFmtId="49" fontId="83" fillId="0" borderId="43" xfId="5" applyNumberFormat="1" applyFont="1" applyBorder="1" applyAlignment="1">
      <alignment horizontal="right" vertical="center"/>
    </xf>
    <xf numFmtId="49" fontId="83" fillId="0" borderId="43" xfId="5" applyNumberFormat="1" applyFont="1" applyBorder="1" applyAlignment="1">
      <alignment horizontal="center" vertical="center"/>
    </xf>
    <xf numFmtId="0" fontId="83" fillId="55" borderId="43" xfId="5" applyFont="1" applyFill="1" applyBorder="1" applyAlignment="1">
      <alignment horizontal="left" vertical="center" wrapText="1" indent="1"/>
    </xf>
    <xf numFmtId="0" fontId="60" fillId="0" borderId="44" xfId="5" applyFont="1" applyBorder="1" applyAlignment="1">
      <alignment vertical="center"/>
    </xf>
    <xf numFmtId="49" fontId="83" fillId="0" borderId="43" xfId="5" applyNumberFormat="1" applyFont="1" applyBorder="1" applyAlignment="1">
      <alignment horizontal="left" vertical="center" wrapText="1"/>
    </xf>
    <xf numFmtId="164" fontId="83" fillId="0" borderId="43" xfId="9" applyFont="1" applyBorder="1" applyAlignment="1">
      <alignment horizontal="left" vertical="center" wrapText="1"/>
    </xf>
    <xf numFmtId="164" fontId="83" fillId="55" borderId="43" xfId="9" applyFont="1" applyFill="1" applyBorder="1" applyAlignment="1">
      <alignment horizontal="center" vertical="center" wrapText="1"/>
    </xf>
    <xf numFmtId="164" fontId="83" fillId="0" borderId="43" xfId="9" applyFont="1" applyBorder="1" applyAlignment="1">
      <alignment horizontal="center" vertical="center" wrapText="1"/>
    </xf>
    <xf numFmtId="164" fontId="58" fillId="0" borderId="43" xfId="9" applyFont="1" applyBorder="1" applyAlignment="1">
      <alignment horizontal="center" vertical="center" wrapText="1"/>
    </xf>
    <xf numFmtId="0" fontId="83" fillId="0" borderId="43" xfId="5" applyFont="1" applyBorder="1" applyAlignment="1">
      <alignment horizontal="left" vertical="center" wrapText="1"/>
    </xf>
    <xf numFmtId="0" fontId="83" fillId="0" borderId="44" xfId="5" applyFont="1" applyBorder="1" applyAlignment="1">
      <alignment horizontal="center" vertical="center" wrapText="1"/>
    </xf>
    <xf numFmtId="0" fontId="76" fillId="0" borderId="0" xfId="5" applyFont="1" applyAlignment="1">
      <alignment vertical="center"/>
    </xf>
    <xf numFmtId="183" fontId="83" fillId="0" borderId="43" xfId="5" applyNumberFormat="1" applyFont="1" applyBorder="1" applyAlignment="1">
      <alignment horizontal="center" vertical="center"/>
    </xf>
    <xf numFmtId="0" fontId="83" fillId="0" borderId="43" xfId="5" applyFont="1" applyBorder="1" applyAlignment="1">
      <alignment horizontal="center" vertical="center"/>
    </xf>
    <xf numFmtId="41" fontId="83" fillId="0" borderId="43" xfId="5" applyNumberFormat="1" applyFont="1" applyBorder="1" applyAlignment="1">
      <alignment vertical="center"/>
    </xf>
    <xf numFmtId="0" fontId="84" fillId="0" borderId="43" xfId="5" applyFont="1" applyBorder="1" applyAlignment="1">
      <alignment horizontal="left" vertical="center" wrapText="1"/>
    </xf>
    <xf numFmtId="41" fontId="83" fillId="0" borderId="43" xfId="5" applyNumberFormat="1" applyFont="1" applyBorder="1" applyAlignment="1">
      <alignment horizontal="left" vertical="center" wrapText="1"/>
    </xf>
    <xf numFmtId="41" fontId="59" fillId="0" borderId="43" xfId="5" applyNumberFormat="1" applyFont="1" applyBorder="1" applyAlignment="1">
      <alignment horizontal="center" vertical="center" wrapText="1"/>
    </xf>
    <xf numFmtId="164" fontId="83" fillId="0" borderId="0" xfId="9" applyFont="1" applyAlignment="1">
      <alignment vertical="center"/>
    </xf>
    <xf numFmtId="41" fontId="59" fillId="0" borderId="45" xfId="5" applyNumberFormat="1" applyFont="1" applyBorder="1" applyAlignment="1">
      <alignment horizontal="center" vertical="center" wrapText="1"/>
    </xf>
    <xf numFmtId="0" fontId="83" fillId="0" borderId="0" xfId="5" applyFont="1" applyAlignment="1">
      <alignment vertical="center"/>
    </xf>
    <xf numFmtId="0" fontId="83" fillId="0" borderId="43" xfId="5" applyFont="1" applyBorder="1" applyAlignment="1">
      <alignment horizontal="left" vertical="center" wrapText="1" indent="1"/>
    </xf>
    <xf numFmtId="0" fontId="83" fillId="55" borderId="43" xfId="5" applyFont="1" applyFill="1" applyBorder="1" applyAlignment="1">
      <alignment vertical="center" wrapText="1"/>
    </xf>
    <xf numFmtId="49" fontId="83" fillId="55" borderId="43" xfId="5" applyNumberFormat="1" applyFont="1" applyFill="1" applyBorder="1" applyAlignment="1">
      <alignment vertical="center" wrapText="1"/>
    </xf>
    <xf numFmtId="0" fontId="83" fillId="55" borderId="43" xfId="5" applyFont="1" applyFill="1" applyBorder="1" applyAlignment="1">
      <alignment horizontal="center" vertical="center" wrapText="1"/>
    </xf>
    <xf numFmtId="0" fontId="83" fillId="0" borderId="43" xfId="5" applyFont="1" applyBorder="1" applyAlignment="1">
      <alignment horizontal="center" vertical="center" wrapText="1"/>
    </xf>
    <xf numFmtId="49" fontId="83" fillId="0" borderId="43" xfId="5" applyNumberFormat="1" applyFont="1" applyBorder="1" applyAlignment="1">
      <alignment vertical="center" wrapText="1"/>
    </xf>
    <xf numFmtId="183" fontId="83" fillId="0" borderId="46" xfId="5" applyNumberFormat="1" applyFont="1" applyBorder="1" applyAlignment="1">
      <alignment horizontal="center" vertical="center"/>
    </xf>
    <xf numFmtId="9" fontId="62" fillId="0" borderId="1" xfId="11" applyFont="1" applyBorder="1" applyAlignment="1">
      <alignment horizontal="center" vertical="center"/>
    </xf>
    <xf numFmtId="3" fontId="62" fillId="52" borderId="1" xfId="9" applyNumberFormat="1" applyFont="1" applyFill="1" applyBorder="1" applyAlignment="1">
      <alignment horizontal="center" vertical="center" wrapText="1"/>
    </xf>
    <xf numFmtId="1" fontId="62" fillId="0" borderId="1" xfId="7" applyNumberFormat="1" applyFont="1" applyBorder="1" applyAlignment="1">
      <alignment horizontal="center" vertical="center" wrapText="1"/>
    </xf>
    <xf numFmtId="0" fontId="85" fillId="0" borderId="9" xfId="7" applyFont="1" applyBorder="1" applyAlignment="1">
      <alignment horizontal="left" vertical="center" wrapText="1"/>
    </xf>
    <xf numFmtId="0" fontId="64" fillId="0" borderId="1" xfId="7" applyFont="1" applyBorder="1" applyAlignment="1">
      <alignment horizontal="center" vertical="center"/>
    </xf>
    <xf numFmtId="49" fontId="64" fillId="0" borderId="1" xfId="7" applyNumberFormat="1" applyFont="1" applyBorder="1" applyAlignment="1">
      <alignment horizontal="center" vertical="center" wrapText="1"/>
    </xf>
    <xf numFmtId="0" fontId="64" fillId="0" borderId="1" xfId="7" applyFont="1" applyBorder="1" applyAlignment="1">
      <alignment horizontal="center" vertical="center" wrapText="1"/>
    </xf>
    <xf numFmtId="41" fontId="81" fillId="0" borderId="1" xfId="8" applyFont="1" applyBorder="1" applyAlignment="1">
      <alignment vertical="center" wrapText="1"/>
    </xf>
    <xf numFmtId="41" fontId="62" fillId="48" borderId="0" xfId="7" applyNumberFormat="1" applyFont="1" applyFill="1" applyAlignment="1">
      <alignment horizontal="left" vertical="center"/>
    </xf>
    <xf numFmtId="41" fontId="76" fillId="48" borderId="1" xfId="8" applyFont="1" applyFill="1" applyBorder="1" applyAlignment="1">
      <alignment horizontal="center" vertical="center"/>
    </xf>
    <xf numFmtId="2" fontId="86" fillId="0" borderId="43" xfId="5" applyNumberFormat="1" applyFont="1" applyBorder="1" applyAlignment="1">
      <alignment horizontal="left" vertical="center" wrapText="1" indent="1"/>
    </xf>
    <xf numFmtId="0" fontId="64" fillId="0" borderId="9" xfId="7" applyFont="1" applyBorder="1" applyAlignment="1">
      <alignment horizontal="center" vertical="center" wrapText="1"/>
    </xf>
    <xf numFmtId="2" fontId="62" fillId="40" borderId="1" xfId="7" applyNumberFormat="1" applyFont="1" applyFill="1" applyBorder="1" applyAlignment="1">
      <alignment horizontal="left" vertical="center" wrapText="1"/>
    </xf>
    <xf numFmtId="41" fontId="76" fillId="0" borderId="1" xfId="8" applyFont="1" applyBorder="1" applyAlignment="1">
      <alignment vertical="center" wrapText="1"/>
    </xf>
    <xf numFmtId="49" fontId="65" fillId="56" borderId="1" xfId="7" applyNumberFormat="1" applyFont="1" applyFill="1" applyBorder="1" applyAlignment="1">
      <alignment horizontal="left" vertical="center" wrapText="1"/>
    </xf>
    <xf numFmtId="2" fontId="83" fillId="0" borderId="43" xfId="5" applyNumberFormat="1" applyFont="1" applyBorder="1" applyAlignment="1">
      <alignment horizontal="left" vertical="center" wrapText="1"/>
    </xf>
    <xf numFmtId="10" fontId="62" fillId="0" borderId="1" xfId="11" applyNumberFormat="1" applyFont="1" applyBorder="1" applyAlignment="1">
      <alignment horizontal="center" vertical="center"/>
    </xf>
    <xf numFmtId="2" fontId="87" fillId="40" borderId="0" xfId="5" applyNumberFormat="1" applyFont="1" applyFill="1" applyAlignment="1">
      <alignment horizontal="left" vertical="center" wrapText="1"/>
    </xf>
    <xf numFmtId="2" fontId="62" fillId="53" borderId="1" xfId="7" applyNumberFormat="1" applyFont="1" applyFill="1" applyBorder="1" applyAlignment="1">
      <alignment horizontal="left" vertical="center" wrapText="1"/>
    </xf>
    <xf numFmtId="164" fontId="62" fillId="53" borderId="9" xfId="9" applyFont="1" applyFill="1" applyBorder="1" applyAlignment="1">
      <alignment horizontal="center" vertical="center" wrapText="1"/>
    </xf>
    <xf numFmtId="49" fontId="77" fillId="51" borderId="1" xfId="7" applyNumberFormat="1" applyFont="1" applyFill="1" applyBorder="1" applyAlignment="1">
      <alignment horizontal="left" vertical="center" wrapText="1"/>
    </xf>
    <xf numFmtId="0" fontId="64" fillId="40" borderId="1" xfId="7" applyFont="1" applyFill="1" applyBorder="1" applyAlignment="1">
      <alignment horizontal="left" vertical="center" wrapText="1"/>
    </xf>
    <xf numFmtId="1" fontId="62" fillId="0" borderId="1" xfId="9" applyNumberFormat="1" applyFont="1" applyBorder="1" applyAlignment="1">
      <alignment horizontal="center" vertical="center"/>
    </xf>
    <xf numFmtId="164" fontId="62" fillId="0" borderId="1" xfId="9" applyFont="1" applyBorder="1" applyAlignment="1">
      <alignment horizontal="left" vertical="center"/>
    </xf>
    <xf numFmtId="0" fontId="62" fillId="0" borderId="1" xfId="7" applyFont="1" applyBorder="1" applyAlignment="1">
      <alignment horizontal="left" vertical="center"/>
    </xf>
    <xf numFmtId="41" fontId="81" fillId="48" borderId="1" xfId="8" applyFont="1" applyFill="1" applyBorder="1" applyAlignment="1">
      <alignment horizontal="left" vertical="center"/>
    </xf>
    <xf numFmtId="2" fontId="64" fillId="0" borderId="1" xfId="7" applyNumberFormat="1" applyFont="1" applyBorder="1" applyAlignment="1">
      <alignment horizontal="left" vertical="center" wrapText="1"/>
    </xf>
    <xf numFmtId="164" fontId="62" fillId="0" borderId="1" xfId="9" applyFont="1" applyBorder="1" applyAlignment="1">
      <alignment horizontal="left" vertical="center" wrapText="1"/>
    </xf>
    <xf numFmtId="49" fontId="77" fillId="41" borderId="1" xfId="7" applyNumberFormat="1" applyFont="1" applyFill="1" applyBorder="1" applyAlignment="1">
      <alignment horizontal="left" vertical="center" wrapText="1"/>
    </xf>
    <xf numFmtId="41" fontId="76" fillId="40" borderId="1" xfId="8" applyFont="1" applyFill="1" applyBorder="1" applyAlignment="1">
      <alignment horizontal="left" vertical="center"/>
    </xf>
    <xf numFmtId="0" fontId="62" fillId="48" borderId="0" xfId="7" applyFont="1" applyFill="1" applyAlignment="1">
      <alignment horizontal="left" vertical="center" wrapText="1"/>
    </xf>
    <xf numFmtId="164" fontId="76" fillId="48" borderId="1" xfId="9" applyFont="1" applyFill="1" applyBorder="1" applyAlignment="1">
      <alignment horizontal="center" vertical="center"/>
    </xf>
    <xf numFmtId="164" fontId="76" fillId="48" borderId="1" xfId="9" applyFont="1" applyFill="1" applyBorder="1" applyAlignment="1">
      <alignment horizontal="left" vertical="center"/>
    </xf>
    <xf numFmtId="49" fontId="75" fillId="0" borderId="1" xfId="7" applyNumberFormat="1" applyFont="1" applyBorder="1" applyAlignment="1">
      <alignment horizontal="center" vertical="center" wrapText="1"/>
    </xf>
    <xf numFmtId="49" fontId="65" fillId="51" borderId="1" xfId="7" applyNumberFormat="1" applyFont="1" applyFill="1" applyBorder="1" applyAlignment="1">
      <alignment horizontal="right" vertical="center"/>
    </xf>
    <xf numFmtId="49" fontId="65" fillId="51" borderId="1" xfId="7" applyNumberFormat="1" applyFont="1" applyFill="1" applyBorder="1" applyAlignment="1">
      <alignment horizontal="center" vertical="center"/>
    </xf>
    <xf numFmtId="49" fontId="65" fillId="51" borderId="1" xfId="9" applyNumberFormat="1" applyFont="1" applyFill="1" applyBorder="1" applyAlignment="1">
      <alignment horizontal="center" vertical="center" wrapText="1"/>
    </xf>
    <xf numFmtId="49" fontId="65" fillId="52" borderId="1" xfId="7" applyNumberFormat="1" applyFont="1" applyFill="1" applyBorder="1" applyAlignment="1">
      <alignment horizontal="right" vertical="center"/>
    </xf>
    <xf numFmtId="49" fontId="65" fillId="52" borderId="1" xfId="7" applyNumberFormat="1" applyFont="1" applyFill="1" applyBorder="1" applyAlignment="1">
      <alignment horizontal="center" vertical="center"/>
    </xf>
    <xf numFmtId="2" fontId="65" fillId="52" borderId="1" xfId="7" applyNumberFormat="1" applyFont="1" applyFill="1" applyBorder="1" applyAlignment="1">
      <alignment horizontal="left" vertical="center" wrapText="1"/>
    </xf>
    <xf numFmtId="2" fontId="65" fillId="52" borderId="1" xfId="7" applyNumberFormat="1" applyFont="1" applyFill="1" applyBorder="1" applyAlignment="1">
      <alignment horizontal="center" vertical="center" wrapText="1"/>
    </xf>
    <xf numFmtId="3" fontId="65" fillId="52" borderId="1" xfId="7" applyNumberFormat="1" applyFont="1" applyFill="1" applyBorder="1" applyAlignment="1">
      <alignment horizontal="center" vertical="center" wrapText="1"/>
    </xf>
    <xf numFmtId="3" fontId="65" fillId="52" borderId="1" xfId="9" applyNumberFormat="1" applyFont="1" applyFill="1" applyBorder="1" applyAlignment="1">
      <alignment horizontal="center" vertical="center" wrapText="1"/>
    </xf>
    <xf numFmtId="0" fontId="65" fillId="52" borderId="1" xfId="7" applyFont="1" applyFill="1" applyBorder="1" applyAlignment="1">
      <alignment vertical="center" wrapText="1"/>
    </xf>
    <xf numFmtId="49" fontId="65" fillId="52" borderId="1" xfId="7" applyNumberFormat="1" applyFont="1" applyFill="1" applyBorder="1" applyAlignment="1">
      <alignment vertical="center" wrapText="1"/>
    </xf>
    <xf numFmtId="0" fontId="65" fillId="52" borderId="1" xfId="7" applyFont="1" applyFill="1" applyBorder="1" applyAlignment="1">
      <alignment horizontal="center" vertical="center" wrapText="1"/>
    </xf>
    <xf numFmtId="0" fontId="78" fillId="52" borderId="1" xfId="7" applyFont="1" applyFill="1" applyBorder="1" applyAlignment="1">
      <alignment horizontal="left" vertical="center" wrapText="1"/>
    </xf>
    <xf numFmtId="1" fontId="65" fillId="52" borderId="1" xfId="7" applyNumberFormat="1" applyFont="1" applyFill="1" applyBorder="1" applyAlignment="1">
      <alignment horizontal="center" vertical="center"/>
    </xf>
    <xf numFmtId="0" fontId="65" fillId="52" borderId="1" xfId="7" applyFont="1" applyFill="1" applyBorder="1" applyAlignment="1">
      <alignment horizontal="center" vertical="center"/>
    </xf>
    <xf numFmtId="41" fontId="79" fillId="52" borderId="1" xfId="8" applyFont="1" applyFill="1" applyBorder="1" applyAlignment="1">
      <alignment vertical="center"/>
    </xf>
    <xf numFmtId="41" fontId="79" fillId="52" borderId="1" xfId="8" applyFont="1" applyFill="1" applyBorder="1" applyAlignment="1">
      <alignment horizontal="left" vertical="center"/>
    </xf>
    <xf numFmtId="49" fontId="62" fillId="48" borderId="1" xfId="7" applyNumberFormat="1" applyFont="1" applyFill="1" applyBorder="1" applyAlignment="1">
      <alignment horizontal="center" vertical="center" wrapText="1"/>
    </xf>
    <xf numFmtId="2" fontId="64" fillId="48" borderId="1" xfId="7" applyNumberFormat="1" applyFont="1" applyFill="1" applyBorder="1" applyAlignment="1">
      <alignment horizontal="left" vertical="center" wrapText="1"/>
    </xf>
    <xf numFmtId="164" fontId="62" fillId="48" borderId="1" xfId="9" applyFont="1" applyFill="1" applyBorder="1" applyAlignment="1">
      <alignment horizontal="center" vertical="center"/>
    </xf>
    <xf numFmtId="0" fontId="62" fillId="48" borderId="0" xfId="7" applyFont="1" applyFill="1" applyAlignment="1">
      <alignment vertical="center" wrapText="1"/>
    </xf>
    <xf numFmtId="0" fontId="62" fillId="48" borderId="0" xfId="7" applyFont="1" applyFill="1" applyAlignment="1">
      <alignment vertical="center"/>
    </xf>
    <xf numFmtId="2" fontId="62" fillId="48" borderId="1" xfId="7" applyNumberFormat="1" applyFont="1" applyFill="1" applyBorder="1" applyAlignment="1">
      <alignment horizontal="left" vertical="center" wrapText="1"/>
    </xf>
    <xf numFmtId="0" fontId="62" fillId="48" borderId="1" xfId="7" applyFont="1" applyFill="1" applyBorder="1" applyAlignment="1">
      <alignment horizontal="left" vertical="center" wrapText="1"/>
    </xf>
    <xf numFmtId="41" fontId="62" fillId="0" borderId="1" xfId="7" applyNumberFormat="1" applyFont="1" applyBorder="1" applyAlignment="1">
      <alignment horizontal="center" vertical="center" wrapText="1"/>
    </xf>
    <xf numFmtId="49" fontId="62" fillId="0" borderId="0" xfId="7" applyNumberFormat="1" applyFont="1" applyAlignment="1">
      <alignment horizontal="left" vertical="center" wrapText="1"/>
    </xf>
    <xf numFmtId="164" fontId="62" fillId="48" borderId="1" xfId="9" quotePrefix="1" applyFont="1" applyFill="1" applyBorder="1" applyAlignment="1">
      <alignment horizontal="center" vertical="center" wrapText="1"/>
    </xf>
    <xf numFmtId="49" fontId="62" fillId="0" borderId="1" xfId="7" quotePrefix="1" applyNumberFormat="1" applyFont="1" applyBorder="1" applyAlignment="1">
      <alignment horizontal="left" vertical="center" wrapText="1"/>
    </xf>
    <xf numFmtId="49" fontId="62" fillId="0" borderId="1" xfId="7" quotePrefix="1" applyNumberFormat="1" applyFont="1" applyBorder="1" applyAlignment="1">
      <alignment horizontal="center" vertical="center" wrapText="1"/>
    </xf>
    <xf numFmtId="164" fontId="62" fillId="40" borderId="1" xfId="9" applyFont="1" applyFill="1" applyBorder="1" applyAlignment="1">
      <alignment horizontal="center" vertical="center"/>
    </xf>
    <xf numFmtId="41" fontId="62" fillId="48" borderId="1" xfId="8" applyFont="1" applyFill="1" applyBorder="1" applyAlignment="1">
      <alignment vertical="center" wrapText="1"/>
    </xf>
    <xf numFmtId="41" fontId="62" fillId="48" borderId="1" xfId="8" applyFont="1" applyFill="1" applyBorder="1" applyAlignment="1">
      <alignment vertical="center"/>
    </xf>
    <xf numFmtId="0" fontId="62" fillId="0" borderId="1" xfId="7" quotePrefix="1" applyFont="1" applyBorder="1" applyAlignment="1">
      <alignment horizontal="left" vertical="center" wrapText="1"/>
    </xf>
    <xf numFmtId="49" fontId="62" fillId="0" borderId="1" xfId="7" quotePrefix="1" applyNumberFormat="1" applyFont="1" applyBorder="1" applyAlignment="1">
      <alignment vertical="center" wrapText="1"/>
    </xf>
    <xf numFmtId="49" fontId="70" fillId="57" borderId="1" xfId="7" applyNumberFormat="1" applyFont="1" applyFill="1" applyBorder="1" applyAlignment="1">
      <alignment horizontal="right" vertical="top" wrapText="1"/>
    </xf>
    <xf numFmtId="49" fontId="70" fillId="57" borderId="1" xfId="7" applyNumberFormat="1" applyFont="1" applyFill="1" applyBorder="1" applyAlignment="1">
      <alignment horizontal="center" vertical="top" wrapText="1"/>
    </xf>
    <xf numFmtId="49" fontId="70" fillId="57" borderId="1" xfId="7" applyNumberFormat="1" applyFont="1" applyFill="1" applyBorder="1" applyAlignment="1">
      <alignment horizontal="left" vertical="top" wrapText="1"/>
    </xf>
    <xf numFmtId="49" fontId="70" fillId="0" borderId="1" xfId="7" applyNumberFormat="1" applyFont="1" applyBorder="1" applyAlignment="1">
      <alignment horizontal="left" vertical="top" wrapText="1"/>
    </xf>
    <xf numFmtId="49" fontId="75" fillId="57" borderId="1" xfId="7" quotePrefix="1" applyNumberFormat="1" applyFont="1" applyFill="1" applyBorder="1" applyAlignment="1">
      <alignment horizontal="center" vertical="center" wrapText="1"/>
    </xf>
    <xf numFmtId="164" fontId="75" fillId="57" borderId="1" xfId="9" quotePrefix="1" applyFont="1" applyFill="1" applyBorder="1" applyAlignment="1">
      <alignment horizontal="center" vertical="center" wrapText="1"/>
    </xf>
    <xf numFmtId="164" fontId="75" fillId="57" borderId="1" xfId="9" applyFont="1" applyFill="1" applyBorder="1" applyAlignment="1">
      <alignment horizontal="center" vertical="center" wrapText="1"/>
    </xf>
    <xf numFmtId="49" fontId="75" fillId="0" borderId="1" xfId="7" applyNumberFormat="1" applyFont="1" applyBorder="1" applyAlignment="1">
      <alignment horizontal="left" vertical="center" wrapText="1"/>
    </xf>
    <xf numFmtId="49" fontId="75" fillId="57" borderId="1" xfId="7" applyNumberFormat="1" applyFont="1" applyFill="1" applyBorder="1" applyAlignment="1">
      <alignment horizontal="left" vertical="center" wrapText="1"/>
    </xf>
    <xf numFmtId="49" fontId="75" fillId="57" borderId="1" xfId="7" applyNumberFormat="1" applyFont="1" applyFill="1" applyBorder="1" applyAlignment="1">
      <alignment vertical="center" wrapText="1"/>
    </xf>
    <xf numFmtId="0" fontId="75" fillId="57" borderId="1" xfId="7" applyFont="1" applyFill="1" applyBorder="1" applyAlignment="1">
      <alignment horizontal="center" vertical="center" wrapText="1"/>
    </xf>
    <xf numFmtId="49" fontId="75" fillId="57" borderId="1" xfId="7" quotePrefix="1" applyNumberFormat="1" applyFont="1" applyFill="1" applyBorder="1" applyAlignment="1">
      <alignment vertical="center" wrapText="1"/>
    </xf>
    <xf numFmtId="0" fontId="89" fillId="57" borderId="1" xfId="7" applyFont="1" applyFill="1" applyBorder="1" applyAlignment="1">
      <alignment horizontal="left" vertical="center" wrapText="1"/>
    </xf>
    <xf numFmtId="0" fontId="75" fillId="57" borderId="1" xfId="7" applyFont="1" applyFill="1" applyBorder="1" applyAlignment="1">
      <alignment horizontal="center" vertical="center"/>
    </xf>
    <xf numFmtId="164" fontId="75" fillId="57" borderId="1" xfId="9" applyFont="1" applyFill="1" applyBorder="1" applyAlignment="1">
      <alignment horizontal="center" vertical="center"/>
    </xf>
    <xf numFmtId="41" fontId="75" fillId="57" borderId="1" xfId="8" applyFont="1" applyFill="1" applyBorder="1" applyAlignment="1">
      <alignment vertical="center"/>
    </xf>
    <xf numFmtId="0" fontId="65" fillId="0" borderId="1" xfId="7" applyFont="1" applyBorder="1" applyAlignment="1">
      <alignment horizontal="left" vertical="center" wrapText="1"/>
    </xf>
    <xf numFmtId="49" fontId="62" fillId="0" borderId="0" xfId="7" applyNumberFormat="1" applyFont="1" applyAlignment="1">
      <alignment horizontal="right" vertical="center"/>
    </xf>
    <xf numFmtId="49" fontId="62" fillId="0" borderId="0" xfId="7" applyNumberFormat="1" applyFont="1" applyAlignment="1">
      <alignment horizontal="center" vertical="center"/>
    </xf>
    <xf numFmtId="49" fontId="62" fillId="0" borderId="0" xfId="7" quotePrefix="1" applyNumberFormat="1" applyFont="1" applyAlignment="1">
      <alignment horizontal="left" vertical="center" wrapText="1"/>
    </xf>
    <xf numFmtId="49" fontId="62" fillId="0" borderId="0" xfId="7" applyNumberFormat="1" applyFont="1" applyAlignment="1">
      <alignment horizontal="center" vertical="center" wrapText="1"/>
    </xf>
    <xf numFmtId="49" fontId="62" fillId="0" borderId="0" xfId="7" quotePrefix="1" applyNumberFormat="1" applyFont="1" applyAlignment="1">
      <alignment horizontal="center" vertical="center" wrapText="1"/>
    </xf>
    <xf numFmtId="49" fontId="62" fillId="0" borderId="0" xfId="7" applyNumberFormat="1" applyFont="1" applyAlignment="1">
      <alignment vertical="center" wrapText="1"/>
    </xf>
    <xf numFmtId="49" fontId="62" fillId="0" borderId="0" xfId="7" quotePrefix="1" applyNumberFormat="1" applyFont="1" applyAlignment="1">
      <alignment vertical="center" wrapText="1"/>
    </xf>
    <xf numFmtId="186" fontId="64" fillId="0" borderId="0" xfId="9" applyNumberFormat="1" applyFont="1" applyAlignment="1">
      <alignment horizontal="left" vertical="center" wrapText="1"/>
    </xf>
    <xf numFmtId="0" fontId="90" fillId="0" borderId="0" xfId="7" applyFont="1" applyAlignment="1">
      <alignment horizontal="left" vertical="center"/>
    </xf>
    <xf numFmtId="0" fontId="90" fillId="0" borderId="0" xfId="7" applyFont="1" applyAlignment="1">
      <alignment horizontal="center" vertical="center"/>
    </xf>
    <xf numFmtId="0" fontId="91" fillId="0" borderId="0" xfId="7" applyFont="1" applyAlignment="1">
      <alignment horizontal="right" vertical="center"/>
    </xf>
    <xf numFmtId="41" fontId="62" fillId="0" borderId="0" xfId="7" applyNumberFormat="1" applyFont="1" applyAlignment="1">
      <alignment horizontal="right" vertical="center"/>
    </xf>
    <xf numFmtId="165" fontId="64" fillId="0" borderId="0" xfId="7" applyNumberFormat="1" applyFont="1" applyAlignment="1">
      <alignment horizontal="left" vertical="center" wrapText="1"/>
    </xf>
    <xf numFmtId="49" fontId="65" fillId="58" borderId="1" xfId="7" applyNumberFormat="1" applyFont="1" applyFill="1" applyBorder="1" applyAlignment="1">
      <alignment horizontal="right" vertical="center"/>
    </xf>
    <xf numFmtId="49" fontId="86" fillId="59" borderId="43" xfId="5" applyNumberFormat="1" applyFont="1" applyFill="1" applyBorder="1" applyAlignment="1">
      <alignment horizontal="center" vertical="center" wrapText="1"/>
    </xf>
    <xf numFmtId="0" fontId="62" fillId="56" borderId="43" xfId="7" applyFont="1" applyFill="1" applyBorder="1" applyAlignment="1">
      <alignment horizontal="center" vertical="center"/>
    </xf>
    <xf numFmtId="0" fontId="64" fillId="0" borderId="0" xfId="7" applyFont="1" applyAlignment="1">
      <alignment vertical="center"/>
    </xf>
    <xf numFmtId="164" fontId="62" fillId="0" borderId="0" xfId="9" applyFont="1" applyAlignment="1">
      <alignment horizontal="left" vertical="center"/>
    </xf>
    <xf numFmtId="169" fontId="16" fillId="0" borderId="1" xfId="3" applyNumberFormat="1" applyFont="1" applyFill="1" applyBorder="1" applyAlignment="1" applyProtection="1">
      <alignment horizontal="left" vertical="center"/>
    </xf>
    <xf numFmtId="169" fontId="16" fillId="11" borderId="1" xfId="3" applyNumberFormat="1" applyFont="1" applyFill="1" applyBorder="1" applyAlignment="1" applyProtection="1">
      <alignment horizontal="left" vertical="center"/>
    </xf>
    <xf numFmtId="169" fontId="16" fillId="0" borderId="1" xfId="3" applyNumberFormat="1" applyFont="1" applyFill="1" applyBorder="1" applyAlignment="1" applyProtection="1">
      <alignment vertical="center"/>
    </xf>
    <xf numFmtId="0" fontId="19" fillId="0" borderId="1" xfId="0" applyNumberFormat="1" applyFont="1" applyBorder="1" applyAlignment="1">
      <alignment horizontal="left" vertical="center" wrapText="1"/>
    </xf>
    <xf numFmtId="170" fontId="22" fillId="61" borderId="1" xfId="3" applyFont="1" applyFill="1" applyBorder="1" applyAlignment="1" applyProtection="1">
      <alignment horizontal="left" vertical="center" wrapText="1" indent="1"/>
    </xf>
    <xf numFmtId="173" fontId="22" fillId="61" borderId="1" xfId="3" applyNumberFormat="1" applyFont="1" applyFill="1" applyBorder="1" applyAlignment="1" applyProtection="1">
      <alignment horizontal="center" vertical="center" wrapText="1"/>
    </xf>
    <xf numFmtId="164" fontId="74" fillId="49" borderId="1" xfId="4" applyFont="1" applyFill="1" applyBorder="1" applyAlignment="1">
      <alignment horizontal="left" vertical="center" wrapText="1" indent="1"/>
    </xf>
    <xf numFmtId="2" fontId="94" fillId="0" borderId="1" xfId="0" applyNumberFormat="1" applyFont="1" applyBorder="1" applyAlignment="1">
      <alignment horizontal="left" vertical="center" wrapText="1" indent="1"/>
    </xf>
    <xf numFmtId="0" fontId="94" fillId="0" borderId="0" xfId="0" applyFont="1"/>
    <xf numFmtId="0" fontId="95" fillId="0" borderId="0" xfId="0" applyFont="1"/>
    <xf numFmtId="169" fontId="25" fillId="0" borderId="1" xfId="3" applyNumberFormat="1" applyFont="1" applyFill="1" applyBorder="1" applyAlignment="1" applyProtection="1">
      <alignment vertical="center" wrapText="1"/>
    </xf>
    <xf numFmtId="2" fontId="16" fillId="0" borderId="1" xfId="3" applyNumberFormat="1" applyFont="1" applyFill="1" applyBorder="1" applyAlignment="1" applyProtection="1">
      <alignment horizontal="left" vertical="center" wrapText="1" indent="1"/>
    </xf>
    <xf numFmtId="0" fontId="94" fillId="0" borderId="1" xfId="0" applyNumberFormat="1" applyFont="1" applyBorder="1" applyAlignment="1">
      <alignment horizontal="left" vertical="center" wrapText="1" indent="1"/>
    </xf>
    <xf numFmtId="169" fontId="10" fillId="0" borderId="1" xfId="3" applyNumberFormat="1" applyFont="1" applyFill="1" applyBorder="1" applyAlignment="1" applyProtection="1">
      <alignment horizontal="left" vertical="center" wrapText="1"/>
    </xf>
    <xf numFmtId="1" fontId="16" fillId="0" borderId="1" xfId="3" applyNumberFormat="1" applyFont="1" applyFill="1" applyBorder="1" applyAlignment="1" applyProtection="1">
      <alignment horizontal="center" vertical="center"/>
    </xf>
    <xf numFmtId="0" fontId="100" fillId="62" borderId="52" xfId="0" applyFont="1" applyFill="1" applyBorder="1" applyAlignment="1">
      <alignment vertical="center"/>
    </xf>
    <xf numFmtId="0" fontId="100" fillId="62" borderId="53" xfId="0" applyFont="1" applyFill="1" applyBorder="1" applyAlignment="1">
      <alignment horizontal="center" vertical="center"/>
    </xf>
    <xf numFmtId="0" fontId="101" fillId="63" borderId="51" xfId="0" applyFont="1" applyFill="1" applyBorder="1" applyAlignment="1">
      <alignment vertical="center" wrapText="1"/>
    </xf>
    <xf numFmtId="0" fontId="101" fillId="63" borderId="51" xfId="0" applyFont="1" applyFill="1" applyBorder="1" applyAlignment="1">
      <alignment vertical="center"/>
    </xf>
    <xf numFmtId="0" fontId="102" fillId="63" borderId="51" xfId="0" applyFont="1" applyFill="1" applyBorder="1" applyAlignment="1">
      <alignment horizontal="right" vertical="center" wrapText="1"/>
    </xf>
    <xf numFmtId="0" fontId="102" fillId="63" borderId="51" xfId="0" applyFont="1" applyFill="1" applyBorder="1" applyAlignment="1">
      <alignment vertical="center"/>
    </xf>
    <xf numFmtId="0" fontId="102" fillId="63" borderId="51" xfId="0" applyFont="1" applyFill="1" applyBorder="1" applyAlignment="1">
      <alignment horizontal="right" vertical="center"/>
    </xf>
    <xf numFmtId="0" fontId="101" fillId="63" borderId="51" xfId="0" applyFont="1" applyFill="1" applyBorder="1" applyAlignment="1">
      <alignment horizontal="right" vertical="center"/>
    </xf>
    <xf numFmtId="0" fontId="99" fillId="0" borderId="51" xfId="0" applyFont="1" applyBorder="1" applyAlignment="1">
      <alignment vertical="center"/>
    </xf>
    <xf numFmtId="0" fontId="102" fillId="63" borderId="51" xfId="0" applyFont="1" applyFill="1" applyBorder="1" applyAlignment="1">
      <alignment vertical="center" wrapText="1"/>
    </xf>
    <xf numFmtId="0" fontId="102" fillId="64" borderId="54" xfId="0" applyFont="1" applyFill="1" applyBorder="1" applyAlignment="1">
      <alignment horizontal="right" vertical="center" wrapText="1"/>
    </xf>
    <xf numFmtId="0" fontId="97" fillId="64" borderId="0" xfId="0" applyFont="1" applyFill="1" applyAlignment="1">
      <alignment vertical="center"/>
    </xf>
    <xf numFmtId="0" fontId="103" fillId="0" borderId="0" xfId="0" applyFont="1" applyAlignment="1">
      <alignment vertical="center"/>
    </xf>
    <xf numFmtId="0" fontId="104" fillId="63" borderId="51" xfId="0" applyFont="1" applyFill="1" applyBorder="1" applyAlignment="1">
      <alignment vertical="center" wrapText="1"/>
    </xf>
    <xf numFmtId="0" fontId="104" fillId="63" borderId="51" xfId="0" applyFont="1" applyFill="1" applyBorder="1" applyAlignment="1">
      <alignment horizontal="right" vertical="center"/>
    </xf>
    <xf numFmtId="164" fontId="0" fillId="0" borderId="0" xfId="4" applyFont="1"/>
    <xf numFmtId="164" fontId="0" fillId="0" borderId="0" xfId="0" applyNumberFormat="1"/>
    <xf numFmtId="164" fontId="102" fillId="64" borderId="0" xfId="4" applyFont="1" applyFill="1" applyAlignment="1">
      <alignment horizontal="right" vertical="center" wrapText="1"/>
    </xf>
    <xf numFmtId="0" fontId="0" fillId="56" borderId="0" xfId="0" applyFill="1"/>
    <xf numFmtId="0" fontId="0" fillId="56" borderId="0" xfId="0" applyFill="1" applyAlignment="1">
      <alignment wrapText="1"/>
    </xf>
    <xf numFmtId="164" fontId="16" fillId="0" borderId="1" xfId="4" applyFont="1" applyFill="1" applyBorder="1" applyAlignment="1" applyProtection="1">
      <alignment horizontal="center" vertical="center"/>
    </xf>
    <xf numFmtId="2" fontId="16" fillId="0" borderId="1" xfId="3" applyNumberFormat="1" applyFont="1" applyFill="1" applyBorder="1" applyAlignment="1" applyProtection="1">
      <alignment horizontal="left" vertical="center" wrapText="1" indent="2"/>
    </xf>
    <xf numFmtId="0" fontId="16" fillId="0" borderId="1" xfId="0" applyFont="1" applyFill="1" applyBorder="1" applyAlignment="1">
      <alignment horizontal="center" vertical="center"/>
    </xf>
    <xf numFmtId="169" fontId="16" fillId="0" borderId="1" xfId="0" applyNumberFormat="1" applyFont="1" applyFill="1" applyBorder="1" applyAlignment="1">
      <alignment vertical="center"/>
    </xf>
    <xf numFmtId="169" fontId="16" fillId="0" borderId="1" xfId="0" applyNumberFormat="1" applyFont="1" applyFill="1" applyBorder="1" applyAlignment="1">
      <alignment horizontal="left" vertical="center" wrapText="1"/>
    </xf>
    <xf numFmtId="170" fontId="16" fillId="0" borderId="9" xfId="3" applyFont="1" applyFill="1" applyBorder="1" applyAlignment="1" applyProtection="1">
      <alignment horizontal="center" vertical="center" wrapText="1"/>
    </xf>
    <xf numFmtId="0" fontId="38" fillId="0" borderId="9" xfId="3" applyNumberFormat="1" applyFont="1" applyFill="1" applyBorder="1" applyAlignment="1" applyProtection="1">
      <alignment horizontal="left" vertical="center" wrapText="1"/>
    </xf>
    <xf numFmtId="170" fontId="16" fillId="0" borderId="1" xfId="3" applyFont="1" applyFill="1" applyBorder="1" applyAlignment="1" applyProtection="1">
      <alignment horizontal="center" vertical="center"/>
    </xf>
    <xf numFmtId="1" fontId="16" fillId="0" borderId="1" xfId="3" applyNumberFormat="1" applyFont="1" applyFill="1" applyBorder="1" applyAlignment="1" applyProtection="1">
      <alignment horizontal="left" vertical="center" wrapText="1"/>
    </xf>
    <xf numFmtId="0" fontId="16" fillId="0" borderId="1" xfId="3" applyNumberFormat="1" applyFont="1" applyFill="1" applyBorder="1" applyAlignment="1" applyProtection="1">
      <alignment horizontal="left" vertical="center"/>
    </xf>
    <xf numFmtId="41" fontId="92" fillId="0" borderId="1" xfId="8" applyFont="1" applyFill="1" applyBorder="1" applyAlignment="1">
      <alignment horizontal="left" vertical="center"/>
    </xf>
    <xf numFmtId="164" fontId="92" fillId="0" borderId="1" xfId="9" applyFont="1" applyFill="1" applyBorder="1" applyAlignment="1">
      <alignment horizontal="center" vertical="center"/>
    </xf>
    <xf numFmtId="170" fontId="16" fillId="0" borderId="1" xfId="3" applyFont="1" applyFill="1" applyBorder="1" applyAlignment="1" applyProtection="1">
      <alignment horizontal="left" vertical="center" wrapText="1"/>
    </xf>
    <xf numFmtId="0" fontId="19" fillId="0" borderId="1" xfId="0" applyFont="1" applyBorder="1" applyAlignment="1">
      <alignment vertical="center" wrapText="1"/>
    </xf>
    <xf numFmtId="164" fontId="19" fillId="0" borderId="1" xfId="4" applyFont="1" applyBorder="1" applyAlignment="1" applyProtection="1">
      <alignment horizontal="center" vertical="center" wrapText="1"/>
    </xf>
    <xf numFmtId="49" fontId="19" fillId="0" borderId="1" xfId="0" applyNumberFormat="1" applyFont="1" applyFill="1" applyBorder="1" applyAlignment="1">
      <alignment vertical="center" wrapText="1"/>
    </xf>
    <xf numFmtId="49" fontId="19" fillId="0" borderId="1" xfId="0" applyNumberFormat="1" applyFont="1" applyFill="1" applyBorder="1" applyAlignment="1">
      <alignment horizontal="left" vertical="center" wrapText="1"/>
    </xf>
    <xf numFmtId="2" fontId="94" fillId="0" borderId="1" xfId="0" applyNumberFormat="1" applyFont="1" applyFill="1" applyBorder="1" applyAlignment="1">
      <alignment horizontal="left" vertical="center" wrapText="1" indent="1"/>
    </xf>
    <xf numFmtId="0" fontId="94" fillId="0" borderId="1" xfId="0" applyFont="1" applyFill="1" applyBorder="1" applyAlignment="1">
      <alignment horizontal="left" vertical="center" wrapText="1"/>
    </xf>
    <xf numFmtId="0" fontId="19" fillId="0" borderId="1" xfId="0" applyFont="1" applyBorder="1" applyAlignment="1">
      <alignment horizontal="center" vertical="center" wrapText="1"/>
    </xf>
    <xf numFmtId="0" fontId="94" fillId="0" borderId="0" xfId="0" applyFont="1" applyAlignment="1">
      <alignment horizontal="center"/>
    </xf>
    <xf numFmtId="3" fontId="19" fillId="52" borderId="1" xfId="3" applyNumberFormat="1" applyFont="1" applyFill="1" applyBorder="1" applyAlignment="1" applyProtection="1">
      <alignment horizontal="center" vertical="center" wrapText="1"/>
    </xf>
    <xf numFmtId="3" fontId="94" fillId="0" borderId="1" xfId="3" applyNumberFormat="1" applyFont="1" applyBorder="1" applyAlignment="1" applyProtection="1">
      <alignment horizontal="center" vertical="center" wrapText="1"/>
    </xf>
    <xf numFmtId="3" fontId="94" fillId="0" borderId="1" xfId="3" applyNumberFormat="1" applyFont="1" applyFill="1" applyBorder="1" applyAlignment="1" applyProtection="1">
      <alignment horizontal="center" vertical="center" wrapText="1"/>
    </xf>
    <xf numFmtId="49" fontId="19" fillId="52" borderId="1" xfId="0" applyNumberFormat="1" applyFont="1" applyFill="1" applyBorder="1" applyAlignment="1">
      <alignment vertical="center" wrapText="1"/>
    </xf>
    <xf numFmtId="49" fontId="19" fillId="52" borderId="1" xfId="0" applyNumberFormat="1" applyFont="1" applyFill="1" applyBorder="1" applyAlignment="1">
      <alignment horizontal="left" vertical="center" wrapText="1"/>
    </xf>
    <xf numFmtId="0" fontId="16" fillId="0" borderId="1" xfId="3" applyNumberFormat="1" applyFont="1" applyFill="1" applyBorder="1" applyAlignment="1" applyProtection="1">
      <alignment horizontal="left" vertical="center" indent="3"/>
    </xf>
    <xf numFmtId="164" fontId="10" fillId="0" borderId="1" xfId="4" applyFont="1" applyFill="1" applyBorder="1" applyAlignment="1" applyProtection="1">
      <alignment horizontal="left" vertical="center"/>
    </xf>
    <xf numFmtId="164" fontId="10" fillId="0" borderId="1" xfId="4" applyFont="1" applyFill="1" applyBorder="1" applyAlignment="1" applyProtection="1">
      <alignment horizontal="left" vertical="center" wrapText="1"/>
    </xf>
    <xf numFmtId="49" fontId="16" fillId="0" borderId="1" xfId="3" applyNumberFormat="1" applyFont="1" applyBorder="1" applyAlignment="1">
      <alignment horizontal="right" vertical="center"/>
    </xf>
    <xf numFmtId="49" fontId="16" fillId="0" borderId="1" xfId="3" applyNumberFormat="1" applyFont="1" applyBorder="1" applyAlignment="1">
      <alignment horizontal="center" vertical="center"/>
    </xf>
    <xf numFmtId="2" fontId="16" fillId="0" borderId="1" xfId="3" applyNumberFormat="1" applyFont="1" applyBorder="1" applyAlignment="1">
      <alignment horizontal="left" vertical="center" wrapText="1"/>
    </xf>
    <xf numFmtId="49" fontId="16" fillId="0" borderId="1" xfId="3" applyNumberFormat="1" applyFont="1" applyBorder="1" applyAlignment="1">
      <alignment horizontal="left" vertical="center" wrapText="1"/>
    </xf>
    <xf numFmtId="0" fontId="16" fillId="0" borderId="1" xfId="3" applyNumberFormat="1" applyFont="1" applyBorder="1" applyAlignment="1">
      <alignment horizontal="left" vertical="center" wrapText="1"/>
    </xf>
    <xf numFmtId="169" fontId="10" fillId="11" borderId="1" xfId="3" applyNumberFormat="1" applyFont="1" applyFill="1" applyBorder="1" applyAlignment="1">
      <alignment horizontal="left" vertical="center"/>
    </xf>
    <xf numFmtId="169" fontId="10" fillId="0" borderId="1" xfId="3" applyNumberFormat="1" applyFont="1" applyBorder="1" applyAlignment="1">
      <alignment vertical="center"/>
    </xf>
    <xf numFmtId="169" fontId="10" fillId="11" borderId="1" xfId="3" applyNumberFormat="1" applyFont="1" applyFill="1" applyBorder="1" applyAlignment="1">
      <alignment horizontal="left" vertical="center" wrapText="1"/>
    </xf>
    <xf numFmtId="169" fontId="10" fillId="0" borderId="1" xfId="3" applyNumberFormat="1" applyFont="1" applyBorder="1" applyAlignment="1">
      <alignment horizontal="left" vertical="center" wrapText="1"/>
    </xf>
    <xf numFmtId="41" fontId="92" fillId="0" borderId="1" xfId="8" applyFont="1" applyBorder="1" applyAlignment="1">
      <alignment horizontal="left" vertical="center"/>
    </xf>
    <xf numFmtId="1" fontId="16" fillId="0" borderId="1" xfId="3" applyNumberFormat="1" applyFont="1" applyFill="1" applyBorder="1" applyAlignment="1" applyProtection="1">
      <alignment horizontal="left" vertical="center"/>
    </xf>
    <xf numFmtId="170" fontId="16" fillId="0" borderId="1" xfId="3" applyFont="1" applyFill="1" applyBorder="1" applyAlignment="1" applyProtection="1">
      <alignment horizontal="left" vertical="center"/>
    </xf>
    <xf numFmtId="0" fontId="19" fillId="0" borderId="0" xfId="0" applyFont="1" applyAlignment="1">
      <alignment horizontal="center"/>
    </xf>
    <xf numFmtId="2" fontId="16" fillId="0" borderId="1" xfId="0" applyNumberFormat="1" applyFont="1" applyFill="1" applyBorder="1" applyAlignment="1">
      <alignment horizontal="left" vertical="center" wrapText="1"/>
    </xf>
    <xf numFmtId="49" fontId="12" fillId="0" borderId="1" xfId="3" applyNumberFormat="1" applyFont="1" applyFill="1" applyBorder="1" applyAlignment="1">
      <alignment horizontal="left" vertical="center" wrapText="1"/>
    </xf>
    <xf numFmtId="3" fontId="19" fillId="0" borderId="1" xfId="3" applyNumberFormat="1" applyFont="1" applyFill="1" applyBorder="1" applyAlignment="1" applyProtection="1">
      <alignment horizontal="center" vertical="center" wrapText="1"/>
    </xf>
    <xf numFmtId="3" fontId="19" fillId="0" borderId="1" xfId="3" applyNumberFormat="1" applyFont="1" applyBorder="1" applyAlignment="1">
      <alignment horizontal="center" vertical="center" wrapText="1"/>
    </xf>
    <xf numFmtId="0" fontId="105" fillId="0" borderId="0" xfId="0" applyFont="1" applyAlignment="1">
      <alignment horizontal="left"/>
    </xf>
    <xf numFmtId="3" fontId="105" fillId="0" borderId="1" xfId="3" applyNumberFormat="1" applyFont="1" applyFill="1" applyBorder="1" applyAlignment="1">
      <alignment horizontal="center" vertical="center" wrapText="1"/>
    </xf>
    <xf numFmtId="49" fontId="109" fillId="0" borderId="1" xfId="3" applyNumberFormat="1" applyFont="1" applyFill="1" applyBorder="1" applyAlignment="1" applyProtection="1">
      <alignment horizontal="center" vertical="center"/>
    </xf>
    <xf numFmtId="0" fontId="109" fillId="0" borderId="1" xfId="3" applyNumberFormat="1" applyFont="1" applyFill="1" applyBorder="1" applyAlignment="1" applyProtection="1">
      <alignment horizontal="center" vertical="center"/>
    </xf>
    <xf numFmtId="3" fontId="110" fillId="0" borderId="1" xfId="3" applyNumberFormat="1" applyFont="1" applyFill="1" applyBorder="1" applyAlignment="1" applyProtection="1">
      <alignment horizontal="center" vertical="center" wrapText="1"/>
    </xf>
    <xf numFmtId="3" fontId="109" fillId="0" borderId="1" xfId="3" applyNumberFormat="1" applyFont="1" applyFill="1" applyBorder="1" applyAlignment="1" applyProtection="1">
      <alignment horizontal="center" vertical="center" wrapText="1"/>
    </xf>
    <xf numFmtId="49" fontId="109" fillId="0" borderId="1" xfId="3" applyNumberFormat="1" applyFont="1" applyFill="1" applyBorder="1" applyAlignment="1" applyProtection="1">
      <alignment horizontal="left" vertical="center" wrapText="1"/>
    </xf>
    <xf numFmtId="49" fontId="94" fillId="0" borderId="1" xfId="0" applyNumberFormat="1" applyFont="1" applyBorder="1" applyAlignment="1">
      <alignment horizontal="left" vertical="center" wrapText="1"/>
    </xf>
    <xf numFmtId="49" fontId="94" fillId="0" borderId="1" xfId="0" applyNumberFormat="1" applyFont="1" applyBorder="1" applyAlignment="1">
      <alignment horizontal="left" vertical="center" wrapText="1" indent="1"/>
    </xf>
    <xf numFmtId="3" fontId="94" fillId="0" borderId="1" xfId="3" applyNumberFormat="1" applyFont="1" applyFill="1" applyBorder="1" applyAlignment="1">
      <alignment horizontal="center" vertical="center" wrapText="1"/>
    </xf>
    <xf numFmtId="49" fontId="112" fillId="52" borderId="1" xfId="0" applyNumberFormat="1" applyFont="1" applyFill="1" applyBorder="1" applyAlignment="1">
      <alignment vertical="center" wrapText="1"/>
    </xf>
    <xf numFmtId="49" fontId="94" fillId="0" borderId="1" xfId="0" applyNumberFormat="1" applyFont="1" applyFill="1" applyBorder="1" applyAlignment="1">
      <alignment horizontal="left" vertical="center" wrapText="1"/>
    </xf>
    <xf numFmtId="49" fontId="82" fillId="21" borderId="1" xfId="3" applyNumberFormat="1" applyFont="1" applyFill="1" applyBorder="1" applyAlignment="1" applyProtection="1">
      <alignment horizontal="left" vertical="center" wrapText="1"/>
    </xf>
    <xf numFmtId="1" fontId="94" fillId="0" borderId="1" xfId="3" applyNumberFormat="1" applyFont="1" applyBorder="1" applyAlignment="1" applyProtection="1">
      <alignment horizontal="center" vertical="center" wrapText="1"/>
    </xf>
    <xf numFmtId="3" fontId="19" fillId="52" borderId="1" xfId="0" applyNumberFormat="1" applyFont="1" applyFill="1" applyBorder="1" applyAlignment="1">
      <alignment horizontal="center" vertical="center" wrapText="1"/>
    </xf>
    <xf numFmtId="3" fontId="19" fillId="0" borderId="1" xfId="0" applyNumberFormat="1" applyFont="1" applyFill="1" applyBorder="1" applyAlignment="1">
      <alignment horizontal="left" vertical="center" wrapText="1"/>
    </xf>
    <xf numFmtId="0" fontId="19" fillId="0" borderId="1" xfId="0" applyFont="1" applyFill="1" applyBorder="1" applyAlignment="1">
      <alignment horizontal="center" vertical="center" wrapText="1"/>
    </xf>
    <xf numFmtId="3" fontId="19" fillId="0" borderId="1" xfId="3" applyNumberFormat="1" applyFont="1" applyFill="1" applyBorder="1" applyAlignment="1">
      <alignment horizontal="center" vertical="center" wrapText="1"/>
    </xf>
    <xf numFmtId="3" fontId="19" fillId="0" borderId="1" xfId="0" applyNumberFormat="1" applyFont="1" applyFill="1" applyBorder="1" applyAlignment="1">
      <alignment horizontal="center" vertical="center" wrapText="1"/>
    </xf>
    <xf numFmtId="164" fontId="37" fillId="0" borderId="9" xfId="4" applyFont="1" applyFill="1" applyBorder="1" applyAlignment="1" applyProtection="1">
      <alignment horizontal="center" vertical="center" wrapText="1"/>
    </xf>
    <xf numFmtId="0" fontId="94" fillId="0" borderId="1" xfId="0" applyFont="1" applyFill="1" applyBorder="1" applyAlignment="1">
      <alignment horizontal="center" vertical="center" wrapText="1"/>
    </xf>
    <xf numFmtId="170" fontId="19" fillId="0" borderId="1" xfId="3" applyFont="1" applyFill="1" applyBorder="1" applyAlignment="1" applyProtection="1">
      <alignment horizontal="center" vertical="center" wrapText="1"/>
    </xf>
    <xf numFmtId="3" fontId="94" fillId="0" borderId="1" xfId="0" applyNumberFormat="1" applyFont="1" applyFill="1" applyBorder="1" applyAlignment="1">
      <alignment horizontal="center" vertical="center" wrapText="1"/>
    </xf>
    <xf numFmtId="2" fontId="62" fillId="0" borderId="1" xfId="7" applyNumberFormat="1" applyFont="1" applyFill="1" applyBorder="1" applyAlignment="1">
      <alignment horizontal="left" vertical="center" wrapText="1"/>
    </xf>
    <xf numFmtId="169" fontId="10" fillId="0" borderId="1" xfId="3" applyNumberFormat="1" applyFont="1" applyFill="1" applyBorder="1" applyAlignment="1" applyProtection="1">
      <alignment horizontal="center" vertical="center"/>
    </xf>
    <xf numFmtId="1" fontId="19" fillId="0" borderId="1" xfId="3" applyNumberFormat="1" applyFont="1" applyBorder="1" applyAlignment="1">
      <alignment horizontal="center" vertical="center" wrapText="1"/>
    </xf>
    <xf numFmtId="49" fontId="58" fillId="21" borderId="1" xfId="3" applyNumberFormat="1" applyFont="1" applyFill="1" applyBorder="1" applyAlignment="1" applyProtection="1">
      <alignment horizontal="left" vertical="center" wrapText="1"/>
    </xf>
    <xf numFmtId="9" fontId="10" fillId="0" borderId="1" xfId="4" applyNumberFormat="1" applyFont="1" applyFill="1" applyBorder="1" applyAlignment="1" applyProtection="1">
      <alignment horizontal="left" vertical="center"/>
    </xf>
    <xf numFmtId="169" fontId="16" fillId="0" borderId="9" xfId="3" applyNumberFormat="1" applyFont="1" applyFill="1" applyBorder="1" applyAlignment="1" applyProtection="1">
      <alignment horizontal="center" vertical="center" wrapText="1"/>
    </xf>
    <xf numFmtId="169" fontId="16" fillId="0" borderId="1" xfId="3" applyNumberFormat="1" applyFont="1" applyFill="1" applyBorder="1" applyAlignment="1" applyProtection="1">
      <alignment horizontal="center" vertical="center"/>
    </xf>
    <xf numFmtId="164" fontId="16" fillId="0" borderId="1" xfId="4" applyFont="1" applyFill="1" applyBorder="1" applyAlignment="1" applyProtection="1">
      <alignment horizontal="left" vertical="center"/>
    </xf>
    <xf numFmtId="0" fontId="0" fillId="0" borderId="0" xfId="0" applyFill="1"/>
    <xf numFmtId="0" fontId="10" fillId="0" borderId="0" xfId="0" applyFont="1" applyFill="1" applyAlignment="1">
      <alignment vertical="center"/>
    </xf>
    <xf numFmtId="49" fontId="16" fillId="0" borderId="1" xfId="0" applyNumberFormat="1" applyFont="1" applyFill="1" applyBorder="1" applyAlignment="1">
      <alignment horizontal="left" vertical="center" wrapText="1"/>
    </xf>
    <xf numFmtId="0" fontId="16" fillId="0" borderId="1" xfId="0" applyFont="1" applyFill="1" applyBorder="1" applyAlignment="1">
      <alignment vertical="center" wrapText="1"/>
    </xf>
    <xf numFmtId="0" fontId="9" fillId="0" borderId="0" xfId="0" applyFont="1" applyFill="1"/>
    <xf numFmtId="175" fontId="10" fillId="0" borderId="1" xfId="3" applyNumberFormat="1" applyFont="1" applyFill="1" applyBorder="1" applyAlignment="1" applyProtection="1">
      <alignment horizontal="left" vertical="center"/>
    </xf>
    <xf numFmtId="2" fontId="114" fillId="11" borderId="1" xfId="3" applyNumberFormat="1" applyFont="1" applyFill="1" applyBorder="1" applyAlignment="1" applyProtection="1">
      <alignment horizontal="left" vertical="center" wrapText="1"/>
    </xf>
    <xf numFmtId="0" fontId="114" fillId="11" borderId="1" xfId="3" applyNumberFormat="1" applyFont="1" applyFill="1" applyBorder="1" applyAlignment="1" applyProtection="1">
      <alignment horizontal="center" vertical="center"/>
    </xf>
    <xf numFmtId="172" fontId="55" fillId="0" borderId="1" xfId="1" applyNumberFormat="1" applyBorder="1" applyProtection="1"/>
    <xf numFmtId="0" fontId="60" fillId="0" borderId="0" xfId="7"/>
    <xf numFmtId="0" fontId="60" fillId="0" borderId="0" xfId="13" applyFont="1"/>
    <xf numFmtId="0" fontId="62" fillId="0" borderId="0" xfId="13" applyFont="1" applyAlignment="1">
      <alignment vertical="center" wrapText="1"/>
    </xf>
    <xf numFmtId="0" fontId="71" fillId="0" borderId="0" xfId="0" applyFont="1"/>
    <xf numFmtId="10" fontId="0" fillId="0" borderId="0" xfId="0" applyNumberFormat="1"/>
    <xf numFmtId="0" fontId="62" fillId="0" borderId="0" xfId="13" applyFont="1" applyAlignment="1">
      <alignment horizontal="left" vertical="center" wrapText="1"/>
    </xf>
    <xf numFmtId="4" fontId="62" fillId="0" borderId="0" xfId="7" applyNumberFormat="1" applyFont="1" applyAlignment="1">
      <alignment vertical="center" wrapText="1"/>
    </xf>
    <xf numFmtId="10" fontId="62" fillId="0" borderId="0" xfId="7" applyNumberFormat="1" applyFont="1" applyAlignment="1">
      <alignment vertical="center" wrapText="1"/>
    </xf>
    <xf numFmtId="4" fontId="117" fillId="69" borderId="3" xfId="7" applyNumberFormat="1" applyFont="1" applyFill="1" applyBorder="1" applyAlignment="1">
      <alignment horizontal="center" vertical="center" wrapText="1"/>
    </xf>
    <xf numFmtId="0" fontId="0" fillId="0" borderId="0" xfId="0" applyAlignment="1">
      <alignment horizontal="center"/>
    </xf>
    <xf numFmtId="0" fontId="62" fillId="0" borderId="0" xfId="7" applyFont="1" applyAlignment="1">
      <alignment horizontal="center" vertical="center" wrapText="1"/>
    </xf>
    <xf numFmtId="0" fontId="0" fillId="0" borderId="0" xfId="0" applyAlignment="1">
      <alignment horizontal="center" vertical="center"/>
    </xf>
    <xf numFmtId="164" fontId="62" fillId="0" borderId="0" xfId="4" applyFont="1" applyAlignment="1">
      <alignment vertical="center" wrapText="1"/>
    </xf>
    <xf numFmtId="164" fontId="62" fillId="0" borderId="3" xfId="4" applyFont="1" applyBorder="1" applyAlignment="1">
      <alignment horizontal="right" vertical="center" wrapText="1"/>
    </xf>
    <xf numFmtId="164" fontId="117" fillId="69" borderId="3" xfId="4" applyFont="1" applyFill="1" applyBorder="1" applyAlignment="1">
      <alignment horizontal="center" vertical="center" wrapText="1"/>
    </xf>
    <xf numFmtId="164" fontId="10" fillId="0" borderId="0" xfId="4" applyFont="1"/>
    <xf numFmtId="10" fontId="10" fillId="0" borderId="0" xfId="0" applyNumberFormat="1" applyFont="1"/>
    <xf numFmtId="0" fontId="97" fillId="0" borderId="0" xfId="0" applyFont="1"/>
    <xf numFmtId="0" fontId="121" fillId="70" borderId="0" xfId="0" applyFont="1" applyFill="1"/>
    <xf numFmtId="0" fontId="121" fillId="0" borderId="0" xfId="0" applyFont="1" applyAlignment="1">
      <alignment horizontal="right"/>
    </xf>
    <xf numFmtId="164" fontId="121" fillId="0" borderId="0" xfId="4" applyFont="1"/>
    <xf numFmtId="0" fontId="16" fillId="0" borderId="1" xfId="3" applyNumberFormat="1" applyFont="1" applyFill="1" applyBorder="1" applyAlignment="1" applyProtection="1">
      <alignment horizontal="left" vertical="center" wrapText="1" indent="3"/>
    </xf>
    <xf numFmtId="1" fontId="16" fillId="0" borderId="1" xfId="4" applyNumberFormat="1" applyFont="1" applyFill="1" applyBorder="1" applyAlignment="1" applyProtection="1">
      <alignment horizontal="center" vertical="center" wrapText="1"/>
    </xf>
    <xf numFmtId="0" fontId="0" fillId="0" borderId="0" xfId="0"/>
    <xf numFmtId="49" fontId="16" fillId="0" borderId="1" xfId="0" applyNumberFormat="1" applyFont="1" applyBorder="1" applyAlignment="1">
      <alignment horizontal="center" vertical="center" wrapText="1"/>
    </xf>
    <xf numFmtId="0" fontId="58" fillId="0" borderId="1" xfId="3" applyNumberFormat="1" applyFont="1" applyFill="1" applyBorder="1" applyAlignment="1" applyProtection="1">
      <alignment horizontal="center" vertical="center"/>
    </xf>
    <xf numFmtId="3" fontId="96" fillId="0" borderId="1" xfId="3" applyNumberFormat="1" applyFont="1" applyFill="1" applyBorder="1" applyAlignment="1" applyProtection="1">
      <alignment horizontal="center" vertical="center" wrapText="1"/>
    </xf>
    <xf numFmtId="49" fontId="58" fillId="0" borderId="1" xfId="3" applyNumberFormat="1" applyFont="1" applyFill="1" applyBorder="1" applyAlignment="1" applyProtection="1">
      <alignment horizontal="left" vertical="center" wrapText="1"/>
    </xf>
    <xf numFmtId="49" fontId="58" fillId="0" borderId="1" xfId="3" applyNumberFormat="1" applyFont="1" applyFill="1" applyBorder="1" applyAlignment="1" applyProtection="1">
      <alignment horizontal="center" vertical="center" wrapText="1"/>
    </xf>
    <xf numFmtId="169" fontId="123" fillId="0" borderId="1" xfId="3" applyNumberFormat="1" applyFont="1" applyFill="1" applyBorder="1" applyAlignment="1" applyProtection="1">
      <alignment horizontal="left" vertical="center"/>
    </xf>
    <xf numFmtId="169" fontId="58" fillId="0" borderId="1" xfId="3" applyNumberFormat="1" applyFont="1" applyFill="1" applyBorder="1" applyAlignment="1" applyProtection="1">
      <alignment horizontal="left" vertical="center" wrapText="1"/>
    </xf>
    <xf numFmtId="169" fontId="58" fillId="0" borderId="1" xfId="3" applyNumberFormat="1" applyFont="1" applyFill="1" applyBorder="1" applyAlignment="1" applyProtection="1">
      <alignment horizontal="center" vertical="center" wrapText="1"/>
    </xf>
    <xf numFmtId="169" fontId="123" fillId="0" borderId="1" xfId="3" applyNumberFormat="1" applyFont="1" applyFill="1" applyBorder="1" applyAlignment="1" applyProtection="1">
      <alignment vertical="center"/>
    </xf>
    <xf numFmtId="0" fontId="58" fillId="0" borderId="0" xfId="3" applyNumberFormat="1" applyFont="1" applyFill="1" applyAlignment="1" applyProtection="1">
      <alignment vertical="center"/>
    </xf>
    <xf numFmtId="0" fontId="58" fillId="0" borderId="0" xfId="3" applyNumberFormat="1" applyFont="1" applyFill="1" applyAlignment="1" applyProtection="1">
      <alignment horizontal="left" vertical="center"/>
    </xf>
    <xf numFmtId="169" fontId="125" fillId="0" borderId="0" xfId="3" applyNumberFormat="1" applyFont="1" applyFill="1" applyAlignment="1" applyProtection="1">
      <alignment vertical="center"/>
    </xf>
    <xf numFmtId="0" fontId="0" fillId="0" borderId="0" xfId="0"/>
    <xf numFmtId="164" fontId="117" fillId="69" borderId="28" xfId="4" applyFont="1" applyFill="1" applyBorder="1" applyAlignment="1">
      <alignment horizontal="center" vertical="center" wrapText="1"/>
    </xf>
    <xf numFmtId="4" fontId="117" fillId="69" borderId="28" xfId="7" applyNumberFormat="1" applyFont="1" applyFill="1" applyBorder="1" applyAlignment="1">
      <alignment horizontal="center" vertical="center" wrapText="1"/>
    </xf>
    <xf numFmtId="10" fontId="117" fillId="69" borderId="28" xfId="7" applyNumberFormat="1" applyFont="1" applyFill="1" applyBorder="1" applyAlignment="1">
      <alignment horizontal="center" vertical="center" wrapText="1"/>
    </xf>
    <xf numFmtId="0" fontId="97" fillId="0" borderId="0" xfId="0" applyFont="1" applyAlignment="1">
      <alignment horizontal="center" vertical="center"/>
    </xf>
    <xf numFmtId="1" fontId="16" fillId="0" borderId="1" xfId="0" applyNumberFormat="1" applyFont="1" applyBorder="1" applyAlignment="1">
      <alignment horizontal="center" vertical="center" wrapText="1"/>
    </xf>
    <xf numFmtId="0" fontId="121" fillId="70" borderId="0" xfId="0" applyFont="1" applyFill="1" applyAlignment="1">
      <alignment horizontal="left"/>
    </xf>
    <xf numFmtId="0" fontId="97" fillId="0" borderId="0" xfId="0" applyFont="1" applyAlignment="1">
      <alignment horizontal="left" vertical="center"/>
    </xf>
    <xf numFmtId="182" fontId="16" fillId="0" borderId="59" xfId="3" applyNumberFormat="1" applyFont="1" applyFill="1" applyBorder="1" applyAlignment="1" applyProtection="1">
      <alignment horizontal="right" vertical="center" wrapText="1"/>
    </xf>
    <xf numFmtId="0" fontId="48" fillId="38" borderId="60" xfId="3" applyNumberFormat="1" applyFont="1" applyFill="1" applyBorder="1" applyAlignment="1" applyProtection="1">
      <alignment horizontal="center" vertical="center" wrapText="1"/>
    </xf>
    <xf numFmtId="182" fontId="48" fillId="38" borderId="61" xfId="3" applyNumberFormat="1" applyFont="1" applyFill="1" applyBorder="1" applyAlignment="1" applyProtection="1">
      <alignment horizontal="right" vertical="center" wrapText="1"/>
    </xf>
    <xf numFmtId="0" fontId="0" fillId="71" borderId="43" xfId="0" applyFill="1" applyBorder="1"/>
    <xf numFmtId="0" fontId="0" fillId="72" borderId="43" xfId="0" applyFill="1" applyBorder="1"/>
    <xf numFmtId="0" fontId="62" fillId="73" borderId="31" xfId="7" applyFont="1" applyFill="1" applyBorder="1" applyAlignment="1">
      <alignment horizontal="left" vertical="center" wrapText="1"/>
    </xf>
    <xf numFmtId="0" fontId="62" fillId="73" borderId="28" xfId="7" applyFont="1" applyFill="1" applyBorder="1" applyAlignment="1">
      <alignment vertical="center" wrapText="1"/>
    </xf>
    <xf numFmtId="164" fontId="62" fillId="73" borderId="28" xfId="4" applyFont="1" applyFill="1" applyBorder="1" applyAlignment="1">
      <alignment horizontal="right" vertical="center" wrapText="1"/>
    </xf>
    <xf numFmtId="0" fontId="62" fillId="73" borderId="32" xfId="7" applyFont="1" applyFill="1" applyBorder="1" applyAlignment="1">
      <alignment vertical="center" wrapText="1"/>
    </xf>
    <xf numFmtId="164" fontId="62" fillId="73" borderId="28" xfId="4" applyFont="1" applyFill="1" applyBorder="1" applyAlignment="1">
      <alignment vertical="center" wrapText="1"/>
    </xf>
    <xf numFmtId="0" fontId="62" fillId="73" borderId="26" xfId="7" applyFont="1" applyFill="1" applyBorder="1" applyAlignment="1">
      <alignment horizontal="left" vertical="center" wrapText="1"/>
    </xf>
    <xf numFmtId="0" fontId="62" fillId="73" borderId="3" xfId="7" applyFont="1" applyFill="1" applyBorder="1" applyAlignment="1">
      <alignment horizontal="center" vertical="center" wrapText="1"/>
    </xf>
    <xf numFmtId="1" fontId="62" fillId="73" borderId="3" xfId="7" applyNumberFormat="1" applyFont="1" applyFill="1" applyBorder="1" applyAlignment="1">
      <alignment horizontal="center" vertical="center" wrapText="1"/>
    </xf>
    <xf numFmtId="164" fontId="62" fillId="73" borderId="3" xfId="4" applyFont="1" applyFill="1" applyBorder="1" applyAlignment="1">
      <alignment horizontal="right" vertical="center" wrapText="1"/>
    </xf>
    <xf numFmtId="0" fontId="62" fillId="73" borderId="27" xfId="7" applyFont="1" applyFill="1" applyBorder="1" applyAlignment="1">
      <alignment vertical="center" wrapText="1"/>
    </xf>
    <xf numFmtId="164" fontId="97" fillId="73" borderId="0" xfId="4" applyFont="1" applyFill="1" applyAlignment="1">
      <alignment horizontal="left" vertical="center"/>
    </xf>
    <xf numFmtId="164" fontId="0" fillId="73" borderId="0" xfId="4" applyFont="1" applyFill="1" applyAlignment="1">
      <alignment horizontal="right" vertical="center"/>
    </xf>
    <xf numFmtId="1" fontId="97" fillId="74" borderId="0" xfId="4" applyNumberFormat="1" applyFont="1" applyFill="1" applyAlignment="1">
      <alignment horizontal="left" vertical="center"/>
    </xf>
    <xf numFmtId="164" fontId="97" fillId="74" borderId="0" xfId="4" applyFont="1" applyFill="1" applyAlignment="1">
      <alignment horizontal="left" vertical="center"/>
    </xf>
    <xf numFmtId="0" fontId="62" fillId="74" borderId="28" xfId="7" applyFont="1" applyFill="1" applyBorder="1" applyAlignment="1">
      <alignment vertical="center" wrapText="1"/>
    </xf>
    <xf numFmtId="1" fontId="55" fillId="74" borderId="28" xfId="4" applyNumberFormat="1" applyFill="1" applyBorder="1" applyAlignment="1">
      <alignment horizontal="center" vertical="center"/>
    </xf>
    <xf numFmtId="164" fontId="62" fillId="74" borderId="28" xfId="4" applyFont="1" applyFill="1" applyBorder="1" applyAlignment="1">
      <alignment horizontal="right" vertical="center" wrapText="1"/>
    </xf>
    <xf numFmtId="0" fontId="62" fillId="74" borderId="32" xfId="7" applyFont="1" applyFill="1" applyBorder="1" applyAlignment="1">
      <alignment vertical="center" wrapText="1"/>
    </xf>
    <xf numFmtId="164" fontId="62" fillId="74" borderId="28" xfId="4" applyFont="1" applyFill="1" applyBorder="1" applyAlignment="1">
      <alignment vertical="center" wrapText="1"/>
    </xf>
    <xf numFmtId="1" fontId="62" fillId="74" borderId="3" xfId="7" applyNumberFormat="1" applyFont="1" applyFill="1" applyBorder="1" applyAlignment="1">
      <alignment horizontal="center" vertical="center" wrapText="1"/>
    </xf>
    <xf numFmtId="169" fontId="10" fillId="11" borderId="1" xfId="3" applyNumberFormat="1" applyFont="1" applyFill="1" applyBorder="1" applyAlignment="1">
      <alignment vertical="center"/>
    </xf>
    <xf numFmtId="169" fontId="10" fillId="11" borderId="1" xfId="3" applyNumberFormat="1" applyFont="1" applyFill="1" applyBorder="1" applyAlignment="1">
      <alignment vertical="center" wrapText="1"/>
    </xf>
    <xf numFmtId="170" fontId="16" fillId="0" borderId="1" xfId="3" applyFont="1" applyBorder="1" applyAlignment="1">
      <alignment horizontal="center" vertical="center" wrapText="1"/>
    </xf>
    <xf numFmtId="170" fontId="16" fillId="0" borderId="1" xfId="3" applyFont="1" applyBorder="1" applyAlignment="1">
      <alignment horizontal="left" vertical="center" wrapText="1"/>
    </xf>
    <xf numFmtId="49" fontId="58" fillId="0" borderId="1" xfId="3" applyNumberFormat="1" applyFont="1" applyBorder="1" applyAlignment="1">
      <alignment horizontal="center" vertical="center"/>
    </xf>
    <xf numFmtId="2" fontId="58" fillId="0" borderId="1" xfId="3" applyNumberFormat="1" applyFont="1" applyBorder="1" applyAlignment="1">
      <alignment horizontal="left" vertical="center" wrapText="1"/>
    </xf>
    <xf numFmtId="0" fontId="16" fillId="0" borderId="1" xfId="3" applyNumberFormat="1" applyFont="1" applyBorder="1" applyAlignment="1">
      <alignment horizontal="left" vertical="center" indent="2"/>
    </xf>
    <xf numFmtId="0" fontId="16" fillId="0" borderId="1" xfId="3" applyNumberFormat="1" applyFont="1" applyBorder="1" applyAlignment="1">
      <alignment horizontal="left" vertical="center"/>
    </xf>
    <xf numFmtId="0" fontId="62" fillId="75" borderId="26" xfId="7" applyFont="1" applyFill="1" applyBorder="1" applyAlignment="1">
      <alignment horizontal="left" vertical="center" wrapText="1"/>
    </xf>
    <xf numFmtId="0" fontId="62" fillId="75" borderId="3" xfId="7" applyFont="1" applyFill="1" applyBorder="1" applyAlignment="1">
      <alignment vertical="center" wrapText="1"/>
    </xf>
    <xf numFmtId="49" fontId="62" fillId="75" borderId="3" xfId="7" applyNumberFormat="1" applyFont="1" applyFill="1" applyBorder="1" applyAlignment="1">
      <alignment horizontal="center" vertical="center" wrapText="1"/>
    </xf>
    <xf numFmtId="164" fontId="62" fillId="75" borderId="3" xfId="4" applyFont="1" applyFill="1" applyBorder="1" applyAlignment="1">
      <alignment vertical="center" wrapText="1"/>
    </xf>
    <xf numFmtId="171" fontId="10" fillId="75" borderId="3" xfId="1" applyFont="1" applyFill="1" applyBorder="1" applyAlignment="1">
      <alignment horizontal="center" vertical="center"/>
    </xf>
    <xf numFmtId="164" fontId="62" fillId="75" borderId="3" xfId="4" applyFont="1" applyFill="1" applyBorder="1" applyAlignment="1">
      <alignment horizontal="right" vertical="center" wrapText="1"/>
    </xf>
    <xf numFmtId="0" fontId="62" fillId="75" borderId="27" xfId="7" applyFont="1" applyFill="1" applyBorder="1" applyAlignment="1">
      <alignment vertical="center" wrapText="1"/>
    </xf>
    <xf numFmtId="0" fontId="62" fillId="75" borderId="28" xfId="7" applyFont="1" applyFill="1" applyBorder="1" applyAlignment="1">
      <alignment vertical="center" wrapText="1"/>
    </xf>
    <xf numFmtId="164" fontId="62" fillId="75" borderId="28" xfId="4" applyFont="1" applyFill="1" applyBorder="1" applyAlignment="1">
      <alignment vertical="center" wrapText="1"/>
    </xf>
    <xf numFmtId="164" fontId="62" fillId="75" borderId="28" xfId="4" applyFont="1" applyFill="1" applyBorder="1" applyAlignment="1">
      <alignment horizontal="right" vertical="center" wrapText="1"/>
    </xf>
    <xf numFmtId="0" fontId="62" fillId="75" borderId="32" xfId="7" applyFont="1" applyFill="1" applyBorder="1" applyAlignment="1">
      <alignment vertical="center" wrapText="1"/>
    </xf>
    <xf numFmtId="0" fontId="62" fillId="75" borderId="3" xfId="7" applyFont="1" applyFill="1" applyBorder="1" applyAlignment="1">
      <alignment horizontal="left" vertical="center" wrapText="1"/>
    </xf>
    <xf numFmtId="49" fontId="62" fillId="75" borderId="47" xfId="4" applyNumberFormat="1" applyFont="1" applyFill="1" applyBorder="1" applyAlignment="1">
      <alignment horizontal="center" vertical="center" wrapText="1"/>
    </xf>
    <xf numFmtId="49" fontId="62" fillId="75" borderId="3" xfId="4" applyNumberFormat="1" applyFont="1" applyFill="1" applyBorder="1" applyAlignment="1">
      <alignment horizontal="center" vertical="center" wrapText="1"/>
    </xf>
    <xf numFmtId="164" fontId="62" fillId="75" borderId="3" xfId="4" applyFont="1" applyFill="1" applyBorder="1" applyAlignment="1">
      <alignment horizontal="center" vertical="center" wrapText="1"/>
    </xf>
    <xf numFmtId="1" fontId="55" fillId="75" borderId="3" xfId="4" applyNumberFormat="1" applyFill="1" applyBorder="1" applyAlignment="1">
      <alignment horizontal="center" vertical="center"/>
    </xf>
    <xf numFmtId="164" fontId="97" fillId="75" borderId="0" xfId="4" applyFont="1" applyFill="1" applyAlignment="1">
      <alignment horizontal="right" vertical="center"/>
    </xf>
    <xf numFmtId="164" fontId="97" fillId="75" borderId="0" xfId="4" applyFont="1" applyFill="1" applyAlignment="1">
      <alignment horizontal="left" vertical="center"/>
    </xf>
    <xf numFmtId="164" fontId="97" fillId="75" borderId="0" xfId="4" applyFont="1" applyFill="1" applyAlignment="1">
      <alignment horizontal="left"/>
    </xf>
    <xf numFmtId="164" fontId="97" fillId="75" borderId="0" xfId="4" applyFont="1" applyFill="1" applyAlignment="1">
      <alignment horizontal="left" vertical="center" wrapText="1"/>
    </xf>
    <xf numFmtId="0" fontId="0" fillId="76" borderId="43" xfId="0" applyFill="1" applyBorder="1"/>
    <xf numFmtId="0" fontId="58" fillId="0" borderId="1" xfId="3" applyNumberFormat="1" applyFont="1" applyFill="1" applyBorder="1" applyAlignment="1">
      <alignment horizontal="center" vertical="center"/>
    </xf>
    <xf numFmtId="3" fontId="96" fillId="0" borderId="1" xfId="3" applyNumberFormat="1" applyFont="1" applyBorder="1" applyAlignment="1">
      <alignment horizontal="center" vertical="center" wrapText="1"/>
    </xf>
    <xf numFmtId="3" fontId="58" fillId="0" borderId="1" xfId="3" applyNumberFormat="1" applyFont="1" applyBorder="1" applyAlignment="1">
      <alignment horizontal="center" vertical="center" wrapText="1"/>
    </xf>
    <xf numFmtId="3" fontId="58" fillId="11" borderId="1" xfId="3" applyNumberFormat="1" applyFont="1" applyFill="1" applyBorder="1" applyAlignment="1">
      <alignment horizontal="center" vertical="center" wrapText="1"/>
    </xf>
    <xf numFmtId="49" fontId="58" fillId="0" borderId="1" xfId="3" applyNumberFormat="1" applyFont="1" applyFill="1" applyBorder="1" applyAlignment="1">
      <alignment horizontal="left" vertical="center" wrapText="1"/>
    </xf>
    <xf numFmtId="0" fontId="58" fillId="0" borderId="1" xfId="3" applyNumberFormat="1" applyFont="1" applyBorder="1" applyAlignment="1">
      <alignment horizontal="center" vertical="center" wrapText="1"/>
    </xf>
    <xf numFmtId="49" fontId="58" fillId="0" borderId="1" xfId="3" applyNumberFormat="1" applyFont="1" applyBorder="1" applyAlignment="1">
      <alignment horizontal="left" vertical="center" wrapText="1"/>
    </xf>
    <xf numFmtId="169" fontId="123" fillId="66" borderId="1" xfId="3" applyNumberFormat="1" applyFont="1" applyFill="1" applyBorder="1" applyAlignment="1">
      <alignment vertical="center"/>
    </xf>
    <xf numFmtId="49" fontId="58" fillId="0" borderId="1" xfId="3" applyNumberFormat="1" applyFont="1" applyFill="1" applyBorder="1" applyAlignment="1">
      <alignment horizontal="center" vertical="center" wrapText="1"/>
    </xf>
    <xf numFmtId="169" fontId="58" fillId="0" borderId="1" xfId="3" applyNumberFormat="1" applyFont="1" applyFill="1" applyBorder="1" applyAlignment="1">
      <alignment horizontal="left" vertical="center" wrapText="1"/>
    </xf>
    <xf numFmtId="169" fontId="123" fillId="0" borderId="1" xfId="3" applyNumberFormat="1" applyFont="1" applyBorder="1" applyAlignment="1">
      <alignment horizontal="left" vertical="center"/>
    </xf>
    <xf numFmtId="169" fontId="58" fillId="0" borderId="1" xfId="3" applyNumberFormat="1" applyFont="1" applyFill="1" applyBorder="1" applyAlignment="1">
      <alignment horizontal="center" vertical="center" wrapText="1"/>
    </xf>
    <xf numFmtId="169" fontId="123" fillId="0" borderId="1" xfId="3" applyNumberFormat="1" applyFont="1" applyFill="1" applyBorder="1" applyAlignment="1">
      <alignment vertical="center"/>
    </xf>
    <xf numFmtId="0" fontId="58" fillId="0" borderId="0" xfId="3" applyNumberFormat="1" applyFont="1" applyFill="1" applyAlignment="1">
      <alignment horizontal="left" vertical="center"/>
    </xf>
    <xf numFmtId="49" fontId="83" fillId="0" borderId="1" xfId="3" applyNumberFormat="1" applyFont="1" applyBorder="1" applyAlignment="1">
      <alignment horizontal="right" vertical="center"/>
    </xf>
    <xf numFmtId="49" fontId="83" fillId="0" borderId="1" xfId="3" applyNumberFormat="1" applyFont="1" applyBorder="1" applyAlignment="1">
      <alignment horizontal="center" vertical="center"/>
    </xf>
    <xf numFmtId="2" fontId="83" fillId="0" borderId="1" xfId="3" applyNumberFormat="1" applyFont="1" applyBorder="1" applyAlignment="1">
      <alignment horizontal="left" vertical="center" wrapText="1"/>
    </xf>
    <xf numFmtId="0" fontId="83" fillId="0" borderId="1" xfId="3" applyNumberFormat="1" applyFont="1" applyFill="1" applyBorder="1" applyAlignment="1">
      <alignment horizontal="left" vertical="center" wrapText="1"/>
    </xf>
    <xf numFmtId="3" fontId="86" fillId="0" borderId="1" xfId="3" applyNumberFormat="1" applyFont="1" applyBorder="1" applyAlignment="1">
      <alignment horizontal="center" vertical="center" wrapText="1"/>
    </xf>
    <xf numFmtId="3" fontId="83" fillId="0" borderId="1" xfId="3" applyNumberFormat="1" applyFont="1" applyBorder="1" applyAlignment="1">
      <alignment horizontal="center" vertical="center" wrapText="1"/>
    </xf>
    <xf numFmtId="3" fontId="83" fillId="11" borderId="1" xfId="3" applyNumberFormat="1" applyFont="1" applyFill="1" applyBorder="1" applyAlignment="1">
      <alignment horizontal="center" vertical="center" wrapText="1"/>
    </xf>
    <xf numFmtId="49" fontId="83" fillId="0" borderId="1" xfId="3" applyNumberFormat="1" applyFont="1" applyFill="1" applyBorder="1" applyAlignment="1">
      <alignment horizontal="left" vertical="center" wrapText="1"/>
    </xf>
    <xf numFmtId="0" fontId="83" fillId="0" borderId="1" xfId="3" applyNumberFormat="1" applyFont="1" applyBorder="1" applyAlignment="1">
      <alignment horizontal="center" vertical="center" wrapText="1"/>
    </xf>
    <xf numFmtId="49" fontId="83" fillId="0" borderId="1" xfId="3" applyNumberFormat="1" applyFont="1" applyBorder="1" applyAlignment="1">
      <alignment horizontal="left" vertical="center" wrapText="1"/>
    </xf>
    <xf numFmtId="2" fontId="83" fillId="48" borderId="1" xfId="3" applyNumberFormat="1" applyFont="1" applyFill="1" applyBorder="1" applyAlignment="1">
      <alignment vertical="center" wrapText="1"/>
    </xf>
    <xf numFmtId="169" fontId="126" fillId="66" borderId="1" xfId="3" applyNumberFormat="1" applyFont="1" applyFill="1" applyBorder="1" applyAlignment="1">
      <alignment vertical="center"/>
    </xf>
    <xf numFmtId="49" fontId="83" fillId="0" borderId="1" xfId="3" applyNumberFormat="1" applyFont="1" applyFill="1" applyBorder="1" applyAlignment="1">
      <alignment horizontal="center" vertical="center" wrapText="1"/>
    </xf>
    <xf numFmtId="1" fontId="0" fillId="0" borderId="0" xfId="4" applyNumberFormat="1" applyFont="1" applyAlignment="1">
      <alignment horizontal="right"/>
    </xf>
    <xf numFmtId="1" fontId="62" fillId="0" borderId="3" xfId="4" applyNumberFormat="1" applyFont="1" applyBorder="1" applyAlignment="1">
      <alignment horizontal="right" vertical="center" wrapText="1"/>
    </xf>
    <xf numFmtId="1" fontId="62" fillId="75" borderId="3" xfId="4" applyNumberFormat="1" applyFont="1" applyFill="1" applyBorder="1" applyAlignment="1">
      <alignment horizontal="right" vertical="center" wrapText="1"/>
    </xf>
    <xf numFmtId="1" fontId="62" fillId="74" borderId="28" xfId="4" applyNumberFormat="1" applyFont="1" applyFill="1" applyBorder="1" applyAlignment="1">
      <alignment horizontal="right" vertical="center" wrapText="1"/>
    </xf>
    <xf numFmtId="1" fontId="62" fillId="75" borderId="28" xfId="4" applyNumberFormat="1" applyFont="1" applyFill="1" applyBorder="1" applyAlignment="1">
      <alignment horizontal="right" vertical="center" wrapText="1"/>
    </xf>
    <xf numFmtId="1" fontId="62" fillId="73" borderId="3" xfId="4" applyNumberFormat="1" applyFont="1" applyFill="1" applyBorder="1" applyAlignment="1">
      <alignment horizontal="right" vertical="center" wrapText="1"/>
    </xf>
    <xf numFmtId="1" fontId="62" fillId="75" borderId="50" xfId="4" applyNumberFormat="1" applyFont="1" applyFill="1" applyBorder="1" applyAlignment="1">
      <alignment horizontal="right" vertical="center" wrapText="1"/>
    </xf>
    <xf numFmtId="1" fontId="62" fillId="73" borderId="28" xfId="4" applyNumberFormat="1" applyFont="1" applyFill="1" applyBorder="1" applyAlignment="1">
      <alignment horizontal="right" vertical="center" wrapText="1"/>
    </xf>
    <xf numFmtId="1" fontId="62" fillId="0" borderId="0" xfId="4" applyNumberFormat="1" applyFont="1" applyAlignment="1">
      <alignment horizontal="right" vertical="center" wrapText="1"/>
    </xf>
    <xf numFmtId="1" fontId="97" fillId="75" borderId="0" xfId="4" applyNumberFormat="1" applyFont="1" applyFill="1" applyAlignment="1">
      <alignment horizontal="left" vertical="center"/>
    </xf>
    <xf numFmtId="1" fontId="97" fillId="75" borderId="0" xfId="4" applyNumberFormat="1" applyFont="1" applyFill="1" applyAlignment="1">
      <alignment horizontal="left" vertical="center" wrapText="1"/>
    </xf>
    <xf numFmtId="1" fontId="97" fillId="75" borderId="0" xfId="4" applyNumberFormat="1" applyFont="1" applyFill="1" applyAlignment="1">
      <alignment horizontal="left"/>
    </xf>
    <xf numFmtId="1" fontId="97" fillId="73" borderId="0" xfId="4" applyNumberFormat="1" applyFont="1" applyFill="1" applyAlignment="1">
      <alignment horizontal="left" vertical="center"/>
    </xf>
    <xf numFmtId="1" fontId="0" fillId="73" borderId="0" xfId="4" applyNumberFormat="1" applyFont="1" applyFill="1" applyAlignment="1">
      <alignment horizontal="left" vertical="center"/>
    </xf>
    <xf numFmtId="49" fontId="62" fillId="73" borderId="28" xfId="4" applyNumberFormat="1" applyFont="1" applyFill="1" applyBorder="1" applyAlignment="1">
      <alignment horizontal="center" vertical="center" wrapText="1"/>
    </xf>
    <xf numFmtId="1" fontId="97" fillId="73" borderId="0" xfId="4" applyNumberFormat="1" applyFont="1" applyFill="1" applyAlignment="1">
      <alignment horizontal="left" vertical="center" wrapText="1"/>
    </xf>
    <xf numFmtId="49" fontId="62" fillId="73" borderId="3" xfId="4" applyNumberFormat="1" applyFont="1" applyFill="1" applyBorder="1" applyAlignment="1">
      <alignment horizontal="center" vertical="center" wrapText="1"/>
    </xf>
    <xf numFmtId="0" fontId="126" fillId="0" borderId="0" xfId="0" applyFont="1"/>
    <xf numFmtId="0" fontId="91" fillId="73" borderId="32" xfId="7" applyFont="1" applyFill="1" applyBorder="1" applyAlignment="1">
      <alignment vertical="center" wrapText="1"/>
    </xf>
    <xf numFmtId="3" fontId="94" fillId="0" borderId="1" xfId="0" applyNumberFormat="1" applyFont="1" applyBorder="1" applyAlignment="1">
      <alignment horizontal="left" vertical="center" wrapText="1"/>
    </xf>
    <xf numFmtId="1" fontId="16" fillId="11" borderId="1" xfId="3" applyNumberFormat="1" applyFont="1" applyFill="1" applyBorder="1" applyAlignment="1" applyProtection="1">
      <alignment horizontal="center" vertical="center" wrapText="1"/>
    </xf>
    <xf numFmtId="0" fontId="0" fillId="0" borderId="0" xfId="0"/>
    <xf numFmtId="170" fontId="16" fillId="11" borderId="1" xfId="3" applyFont="1" applyFill="1" applyBorder="1" applyAlignment="1" applyProtection="1">
      <alignment horizontal="center" vertical="center" wrapText="1"/>
    </xf>
    <xf numFmtId="1" fontId="109" fillId="0" borderId="1" xfId="3" applyNumberFormat="1" applyFont="1" applyFill="1" applyBorder="1" applyAlignment="1" applyProtection="1">
      <alignment horizontal="center" vertical="center" wrapText="1"/>
    </xf>
    <xf numFmtId="1" fontId="109" fillId="11" borderId="1" xfId="3" applyNumberFormat="1" applyFont="1" applyFill="1" applyBorder="1" applyAlignment="1" applyProtection="1">
      <alignment horizontal="center" vertical="center" wrapText="1"/>
    </xf>
    <xf numFmtId="169" fontId="37" fillId="0" borderId="1" xfId="3" applyNumberFormat="1" applyFont="1" applyFill="1" applyBorder="1" applyAlignment="1" applyProtection="1">
      <alignment horizontal="left" vertical="center"/>
    </xf>
    <xf numFmtId="3" fontId="94" fillId="0" borderId="1" xfId="0" applyNumberFormat="1" applyFont="1" applyFill="1" applyBorder="1" applyAlignment="1">
      <alignment horizontal="left" vertical="center" wrapText="1"/>
    </xf>
    <xf numFmtId="1" fontId="109" fillId="0" borderId="1" xfId="4" applyNumberFormat="1" applyFont="1" applyFill="1" applyBorder="1" applyAlignment="1" applyProtection="1">
      <alignment horizontal="center" vertical="center" wrapText="1"/>
    </xf>
    <xf numFmtId="0" fontId="76" fillId="0" borderId="1" xfId="0" applyFont="1" applyBorder="1" applyAlignment="1">
      <alignment vertical="center" wrapText="1"/>
    </xf>
    <xf numFmtId="49" fontId="16" fillId="0" borderId="1" xfId="3" applyNumberFormat="1" applyFont="1" applyFill="1" applyBorder="1" applyAlignment="1" applyProtection="1">
      <alignment horizontal="left" vertical="center" wrapText="1" indent="2"/>
    </xf>
    <xf numFmtId="2" fontId="16" fillId="0" borderId="1" xfId="3" applyNumberFormat="1" applyFont="1" applyFill="1" applyBorder="1" applyAlignment="1" applyProtection="1">
      <alignment horizontal="left" vertical="top" wrapText="1" indent="2"/>
    </xf>
    <xf numFmtId="2" fontId="16" fillId="0" borderId="0" xfId="3" applyNumberFormat="1" applyFont="1" applyFill="1" applyAlignment="1" applyProtection="1">
      <alignment horizontal="center" vertical="center"/>
    </xf>
    <xf numFmtId="169" fontId="16" fillId="0" borderId="9" xfId="3" applyNumberFormat="1" applyFont="1" applyBorder="1" applyAlignment="1" applyProtection="1">
      <alignment horizontal="center" vertical="center" wrapText="1"/>
    </xf>
    <xf numFmtId="169" fontId="16" fillId="11" borderId="0" xfId="3" applyNumberFormat="1" applyFont="1" applyFill="1" applyAlignment="1" applyProtection="1">
      <alignment horizontal="left" vertical="center"/>
    </xf>
    <xf numFmtId="169" fontId="16" fillId="0" borderId="1" xfId="4" applyNumberFormat="1" applyFont="1" applyFill="1" applyBorder="1" applyAlignment="1" applyProtection="1">
      <alignment horizontal="center" vertical="center"/>
    </xf>
    <xf numFmtId="169" fontId="16" fillId="0" borderId="1" xfId="3" applyNumberFormat="1" applyFont="1" applyBorder="1" applyAlignment="1">
      <alignment horizontal="left" vertical="center" wrapText="1"/>
    </xf>
    <xf numFmtId="169" fontId="16" fillId="11" borderId="1" xfId="3" applyNumberFormat="1" applyFont="1" applyFill="1" applyBorder="1" applyAlignment="1" applyProtection="1">
      <alignment horizontal="center" vertical="center"/>
    </xf>
    <xf numFmtId="169" fontId="10" fillId="11" borderId="1" xfId="3" applyNumberFormat="1" applyFont="1" applyFill="1" applyBorder="1" applyAlignment="1" applyProtection="1">
      <alignment vertical="top" wrapText="1"/>
    </xf>
    <xf numFmtId="164" fontId="97" fillId="73" borderId="0" xfId="4" applyFont="1" applyFill="1" applyAlignment="1">
      <alignment horizontal="left" vertical="center" wrapText="1"/>
    </xf>
    <xf numFmtId="0" fontId="16" fillId="0" borderId="9" xfId="3" applyNumberFormat="1" applyFont="1" applyFill="1" applyBorder="1" applyAlignment="1" applyProtection="1">
      <alignment horizontal="left" vertical="center" wrapText="1"/>
    </xf>
    <xf numFmtId="0" fontId="0" fillId="0" borderId="0" xfId="0"/>
    <xf numFmtId="1" fontId="62" fillId="75" borderId="28" xfId="4" applyNumberFormat="1" applyFont="1" applyFill="1" applyBorder="1" applyAlignment="1">
      <alignment horizontal="center" vertical="center" wrapText="1"/>
    </xf>
    <xf numFmtId="49" fontId="16" fillId="0" borderId="1" xfId="3" applyNumberFormat="1" applyFont="1" applyFill="1" applyBorder="1" applyAlignment="1">
      <alignment horizontal="left" vertical="center" wrapText="1"/>
    </xf>
    <xf numFmtId="49" fontId="58" fillId="56" borderId="1" xfId="3" applyNumberFormat="1" applyFont="1" applyFill="1" applyBorder="1" applyAlignment="1">
      <alignment horizontal="right" vertical="center"/>
    </xf>
    <xf numFmtId="49" fontId="58" fillId="56" borderId="1" xfId="3" applyNumberFormat="1" applyFont="1" applyFill="1" applyBorder="1" applyAlignment="1">
      <alignment horizontal="center" vertical="center"/>
    </xf>
    <xf numFmtId="187" fontId="79" fillId="56" borderId="1" xfId="0" applyNumberFormat="1" applyFont="1" applyFill="1" applyBorder="1" applyAlignment="1">
      <alignment horizontal="left" vertical="center" wrapText="1"/>
    </xf>
    <xf numFmtId="0" fontId="76" fillId="0" borderId="1" xfId="0" applyFont="1" applyBorder="1" applyAlignment="1">
      <alignment horizontal="left" vertical="center" wrapText="1" indent="1"/>
    </xf>
    <xf numFmtId="0" fontId="76" fillId="0" borderId="1" xfId="0" applyFont="1" applyBorder="1" applyAlignment="1">
      <alignment horizontal="left" vertical="center" wrapText="1" indent="2"/>
    </xf>
    <xf numFmtId="0" fontId="76" fillId="0" borderId="1" xfId="0" applyFont="1" applyBorder="1" applyAlignment="1">
      <alignment horizontal="left" vertical="center" wrapText="1" indent="3"/>
    </xf>
    <xf numFmtId="3" fontId="96" fillId="56" borderId="1" xfId="3" applyNumberFormat="1" applyFont="1" applyFill="1" applyBorder="1" applyAlignment="1">
      <alignment horizontal="center" vertical="center" wrapText="1"/>
    </xf>
    <xf numFmtId="3" fontId="58" fillId="56" borderId="1" xfId="3" applyNumberFormat="1" applyFont="1" applyFill="1" applyBorder="1" applyAlignment="1">
      <alignment horizontal="center" vertical="center" wrapText="1"/>
    </xf>
    <xf numFmtId="3" fontId="58" fillId="77" borderId="1" xfId="3" applyNumberFormat="1" applyFont="1" applyFill="1" applyBorder="1" applyAlignment="1">
      <alignment horizontal="center" vertical="center" wrapText="1"/>
    </xf>
    <xf numFmtId="0" fontId="58" fillId="56" borderId="1" xfId="3" applyNumberFormat="1" applyFont="1" applyFill="1" applyBorder="1" applyAlignment="1">
      <alignment horizontal="center" vertical="center" wrapText="1"/>
    </xf>
    <xf numFmtId="49" fontId="58" fillId="56" borderId="1" xfId="3" applyNumberFormat="1" applyFont="1" applyFill="1" applyBorder="1" applyAlignment="1">
      <alignment horizontal="center" vertical="center" wrapText="1"/>
    </xf>
    <xf numFmtId="49" fontId="58" fillId="56" borderId="1" xfId="3" applyNumberFormat="1" applyFont="1" applyFill="1" applyBorder="1" applyAlignment="1">
      <alignment horizontal="left" vertical="center" wrapText="1"/>
    </xf>
    <xf numFmtId="2" fontId="58" fillId="56" borderId="1" xfId="3" applyNumberFormat="1" applyFont="1" applyFill="1" applyBorder="1" applyAlignment="1">
      <alignment vertical="center" wrapText="1"/>
    </xf>
    <xf numFmtId="169" fontId="123" fillId="77" borderId="1" xfId="3" applyNumberFormat="1" applyFont="1" applyFill="1" applyBorder="1" applyAlignment="1">
      <alignment vertical="center"/>
    </xf>
    <xf numFmtId="2" fontId="58" fillId="56" borderId="1" xfId="3" applyNumberFormat="1" applyFont="1" applyFill="1" applyBorder="1" applyAlignment="1">
      <alignment horizontal="left" vertical="center" wrapText="1"/>
    </xf>
    <xf numFmtId="169" fontId="126" fillId="11" borderId="1" xfId="3" applyNumberFormat="1" applyFont="1" applyFill="1" applyBorder="1" applyAlignment="1">
      <alignment horizontal="left" vertical="center"/>
    </xf>
    <xf numFmtId="170" fontId="83" fillId="48" borderId="1" xfId="3" applyFont="1" applyFill="1" applyBorder="1" applyAlignment="1">
      <alignment vertical="center" wrapText="1"/>
    </xf>
    <xf numFmtId="170" fontId="83" fillId="0" borderId="1" xfId="3" applyFont="1" applyBorder="1" applyAlignment="1">
      <alignment vertical="center" wrapText="1"/>
    </xf>
    <xf numFmtId="0" fontId="83" fillId="56" borderId="1" xfId="3" applyNumberFormat="1" applyFont="1" applyFill="1" applyBorder="1" applyAlignment="1">
      <alignment horizontal="left" vertical="center" wrapText="1"/>
    </xf>
    <xf numFmtId="169" fontId="123" fillId="56" borderId="1" xfId="3" applyNumberFormat="1" applyFont="1" applyFill="1" applyBorder="1" applyAlignment="1">
      <alignment horizontal="left" vertical="center"/>
    </xf>
    <xf numFmtId="0" fontId="79" fillId="56" borderId="1" xfId="0" applyFont="1" applyFill="1" applyBorder="1" applyAlignment="1">
      <alignment vertical="center" wrapText="1"/>
    </xf>
    <xf numFmtId="170" fontId="58" fillId="56" borderId="1" xfId="3" applyFont="1" applyFill="1" applyBorder="1" applyAlignment="1">
      <alignment vertical="center" wrapText="1"/>
    </xf>
    <xf numFmtId="49" fontId="16" fillId="0" borderId="1" xfId="3" applyNumberFormat="1" applyFont="1" applyFill="1" applyBorder="1" applyAlignment="1">
      <alignment horizontal="center" vertical="center" wrapText="1"/>
    </xf>
    <xf numFmtId="0" fontId="16" fillId="0" borderId="9" xfId="3" applyNumberFormat="1" applyFont="1" applyFill="1" applyBorder="1" applyAlignment="1" applyProtection="1">
      <alignment horizontal="center" vertical="center" wrapText="1"/>
    </xf>
    <xf numFmtId="169" fontId="10" fillId="0" borderId="1" xfId="3" applyNumberFormat="1" applyFont="1" applyBorder="1" applyAlignment="1">
      <alignment horizontal="center" vertical="center"/>
    </xf>
    <xf numFmtId="0" fontId="16" fillId="0" borderId="0" xfId="3" applyNumberFormat="1" applyFont="1" applyAlignment="1">
      <alignment horizontal="center" vertical="center"/>
    </xf>
    <xf numFmtId="169" fontId="123" fillId="66" borderId="1" xfId="3" applyNumberFormat="1" applyFont="1" applyFill="1" applyBorder="1" applyAlignment="1">
      <alignment horizontal="center" vertical="center"/>
    </xf>
    <xf numFmtId="169" fontId="123" fillId="77" borderId="1" xfId="3" applyNumberFormat="1" applyFont="1" applyFill="1" applyBorder="1" applyAlignment="1">
      <alignment horizontal="center" vertical="center"/>
    </xf>
    <xf numFmtId="169" fontId="126" fillId="66" borderId="1" xfId="3" applyNumberFormat="1" applyFont="1" applyFill="1" applyBorder="1" applyAlignment="1">
      <alignment horizontal="center" vertical="center"/>
    </xf>
    <xf numFmtId="170" fontId="83" fillId="48" borderId="1" xfId="3" applyFont="1" applyFill="1" applyBorder="1" applyAlignment="1">
      <alignment horizontal="center" vertical="center" wrapText="1"/>
    </xf>
    <xf numFmtId="170" fontId="58" fillId="56" borderId="1" xfId="3" applyFont="1" applyFill="1" applyBorder="1" applyAlignment="1">
      <alignment horizontal="center" vertical="center" wrapText="1"/>
    </xf>
    <xf numFmtId="170" fontId="83" fillId="0" borderId="1" xfId="3" applyFont="1" applyBorder="1" applyAlignment="1">
      <alignment horizontal="center" vertical="center" wrapText="1"/>
    </xf>
    <xf numFmtId="0" fontId="16" fillId="0" borderId="1" xfId="3" applyNumberFormat="1" applyFont="1" applyBorder="1" applyAlignment="1">
      <alignment horizontal="left" vertical="center" wrapText="1" indent="2"/>
    </xf>
    <xf numFmtId="0" fontId="0" fillId="0" borderId="0" xfId="0"/>
    <xf numFmtId="169" fontId="10" fillId="11" borderId="1" xfId="3" applyNumberFormat="1" applyFont="1" applyFill="1" applyBorder="1" applyAlignment="1" applyProtection="1">
      <alignment vertical="center" wrapText="1"/>
    </xf>
    <xf numFmtId="188" fontId="16" fillId="0" borderId="1" xfId="3" applyNumberFormat="1" applyFont="1" applyFill="1" applyBorder="1" applyAlignment="1" applyProtection="1">
      <alignment horizontal="left" vertical="center" wrapText="1"/>
    </xf>
    <xf numFmtId="1" fontId="22" fillId="61" borderId="1" xfId="3" applyNumberFormat="1" applyFont="1" applyFill="1" applyBorder="1" applyAlignment="1" applyProtection="1">
      <alignment horizontal="left" vertical="center" wrapText="1"/>
    </xf>
    <xf numFmtId="1" fontId="22" fillId="61" borderId="1" xfId="3" applyNumberFormat="1" applyFont="1" applyFill="1" applyBorder="1" applyAlignment="1" applyProtection="1">
      <alignment horizontal="right" vertical="center" wrapText="1"/>
    </xf>
    <xf numFmtId="1" fontId="22" fillId="61" borderId="1" xfId="3" applyNumberFormat="1" applyFont="1" applyFill="1" applyBorder="1" applyAlignment="1" applyProtection="1">
      <alignment horizontal="left" vertical="center" wrapText="1" indent="1"/>
    </xf>
    <xf numFmtId="1" fontId="27" fillId="0" borderId="0" xfId="0" applyNumberFormat="1" applyFont="1"/>
    <xf numFmtId="1" fontId="12" fillId="0" borderId="6" xfId="0" applyNumberFormat="1" applyFont="1" applyBorder="1" applyAlignment="1">
      <alignment vertical="center"/>
    </xf>
    <xf numFmtId="1" fontId="23" fillId="14" borderId="5" xfId="3" applyNumberFormat="1" applyFont="1" applyFill="1" applyBorder="1" applyAlignment="1" applyProtection="1">
      <alignment horizontal="center" vertical="center" wrapText="1"/>
    </xf>
    <xf numFmtId="1" fontId="22" fillId="15" borderId="1" xfId="3" applyNumberFormat="1" applyFont="1" applyFill="1" applyBorder="1" applyAlignment="1" applyProtection="1">
      <alignment horizontal="right" vertical="center" wrapText="1"/>
    </xf>
    <xf numFmtId="1" fontId="22" fillId="15" borderId="1" xfId="3" applyNumberFormat="1" applyFont="1" applyFill="1" applyBorder="1" applyAlignment="1" applyProtection="1">
      <alignment horizontal="left" vertical="center" wrapText="1"/>
    </xf>
    <xf numFmtId="1" fontId="24" fillId="0" borderId="1" xfId="3" applyNumberFormat="1" applyFont="1" applyFill="1" applyBorder="1" applyAlignment="1" applyProtection="1">
      <alignment horizontal="right" vertical="center" wrapText="1"/>
    </xf>
    <xf numFmtId="1" fontId="24" fillId="0" borderId="1" xfId="3" applyNumberFormat="1" applyFont="1" applyFill="1" applyBorder="1" applyAlignment="1" applyProtection="1">
      <alignment horizontal="left" vertical="center" wrapText="1"/>
    </xf>
    <xf numFmtId="1" fontId="74" fillId="49" borderId="1" xfId="12" applyNumberFormat="1" applyFont="1" applyFill="1" applyBorder="1" applyAlignment="1">
      <alignment horizontal="right" vertical="center" wrapText="1"/>
    </xf>
    <xf numFmtId="1" fontId="74" fillId="49" borderId="1" xfId="12" applyNumberFormat="1" applyFont="1" applyFill="1" applyBorder="1" applyAlignment="1">
      <alignment horizontal="left" vertical="center" wrapText="1" indent="1"/>
    </xf>
    <xf numFmtId="1" fontId="0" fillId="0" borderId="0" xfId="0" applyNumberFormat="1"/>
    <xf numFmtId="164" fontId="22" fillId="61" borderId="1" xfId="4" applyFont="1" applyFill="1" applyBorder="1" applyAlignment="1" applyProtection="1">
      <alignment horizontal="left" vertical="center" wrapText="1" indent="1"/>
    </xf>
    <xf numFmtId="173" fontId="22" fillId="61" borderId="1" xfId="4" applyNumberFormat="1" applyFont="1" applyFill="1" applyBorder="1" applyAlignment="1" applyProtection="1">
      <alignment horizontal="left" vertical="center" wrapText="1" indent="1"/>
    </xf>
    <xf numFmtId="9" fontId="74" fillId="49" borderId="1" xfId="1" applyNumberFormat="1" applyFont="1" applyFill="1" applyBorder="1" applyAlignment="1">
      <alignment horizontal="center" vertical="center" wrapText="1"/>
    </xf>
    <xf numFmtId="0" fontId="21" fillId="13" borderId="7" xfId="0" applyFont="1" applyFill="1" applyBorder="1" applyAlignment="1">
      <alignment vertical="center"/>
    </xf>
    <xf numFmtId="0" fontId="21" fillId="13" borderId="4" xfId="0" applyFont="1" applyFill="1" applyBorder="1" applyAlignment="1">
      <alignment vertical="center" wrapText="1"/>
    </xf>
    <xf numFmtId="0" fontId="21" fillId="13" borderId="4" xfId="0" applyFont="1" applyFill="1" applyBorder="1" applyAlignment="1">
      <alignment horizontal="center" vertical="center" wrapText="1"/>
    </xf>
    <xf numFmtId="0" fontId="107" fillId="13" borderId="4" xfId="0" applyFont="1" applyFill="1" applyBorder="1" applyAlignment="1">
      <alignment horizontal="left" vertical="center" wrapText="1"/>
    </xf>
    <xf numFmtId="0" fontId="107" fillId="13" borderId="10" xfId="0" applyFont="1" applyFill="1" applyBorder="1" applyAlignment="1">
      <alignment horizontal="left" vertical="center" wrapText="1"/>
    </xf>
    <xf numFmtId="0" fontId="16" fillId="11" borderId="1" xfId="0" applyFont="1" applyFill="1" applyBorder="1" applyAlignment="1">
      <alignment horizontal="left" vertical="center" wrapText="1"/>
    </xf>
    <xf numFmtId="49" fontId="58" fillId="4" borderId="1" xfId="3" applyNumberFormat="1" applyFont="1" applyFill="1" applyBorder="1" applyAlignment="1" applyProtection="1">
      <alignment horizontal="right" vertical="center"/>
    </xf>
    <xf numFmtId="49" fontId="58" fillId="4" borderId="1" xfId="3" applyNumberFormat="1" applyFont="1" applyFill="1" applyBorder="1" applyAlignment="1" applyProtection="1">
      <alignment horizontal="center" vertical="center"/>
    </xf>
    <xf numFmtId="2" fontId="58" fillId="4" borderId="1" xfId="3" applyNumberFormat="1" applyFont="1" applyFill="1" applyBorder="1" applyAlignment="1" applyProtection="1">
      <alignment horizontal="left" vertical="center" wrapText="1"/>
    </xf>
    <xf numFmtId="3" fontId="96" fillId="4" borderId="1" xfId="3" applyNumberFormat="1" applyFont="1" applyFill="1" applyBorder="1" applyAlignment="1" applyProtection="1">
      <alignment horizontal="center" vertical="center" wrapText="1"/>
    </xf>
    <xf numFmtId="3" fontId="58" fillId="4" borderId="1" xfId="3" applyNumberFormat="1" applyFont="1" applyFill="1" applyBorder="1" applyAlignment="1" applyProtection="1">
      <alignment horizontal="center" vertical="center" wrapText="1"/>
    </xf>
    <xf numFmtId="0" fontId="58" fillId="4" borderId="1" xfId="3" applyNumberFormat="1" applyFont="1" applyFill="1" applyBorder="1" applyAlignment="1" applyProtection="1">
      <alignment horizontal="center" vertical="center" wrapText="1"/>
    </xf>
    <xf numFmtId="49" fontId="58" fillId="4" borderId="1" xfId="3" applyNumberFormat="1" applyFont="1" applyFill="1" applyBorder="1" applyAlignment="1" applyProtection="1">
      <alignment vertical="center" wrapText="1"/>
    </xf>
    <xf numFmtId="0" fontId="58" fillId="4" borderId="1" xfId="3" applyNumberFormat="1" applyFont="1" applyFill="1" applyBorder="1" applyAlignment="1" applyProtection="1">
      <alignment horizontal="left" vertical="center" wrapText="1"/>
    </xf>
    <xf numFmtId="0" fontId="58" fillId="4" borderId="1" xfId="3" applyNumberFormat="1" applyFont="1" applyFill="1" applyBorder="1" applyAlignment="1" applyProtection="1">
      <alignment horizontal="center" vertical="center"/>
    </xf>
    <xf numFmtId="169" fontId="123" fillId="4" borderId="1" xfId="3" applyNumberFormat="1" applyFont="1" applyFill="1" applyBorder="1" applyAlignment="1" applyProtection="1">
      <alignment vertical="center"/>
    </xf>
    <xf numFmtId="169" fontId="123" fillId="4" borderId="1" xfId="3" applyNumberFormat="1" applyFont="1" applyFill="1" applyBorder="1" applyAlignment="1" applyProtection="1">
      <alignment horizontal="left" vertical="center"/>
    </xf>
    <xf numFmtId="0" fontId="121" fillId="0" borderId="0" xfId="0" applyFont="1" applyFill="1"/>
    <xf numFmtId="49" fontId="58" fillId="0" borderId="1" xfId="3" applyNumberFormat="1" applyFont="1" applyBorder="1" applyAlignment="1">
      <alignment horizontal="right" vertical="center"/>
    </xf>
    <xf numFmtId="0" fontId="65" fillId="11" borderId="1" xfId="3" applyNumberFormat="1" applyFont="1" applyFill="1" applyBorder="1" applyAlignment="1" applyProtection="1">
      <alignment horizontal="center" vertical="center"/>
    </xf>
    <xf numFmtId="187" fontId="79" fillId="0" borderId="1" xfId="0" applyNumberFormat="1" applyFont="1" applyBorder="1" applyAlignment="1">
      <alignment horizontal="left" vertical="center" wrapText="1"/>
    </xf>
    <xf numFmtId="0" fontId="58" fillId="0" borderId="1" xfId="3" applyNumberFormat="1" applyFont="1" applyFill="1" applyBorder="1" applyAlignment="1">
      <alignment horizontal="left" vertical="center" wrapText="1"/>
    </xf>
    <xf numFmtId="1" fontId="58" fillId="0" borderId="1" xfId="3" applyNumberFormat="1" applyFont="1" applyFill="1" applyBorder="1" applyAlignment="1" applyProtection="1">
      <alignment horizontal="center" vertical="center" wrapText="1"/>
    </xf>
    <xf numFmtId="2" fontId="58" fillId="0" borderId="1" xfId="3" applyNumberFormat="1" applyFont="1" applyBorder="1" applyAlignment="1">
      <alignment vertical="center" wrapText="1"/>
    </xf>
    <xf numFmtId="169" fontId="123" fillId="0" borderId="1" xfId="3" applyNumberFormat="1" applyFont="1" applyBorder="1" applyAlignment="1">
      <alignment horizontal="center" vertical="center"/>
    </xf>
    <xf numFmtId="169" fontId="123" fillId="0" borderId="1" xfId="3" applyNumberFormat="1" applyFont="1" applyBorder="1" applyAlignment="1">
      <alignment vertical="center"/>
    </xf>
    <xf numFmtId="0" fontId="79" fillId="0" borderId="1" xfId="0" applyFont="1" applyBorder="1" applyAlignment="1">
      <alignment horizontal="left" vertical="center" wrapText="1" indent="1"/>
    </xf>
    <xf numFmtId="2" fontId="58" fillId="48" borderId="1" xfId="3" applyNumberFormat="1" applyFont="1" applyFill="1" applyBorder="1" applyAlignment="1">
      <alignment vertical="center" wrapText="1"/>
    </xf>
    <xf numFmtId="169" fontId="16" fillId="11" borderId="1" xfId="3" applyNumberFormat="1" applyFont="1" applyFill="1" applyBorder="1" applyAlignment="1">
      <alignment horizontal="left" vertical="center" wrapText="1"/>
    </xf>
    <xf numFmtId="0" fontId="16" fillId="0" borderId="1" xfId="3" applyNumberFormat="1" applyFont="1" applyFill="1" applyBorder="1" applyAlignment="1" applyProtection="1">
      <alignment horizontal="left" vertical="center" indent="2"/>
    </xf>
    <xf numFmtId="0" fontId="16" fillId="0" borderId="0" xfId="3" applyNumberFormat="1" applyFont="1" applyFill="1" applyBorder="1" applyAlignment="1" applyProtection="1">
      <alignment horizontal="center" vertical="center"/>
    </xf>
    <xf numFmtId="0" fontId="13" fillId="3" borderId="1" xfId="3" applyNumberFormat="1" applyFont="1" applyFill="1" applyBorder="1" applyAlignment="1" applyProtection="1">
      <alignment horizontal="center" vertical="center" wrapText="1"/>
    </xf>
    <xf numFmtId="0" fontId="13" fillId="20" borderId="1" xfId="3" applyNumberFormat="1" applyFont="1" applyFill="1" applyBorder="1" applyAlignment="1" applyProtection="1">
      <alignment horizontal="center" vertical="center" wrapText="1"/>
    </xf>
    <xf numFmtId="0" fontId="16" fillId="0" borderId="1" xfId="3" applyNumberFormat="1" applyFont="1" applyBorder="1" applyAlignment="1" applyProtection="1">
      <alignment horizontal="center" vertical="center"/>
    </xf>
    <xf numFmtId="0" fontId="13" fillId="39" borderId="1" xfId="3" applyNumberFormat="1" applyFont="1" applyFill="1" applyBorder="1" applyAlignment="1" applyProtection="1">
      <alignment horizontal="center" vertical="center" wrapText="1"/>
    </xf>
    <xf numFmtId="0" fontId="16" fillId="0" borderId="1" xfId="1" applyNumberFormat="1" applyFont="1" applyBorder="1" applyAlignment="1" applyProtection="1">
      <alignment horizontal="center" vertical="center"/>
    </xf>
    <xf numFmtId="0" fontId="10" fillId="0" borderId="1" xfId="3" applyNumberFormat="1" applyFont="1" applyFill="1" applyBorder="1" applyAlignment="1" applyProtection="1">
      <alignment horizontal="center" vertical="center"/>
    </xf>
    <xf numFmtId="0" fontId="92" fillId="0" borderId="1" xfId="9" applyNumberFormat="1" applyFont="1" applyFill="1" applyBorder="1" applyAlignment="1">
      <alignment horizontal="center" vertical="center"/>
    </xf>
    <xf numFmtId="0" fontId="10" fillId="0" borderId="1" xfId="3" applyNumberFormat="1" applyFont="1" applyBorder="1" applyAlignment="1">
      <alignment horizontal="center" vertical="center"/>
    </xf>
    <xf numFmtId="0" fontId="55" fillId="0" borderId="1" xfId="1" applyNumberFormat="1" applyBorder="1" applyAlignment="1">
      <alignment horizontal="center"/>
    </xf>
    <xf numFmtId="0" fontId="10" fillId="11" borderId="1" xfId="3" applyNumberFormat="1" applyFont="1" applyFill="1" applyBorder="1" applyAlignment="1" applyProtection="1">
      <alignment horizontal="center" vertical="center"/>
    </xf>
    <xf numFmtId="0" fontId="123" fillId="77" borderId="1" xfId="3" applyNumberFormat="1" applyFont="1" applyFill="1" applyBorder="1" applyAlignment="1">
      <alignment horizontal="center" vertical="center"/>
    </xf>
    <xf numFmtId="0" fontId="126" fillId="66" borderId="1" xfId="3" applyNumberFormat="1" applyFont="1" applyFill="1" applyBorder="1" applyAlignment="1">
      <alignment horizontal="center" vertical="center"/>
    </xf>
    <xf numFmtId="0" fontId="123" fillId="66" borderId="1" xfId="3" applyNumberFormat="1" applyFont="1" applyFill="1" applyBorder="1" applyAlignment="1">
      <alignment horizontal="center" vertical="center"/>
    </xf>
    <xf numFmtId="0" fontId="83" fillId="48" borderId="1" xfId="3" applyNumberFormat="1" applyFont="1" applyFill="1" applyBorder="1" applyAlignment="1">
      <alignment horizontal="center" vertical="center" wrapText="1"/>
    </xf>
    <xf numFmtId="0" fontId="16" fillId="0" borderId="1" xfId="3" applyNumberFormat="1" applyFont="1" applyBorder="1" applyAlignment="1" applyProtection="1">
      <alignment horizontal="center" vertical="center" wrapText="1"/>
    </xf>
    <xf numFmtId="171" fontId="55" fillId="75" borderId="3" xfId="1" applyFill="1" applyBorder="1" applyAlignment="1">
      <alignment horizontal="center" vertical="center"/>
    </xf>
    <xf numFmtId="0" fontId="0" fillId="0" borderId="0" xfId="0"/>
    <xf numFmtId="164" fontId="16" fillId="0" borderId="1" xfId="4" applyFont="1" applyFill="1" applyBorder="1" applyAlignment="1" applyProtection="1">
      <alignment vertical="center" wrapText="1"/>
    </xf>
    <xf numFmtId="164" fontId="16" fillId="0" borderId="1" xfId="4" applyFont="1" applyFill="1" applyBorder="1" applyAlignment="1" applyProtection="1">
      <alignment horizontal="left" vertical="center" wrapText="1"/>
    </xf>
    <xf numFmtId="164" fontId="16" fillId="11" borderId="1" xfId="4" applyFont="1" applyFill="1" applyBorder="1" applyAlignment="1" applyProtection="1">
      <alignment vertical="center" wrapText="1"/>
    </xf>
    <xf numFmtId="0" fontId="0" fillId="68" borderId="0" xfId="0" applyFill="1"/>
    <xf numFmtId="0" fontId="0" fillId="0" borderId="0" xfId="0"/>
    <xf numFmtId="169" fontId="123" fillId="11" borderId="1" xfId="3" applyNumberFormat="1" applyFont="1" applyFill="1" applyBorder="1" applyAlignment="1">
      <alignment horizontal="left" vertical="center"/>
    </xf>
    <xf numFmtId="164" fontId="83" fillId="0" borderId="1" xfId="4" applyFont="1" applyBorder="1" applyAlignment="1">
      <alignment horizontal="left" vertical="center" wrapText="1"/>
    </xf>
    <xf numFmtId="0" fontId="0" fillId="0" borderId="0" xfId="0"/>
    <xf numFmtId="1" fontId="16" fillId="0" borderId="1" xfId="3" applyNumberFormat="1" applyFont="1" applyBorder="1" applyAlignment="1">
      <alignment horizontal="center" vertical="center" wrapText="1"/>
    </xf>
    <xf numFmtId="0" fontId="16" fillId="11" borderId="1" xfId="3" applyNumberFormat="1" applyFont="1" applyFill="1" applyBorder="1" applyAlignment="1">
      <alignment horizontal="center" vertical="center" wrapText="1"/>
    </xf>
    <xf numFmtId="49" fontId="16" fillId="0" borderId="1" xfId="3" applyNumberFormat="1" applyFont="1" applyBorder="1" applyAlignment="1">
      <alignment horizontal="center" vertical="center" wrapText="1"/>
    </xf>
    <xf numFmtId="169" fontId="24" fillId="0" borderId="1" xfId="3" applyNumberFormat="1" applyFont="1" applyBorder="1" applyAlignment="1">
      <alignment horizontal="left" vertical="center" wrapText="1" indent="1"/>
    </xf>
    <xf numFmtId="49" fontId="16" fillId="0" borderId="0" xfId="3" applyNumberFormat="1" applyFont="1" applyAlignment="1">
      <alignment horizontal="left" vertical="center" wrapText="1"/>
    </xf>
    <xf numFmtId="169" fontId="10" fillId="0" borderId="1" xfId="3" applyNumberFormat="1" applyFont="1" applyBorder="1" applyAlignment="1">
      <alignment horizontal="left" vertical="center"/>
    </xf>
    <xf numFmtId="169" fontId="16" fillId="11" borderId="1" xfId="3" applyNumberFormat="1" applyFont="1" applyFill="1" applyBorder="1" applyAlignment="1">
      <alignment vertical="center" wrapText="1"/>
    </xf>
    <xf numFmtId="169" fontId="16" fillId="11" borderId="1" xfId="3" applyNumberFormat="1" applyFont="1" applyFill="1" applyBorder="1" applyAlignment="1">
      <alignment horizontal="center" vertical="center"/>
    </xf>
    <xf numFmtId="170" fontId="16" fillId="11" borderId="1" xfId="3" applyFont="1" applyFill="1" applyBorder="1" applyAlignment="1">
      <alignment horizontal="center" vertical="center"/>
    </xf>
    <xf numFmtId="0" fontId="16" fillId="0" borderId="1" xfId="3" applyNumberFormat="1" applyFont="1" applyBorder="1" applyAlignment="1">
      <alignment horizontal="center" vertical="center"/>
    </xf>
    <xf numFmtId="0" fontId="16" fillId="0" borderId="1" xfId="3" applyNumberFormat="1" applyFont="1" applyBorder="1" applyAlignment="1">
      <alignment horizontal="center" vertical="center" wrapText="1"/>
    </xf>
    <xf numFmtId="170" fontId="16" fillId="11" borderId="1" xfId="3" applyFont="1" applyFill="1" applyBorder="1" applyAlignment="1">
      <alignment horizontal="center" vertical="center" wrapText="1"/>
    </xf>
    <xf numFmtId="0" fontId="23" fillId="3" borderId="1" xfId="3" applyNumberFormat="1" applyFont="1" applyFill="1" applyBorder="1" applyAlignment="1">
      <alignment horizontal="right" vertical="center" wrapText="1"/>
    </xf>
    <xf numFmtId="171" fontId="129" fillId="49" borderId="1" xfId="1" applyFont="1" applyFill="1" applyBorder="1" applyAlignment="1">
      <alignment vertical="center"/>
    </xf>
    <xf numFmtId="3" fontId="22" fillId="0" borderId="1" xfId="3" applyNumberFormat="1" applyFont="1" applyFill="1" applyBorder="1" applyAlignment="1" applyProtection="1">
      <alignment horizontal="center" vertical="center" wrapText="1"/>
    </xf>
    <xf numFmtId="49" fontId="22" fillId="0" borderId="1" xfId="3" applyNumberFormat="1" applyFont="1" applyFill="1" applyBorder="1" applyAlignment="1" applyProtection="1">
      <alignment horizontal="left" vertical="center" wrapText="1"/>
    </xf>
    <xf numFmtId="169" fontId="22" fillId="0" borderId="1" xfId="3" applyNumberFormat="1" applyFont="1" applyBorder="1" applyAlignment="1" applyProtection="1">
      <alignment horizontal="left" vertical="center" wrapText="1" indent="1"/>
    </xf>
    <xf numFmtId="170" fontId="22" fillId="0" borderId="1" xfId="3" applyFont="1" applyBorder="1" applyAlignment="1" applyProtection="1">
      <alignment horizontal="left" vertical="center" wrapText="1" indent="1"/>
    </xf>
    <xf numFmtId="173" fontId="22" fillId="0" borderId="1" xfId="3" applyNumberFormat="1" applyFont="1" applyFill="1" applyBorder="1" applyAlignment="1" applyProtection="1">
      <alignment horizontal="center" vertical="center" wrapText="1"/>
    </xf>
    <xf numFmtId="0" fontId="0" fillId="0" borderId="0" xfId="0"/>
    <xf numFmtId="171" fontId="55" fillId="0" borderId="1" xfId="1" applyBorder="1" applyProtection="1"/>
    <xf numFmtId="189" fontId="55" fillId="0" borderId="1" xfId="1" applyNumberFormat="1" applyBorder="1" applyProtection="1"/>
    <xf numFmtId="49" fontId="58" fillId="65" borderId="1" xfId="3" applyNumberFormat="1" applyFont="1" applyFill="1" applyBorder="1" applyAlignment="1">
      <alignment horizontal="right" vertical="center"/>
    </xf>
    <xf numFmtId="49" fontId="58" fillId="65" borderId="1" xfId="3" applyNumberFormat="1" applyFont="1" applyFill="1" applyBorder="1" applyAlignment="1">
      <alignment horizontal="left" vertical="center" wrapText="1"/>
    </xf>
    <xf numFmtId="170" fontId="58" fillId="65" borderId="1" xfId="3" applyFont="1" applyFill="1" applyBorder="1" applyAlignment="1">
      <alignment horizontal="center" vertical="center" wrapText="1"/>
    </xf>
    <xf numFmtId="0" fontId="58" fillId="65" borderId="1" xfId="3" applyNumberFormat="1" applyFont="1" applyFill="1" applyBorder="1" applyAlignment="1">
      <alignment horizontal="center" vertical="center" wrapText="1"/>
    </xf>
    <xf numFmtId="0" fontId="58" fillId="65" borderId="1" xfId="3" applyNumberFormat="1" applyFont="1" applyFill="1" applyBorder="1" applyAlignment="1">
      <alignment horizontal="left" vertical="center" wrapText="1"/>
    </xf>
    <xf numFmtId="0" fontId="58" fillId="65" borderId="1" xfId="3" applyNumberFormat="1" applyFont="1" applyFill="1" applyBorder="1" applyAlignment="1">
      <alignment horizontal="center" vertical="center"/>
    </xf>
    <xf numFmtId="169" fontId="123" fillId="65" borderId="1" xfId="3" applyNumberFormat="1" applyFont="1" applyFill="1" applyBorder="1" applyAlignment="1">
      <alignment horizontal="left" vertical="center"/>
    </xf>
    <xf numFmtId="187" fontId="127" fillId="56" borderId="1" xfId="0" applyNumberFormat="1" applyFont="1" applyFill="1" applyBorder="1" applyAlignment="1">
      <alignment horizontal="left" vertical="center" wrapText="1"/>
    </xf>
    <xf numFmtId="0" fontId="130" fillId="0" borderId="1" xfId="0" applyFont="1" applyBorder="1" applyAlignment="1">
      <alignment horizontal="left" vertical="center" wrapText="1" indent="1"/>
    </xf>
    <xf numFmtId="0" fontId="83" fillId="11" borderId="1" xfId="3" applyNumberFormat="1" applyFont="1" applyFill="1" applyBorder="1" applyAlignment="1" applyProtection="1">
      <alignment horizontal="center" vertical="center"/>
    </xf>
    <xf numFmtId="0" fontId="130" fillId="0" borderId="1" xfId="0" applyFont="1" applyBorder="1" applyAlignment="1">
      <alignment horizontal="left" vertical="center" wrapText="1" indent="2"/>
    </xf>
    <xf numFmtId="1" fontId="83" fillId="0" borderId="1" xfId="3" applyNumberFormat="1" applyFont="1" applyFill="1" applyBorder="1" applyAlignment="1" applyProtection="1">
      <alignment horizontal="center" vertical="center" wrapText="1"/>
    </xf>
    <xf numFmtId="0" fontId="83" fillId="0" borderId="1" xfId="3" applyNumberFormat="1" applyFont="1" applyFill="1" applyBorder="1" applyAlignment="1" applyProtection="1">
      <alignment horizontal="center" vertical="center" wrapText="1"/>
    </xf>
    <xf numFmtId="49" fontId="83" fillId="0" borderId="1" xfId="3" applyNumberFormat="1" applyFont="1" applyFill="1" applyBorder="1" applyAlignment="1" applyProtection="1">
      <alignment horizontal="center" vertical="center" wrapText="1"/>
    </xf>
    <xf numFmtId="3" fontId="58" fillId="65" borderId="1" xfId="3" applyNumberFormat="1" applyFont="1" applyFill="1" applyBorder="1" applyAlignment="1">
      <alignment horizontal="center" vertical="center" wrapText="1"/>
    </xf>
    <xf numFmtId="169" fontId="123" fillId="52" borderId="1" xfId="3" applyNumberFormat="1" applyFont="1" applyFill="1" applyBorder="1" applyAlignment="1">
      <alignment horizontal="left" vertical="center"/>
    </xf>
    <xf numFmtId="164" fontId="12" fillId="0" borderId="6" xfId="4" applyFont="1" applyBorder="1" applyAlignment="1">
      <alignment vertical="center"/>
    </xf>
    <xf numFmtId="164" fontId="23" fillId="14" borderId="5" xfId="4" applyFont="1" applyFill="1" applyBorder="1" applyAlignment="1" applyProtection="1">
      <alignment horizontal="center" vertical="center" wrapText="1"/>
    </xf>
    <xf numFmtId="164" fontId="22" fillId="61" borderId="1" xfId="4" applyFont="1" applyFill="1" applyBorder="1" applyAlignment="1" applyProtection="1">
      <alignment horizontal="center" vertical="center" wrapText="1"/>
    </xf>
    <xf numFmtId="164" fontId="74" fillId="49" borderId="1" xfId="4" applyFont="1" applyFill="1" applyBorder="1" applyAlignment="1">
      <alignment horizontal="center" vertical="center" wrapText="1"/>
    </xf>
    <xf numFmtId="1" fontId="131" fillId="14" borderId="5" xfId="3" applyNumberFormat="1" applyFont="1" applyFill="1" applyBorder="1" applyAlignment="1" applyProtection="1">
      <alignment horizontal="center" vertical="center" wrapText="1"/>
    </xf>
    <xf numFmtId="1" fontId="12" fillId="0" borderId="6" xfId="0" applyNumberFormat="1" applyFont="1" applyBorder="1" applyAlignment="1">
      <alignment horizontal="center" vertical="center"/>
    </xf>
    <xf numFmtId="1" fontId="22" fillId="15" borderId="1" xfId="3" applyNumberFormat="1" applyFont="1" applyFill="1" applyBorder="1" applyAlignment="1" applyProtection="1">
      <alignment horizontal="center" vertical="center" wrapText="1"/>
    </xf>
    <xf numFmtId="1" fontId="24" fillId="0" borderId="1" xfId="3" applyNumberFormat="1" applyFont="1" applyFill="1" applyBorder="1" applyAlignment="1" applyProtection="1">
      <alignment horizontal="center" vertical="center" wrapText="1"/>
    </xf>
    <xf numFmtId="1" fontId="22" fillId="61" borderId="1" xfId="3" applyNumberFormat="1" applyFont="1" applyFill="1" applyBorder="1" applyAlignment="1" applyProtection="1">
      <alignment horizontal="center" vertical="center" wrapText="1"/>
    </xf>
    <xf numFmtId="1" fontId="74" fillId="49" borderId="1" xfId="12" applyNumberFormat="1" applyFont="1" applyFill="1" applyBorder="1" applyAlignment="1">
      <alignment horizontal="center" vertical="center" wrapText="1"/>
    </xf>
    <xf numFmtId="1" fontId="0" fillId="0" borderId="0" xfId="0" applyNumberFormat="1" applyAlignment="1">
      <alignment horizontal="center"/>
    </xf>
    <xf numFmtId="169" fontId="24" fillId="0" borderId="1" xfId="3" applyNumberFormat="1" applyFont="1" applyFill="1" applyBorder="1" applyAlignment="1" applyProtection="1">
      <alignment horizontal="center" vertical="center" wrapText="1"/>
    </xf>
    <xf numFmtId="169" fontId="24" fillId="0" borderId="1" xfId="3" applyNumberFormat="1" applyFont="1" applyFill="1" applyBorder="1" applyAlignment="1" applyProtection="1">
      <alignment horizontal="right" vertical="center" wrapText="1"/>
    </xf>
    <xf numFmtId="0" fontId="106" fillId="12" borderId="1" xfId="0" applyFont="1" applyFill="1" applyBorder="1" applyAlignment="1">
      <alignment horizontal="center" vertical="center" wrapText="1"/>
    </xf>
    <xf numFmtId="0" fontId="112" fillId="0" borderId="1" xfId="0" applyFont="1" applyBorder="1" applyAlignment="1">
      <alignment horizontal="left" vertical="center" wrapText="1"/>
    </xf>
    <xf numFmtId="0" fontId="19" fillId="0" borderId="1" xfId="0" applyFont="1" applyBorder="1" applyAlignment="1">
      <alignment horizontal="left" vertical="center"/>
    </xf>
    <xf numFmtId="0" fontId="16" fillId="0" borderId="1" xfId="0" applyFont="1" applyBorder="1" applyAlignment="1">
      <alignment horizontal="left" vertical="center" wrapText="1"/>
    </xf>
    <xf numFmtId="49" fontId="65" fillId="0" borderId="1" xfId="7" applyNumberFormat="1" applyFont="1" applyBorder="1" applyAlignment="1">
      <alignment horizontal="center" vertical="center" wrapText="1"/>
    </xf>
    <xf numFmtId="0" fontId="64" fillId="0" borderId="9" xfId="7" applyFont="1" applyBorder="1" applyAlignment="1">
      <alignment horizontal="left" vertical="center" wrapText="1"/>
    </xf>
    <xf numFmtId="0" fontId="62" fillId="0" borderId="9" xfId="7" applyFont="1" applyBorder="1" applyAlignment="1">
      <alignment horizontal="left" vertical="center" wrapText="1"/>
    </xf>
    <xf numFmtId="0" fontId="62" fillId="0" borderId="9" xfId="7" applyFont="1" applyBorder="1" applyAlignment="1">
      <alignment horizontal="center" vertical="center" wrapText="1"/>
    </xf>
    <xf numFmtId="164" fontId="62" fillId="48" borderId="9" xfId="9" applyFont="1" applyFill="1" applyBorder="1" applyAlignment="1">
      <alignment horizontal="center" vertical="center" wrapText="1"/>
    </xf>
    <xf numFmtId="164" fontId="62" fillId="0" borderId="9" xfId="9" applyFont="1" applyBorder="1" applyAlignment="1">
      <alignment horizontal="center" vertical="center" wrapText="1"/>
    </xf>
    <xf numFmtId="0" fontId="22" fillId="0" borderId="1" xfId="0" applyFont="1" applyBorder="1" applyAlignment="1">
      <alignment horizontal="center" vertical="center" wrapText="1"/>
    </xf>
    <xf numFmtId="49" fontId="19" fillId="0" borderId="1" xfId="0" applyNumberFormat="1" applyFont="1" applyBorder="1" applyAlignment="1">
      <alignment horizontal="left" vertical="center" wrapText="1"/>
    </xf>
    <xf numFmtId="0" fontId="19" fillId="0" borderId="1" xfId="0" applyFont="1" applyBorder="1" applyAlignment="1">
      <alignment horizontal="left" vertical="center" wrapText="1"/>
    </xf>
    <xf numFmtId="49" fontId="24" fillId="0" borderId="1" xfId="3" applyNumberFormat="1" applyFont="1" applyFill="1" applyBorder="1" applyAlignment="1" applyProtection="1">
      <alignment horizontal="left" vertical="center" wrapText="1"/>
    </xf>
    <xf numFmtId="0" fontId="16" fillId="0" borderId="1" xfId="3" applyNumberFormat="1" applyFont="1" applyFill="1" applyBorder="1" applyAlignment="1" applyProtection="1">
      <alignment horizontal="center" vertical="center" wrapText="1"/>
    </xf>
    <xf numFmtId="0" fontId="24" fillId="0" borderId="1" xfId="3" applyNumberFormat="1" applyFont="1" applyFill="1" applyBorder="1" applyAlignment="1" applyProtection="1">
      <alignment horizontal="right" vertical="center" wrapText="1"/>
    </xf>
    <xf numFmtId="0" fontId="36" fillId="0" borderId="1" xfId="0" applyFont="1" applyBorder="1" applyAlignment="1">
      <alignment horizontal="center" vertical="center"/>
    </xf>
    <xf numFmtId="49" fontId="12" fillId="0" borderId="1" xfId="3" applyNumberFormat="1" applyFont="1" applyFill="1" applyBorder="1" applyAlignment="1" applyProtection="1">
      <alignment horizontal="center" vertical="center" wrapText="1"/>
    </xf>
    <xf numFmtId="0" fontId="23" fillId="12" borderId="1" xfId="0" applyFont="1" applyFill="1" applyBorder="1" applyAlignment="1">
      <alignment horizontal="center" vertical="center" wrapText="1"/>
    </xf>
    <xf numFmtId="49" fontId="16" fillId="0" borderId="1" xfId="3" applyNumberFormat="1" applyFont="1" applyFill="1" applyBorder="1" applyAlignment="1" applyProtection="1">
      <alignment horizontal="center" vertical="center" wrapText="1"/>
    </xf>
    <xf numFmtId="1" fontId="16" fillId="0" borderId="1" xfId="3" applyNumberFormat="1" applyFont="1" applyFill="1" applyBorder="1" applyAlignment="1" applyProtection="1">
      <alignment horizontal="center" vertical="center" wrapText="1"/>
    </xf>
    <xf numFmtId="0" fontId="16" fillId="11" borderId="1" xfId="3" applyNumberFormat="1" applyFont="1" applyFill="1" applyBorder="1" applyAlignment="1" applyProtection="1">
      <alignment horizontal="center" vertical="center" wrapText="1"/>
    </xf>
    <xf numFmtId="170" fontId="16" fillId="0" borderId="1" xfId="3" applyFont="1" applyFill="1" applyBorder="1" applyAlignment="1" applyProtection="1">
      <alignment horizontal="center" vertical="center" wrapText="1"/>
    </xf>
    <xf numFmtId="0" fontId="16" fillId="0" borderId="1" xfId="3" applyNumberFormat="1" applyFont="1" applyFill="1" applyBorder="1" applyAlignment="1" applyProtection="1">
      <alignment horizontal="left" vertical="center" wrapText="1"/>
    </xf>
    <xf numFmtId="0" fontId="0" fillId="0" borderId="0" xfId="0"/>
    <xf numFmtId="0" fontId="97" fillId="0" borderId="0" xfId="0" applyFont="1" applyAlignment="1">
      <alignment horizontal="left"/>
    </xf>
    <xf numFmtId="0" fontId="6" fillId="0" borderId="35" xfId="3" applyNumberFormat="1" applyFont="1" applyFill="1" applyBorder="1" applyAlignment="1" applyProtection="1">
      <alignment horizontal="center" vertical="center"/>
    </xf>
    <xf numFmtId="0" fontId="54" fillId="0" borderId="41" xfId="0" applyFont="1" applyBorder="1" applyAlignment="1">
      <alignment horizontal="center" vertical="center" wrapText="1"/>
    </xf>
    <xf numFmtId="0" fontId="54" fillId="0" borderId="41" xfId="0" applyFont="1" applyBorder="1" applyAlignment="1">
      <alignment vertical="center" wrapText="1"/>
    </xf>
    <xf numFmtId="0" fontId="0" fillId="0" borderId="3" xfId="0" applyFont="1" applyBorder="1" applyAlignment="1">
      <alignment horizontal="center"/>
    </xf>
    <xf numFmtId="0" fontId="16" fillId="0" borderId="1" xfId="3" applyNumberFormat="1" applyFont="1" applyFill="1" applyBorder="1" applyAlignment="1" applyProtection="1">
      <alignment horizontal="center" vertical="center" wrapText="1"/>
    </xf>
    <xf numFmtId="169" fontId="10" fillId="0" borderId="5" xfId="3" applyNumberFormat="1" applyFont="1" applyFill="1" applyBorder="1" applyAlignment="1" applyProtection="1">
      <alignment horizontal="center" vertical="center"/>
    </xf>
    <xf numFmtId="0" fontId="16" fillId="11" borderId="5" xfId="3" applyNumberFormat="1" applyFont="1" applyFill="1" applyBorder="1" applyAlignment="1" applyProtection="1">
      <alignment horizontal="center" vertical="center" wrapText="1"/>
    </xf>
    <xf numFmtId="169" fontId="10" fillId="11" borderId="5" xfId="3" applyNumberFormat="1" applyFont="1" applyFill="1" applyBorder="1" applyAlignment="1" applyProtection="1">
      <alignment horizontal="center" vertical="center"/>
    </xf>
    <xf numFmtId="0" fontId="16" fillId="0" borderId="1" xfId="3" applyNumberFormat="1" applyFont="1" applyFill="1" applyBorder="1" applyAlignment="1" applyProtection="1">
      <alignment horizontal="left" vertical="center" wrapText="1"/>
    </xf>
    <xf numFmtId="0" fontId="16" fillId="0" borderId="5" xfId="3" applyNumberFormat="1" applyFont="1" applyFill="1" applyBorder="1" applyAlignment="1" applyProtection="1">
      <alignment horizontal="left" vertical="center" wrapText="1"/>
    </xf>
    <xf numFmtId="170" fontId="16" fillId="0" borderId="1" xfId="3" applyFont="1" applyFill="1" applyBorder="1" applyAlignment="1" applyProtection="1">
      <alignment horizontal="center" vertical="center" wrapText="1"/>
    </xf>
    <xf numFmtId="0" fontId="2" fillId="0" borderId="0" xfId="5" applyFont="1"/>
    <xf numFmtId="49" fontId="24" fillId="0" borderId="1" xfId="3" applyNumberFormat="1" applyFont="1" applyFill="1" applyBorder="1" applyAlignment="1" applyProtection="1">
      <alignment horizontal="left" vertical="center" wrapText="1"/>
    </xf>
    <xf numFmtId="169" fontId="10" fillId="0" borderId="5" xfId="3" applyNumberFormat="1" applyFont="1" applyFill="1" applyBorder="1" applyAlignment="1" applyProtection="1">
      <alignment horizontal="center" vertical="center"/>
    </xf>
    <xf numFmtId="164" fontId="18" fillId="0" borderId="0" xfId="0" applyNumberFormat="1" applyFont="1"/>
    <xf numFmtId="2" fontId="114" fillId="0" borderId="1" xfId="3" applyNumberFormat="1" applyFont="1" applyFill="1" applyBorder="1" applyAlignment="1" applyProtection="1">
      <alignment horizontal="left" vertical="center" wrapText="1"/>
    </xf>
    <xf numFmtId="0" fontId="114" fillId="0" borderId="1" xfId="3" applyNumberFormat="1" applyFont="1" applyFill="1" applyBorder="1" applyAlignment="1" applyProtection="1">
      <alignment horizontal="center" vertical="center"/>
    </xf>
    <xf numFmtId="0" fontId="16" fillId="0" borderId="1" xfId="3" applyNumberFormat="1" applyFont="1" applyFill="1" applyBorder="1" applyAlignment="1" applyProtection="1">
      <alignment horizontal="left" vertical="top" wrapText="1"/>
    </xf>
    <xf numFmtId="0" fontId="19" fillId="0" borderId="1" xfId="0" applyNumberFormat="1" applyFont="1" applyFill="1" applyBorder="1" applyAlignment="1">
      <alignment horizontal="center" vertical="center" wrapText="1"/>
    </xf>
    <xf numFmtId="3" fontId="19" fillId="52" borderId="1" xfId="0" applyNumberFormat="1" applyFont="1" applyFill="1" applyBorder="1" applyAlignment="1">
      <alignment horizontal="left" vertical="center" wrapText="1"/>
    </xf>
    <xf numFmtId="0" fontId="19" fillId="52" borderId="1" xfId="0" applyFont="1" applyFill="1" applyBorder="1" applyAlignment="1">
      <alignment horizontal="center" vertical="center" wrapText="1"/>
    </xf>
    <xf numFmtId="3" fontId="19" fillId="52" borderId="1" xfId="3" applyNumberFormat="1" applyFont="1" applyFill="1" applyBorder="1" applyAlignment="1">
      <alignment horizontal="center" vertical="center" wrapText="1"/>
    </xf>
    <xf numFmtId="164" fontId="27" fillId="0" borderId="0" xfId="4" applyFont="1"/>
    <xf numFmtId="0" fontId="16" fillId="11" borderId="5" xfId="3" applyNumberFormat="1" applyFont="1" applyFill="1" applyBorder="1" applyAlignment="1">
      <alignment horizontal="center" vertical="center" wrapText="1"/>
    </xf>
    <xf numFmtId="1" fontId="16" fillId="11" borderId="5" xfId="3" applyNumberFormat="1" applyFont="1" applyFill="1" applyBorder="1" applyAlignment="1">
      <alignment horizontal="center" vertical="center" wrapText="1"/>
    </xf>
    <xf numFmtId="3" fontId="105" fillId="0" borderId="1" xfId="0" applyNumberFormat="1" applyFont="1" applyBorder="1" applyAlignment="1">
      <alignment horizontal="left" vertical="center" wrapText="1"/>
    </xf>
    <xf numFmtId="0" fontId="105" fillId="0" borderId="0" xfId="0" applyFont="1"/>
    <xf numFmtId="0" fontId="105" fillId="0" borderId="1" xfId="0" applyFont="1" applyBorder="1" applyAlignment="1">
      <alignment horizontal="center" vertical="center" wrapText="1"/>
    </xf>
    <xf numFmtId="3" fontId="105" fillId="0" borderId="1" xfId="3" applyNumberFormat="1" applyFont="1" applyBorder="1" applyAlignment="1">
      <alignment horizontal="center" vertical="center" wrapText="1"/>
    </xf>
    <xf numFmtId="0" fontId="39" fillId="0" borderId="0" xfId="0" applyFont="1"/>
    <xf numFmtId="0" fontId="16" fillId="0" borderId="1" xfId="3" applyNumberFormat="1" applyFont="1" applyFill="1" applyBorder="1" applyAlignment="1" applyProtection="1">
      <alignment horizontal="center" vertical="center" wrapText="1"/>
    </xf>
    <xf numFmtId="0" fontId="19" fillId="0" borderId="0" xfId="0" applyFont="1" applyBorder="1" applyAlignment="1"/>
    <xf numFmtId="170" fontId="0" fillId="0" borderId="0" xfId="0" applyNumberFormat="1" applyFont="1"/>
    <xf numFmtId="164" fontId="0" fillId="0" borderId="0" xfId="0" applyNumberFormat="1" applyFont="1"/>
    <xf numFmtId="0" fontId="83" fillId="0" borderId="1" xfId="3" applyNumberFormat="1" applyFont="1" applyBorder="1" applyAlignment="1">
      <alignment horizontal="left" vertical="center" wrapText="1"/>
    </xf>
    <xf numFmtId="0" fontId="83" fillId="0" borderId="1" xfId="3" applyNumberFormat="1" applyFont="1" applyFill="1" applyBorder="1" applyAlignment="1" applyProtection="1">
      <alignment horizontal="center" vertical="center"/>
    </xf>
    <xf numFmtId="3" fontId="83" fillId="0" borderId="1" xfId="3" applyNumberFormat="1" applyFont="1" applyFill="1" applyBorder="1" applyAlignment="1" applyProtection="1">
      <alignment horizontal="center" vertical="center" wrapText="1"/>
    </xf>
    <xf numFmtId="3" fontId="83" fillId="11" borderId="1" xfId="3" applyNumberFormat="1" applyFont="1" applyFill="1" applyBorder="1" applyAlignment="1" applyProtection="1">
      <alignment horizontal="center" vertical="center" wrapText="1"/>
    </xf>
    <xf numFmtId="49" fontId="83" fillId="0" borderId="1" xfId="3" applyNumberFormat="1" applyFont="1" applyFill="1" applyBorder="1" applyAlignment="1" applyProtection="1">
      <alignment horizontal="left" vertical="center" wrapText="1"/>
    </xf>
    <xf numFmtId="0" fontId="62" fillId="11" borderId="1" xfId="3" applyNumberFormat="1" applyFont="1" applyFill="1" applyBorder="1" applyAlignment="1" applyProtection="1">
      <alignment horizontal="center" vertical="center"/>
    </xf>
    <xf numFmtId="170" fontId="83" fillId="0" borderId="1" xfId="3" applyFont="1" applyBorder="1" applyAlignment="1">
      <alignment horizontal="left" vertical="center" wrapText="1"/>
    </xf>
    <xf numFmtId="169" fontId="83" fillId="0" borderId="1" xfId="3" applyNumberFormat="1" applyFont="1" applyBorder="1" applyAlignment="1">
      <alignment horizontal="left" vertical="center" wrapText="1"/>
    </xf>
    <xf numFmtId="169" fontId="126" fillId="11" borderId="1" xfId="3" applyNumberFormat="1" applyFont="1" applyFill="1" applyBorder="1" applyAlignment="1" applyProtection="1">
      <alignment horizontal="left" vertical="center"/>
    </xf>
    <xf numFmtId="169" fontId="126" fillId="0" borderId="1" xfId="3" applyNumberFormat="1" applyFont="1" applyFill="1" applyBorder="1" applyAlignment="1" applyProtection="1">
      <alignment vertical="center"/>
    </xf>
    <xf numFmtId="169" fontId="83" fillId="0" borderId="1" xfId="3" applyNumberFormat="1" applyFont="1" applyFill="1" applyBorder="1" applyAlignment="1" applyProtection="1">
      <alignment horizontal="left" vertical="center" wrapText="1"/>
    </xf>
    <xf numFmtId="169" fontId="126" fillId="0" borderId="1" xfId="3" applyNumberFormat="1" applyFont="1" applyFill="1" applyBorder="1" applyAlignment="1" applyProtection="1">
      <alignment horizontal="left" vertical="center"/>
    </xf>
    <xf numFmtId="169" fontId="83" fillId="0" borderId="1" xfId="3" applyNumberFormat="1" applyFont="1" applyFill="1" applyBorder="1" applyAlignment="1" applyProtection="1">
      <alignment horizontal="center" vertical="center" wrapText="1"/>
    </xf>
    <xf numFmtId="0" fontId="83" fillId="0" borderId="0" xfId="3" applyNumberFormat="1" applyFont="1" applyFill="1" applyAlignment="1" applyProtection="1">
      <alignment horizontal="left" vertical="center"/>
    </xf>
    <xf numFmtId="0" fontId="83" fillId="11" borderId="0" xfId="3" applyNumberFormat="1" applyFont="1" applyFill="1" applyAlignment="1">
      <alignment horizontal="left" vertical="center" wrapText="1"/>
    </xf>
    <xf numFmtId="0" fontId="19" fillId="0" borderId="1" xfId="0" applyFont="1" applyBorder="1" applyAlignment="1">
      <alignment horizontal="left" vertical="center" wrapText="1"/>
    </xf>
    <xf numFmtId="49" fontId="12" fillId="0" borderId="1" xfId="3" applyNumberFormat="1" applyFont="1" applyFill="1" applyBorder="1" applyAlignment="1" applyProtection="1">
      <alignment horizontal="center" vertical="center" wrapText="1"/>
    </xf>
    <xf numFmtId="49" fontId="16" fillId="0" borderId="5" xfId="3" applyNumberFormat="1" applyFont="1" applyFill="1" applyBorder="1" applyAlignment="1" applyProtection="1">
      <alignment horizontal="center" vertical="center" wrapText="1"/>
    </xf>
    <xf numFmtId="49" fontId="16" fillId="0" borderId="1" xfId="3" applyNumberFormat="1" applyFont="1" applyFill="1" applyBorder="1" applyAlignment="1" applyProtection="1">
      <alignment horizontal="center" vertical="center" wrapText="1"/>
    </xf>
    <xf numFmtId="0" fontId="16" fillId="0" borderId="1" xfId="3" applyNumberFormat="1" applyFont="1" applyFill="1" applyBorder="1" applyAlignment="1" applyProtection="1">
      <alignment horizontal="left" vertical="center" wrapText="1"/>
    </xf>
    <xf numFmtId="2" fontId="83" fillId="0" borderId="1" xfId="3" applyNumberFormat="1" applyFont="1" applyFill="1" applyBorder="1" applyAlignment="1" applyProtection="1">
      <alignment horizontal="left" vertical="center" wrapText="1"/>
    </xf>
    <xf numFmtId="0" fontId="19" fillId="0" borderId="1" xfId="0" applyFont="1" applyFill="1" applyBorder="1" applyAlignment="1">
      <alignment horizontal="center" vertical="center"/>
    </xf>
    <xf numFmtId="2" fontId="16" fillId="11" borderId="1" xfId="3" applyNumberFormat="1" applyFont="1" applyFill="1" applyBorder="1" applyAlignment="1" applyProtection="1">
      <alignment horizontal="left" vertical="center" wrapText="1" indent="3"/>
    </xf>
    <xf numFmtId="49" fontId="58" fillId="56" borderId="1" xfId="3" applyNumberFormat="1" applyFont="1" applyFill="1" applyBorder="1" applyAlignment="1" applyProtection="1">
      <alignment horizontal="center" vertical="center"/>
    </xf>
    <xf numFmtId="2" fontId="58" fillId="56" borderId="1" xfId="3" applyNumberFormat="1" applyFont="1" applyFill="1" applyBorder="1" applyAlignment="1" applyProtection="1">
      <alignment horizontal="left" vertical="center" wrapText="1"/>
    </xf>
    <xf numFmtId="0" fontId="58" fillId="56" borderId="1" xfId="3" applyNumberFormat="1" applyFont="1" applyFill="1" applyBorder="1" applyAlignment="1">
      <alignment horizontal="left" vertical="center" wrapText="1"/>
    </xf>
    <xf numFmtId="0" fontId="58" fillId="56" borderId="1" xfId="3" applyNumberFormat="1" applyFont="1" applyFill="1" applyBorder="1" applyAlignment="1" applyProtection="1">
      <alignment horizontal="center" vertical="center"/>
    </xf>
    <xf numFmtId="3" fontId="96" fillId="56" borderId="1" xfId="3" applyNumberFormat="1" applyFont="1" applyFill="1" applyBorder="1" applyAlignment="1" applyProtection="1">
      <alignment horizontal="center" vertical="center" wrapText="1"/>
    </xf>
    <xf numFmtId="3" fontId="58" fillId="56" borderId="1" xfId="3" applyNumberFormat="1" applyFont="1" applyFill="1" applyBorder="1" applyAlignment="1" applyProtection="1">
      <alignment horizontal="center" vertical="center" wrapText="1"/>
    </xf>
    <xf numFmtId="49" fontId="58" fillId="56" borderId="1" xfId="3" applyNumberFormat="1" applyFont="1" applyFill="1" applyBorder="1" applyAlignment="1" applyProtection="1">
      <alignment horizontal="left" vertical="center" wrapText="1"/>
    </xf>
    <xf numFmtId="49" fontId="58" fillId="56" borderId="1" xfId="3" applyNumberFormat="1" applyFont="1" applyFill="1" applyBorder="1" applyAlignment="1" applyProtection="1">
      <alignment horizontal="center" vertical="center" wrapText="1"/>
    </xf>
    <xf numFmtId="1" fontId="58" fillId="56" borderId="1" xfId="3" applyNumberFormat="1" applyFont="1" applyFill="1" applyBorder="1" applyAlignment="1" applyProtection="1">
      <alignment horizontal="left" vertical="center" wrapText="1"/>
    </xf>
    <xf numFmtId="1" fontId="58" fillId="56" borderId="1" xfId="3" applyNumberFormat="1" applyFont="1" applyFill="1" applyBorder="1" applyAlignment="1" applyProtection="1">
      <alignment horizontal="center" vertical="center"/>
    </xf>
    <xf numFmtId="169" fontId="58" fillId="56" borderId="1" xfId="3" applyNumberFormat="1" applyFont="1" applyFill="1" applyBorder="1" applyAlignment="1" applyProtection="1">
      <alignment horizontal="left" vertical="center"/>
    </xf>
    <xf numFmtId="41" fontId="69" fillId="56" borderId="1" xfId="8" applyFont="1" applyFill="1" applyBorder="1" applyAlignment="1">
      <alignment horizontal="left" vertical="center"/>
    </xf>
    <xf numFmtId="169" fontId="123" fillId="56" borderId="1" xfId="3" applyNumberFormat="1" applyFont="1" applyFill="1" applyBorder="1" applyAlignment="1" applyProtection="1">
      <alignment vertical="center"/>
    </xf>
    <xf numFmtId="169" fontId="123" fillId="56" borderId="1" xfId="3" applyNumberFormat="1" applyFont="1" applyFill="1" applyBorder="1" applyAlignment="1" applyProtection="1">
      <alignment horizontal="left" vertical="center"/>
    </xf>
    <xf numFmtId="0" fontId="58" fillId="56" borderId="5" xfId="3" applyNumberFormat="1" applyFont="1" applyFill="1" applyBorder="1" applyAlignment="1">
      <alignment horizontal="left" vertical="center" wrapText="1"/>
    </xf>
    <xf numFmtId="169" fontId="16" fillId="0" borderId="1" xfId="3" applyNumberFormat="1" applyFont="1" applyFill="1" applyBorder="1" applyAlignment="1">
      <alignment horizontal="center" vertical="center" wrapText="1"/>
    </xf>
    <xf numFmtId="169" fontId="12" fillId="0" borderId="1" xfId="3" applyNumberFormat="1" applyFont="1" applyFill="1" applyBorder="1" applyAlignment="1">
      <alignment horizontal="left" vertical="center" wrapText="1"/>
    </xf>
    <xf numFmtId="169" fontId="123" fillId="0" borderId="1" xfId="3" applyNumberFormat="1" applyFont="1" applyFill="1" applyBorder="1" applyAlignment="1">
      <alignment horizontal="left" vertical="center"/>
    </xf>
    <xf numFmtId="169" fontId="10" fillId="0" borderId="1" xfId="3" applyNumberFormat="1" applyFont="1" applyFill="1" applyBorder="1" applyAlignment="1">
      <alignment vertical="center"/>
    </xf>
    <xf numFmtId="49" fontId="58" fillId="56" borderId="1" xfId="3" applyNumberFormat="1" applyFont="1" applyFill="1" applyBorder="1" applyAlignment="1" applyProtection="1">
      <alignment horizontal="right" vertical="center"/>
    </xf>
    <xf numFmtId="0" fontId="16" fillId="0" borderId="1" xfId="3" applyNumberFormat="1" applyFont="1" applyFill="1" applyBorder="1" applyAlignment="1">
      <alignment horizontal="left" vertical="center" wrapText="1"/>
    </xf>
    <xf numFmtId="41" fontId="62" fillId="0" borderId="1" xfId="8" applyFont="1" applyFill="1" applyBorder="1" applyAlignment="1">
      <alignment horizontal="left" vertical="center"/>
    </xf>
    <xf numFmtId="41" fontId="91" fillId="0" borderId="1" xfId="8" applyFont="1" applyFill="1" applyBorder="1" applyAlignment="1">
      <alignment horizontal="left" vertical="center"/>
    </xf>
    <xf numFmtId="1" fontId="58" fillId="56" borderId="1" xfId="3" applyNumberFormat="1" applyFont="1" applyFill="1" applyBorder="1" applyAlignment="1" applyProtection="1">
      <alignment horizontal="left" vertical="center"/>
    </xf>
    <xf numFmtId="169" fontId="58" fillId="56" borderId="1" xfId="3" applyNumberFormat="1" applyFont="1" applyFill="1" applyBorder="1" applyAlignment="1" applyProtection="1">
      <alignment vertical="center"/>
    </xf>
    <xf numFmtId="169" fontId="58" fillId="0" borderId="1" xfId="3" applyNumberFormat="1" applyFont="1" applyFill="1" applyBorder="1" applyAlignment="1" applyProtection="1">
      <alignment vertical="center"/>
    </xf>
    <xf numFmtId="0" fontId="16" fillId="0" borderId="1" xfId="3" applyNumberFormat="1" applyFont="1" applyFill="1" applyBorder="1" applyAlignment="1" applyProtection="1">
      <alignment horizontal="center" vertical="center" wrapText="1"/>
    </xf>
    <xf numFmtId="49" fontId="16" fillId="0" borderId="1" xfId="3" applyNumberFormat="1" applyFont="1" applyFill="1" applyBorder="1" applyAlignment="1" applyProtection="1">
      <alignment horizontal="center" vertical="center" wrapText="1"/>
    </xf>
    <xf numFmtId="0" fontId="16" fillId="0" borderId="1" xfId="0" applyFont="1" applyBorder="1" applyAlignment="1">
      <alignment horizontal="left" vertical="center" wrapText="1"/>
    </xf>
    <xf numFmtId="0" fontId="62" fillId="75" borderId="28" xfId="7" applyFont="1" applyFill="1" applyBorder="1" applyAlignment="1">
      <alignment horizontal="center" vertical="center" wrapText="1"/>
    </xf>
    <xf numFmtId="1" fontId="62" fillId="75" borderId="28" xfId="7" applyNumberFormat="1" applyFont="1" applyFill="1" applyBorder="1" applyAlignment="1">
      <alignment horizontal="center" vertical="center" wrapText="1"/>
    </xf>
    <xf numFmtId="0" fontId="62" fillId="73" borderId="28" xfId="7" applyFont="1" applyFill="1" applyBorder="1" applyAlignment="1">
      <alignment horizontal="center" vertical="center" wrapText="1"/>
    </xf>
    <xf numFmtId="171" fontId="10" fillId="73" borderId="28" xfId="1" applyFont="1" applyFill="1" applyBorder="1" applyAlignment="1">
      <alignment horizontal="center" vertical="center"/>
    </xf>
    <xf numFmtId="164" fontId="62" fillId="75" borderId="28" xfId="4" applyFont="1" applyFill="1" applyBorder="1" applyAlignment="1">
      <alignment horizontal="center" vertical="center" wrapText="1"/>
    </xf>
    <xf numFmtId="171" fontId="10" fillId="75" borderId="28" xfId="1" applyFont="1" applyFill="1" applyBorder="1" applyAlignment="1">
      <alignment horizontal="center" vertical="center"/>
    </xf>
    <xf numFmtId="0" fontId="62" fillId="75" borderId="30" xfId="7" applyFont="1" applyFill="1" applyBorder="1" applyAlignment="1">
      <alignment horizontal="center" vertical="center" wrapText="1"/>
    </xf>
    <xf numFmtId="0" fontId="117" fillId="69" borderId="3" xfId="7" applyFont="1" applyFill="1" applyBorder="1" applyAlignment="1">
      <alignment horizontal="center" vertical="center" wrapText="1"/>
    </xf>
    <xf numFmtId="49" fontId="62" fillId="75" borderId="28" xfId="7" applyNumberFormat="1" applyFont="1" applyFill="1" applyBorder="1" applyAlignment="1">
      <alignment horizontal="center" vertical="center" wrapText="1"/>
    </xf>
    <xf numFmtId="0" fontId="62" fillId="75" borderId="30" xfId="7" applyFont="1" applyFill="1" applyBorder="1" applyAlignment="1">
      <alignment horizontal="left" vertical="center" wrapText="1"/>
    </xf>
    <xf numFmtId="0" fontId="117" fillId="69" borderId="28" xfId="7" applyFont="1" applyFill="1" applyBorder="1" applyAlignment="1">
      <alignment horizontal="center" vertical="center" wrapText="1"/>
    </xf>
    <xf numFmtId="0" fontId="62" fillId="75" borderId="31" xfId="7" applyFont="1" applyFill="1" applyBorder="1" applyAlignment="1">
      <alignment horizontal="left" vertical="center" wrapText="1"/>
    </xf>
    <xf numFmtId="0" fontId="62" fillId="75" borderId="58" xfId="7" applyFont="1" applyFill="1" applyBorder="1" applyAlignment="1">
      <alignment horizontal="left" vertical="center" wrapText="1"/>
    </xf>
    <xf numFmtId="0" fontId="62" fillId="75" borderId="49" xfId="7" applyFont="1" applyFill="1" applyBorder="1" applyAlignment="1">
      <alignment horizontal="center" vertical="center" wrapText="1"/>
    </xf>
    <xf numFmtId="1" fontId="62" fillId="75" borderId="3" xfId="7" applyNumberFormat="1" applyFont="1" applyFill="1" applyBorder="1" applyAlignment="1">
      <alignment horizontal="center" vertical="center" wrapText="1"/>
    </xf>
    <xf numFmtId="0" fontId="62" fillId="75" borderId="3" xfId="7" applyFont="1" applyFill="1" applyBorder="1" applyAlignment="1">
      <alignment horizontal="center" vertical="center" wrapText="1"/>
    </xf>
    <xf numFmtId="0" fontId="62" fillId="74" borderId="28" xfId="7" applyFont="1" applyFill="1" applyBorder="1" applyAlignment="1">
      <alignment horizontal="center" vertical="center" wrapText="1"/>
    </xf>
    <xf numFmtId="164" fontId="62" fillId="74" borderId="28" xfId="4" applyFont="1" applyFill="1" applyBorder="1" applyAlignment="1">
      <alignment horizontal="center" vertical="center" wrapText="1"/>
    </xf>
    <xf numFmtId="0" fontId="62" fillId="74" borderId="31" xfId="7" applyFont="1" applyFill="1" applyBorder="1" applyAlignment="1">
      <alignment horizontal="left" vertical="center" wrapText="1"/>
    </xf>
    <xf numFmtId="49" fontId="62" fillId="74" borderId="28" xfId="4" applyNumberFormat="1" applyFont="1" applyFill="1" applyBorder="1" applyAlignment="1">
      <alignment horizontal="center" vertical="center" wrapText="1"/>
    </xf>
    <xf numFmtId="1" fontId="62" fillId="74" borderId="28" xfId="7" applyNumberFormat="1" applyFont="1" applyFill="1" applyBorder="1" applyAlignment="1">
      <alignment horizontal="center" vertical="center" wrapText="1"/>
    </xf>
    <xf numFmtId="171" fontId="10" fillId="74" borderId="28" xfId="1" applyFont="1" applyFill="1" applyBorder="1" applyAlignment="1">
      <alignment horizontal="center" vertical="center"/>
    </xf>
    <xf numFmtId="164" fontId="62" fillId="73" borderId="28" xfId="4" applyFont="1" applyFill="1" applyBorder="1" applyAlignment="1">
      <alignment horizontal="center" vertical="center" wrapText="1"/>
    </xf>
    <xf numFmtId="1" fontId="62" fillId="73" borderId="28" xfId="7" applyNumberFormat="1" applyFont="1" applyFill="1" applyBorder="1" applyAlignment="1">
      <alignment horizontal="center" vertical="center" wrapText="1"/>
    </xf>
    <xf numFmtId="10" fontId="117" fillId="69" borderId="3" xfId="7" applyNumberFormat="1" applyFont="1" applyFill="1" applyBorder="1" applyAlignment="1">
      <alignment horizontal="center" vertical="center" wrapText="1"/>
    </xf>
    <xf numFmtId="49" fontId="62" fillId="75" borderId="28" xfId="4" applyNumberFormat="1" applyFont="1" applyFill="1" applyBorder="1" applyAlignment="1">
      <alignment horizontal="center" vertical="center" wrapText="1"/>
    </xf>
    <xf numFmtId="1" fontId="55" fillId="75" borderId="28" xfId="4" applyNumberFormat="1" applyFill="1" applyBorder="1" applyAlignment="1">
      <alignment horizontal="center" vertical="center"/>
    </xf>
    <xf numFmtId="1" fontId="55" fillId="73" borderId="28" xfId="4" applyNumberFormat="1" applyFill="1" applyBorder="1" applyAlignment="1">
      <alignment horizontal="center" vertical="center"/>
    </xf>
    <xf numFmtId="3" fontId="96" fillId="0" borderId="1" xfId="3" applyNumberFormat="1" applyFont="1" applyFill="1" applyBorder="1" applyAlignment="1" applyProtection="1">
      <alignment horizontal="left" vertical="center" wrapText="1"/>
    </xf>
    <xf numFmtId="0" fontId="121" fillId="0" borderId="0" xfId="0" applyFont="1"/>
    <xf numFmtId="49" fontId="58" fillId="65" borderId="1" xfId="3" applyNumberFormat="1" applyFont="1" applyFill="1" applyBorder="1" applyAlignment="1" applyProtection="1">
      <alignment horizontal="right" vertical="center"/>
    </xf>
    <xf numFmtId="49" fontId="58" fillId="65" borderId="1" xfId="3" applyNumberFormat="1" applyFont="1" applyFill="1" applyBorder="1" applyAlignment="1" applyProtection="1">
      <alignment horizontal="left" vertical="center" wrapText="1"/>
    </xf>
    <xf numFmtId="0" fontId="58" fillId="65" borderId="1" xfId="3" applyNumberFormat="1" applyFont="1" applyFill="1" applyBorder="1" applyAlignment="1" applyProtection="1">
      <alignment horizontal="left" vertical="center" wrapText="1"/>
    </xf>
    <xf numFmtId="3" fontId="96" fillId="65" borderId="1" xfId="3" applyNumberFormat="1" applyFont="1" applyFill="1" applyBorder="1" applyAlignment="1" applyProtection="1">
      <alignment horizontal="center" vertical="center" wrapText="1"/>
    </xf>
    <xf numFmtId="170" fontId="58" fillId="65" borderId="1" xfId="3" applyFont="1" applyFill="1" applyBorder="1" applyAlignment="1" applyProtection="1">
      <alignment horizontal="center" vertical="center" wrapText="1"/>
    </xf>
    <xf numFmtId="0" fontId="58" fillId="65" borderId="1" xfId="3" applyNumberFormat="1" applyFont="1" applyFill="1" applyBorder="1" applyAlignment="1" applyProtection="1">
      <alignment horizontal="center" vertical="center" wrapText="1"/>
    </xf>
    <xf numFmtId="0" fontId="58" fillId="65" borderId="1" xfId="3" applyNumberFormat="1" applyFont="1" applyFill="1" applyBorder="1" applyAlignment="1" applyProtection="1">
      <alignment horizontal="center" vertical="center"/>
    </xf>
    <xf numFmtId="169" fontId="123" fillId="65" borderId="1" xfId="3" applyNumberFormat="1" applyFont="1" applyFill="1" applyBorder="1" applyAlignment="1" applyProtection="1">
      <alignment horizontal="left" vertical="center"/>
    </xf>
    <xf numFmtId="164" fontId="59" fillId="65" borderId="1" xfId="4" applyFont="1" applyFill="1" applyBorder="1" applyAlignment="1" applyProtection="1">
      <alignment horizontal="left" vertical="center" wrapText="1"/>
    </xf>
    <xf numFmtId="169" fontId="58" fillId="65" borderId="1" xfId="4" applyNumberFormat="1" applyFont="1" applyFill="1" applyBorder="1" applyAlignment="1" applyProtection="1">
      <alignment horizontal="left" vertical="center" wrapText="1"/>
    </xf>
    <xf numFmtId="164" fontId="58" fillId="65" borderId="1" xfId="4" applyFont="1" applyFill="1" applyBorder="1" applyAlignment="1" applyProtection="1">
      <alignment horizontal="left" vertical="center" wrapText="1"/>
    </xf>
    <xf numFmtId="1" fontId="58" fillId="65" borderId="1" xfId="3" applyNumberFormat="1" applyFont="1" applyFill="1" applyBorder="1" applyAlignment="1">
      <alignment horizontal="left" vertical="center" wrapText="1"/>
    </xf>
    <xf numFmtId="0" fontId="127" fillId="0" borderId="1" xfId="0" applyFont="1" applyBorder="1" applyAlignment="1">
      <alignment horizontal="left" vertical="center" wrapText="1" indent="1"/>
    </xf>
    <xf numFmtId="0" fontId="58" fillId="11" borderId="1" xfId="3" applyNumberFormat="1" applyFont="1" applyFill="1" applyBorder="1" applyAlignment="1" applyProtection="1">
      <alignment horizontal="center" vertical="center"/>
    </xf>
    <xf numFmtId="0" fontId="12" fillId="0" borderId="1" xfId="3" applyNumberFormat="1" applyFont="1" applyFill="1" applyBorder="1" applyAlignment="1">
      <alignment horizontal="center" vertical="center" wrapText="1"/>
    </xf>
    <xf numFmtId="0" fontId="16" fillId="75" borderId="28" xfId="7" applyFont="1" applyFill="1" applyBorder="1" applyAlignment="1">
      <alignment horizontal="center" vertical="center" wrapText="1"/>
    </xf>
    <xf numFmtId="3" fontId="123" fillId="70" borderId="64" xfId="0" applyNumberFormat="1" applyFont="1" applyFill="1" applyBorder="1" applyAlignment="1">
      <alignment horizontal="right" vertical="center"/>
    </xf>
    <xf numFmtId="164" fontId="62" fillId="75" borderId="30" xfId="4" applyFont="1" applyFill="1" applyBorder="1" applyAlignment="1">
      <alignment horizontal="right" vertical="center" wrapText="1"/>
    </xf>
    <xf numFmtId="171" fontId="55" fillId="75" borderId="30" xfId="1" applyFill="1" applyBorder="1" applyAlignment="1">
      <alignment horizontal="center" vertical="center"/>
    </xf>
    <xf numFmtId="1" fontId="62" fillId="75" borderId="30" xfId="4" applyNumberFormat="1" applyFont="1" applyFill="1" applyBorder="1" applyAlignment="1">
      <alignment horizontal="right" vertical="center" wrapText="1"/>
    </xf>
    <xf numFmtId="0" fontId="62" fillId="75" borderId="57" xfId="7" applyFont="1" applyFill="1" applyBorder="1" applyAlignment="1">
      <alignment vertical="center" wrapText="1"/>
    </xf>
    <xf numFmtId="49" fontId="62" fillId="73" borderId="28" xfId="7" applyNumberFormat="1" applyFont="1" applyFill="1" applyBorder="1" applyAlignment="1">
      <alignment horizontal="center" vertical="center" wrapText="1"/>
    </xf>
    <xf numFmtId="0" fontId="62" fillId="74" borderId="26" xfId="7" applyFont="1" applyFill="1" applyBorder="1" applyAlignment="1">
      <alignment horizontal="left" vertical="center" wrapText="1"/>
    </xf>
    <xf numFmtId="187" fontId="96" fillId="0" borderId="1" xfId="3" applyNumberFormat="1" applyFont="1" applyBorder="1" applyAlignment="1" applyProtection="1">
      <alignment horizontal="center" vertical="center" wrapText="1"/>
    </xf>
    <xf numFmtId="187" fontId="24" fillId="0" borderId="1" xfId="3" applyNumberFormat="1" applyFont="1" applyBorder="1" applyAlignment="1" applyProtection="1">
      <alignment horizontal="center" vertical="center" wrapText="1"/>
    </xf>
    <xf numFmtId="187" fontId="23" fillId="3" borderId="1" xfId="3" applyNumberFormat="1" applyFont="1" applyFill="1" applyBorder="1" applyAlignment="1" applyProtection="1">
      <alignment horizontal="center" vertical="center" wrapText="1"/>
    </xf>
    <xf numFmtId="187" fontId="24" fillId="0" borderId="1" xfId="3" applyNumberFormat="1" applyFont="1" applyBorder="1" applyAlignment="1">
      <alignment horizontal="center" vertical="center" wrapText="1"/>
    </xf>
    <xf numFmtId="189" fontId="129" fillId="49" borderId="1" xfId="1" applyNumberFormat="1" applyFont="1" applyFill="1" applyBorder="1" applyAlignment="1">
      <alignment horizontal="center" vertical="center"/>
    </xf>
    <xf numFmtId="0" fontId="134" fillId="78" borderId="43" xfId="0" applyFont="1" applyFill="1" applyBorder="1" applyAlignment="1">
      <alignment horizontal="right" vertical="center"/>
    </xf>
    <xf numFmtId="0" fontId="134" fillId="78" borderId="43" xfId="0" applyFont="1" applyFill="1" applyBorder="1" applyAlignment="1">
      <alignment horizontal="center" vertical="center" wrapText="1"/>
    </xf>
    <xf numFmtId="0" fontId="134" fillId="78" borderId="62" xfId="0" applyFont="1" applyFill="1" applyBorder="1" applyAlignment="1">
      <alignment horizontal="center" vertical="center" wrapText="1"/>
    </xf>
    <xf numFmtId="0" fontId="134" fillId="78" borderId="46" xfId="0" applyFont="1" applyFill="1" applyBorder="1" applyAlignment="1">
      <alignment horizontal="center" vertical="center" wrapText="1"/>
    </xf>
    <xf numFmtId="0" fontId="97" fillId="79" borderId="43" xfId="0" applyFont="1" applyFill="1" applyBorder="1" applyAlignment="1">
      <alignment vertical="center"/>
    </xf>
    <xf numFmtId="0" fontId="97" fillId="0" borderId="43" xfId="0" applyFont="1" applyBorder="1" applyAlignment="1">
      <alignment vertical="center"/>
    </xf>
    <xf numFmtId="0" fontId="15" fillId="0" borderId="1" xfId="2" quotePrefix="1" applyBorder="1" applyAlignment="1" applyProtection="1">
      <alignment vertical="center"/>
    </xf>
    <xf numFmtId="0" fontId="0" fillId="0" borderId="0" xfId="0" applyAlignment="1">
      <alignment vertical="center"/>
    </xf>
    <xf numFmtId="0" fontId="55" fillId="0" borderId="1" xfId="1" applyNumberFormat="1" applyFill="1" applyBorder="1" applyAlignment="1">
      <alignment horizontal="center"/>
    </xf>
    <xf numFmtId="49" fontId="58" fillId="0" borderId="1" xfId="3" applyNumberFormat="1" applyFont="1" applyFill="1" applyBorder="1" applyAlignment="1">
      <alignment horizontal="center" vertical="center"/>
    </xf>
    <xf numFmtId="49" fontId="83" fillId="0" borderId="1" xfId="3" applyNumberFormat="1" applyFont="1" applyFill="1" applyBorder="1" applyAlignment="1">
      <alignment horizontal="center" vertical="center"/>
    </xf>
    <xf numFmtId="0" fontId="23" fillId="12" borderId="1" xfId="0" applyFont="1" applyFill="1" applyBorder="1" applyAlignment="1">
      <alignment horizontal="center" vertical="center" wrapText="1"/>
    </xf>
    <xf numFmtId="0" fontId="16" fillId="0" borderId="1" xfId="3" applyNumberFormat="1" applyFont="1" applyFill="1" applyBorder="1" applyAlignment="1" applyProtection="1">
      <alignment horizontal="left" vertical="center" wrapText="1"/>
    </xf>
    <xf numFmtId="164" fontId="10" fillId="0" borderId="0" xfId="4" applyFont="1" applyFill="1" applyAlignment="1">
      <alignment vertical="center" wrapText="1"/>
    </xf>
    <xf numFmtId="0" fontId="83" fillId="0" borderId="1" xfId="3" applyNumberFormat="1" applyFont="1" applyFill="1" applyBorder="1" applyAlignment="1" applyProtection="1">
      <alignment vertical="center" wrapText="1"/>
    </xf>
    <xf numFmtId="49" fontId="16" fillId="0" borderId="1" xfId="3" applyNumberFormat="1" applyFont="1" applyFill="1" applyBorder="1" applyAlignment="1">
      <alignment vertical="center" wrapText="1"/>
    </xf>
    <xf numFmtId="49" fontId="16" fillId="0" borderId="5" xfId="3" applyNumberFormat="1" applyFont="1" applyFill="1" applyBorder="1" applyAlignment="1">
      <alignment vertical="center" wrapText="1"/>
    </xf>
    <xf numFmtId="0" fontId="16" fillId="0" borderId="1" xfId="3" applyNumberFormat="1" applyFont="1" applyFill="1" applyBorder="1" applyAlignment="1">
      <alignment horizontal="left" vertical="center"/>
    </xf>
    <xf numFmtId="0" fontId="83" fillId="0" borderId="1" xfId="3" applyNumberFormat="1" applyFont="1" applyFill="1" applyBorder="1" applyAlignment="1">
      <alignment horizontal="left" vertical="center"/>
    </xf>
    <xf numFmtId="164" fontId="55" fillId="0" borderId="1" xfId="4" applyBorder="1" applyProtection="1"/>
    <xf numFmtId="164" fontId="105" fillId="0" borderId="1" xfId="4" applyFont="1" applyBorder="1" applyAlignment="1">
      <alignment horizontal="center" vertical="center" wrapText="1"/>
    </xf>
    <xf numFmtId="189" fontId="55" fillId="0" borderId="0" xfId="1" applyNumberFormat="1"/>
    <xf numFmtId="164" fontId="16" fillId="0" borderId="0" xfId="4" applyFont="1" applyAlignment="1">
      <alignment horizontal="right" vertical="center"/>
    </xf>
    <xf numFmtId="189" fontId="133" fillId="0" borderId="1" xfId="1" applyNumberFormat="1" applyFont="1" applyFill="1" applyBorder="1" applyAlignment="1">
      <alignment horizontal="center" vertical="center"/>
    </xf>
    <xf numFmtId="189" fontId="112" fillId="0" borderId="1" xfId="1" applyNumberFormat="1" applyFont="1" applyFill="1" applyBorder="1" applyAlignment="1">
      <alignment horizontal="center" vertical="center"/>
    </xf>
    <xf numFmtId="1" fontId="16" fillId="0" borderId="5" xfId="3" applyNumberFormat="1" applyFont="1" applyFill="1" applyBorder="1" applyAlignment="1" applyProtection="1">
      <alignment horizontal="center" vertical="center" wrapText="1"/>
    </xf>
    <xf numFmtId="1" fontId="16" fillId="11" borderId="5" xfId="3" applyNumberFormat="1" applyFont="1" applyFill="1" applyBorder="1" applyAlignment="1" applyProtection="1">
      <alignment horizontal="center" vertical="center" wrapText="1"/>
    </xf>
    <xf numFmtId="1" fontId="16" fillId="0" borderId="1" xfId="3" applyNumberFormat="1" applyFont="1" applyFill="1" applyBorder="1" applyAlignment="1" applyProtection="1">
      <alignment horizontal="center" vertical="center" wrapText="1"/>
    </xf>
    <xf numFmtId="0" fontId="62" fillId="75" borderId="28" xfId="7" applyFont="1" applyFill="1" applyBorder="1" applyAlignment="1">
      <alignment horizontal="center" vertical="center" wrapText="1"/>
    </xf>
    <xf numFmtId="1" fontId="62" fillId="75" borderId="28" xfId="7" applyNumberFormat="1" applyFont="1" applyFill="1" applyBorder="1" applyAlignment="1">
      <alignment horizontal="center" vertical="center" wrapText="1"/>
    </xf>
    <xf numFmtId="164" fontId="62" fillId="75" borderId="28" xfId="4" applyFont="1" applyFill="1" applyBorder="1" applyAlignment="1">
      <alignment horizontal="center" vertical="center" wrapText="1"/>
    </xf>
    <xf numFmtId="171" fontId="10" fillId="75" borderId="28" xfId="1" applyFont="1" applyFill="1" applyBorder="1" applyAlignment="1">
      <alignment horizontal="center" vertical="center"/>
    </xf>
    <xf numFmtId="1" fontId="55" fillId="75" borderId="28" xfId="4" applyNumberFormat="1" applyFill="1" applyBorder="1" applyAlignment="1">
      <alignment horizontal="center" vertical="center"/>
    </xf>
    <xf numFmtId="164" fontId="83" fillId="0" borderId="1" xfId="4" applyFont="1" applyFill="1" applyBorder="1" applyAlignment="1">
      <alignment horizontal="left" vertical="center" wrapText="1"/>
    </xf>
    <xf numFmtId="49" fontId="83" fillId="0" borderId="1" xfId="3" applyNumberFormat="1" applyFont="1" applyFill="1" applyBorder="1" applyAlignment="1">
      <alignment horizontal="right" vertical="center"/>
    </xf>
    <xf numFmtId="0" fontId="83" fillId="0" borderId="1" xfId="3" applyNumberFormat="1" applyFont="1" applyFill="1" applyBorder="1" applyAlignment="1">
      <alignment horizontal="center" vertical="center"/>
    </xf>
    <xf numFmtId="3" fontId="86" fillId="0" borderId="1" xfId="3" applyNumberFormat="1" applyFont="1" applyFill="1" applyBorder="1" applyAlignment="1">
      <alignment horizontal="center" vertical="center" wrapText="1"/>
    </xf>
    <xf numFmtId="170" fontId="83" fillId="0" borderId="1" xfId="3" applyFont="1" applyFill="1" applyBorder="1" applyAlignment="1">
      <alignment horizontal="center" vertical="center" wrapText="1"/>
    </xf>
    <xf numFmtId="169" fontId="126" fillId="0" borderId="1" xfId="3" applyNumberFormat="1" applyFont="1" applyFill="1" applyBorder="1" applyAlignment="1">
      <alignment horizontal="left" vertical="center"/>
    </xf>
    <xf numFmtId="169" fontId="83" fillId="0" borderId="1" xfId="3" applyNumberFormat="1" applyFont="1" applyFill="1" applyBorder="1" applyAlignment="1">
      <alignment horizontal="left" vertical="center" wrapText="1"/>
    </xf>
    <xf numFmtId="169" fontId="83" fillId="0" borderId="1" xfId="3" applyNumberFormat="1" applyFont="1" applyFill="1" applyBorder="1" applyAlignment="1">
      <alignment horizontal="center" vertical="center" wrapText="1"/>
    </xf>
    <xf numFmtId="169" fontId="126" fillId="0" borderId="1" xfId="3" applyNumberFormat="1" applyFont="1" applyFill="1" applyBorder="1" applyAlignment="1">
      <alignment vertical="center"/>
    </xf>
    <xf numFmtId="0" fontId="83" fillId="0" borderId="0" xfId="3" applyNumberFormat="1" applyFont="1" applyFill="1" applyAlignment="1">
      <alignment horizontal="left" vertical="center"/>
    </xf>
    <xf numFmtId="49" fontId="83" fillId="0" borderId="1" xfId="3" applyNumberFormat="1" applyFont="1" applyFill="1" applyBorder="1" applyAlignment="1">
      <alignment horizontal="left" vertical="center" wrapText="1" indent="2"/>
    </xf>
    <xf numFmtId="1" fontId="16" fillId="0" borderId="0" xfId="3" applyNumberFormat="1" applyFont="1" applyFill="1" applyAlignment="1" applyProtection="1">
      <alignment horizontal="center" vertical="center"/>
    </xf>
    <xf numFmtId="1" fontId="16" fillId="0" borderId="0" xfId="3" applyNumberFormat="1" applyFont="1" applyFill="1" applyAlignment="1" applyProtection="1">
      <alignment horizontal="center" vertical="center" wrapText="1"/>
    </xf>
    <xf numFmtId="1" fontId="13" fillId="3" borderId="1" xfId="3" applyNumberFormat="1" applyFont="1" applyFill="1" applyBorder="1" applyAlignment="1" applyProtection="1">
      <alignment horizontal="center" vertical="center" wrapText="1"/>
    </xf>
    <xf numFmtId="1" fontId="13" fillId="20" borderId="1" xfId="3" applyNumberFormat="1" applyFont="1" applyFill="1" applyBorder="1" applyAlignment="1" applyProtection="1">
      <alignment horizontal="center" vertical="center" wrapText="1"/>
    </xf>
    <xf numFmtId="1" fontId="58" fillId="65" borderId="1" xfId="3" applyNumberFormat="1" applyFont="1" applyFill="1" applyBorder="1" applyAlignment="1">
      <alignment horizontal="center" vertical="center" wrapText="1"/>
    </xf>
    <xf numFmtId="1" fontId="16" fillId="11" borderId="1" xfId="0" applyNumberFormat="1" applyFont="1" applyFill="1" applyBorder="1" applyAlignment="1">
      <alignment horizontal="center" vertical="center" wrapText="1"/>
    </xf>
    <xf numFmtId="1" fontId="13" fillId="39" borderId="1" xfId="3" applyNumberFormat="1" applyFont="1" applyFill="1" applyBorder="1" applyAlignment="1" applyProtection="1">
      <alignment horizontal="left" vertical="center" wrapText="1"/>
    </xf>
    <xf numFmtId="1" fontId="13" fillId="39" borderId="1" xfId="3" applyNumberFormat="1" applyFont="1" applyFill="1" applyBorder="1" applyAlignment="1" applyProtection="1">
      <alignment horizontal="center" vertical="center" wrapText="1"/>
    </xf>
    <xf numFmtId="1" fontId="58" fillId="4" borderId="1" xfId="3" applyNumberFormat="1" applyFont="1" applyFill="1" applyBorder="1" applyAlignment="1" applyProtection="1">
      <alignment horizontal="center" vertical="center" wrapText="1"/>
    </xf>
    <xf numFmtId="1" fontId="58" fillId="65" borderId="1" xfId="3" applyNumberFormat="1" applyFont="1" applyFill="1" applyBorder="1" applyAlignment="1" applyProtection="1">
      <alignment horizontal="center" vertical="center" wrapText="1"/>
    </xf>
    <xf numFmtId="1" fontId="16" fillId="11" borderId="1" xfId="3" applyNumberFormat="1" applyFont="1" applyFill="1" applyBorder="1" applyAlignment="1">
      <alignment horizontal="center" vertical="center" wrapText="1"/>
    </xf>
    <xf numFmtId="1" fontId="58" fillId="56" borderId="1" xfId="3" applyNumberFormat="1" applyFont="1" applyFill="1" applyBorder="1" applyAlignment="1">
      <alignment horizontal="center" vertical="center" wrapText="1"/>
    </xf>
    <xf numFmtId="1" fontId="58" fillId="56" borderId="1" xfId="3" applyNumberFormat="1" applyFont="1" applyFill="1" applyBorder="1" applyAlignment="1" applyProtection="1">
      <alignment horizontal="center" vertical="center" wrapText="1"/>
    </xf>
    <xf numFmtId="1" fontId="83" fillId="0" borderId="1" xfId="3" applyNumberFormat="1" applyFont="1" applyFill="1" applyBorder="1" applyAlignment="1">
      <alignment horizontal="left" vertical="center" wrapText="1" indent="2"/>
    </xf>
    <xf numFmtId="1" fontId="83" fillId="0" borderId="1" xfId="3" applyNumberFormat="1" applyFont="1" applyFill="1" applyBorder="1" applyAlignment="1">
      <alignment horizontal="center" vertical="center" wrapText="1"/>
    </xf>
    <xf numFmtId="1" fontId="16" fillId="0" borderId="1" xfId="3" applyNumberFormat="1" applyFont="1" applyFill="1" applyBorder="1" applyAlignment="1" applyProtection="1">
      <alignment horizontal="left" vertical="center" indent="2"/>
    </xf>
    <xf numFmtId="1" fontId="83" fillId="11" borderId="1" xfId="3" applyNumberFormat="1" applyFont="1" applyFill="1" applyBorder="1" applyAlignment="1" applyProtection="1">
      <alignment horizontal="center" vertical="center" wrapText="1"/>
    </xf>
    <xf numFmtId="1" fontId="58" fillId="0" borderId="1" xfId="3" applyNumberFormat="1" applyFont="1" applyBorder="1" applyAlignment="1">
      <alignment horizontal="center" vertical="center" wrapText="1"/>
    </xf>
    <xf numFmtId="1" fontId="58" fillId="65" borderId="1" xfId="3" applyNumberFormat="1" applyFont="1" applyFill="1" applyBorder="1" applyAlignment="1">
      <alignment horizontal="center" vertical="top" wrapText="1"/>
    </xf>
    <xf numFmtId="1" fontId="83" fillId="0" borderId="1" xfId="3" applyNumberFormat="1" applyFont="1" applyFill="1" applyBorder="1" applyAlignment="1">
      <alignment horizontal="center" vertical="top" wrapText="1"/>
    </xf>
    <xf numFmtId="1" fontId="19" fillId="0" borderId="1" xfId="4" applyNumberFormat="1" applyFont="1" applyBorder="1" applyAlignment="1" applyProtection="1">
      <alignment horizontal="center" vertical="center" wrapText="1"/>
    </xf>
    <xf numFmtId="164" fontId="126" fillId="0" borderId="1" xfId="4" applyFont="1" applyFill="1" applyBorder="1" applyAlignment="1">
      <alignment horizontal="left" vertical="center"/>
    </xf>
    <xf numFmtId="0" fontId="94" fillId="0" borderId="1" xfId="0" applyFont="1" applyBorder="1" applyAlignment="1">
      <alignment horizontal="left" vertical="center" wrapText="1"/>
    </xf>
    <xf numFmtId="0" fontId="23" fillId="12" borderId="1" xfId="0" applyFont="1" applyFill="1" applyBorder="1" applyAlignment="1">
      <alignment horizontal="center" vertical="center" wrapText="1"/>
    </xf>
    <xf numFmtId="179" fontId="13" fillId="3" borderId="0" xfId="3" applyNumberFormat="1" applyFont="1" applyFill="1" applyBorder="1" applyAlignment="1" applyProtection="1">
      <alignment vertical="center"/>
    </xf>
    <xf numFmtId="179" fontId="36" fillId="0" borderId="0" xfId="3" applyNumberFormat="1" applyFont="1" applyFill="1" applyBorder="1" applyAlignment="1" applyProtection="1"/>
    <xf numFmtId="176" fontId="10" fillId="0" borderId="0" xfId="3" applyNumberFormat="1" applyFont="1" applyFill="1" applyBorder="1" applyAlignment="1" applyProtection="1">
      <alignment vertical="center" wrapText="1"/>
    </xf>
    <xf numFmtId="172" fontId="55" fillId="0" borderId="3" xfId="1" applyNumberFormat="1" applyBorder="1" applyAlignment="1" applyProtection="1">
      <alignment horizontal="center"/>
    </xf>
    <xf numFmtId="0" fontId="16" fillId="0" borderId="1" xfId="3" applyNumberFormat="1" applyFont="1" applyFill="1" applyBorder="1" applyAlignment="1" applyProtection="1">
      <alignment horizontal="center" vertical="center" wrapText="1"/>
    </xf>
    <xf numFmtId="49" fontId="19" fillId="0" borderId="1" xfId="0" applyNumberFormat="1" applyFont="1" applyBorder="1" applyAlignment="1">
      <alignment horizontal="left" vertical="center" wrapText="1"/>
    </xf>
    <xf numFmtId="0" fontId="23" fillId="12" borderId="1" xfId="0" applyFont="1" applyFill="1" applyBorder="1" applyAlignment="1">
      <alignment horizontal="center" vertical="center" wrapText="1"/>
    </xf>
    <xf numFmtId="49" fontId="19" fillId="52" borderId="1" xfId="0" applyNumberFormat="1" applyFont="1" applyFill="1" applyBorder="1" applyAlignment="1">
      <alignment horizontal="left" vertical="center" wrapText="1"/>
    </xf>
    <xf numFmtId="0" fontId="105" fillId="0" borderId="1" xfId="0" applyFont="1" applyBorder="1" applyAlignment="1">
      <alignment horizontal="left" vertical="center" wrapText="1"/>
    </xf>
    <xf numFmtId="169" fontId="10" fillId="0" borderId="5" xfId="3" applyNumberFormat="1" applyFont="1" applyFill="1" applyBorder="1" applyAlignment="1" applyProtection="1">
      <alignment horizontal="center" vertical="center"/>
    </xf>
    <xf numFmtId="169" fontId="10" fillId="11" borderId="5" xfId="3" applyNumberFormat="1" applyFont="1" applyFill="1" applyBorder="1" applyAlignment="1" applyProtection="1">
      <alignment horizontal="center" vertical="center"/>
    </xf>
    <xf numFmtId="1" fontId="16" fillId="11" borderId="5" xfId="3" applyNumberFormat="1" applyFont="1" applyFill="1" applyBorder="1" applyAlignment="1" applyProtection="1">
      <alignment horizontal="center" vertical="center" wrapText="1"/>
    </xf>
    <xf numFmtId="0" fontId="16" fillId="11" borderId="5" xfId="3" applyNumberFormat="1" applyFont="1" applyFill="1" applyBorder="1" applyAlignment="1" applyProtection="1">
      <alignment horizontal="center" vertical="center" wrapText="1"/>
    </xf>
    <xf numFmtId="0" fontId="16" fillId="0" borderId="5" xfId="3" applyNumberFormat="1" applyFont="1" applyFill="1" applyBorder="1" applyAlignment="1" applyProtection="1">
      <alignment horizontal="left" vertical="center" wrapText="1"/>
    </xf>
    <xf numFmtId="0" fontId="16" fillId="0" borderId="1" xfId="3" applyNumberFormat="1" applyFont="1" applyFill="1" applyBorder="1" applyAlignment="1" applyProtection="1">
      <alignment horizontal="left" vertical="center" wrapText="1"/>
    </xf>
    <xf numFmtId="49" fontId="16" fillId="0" borderId="5" xfId="3" applyNumberFormat="1" applyFont="1" applyFill="1" applyBorder="1" applyAlignment="1" applyProtection="1">
      <alignment horizontal="center" vertical="center" wrapText="1"/>
    </xf>
    <xf numFmtId="49" fontId="16" fillId="0" borderId="1" xfId="3" applyNumberFormat="1" applyFont="1" applyFill="1" applyBorder="1" applyAlignment="1" applyProtection="1">
      <alignment horizontal="center" vertical="center" wrapText="1"/>
    </xf>
    <xf numFmtId="170" fontId="16" fillId="0" borderId="1" xfId="3" applyFont="1" applyFill="1" applyBorder="1" applyAlignment="1" applyProtection="1">
      <alignment horizontal="center" vertical="center" wrapText="1"/>
    </xf>
    <xf numFmtId="0" fontId="16" fillId="11" borderId="1" xfId="3" applyNumberFormat="1" applyFont="1" applyFill="1" applyBorder="1" applyAlignment="1" applyProtection="1">
      <alignment horizontal="center" vertical="center" wrapText="1"/>
    </xf>
    <xf numFmtId="0" fontId="62" fillId="75" borderId="3" xfId="7" applyFont="1" applyFill="1" applyBorder="1" applyAlignment="1">
      <alignment horizontal="center" vertical="center" wrapText="1"/>
    </xf>
    <xf numFmtId="170" fontId="19" fillId="52" borderId="1" xfId="3" applyFont="1" applyFill="1" applyBorder="1" applyAlignment="1" applyProtection="1">
      <alignment horizontal="center" vertical="center" wrapText="1"/>
    </xf>
    <xf numFmtId="0" fontId="16" fillId="11" borderId="5" xfId="3" applyNumberFormat="1" applyFont="1" applyFill="1" applyBorder="1" applyAlignment="1" applyProtection="1">
      <alignment horizontal="center" vertical="center" wrapText="1"/>
    </xf>
    <xf numFmtId="0" fontId="16" fillId="0" borderId="5" xfId="3" applyNumberFormat="1" applyFont="1" applyFill="1" applyBorder="1" applyAlignment="1" applyProtection="1">
      <alignment horizontal="left" vertical="center" wrapText="1"/>
    </xf>
    <xf numFmtId="170" fontId="16" fillId="0" borderId="1" xfId="3" applyFont="1" applyFill="1" applyBorder="1" applyAlignment="1" applyProtection="1">
      <alignment horizontal="center" vertical="center" wrapText="1"/>
    </xf>
    <xf numFmtId="0" fontId="24" fillId="0" borderId="1" xfId="0" applyFont="1" applyFill="1" applyBorder="1" applyAlignment="1">
      <alignment horizontal="center" vertical="center" wrapText="1"/>
    </xf>
    <xf numFmtId="0" fontId="19" fillId="0" borderId="1" xfId="0" applyFont="1" applyFill="1" applyBorder="1" applyAlignment="1">
      <alignment vertical="center" wrapText="1"/>
    </xf>
    <xf numFmtId="3" fontId="45" fillId="0" borderId="1" xfId="3" applyNumberFormat="1" applyFont="1" applyFill="1" applyBorder="1" applyAlignment="1">
      <alignment horizontal="center" vertical="center" wrapText="1"/>
    </xf>
    <xf numFmtId="3" fontId="24" fillId="0" borderId="1" xfId="3" applyNumberFormat="1" applyFont="1" applyFill="1" applyBorder="1" applyAlignment="1">
      <alignment horizontal="center" vertical="center" wrapText="1"/>
    </xf>
    <xf numFmtId="49" fontId="21" fillId="13" borderId="1" xfId="0" applyNumberFormat="1" applyFont="1" applyFill="1" applyBorder="1" applyAlignment="1">
      <alignment vertical="center"/>
    </xf>
    <xf numFmtId="1" fontId="21" fillId="60" borderId="1" xfId="4" applyNumberFormat="1" applyFont="1" applyFill="1" applyBorder="1" applyAlignment="1">
      <alignment vertical="center"/>
    </xf>
    <xf numFmtId="0" fontId="37" fillId="0" borderId="1" xfId="3" applyNumberFormat="1" applyFont="1" applyFill="1" applyBorder="1" applyAlignment="1" applyProtection="1">
      <alignment horizontal="center" vertical="center" wrapText="1"/>
    </xf>
    <xf numFmtId="169" fontId="37" fillId="0" borderId="9" xfId="3" applyNumberFormat="1" applyFont="1" applyBorder="1" applyAlignment="1" applyProtection="1">
      <alignment horizontal="center" vertical="center" wrapText="1"/>
    </xf>
    <xf numFmtId="169" fontId="37" fillId="0" borderId="5" xfId="3" applyNumberFormat="1" applyFont="1" applyFill="1" applyBorder="1" applyAlignment="1" applyProtection="1">
      <alignment horizontal="center" vertical="center"/>
    </xf>
    <xf numFmtId="169" fontId="59" fillId="4" borderId="1" xfId="3" applyNumberFormat="1" applyFont="1" applyFill="1" applyBorder="1" applyAlignment="1" applyProtection="1">
      <alignment vertical="center"/>
    </xf>
    <xf numFmtId="169" fontId="10" fillId="0" borderId="1" xfId="3" applyNumberFormat="1" applyFont="1" applyFill="1" applyBorder="1" applyAlignment="1">
      <alignment horizontal="center" vertical="center"/>
    </xf>
    <xf numFmtId="169" fontId="59" fillId="65" borderId="1" xfId="3" applyNumberFormat="1" applyFont="1" applyFill="1" applyBorder="1" applyAlignment="1">
      <alignment horizontal="left" vertical="center"/>
    </xf>
    <xf numFmtId="49" fontId="58" fillId="65" borderId="1" xfId="3" applyNumberFormat="1" applyFont="1" applyFill="1" applyBorder="1" applyAlignment="1">
      <alignment horizontal="left" vertical="center" wrapText="1" indent="1"/>
    </xf>
    <xf numFmtId="1" fontId="58" fillId="65" borderId="1" xfId="3" applyNumberFormat="1" applyFont="1" applyFill="1" applyBorder="1" applyAlignment="1">
      <alignment horizontal="left" vertical="center" wrapText="1" indent="1"/>
    </xf>
    <xf numFmtId="0" fontId="58" fillId="52" borderId="1" xfId="3" applyNumberFormat="1" applyFont="1" applyFill="1" applyBorder="1" applyAlignment="1">
      <alignment horizontal="left" vertical="center" wrapText="1"/>
    </xf>
    <xf numFmtId="3" fontId="96" fillId="65" borderId="1" xfId="3" applyNumberFormat="1" applyFont="1" applyFill="1" applyBorder="1" applyAlignment="1">
      <alignment horizontal="center" vertical="center" wrapText="1"/>
    </xf>
    <xf numFmtId="164" fontId="58" fillId="65" borderId="1" xfId="4" applyFont="1" applyFill="1" applyBorder="1" applyAlignment="1">
      <alignment horizontal="left" vertical="center" wrapText="1"/>
    </xf>
    <xf numFmtId="49" fontId="58" fillId="65" borderId="1" xfId="3" applyNumberFormat="1" applyFont="1" applyFill="1" applyBorder="1" applyAlignment="1" applyProtection="1">
      <alignment vertical="center" wrapText="1"/>
    </xf>
    <xf numFmtId="0" fontId="58" fillId="65" borderId="1" xfId="3" applyNumberFormat="1" applyFont="1" applyFill="1" applyBorder="1" applyAlignment="1" applyProtection="1">
      <alignment horizontal="left" vertical="center"/>
    </xf>
    <xf numFmtId="0" fontId="96" fillId="4" borderId="1" xfId="3" applyNumberFormat="1" applyFont="1" applyFill="1" applyBorder="1" applyAlignment="1" applyProtection="1">
      <alignment horizontal="left" vertical="center" wrapText="1"/>
    </xf>
    <xf numFmtId="2" fontId="58" fillId="4" borderId="1" xfId="3" applyNumberFormat="1" applyFont="1" applyFill="1" applyBorder="1" applyAlignment="1">
      <alignment horizontal="left" vertical="center" wrapText="1"/>
    </xf>
    <xf numFmtId="49" fontId="58" fillId="21" borderId="1" xfId="3" applyNumberFormat="1" applyFont="1" applyFill="1" applyBorder="1" applyAlignment="1" applyProtection="1">
      <alignment horizontal="right" vertical="center" wrapText="1"/>
    </xf>
    <xf numFmtId="49" fontId="58" fillId="21" borderId="1" xfId="3" applyNumberFormat="1" applyFont="1" applyFill="1" applyBorder="1" applyAlignment="1" applyProtection="1">
      <alignment horizontal="center" vertical="center" wrapText="1"/>
    </xf>
    <xf numFmtId="49" fontId="96" fillId="21" borderId="1" xfId="3" applyNumberFormat="1" applyFont="1" applyFill="1" applyBorder="1" applyAlignment="1" applyProtection="1">
      <alignment horizontal="center" vertical="center" wrapText="1"/>
    </xf>
    <xf numFmtId="170" fontId="58" fillId="21" borderId="1" xfId="3" applyFont="1" applyFill="1" applyBorder="1" applyAlignment="1" applyProtection="1">
      <alignment horizontal="center" vertical="center" wrapText="1"/>
    </xf>
    <xf numFmtId="1" fontId="58" fillId="21" borderId="1" xfId="3" applyNumberFormat="1" applyFont="1" applyFill="1" applyBorder="1" applyAlignment="1" applyProtection="1">
      <alignment horizontal="center" vertical="center" wrapText="1"/>
    </xf>
    <xf numFmtId="1" fontId="82" fillId="21" borderId="1" xfId="3" applyNumberFormat="1" applyFont="1" applyFill="1" applyBorder="1" applyAlignment="1" applyProtection="1">
      <alignment horizontal="center" vertical="center" wrapText="1"/>
    </xf>
    <xf numFmtId="49" fontId="82" fillId="21" borderId="1" xfId="3" applyNumberFormat="1" applyFont="1" applyFill="1" applyBorder="1" applyAlignment="1" applyProtection="1">
      <alignment horizontal="center" vertical="center" wrapText="1"/>
    </xf>
    <xf numFmtId="0" fontId="58" fillId="21" borderId="1" xfId="3" applyNumberFormat="1" applyFont="1" applyFill="1" applyBorder="1" applyAlignment="1" applyProtection="1">
      <alignment horizontal="center" vertical="center" wrapText="1"/>
    </xf>
    <xf numFmtId="169" fontId="58" fillId="21" borderId="1" xfId="3" applyNumberFormat="1" applyFont="1" applyFill="1" applyBorder="1" applyAlignment="1" applyProtection="1">
      <alignment horizontal="left" vertical="center" wrapText="1"/>
    </xf>
    <xf numFmtId="169" fontId="59" fillId="21" borderId="1" xfId="3" applyNumberFormat="1" applyFont="1" applyFill="1" applyBorder="1" applyAlignment="1" applyProtection="1">
      <alignment horizontal="left" vertical="center" wrapText="1"/>
    </xf>
    <xf numFmtId="170" fontId="58" fillId="0" borderId="1" xfId="3" applyNumberFormat="1" applyFont="1" applyFill="1" applyBorder="1" applyAlignment="1" applyProtection="1">
      <alignment horizontal="center" vertical="center" wrapText="1"/>
    </xf>
    <xf numFmtId="3" fontId="96" fillId="21" borderId="1" xfId="3" applyNumberFormat="1" applyFont="1" applyFill="1" applyBorder="1" applyAlignment="1" applyProtection="1">
      <alignment horizontal="center" vertical="center" wrapText="1"/>
    </xf>
    <xf numFmtId="3" fontId="58" fillId="21" borderId="1" xfId="3" applyNumberFormat="1" applyFont="1" applyFill="1" applyBorder="1" applyAlignment="1" applyProtection="1">
      <alignment horizontal="center" vertical="center" wrapText="1"/>
    </xf>
    <xf numFmtId="49" fontId="58" fillId="67" borderId="1" xfId="3" applyNumberFormat="1" applyFont="1" applyFill="1" applyBorder="1" applyAlignment="1" applyProtection="1">
      <alignment horizontal="right" vertical="center" wrapText="1"/>
    </xf>
    <xf numFmtId="49" fontId="58" fillId="21" borderId="1" xfId="3" applyNumberFormat="1" applyFont="1" applyFill="1" applyBorder="1" applyAlignment="1">
      <alignment horizontal="left" vertical="center" wrapText="1"/>
    </xf>
    <xf numFmtId="164" fontId="58" fillId="21" borderId="1" xfId="4" applyFont="1" applyFill="1" applyBorder="1" applyAlignment="1" applyProtection="1">
      <alignment horizontal="left" vertical="center" wrapText="1"/>
    </xf>
    <xf numFmtId="169" fontId="59" fillId="21" borderId="1" xfId="3" applyNumberFormat="1" applyFont="1" applyFill="1" applyBorder="1" applyAlignment="1" applyProtection="1">
      <alignment horizontal="right" vertical="center" wrapText="1"/>
    </xf>
    <xf numFmtId="49" fontId="58" fillId="21" borderId="1" xfId="3" applyNumberFormat="1" applyFont="1" applyFill="1" applyBorder="1" applyAlignment="1" applyProtection="1">
      <alignment horizontal="center" vertical="center"/>
    </xf>
    <xf numFmtId="49" fontId="58" fillId="21" borderId="1" xfId="3" applyNumberFormat="1" applyFont="1" applyFill="1" applyBorder="1" applyAlignment="1" applyProtection="1">
      <alignment vertical="center" wrapText="1"/>
    </xf>
    <xf numFmtId="49" fontId="96" fillId="21" borderId="1" xfId="3" applyNumberFormat="1" applyFont="1" applyFill="1" applyBorder="1" applyAlignment="1" applyProtection="1">
      <alignment horizontal="left" vertical="center" wrapText="1"/>
    </xf>
    <xf numFmtId="49" fontId="58" fillId="21" borderId="1" xfId="3" applyNumberFormat="1" applyFont="1" applyFill="1" applyBorder="1" applyAlignment="1" applyProtection="1">
      <alignment horizontal="right" vertical="center"/>
    </xf>
    <xf numFmtId="13" fontId="16" fillId="0" borderId="1" xfId="4" applyNumberFormat="1" applyFont="1" applyFill="1" applyBorder="1" applyAlignment="1" applyProtection="1">
      <alignment vertical="center" wrapText="1"/>
    </xf>
    <xf numFmtId="0" fontId="58" fillId="56" borderId="1" xfId="3" applyNumberFormat="1" applyFont="1" applyFill="1" applyBorder="1" applyAlignment="1" applyProtection="1">
      <alignment horizontal="center" vertical="center" wrapText="1"/>
    </xf>
    <xf numFmtId="0" fontId="82" fillId="21" borderId="1" xfId="3" applyNumberFormat="1" applyFont="1" applyFill="1" applyBorder="1" applyAlignment="1" applyProtection="1">
      <alignment horizontal="left" vertical="center" wrapText="1"/>
    </xf>
    <xf numFmtId="0" fontId="83" fillId="0" borderId="1" xfId="3" applyNumberFormat="1" applyFont="1" applyFill="1" applyBorder="1" applyAlignment="1">
      <alignment horizontal="left" vertical="center" wrapText="1" indent="2"/>
    </xf>
    <xf numFmtId="169" fontId="58" fillId="4" borderId="1" xfId="3" applyNumberFormat="1" applyFont="1" applyFill="1" applyBorder="1" applyAlignment="1" applyProtection="1">
      <alignment vertical="center"/>
    </xf>
    <xf numFmtId="169" fontId="58" fillId="4" borderId="1" xfId="3" applyNumberFormat="1" applyFont="1" applyFill="1" applyBorder="1" applyAlignment="1" applyProtection="1">
      <alignment horizontal="left" vertical="center"/>
    </xf>
    <xf numFmtId="190" fontId="6" fillId="0" borderId="0" xfId="3" applyNumberFormat="1" applyFont="1" applyFill="1" applyAlignment="1" applyProtection="1"/>
    <xf numFmtId="1" fontId="16" fillId="0" borderId="1" xfId="3" applyNumberFormat="1" applyFont="1" applyFill="1" applyBorder="1" applyAlignment="1" applyProtection="1">
      <alignment horizontal="center" vertical="center" wrapText="1"/>
    </xf>
    <xf numFmtId="1" fontId="24" fillId="0" borderId="2" xfId="3" applyNumberFormat="1" applyFont="1" applyFill="1" applyBorder="1" applyAlignment="1" applyProtection="1">
      <alignment horizontal="right" vertical="center" wrapText="1"/>
    </xf>
    <xf numFmtId="1" fontId="108" fillId="0" borderId="2" xfId="3" applyNumberFormat="1" applyFont="1" applyFill="1" applyBorder="1" applyAlignment="1" applyProtection="1">
      <alignment horizontal="left" vertical="center" wrapText="1" indent="1"/>
    </xf>
    <xf numFmtId="1" fontId="108" fillId="0" borderId="1" xfId="3" applyNumberFormat="1" applyFont="1" applyFill="1" applyBorder="1" applyAlignment="1" applyProtection="1">
      <alignment horizontal="left" vertical="center" wrapText="1"/>
    </xf>
    <xf numFmtId="1" fontId="108" fillId="0" borderId="2" xfId="3" applyNumberFormat="1" applyFont="1" applyFill="1" applyBorder="1" applyAlignment="1" applyProtection="1">
      <alignment horizontal="center" vertical="center" wrapText="1"/>
    </xf>
    <xf numFmtId="169" fontId="108" fillId="0" borderId="1" xfId="3" applyNumberFormat="1" applyFont="1" applyFill="1" applyBorder="1" applyAlignment="1" applyProtection="1">
      <alignment horizontal="left" vertical="center" wrapText="1"/>
    </xf>
    <xf numFmtId="169" fontId="108" fillId="0" borderId="1" xfId="3" applyNumberFormat="1" applyFont="1" applyFill="1" applyBorder="1" applyAlignment="1" applyProtection="1">
      <alignment horizontal="center" vertical="center" wrapText="1"/>
    </xf>
    <xf numFmtId="1" fontId="108" fillId="0" borderId="9" xfId="3" applyNumberFormat="1" applyFont="1" applyFill="1" applyBorder="1" applyAlignment="1" applyProtection="1">
      <alignment horizontal="left" vertical="center" wrapText="1"/>
    </xf>
    <xf numFmtId="1" fontId="108" fillId="0" borderId="1" xfId="3" applyNumberFormat="1" applyFont="1" applyFill="1" applyBorder="1" applyAlignment="1" applyProtection="1">
      <alignment horizontal="left" vertical="center" wrapText="1" indent="1"/>
    </xf>
    <xf numFmtId="1" fontId="108" fillId="0" borderId="1" xfId="3" applyNumberFormat="1" applyFont="1" applyFill="1" applyBorder="1" applyAlignment="1" applyProtection="1">
      <alignment horizontal="center" vertical="center" wrapText="1"/>
    </xf>
    <xf numFmtId="1" fontId="108" fillId="0" borderId="1" xfId="3" applyNumberFormat="1" applyFont="1" applyFill="1" applyBorder="1" applyAlignment="1" applyProtection="1">
      <alignment horizontal="right" vertical="center" wrapText="1"/>
    </xf>
    <xf numFmtId="3" fontId="112" fillId="0" borderId="1" xfId="3" applyNumberFormat="1" applyFont="1" applyBorder="1" applyAlignment="1">
      <alignment horizontal="center" vertical="center" wrapText="1"/>
    </xf>
    <xf numFmtId="169" fontId="108" fillId="0" borderId="1" xfId="3" applyNumberFormat="1" applyFont="1" applyFill="1" applyBorder="1" applyAlignment="1" applyProtection="1">
      <alignment horizontal="right" vertical="center" wrapText="1"/>
    </xf>
    <xf numFmtId="1" fontId="108" fillId="0" borderId="9" xfId="3" applyNumberFormat="1" applyFont="1" applyFill="1" applyBorder="1" applyAlignment="1" applyProtection="1">
      <alignment horizontal="right" vertical="center" wrapText="1"/>
    </xf>
    <xf numFmtId="169" fontId="108" fillId="0" borderId="9" xfId="3" applyNumberFormat="1" applyFont="1" applyFill="1" applyBorder="1" applyAlignment="1" applyProtection="1">
      <alignment horizontal="right" vertical="center" wrapText="1"/>
    </xf>
    <xf numFmtId="169" fontId="108" fillId="0" borderId="9" xfId="3" applyNumberFormat="1" applyFont="1" applyFill="1" applyBorder="1" applyAlignment="1" applyProtection="1">
      <alignment horizontal="left" vertical="center" wrapText="1"/>
    </xf>
    <xf numFmtId="169" fontId="108" fillId="0" borderId="9" xfId="3" applyNumberFormat="1" applyFont="1" applyFill="1" applyBorder="1" applyAlignment="1" applyProtection="1">
      <alignment horizontal="center" vertical="center" wrapText="1"/>
    </xf>
    <xf numFmtId="0" fontId="12" fillId="0" borderId="1" xfId="3" applyNumberFormat="1" applyFont="1" applyFill="1" applyBorder="1" applyAlignment="1" applyProtection="1">
      <alignment horizontal="center" vertical="center" wrapText="1"/>
    </xf>
    <xf numFmtId="49" fontId="12" fillId="0" borderId="1" xfId="3" applyNumberFormat="1" applyFont="1" applyFill="1" applyBorder="1" applyAlignment="1" applyProtection="1">
      <alignment horizontal="center" vertical="center" wrapText="1"/>
    </xf>
    <xf numFmtId="49" fontId="16" fillId="0" borderId="5" xfId="3" applyNumberFormat="1" applyFont="1" applyFill="1" applyBorder="1" applyAlignment="1" applyProtection="1">
      <alignment horizontal="center" vertical="center" wrapText="1"/>
    </xf>
    <xf numFmtId="49" fontId="16" fillId="0" borderId="1" xfId="3" applyNumberFormat="1" applyFont="1" applyFill="1" applyBorder="1" applyAlignment="1" applyProtection="1">
      <alignment horizontal="center" vertical="center" wrapText="1"/>
    </xf>
    <xf numFmtId="0" fontId="16" fillId="0" borderId="1" xfId="3" applyNumberFormat="1" applyFont="1" applyFill="1" applyBorder="1" applyAlignment="1" applyProtection="1">
      <alignment horizontal="center" vertical="center" wrapText="1"/>
    </xf>
    <xf numFmtId="0" fontId="16" fillId="11" borderId="5" xfId="3" applyNumberFormat="1" applyFont="1" applyFill="1" applyBorder="1" applyAlignment="1" applyProtection="1">
      <alignment horizontal="center" vertical="center" wrapText="1"/>
    </xf>
    <xf numFmtId="1" fontId="16" fillId="11" borderId="5" xfId="3" applyNumberFormat="1" applyFont="1" applyFill="1" applyBorder="1" applyAlignment="1" applyProtection="1">
      <alignment horizontal="center" vertical="center" wrapText="1"/>
    </xf>
    <xf numFmtId="0" fontId="16" fillId="0" borderId="5" xfId="3" applyNumberFormat="1" applyFont="1" applyFill="1" applyBorder="1" applyAlignment="1" applyProtection="1">
      <alignment horizontal="left" vertical="center" wrapText="1"/>
    </xf>
    <xf numFmtId="49" fontId="16" fillId="0" borderId="5" xfId="3" applyNumberFormat="1" applyFont="1" applyFill="1" applyBorder="1" applyAlignment="1" applyProtection="1">
      <alignment horizontal="center" vertical="center" wrapText="1"/>
    </xf>
    <xf numFmtId="170" fontId="16" fillId="0" borderId="1" xfId="3" applyFont="1" applyFill="1" applyBorder="1" applyAlignment="1" applyProtection="1">
      <alignment horizontal="center" vertical="center" wrapText="1"/>
    </xf>
    <xf numFmtId="0" fontId="16" fillId="0" borderId="1" xfId="3" applyNumberFormat="1" applyFont="1" applyFill="1" applyBorder="1" applyAlignment="1" applyProtection="1">
      <alignment horizontal="left" vertical="center" wrapText="1"/>
    </xf>
    <xf numFmtId="0" fontId="137" fillId="0" borderId="0" xfId="23" applyFont="1" applyAlignment="1">
      <alignment vertical="center" wrapText="1"/>
    </xf>
    <xf numFmtId="0" fontId="138" fillId="81" borderId="0" xfId="23" applyFont="1" applyFill="1" applyAlignment="1">
      <alignment horizontal="left" vertical="center"/>
    </xf>
    <xf numFmtId="0" fontId="137" fillId="48" borderId="0" xfId="23" applyFont="1" applyFill="1" applyAlignment="1">
      <alignment horizontal="left" vertical="center"/>
    </xf>
    <xf numFmtId="0" fontId="137" fillId="0" borderId="0" xfId="23" applyFont="1" applyAlignment="1">
      <alignment horizontal="left" vertical="center"/>
    </xf>
    <xf numFmtId="0" fontId="137" fillId="0" borderId="0" xfId="23" applyFont="1"/>
    <xf numFmtId="0" fontId="137" fillId="0" borderId="0" xfId="23" applyFont="1" applyAlignment="1">
      <alignment horizontal="center" vertical="center" wrapText="1"/>
    </xf>
    <xf numFmtId="0" fontId="138" fillId="82" borderId="3" xfId="23" applyFont="1" applyFill="1" applyBorder="1" applyAlignment="1">
      <alignment horizontal="center" vertical="center" wrapText="1"/>
    </xf>
    <xf numFmtId="0" fontId="138" fillId="83" borderId="3" xfId="23" applyFont="1" applyFill="1" applyBorder="1" applyAlignment="1">
      <alignment horizontal="center" vertical="center" wrapText="1"/>
    </xf>
    <xf numFmtId="0" fontId="137" fillId="48" borderId="0" xfId="23" applyFont="1" applyFill="1" applyAlignment="1">
      <alignment horizontal="center" vertical="center"/>
    </xf>
    <xf numFmtId="0" fontId="137" fillId="0" borderId="0" xfId="23" applyFont="1" applyAlignment="1">
      <alignment horizontal="center" vertical="center"/>
    </xf>
    <xf numFmtId="0" fontId="137" fillId="48" borderId="3" xfId="23" applyFont="1" applyFill="1" applyBorder="1" applyAlignment="1">
      <alignment horizontal="center" vertical="center"/>
    </xf>
    <xf numFmtId="0" fontId="137" fillId="0" borderId="3" xfId="23" applyFont="1" applyBorder="1" applyAlignment="1">
      <alignment vertical="center" wrapText="1"/>
    </xf>
    <xf numFmtId="0" fontId="137" fillId="0" borderId="3" xfId="23" applyFont="1" applyBorder="1" applyAlignment="1">
      <alignment horizontal="left" vertical="center" wrapText="1"/>
    </xf>
    <xf numFmtId="0" fontId="137" fillId="48" borderId="3" xfId="23" applyFont="1" applyFill="1" applyBorder="1" applyAlignment="1">
      <alignment horizontal="left" vertical="center" wrapText="1"/>
    </xf>
    <xf numFmtId="0" fontId="137" fillId="48" borderId="0" xfId="23" applyFont="1" applyFill="1" applyAlignment="1">
      <alignment vertical="center" wrapText="1"/>
    </xf>
    <xf numFmtId="0" fontId="137" fillId="48" borderId="0" xfId="23" applyFont="1" applyFill="1"/>
    <xf numFmtId="0" fontId="137" fillId="48" borderId="0" xfId="23" applyFont="1" applyFill="1" applyAlignment="1">
      <alignment horizontal="center"/>
    </xf>
    <xf numFmtId="0" fontId="137" fillId="0" borderId="0" xfId="23" applyFont="1" applyAlignment="1">
      <alignment horizontal="center"/>
    </xf>
    <xf numFmtId="49" fontId="83" fillId="84" borderId="1" xfId="3" applyNumberFormat="1" applyFont="1" applyFill="1" applyBorder="1" applyAlignment="1">
      <alignment horizontal="right" vertical="center"/>
    </xf>
    <xf numFmtId="49" fontId="83" fillId="84" borderId="1" xfId="3" applyNumberFormat="1" applyFont="1" applyFill="1" applyBorder="1" applyAlignment="1">
      <alignment horizontal="left" vertical="center" wrapText="1"/>
    </xf>
    <xf numFmtId="0" fontId="83" fillId="85" borderId="1" xfId="3" applyNumberFormat="1" applyFont="1" applyFill="1" applyBorder="1" applyAlignment="1">
      <alignment horizontal="left" vertical="center" wrapText="1"/>
    </xf>
    <xf numFmtId="3" fontId="83" fillId="84" borderId="1" xfId="3" applyNumberFormat="1" applyFont="1" applyFill="1" applyBorder="1" applyAlignment="1">
      <alignment horizontal="center" vertical="center" wrapText="1"/>
    </xf>
    <xf numFmtId="170" fontId="83" fillId="84" borderId="1" xfId="3" applyFont="1" applyFill="1" applyBorder="1" applyAlignment="1">
      <alignment horizontal="center" vertical="center" wrapText="1"/>
    </xf>
    <xf numFmtId="1" fontId="83" fillId="84" borderId="1" xfId="3" applyNumberFormat="1" applyFont="1" applyFill="1" applyBorder="1" applyAlignment="1">
      <alignment horizontal="center" vertical="center" wrapText="1"/>
    </xf>
    <xf numFmtId="0" fontId="83" fillId="84" borderId="1" xfId="3" applyNumberFormat="1" applyFont="1" applyFill="1" applyBorder="1" applyAlignment="1">
      <alignment horizontal="center" vertical="center" wrapText="1"/>
    </xf>
    <xf numFmtId="0" fontId="83" fillId="84" borderId="1" xfId="3" applyNumberFormat="1" applyFont="1" applyFill="1" applyBorder="1" applyAlignment="1">
      <alignment horizontal="left" vertical="center" wrapText="1"/>
    </xf>
    <xf numFmtId="0" fontId="83" fillId="84" borderId="1" xfId="3" applyNumberFormat="1" applyFont="1" applyFill="1" applyBorder="1" applyAlignment="1">
      <alignment horizontal="center" vertical="center"/>
    </xf>
    <xf numFmtId="169" fontId="126" fillId="84" borderId="1" xfId="3" applyNumberFormat="1" applyFont="1" applyFill="1" applyBorder="1" applyAlignment="1">
      <alignment horizontal="left" vertical="center"/>
    </xf>
    <xf numFmtId="164" fontId="83" fillId="84" borderId="1" xfId="4" applyFont="1" applyFill="1" applyBorder="1" applyAlignment="1">
      <alignment horizontal="left" vertical="center" wrapText="1"/>
    </xf>
    <xf numFmtId="169" fontId="126" fillId="85" borderId="1" xfId="3" applyNumberFormat="1" applyFont="1" applyFill="1" applyBorder="1" applyAlignment="1">
      <alignment horizontal="left" vertical="center"/>
    </xf>
    <xf numFmtId="49" fontId="83" fillId="84" borderId="1" xfId="3" applyNumberFormat="1" applyFont="1" applyFill="1" applyBorder="1" applyAlignment="1">
      <alignment horizontal="center" vertical="center" wrapText="1"/>
    </xf>
    <xf numFmtId="0" fontId="83" fillId="84" borderId="1" xfId="3" applyNumberFormat="1" applyFont="1" applyFill="1" applyBorder="1" applyAlignment="1">
      <alignment horizontal="left" vertical="center" wrapText="1" indent="1"/>
    </xf>
    <xf numFmtId="2" fontId="16" fillId="0" borderId="1" xfId="3" applyNumberFormat="1" applyFont="1" applyBorder="1" applyAlignment="1">
      <alignment horizontal="left" vertical="center" wrapText="1" indent="1"/>
    </xf>
    <xf numFmtId="49" fontId="16" fillId="0" borderId="1" xfId="3" applyNumberFormat="1" applyFont="1" applyBorder="1" applyAlignment="1">
      <alignment horizontal="left" vertical="center" wrapText="1" indent="1"/>
    </xf>
    <xf numFmtId="0" fontId="16" fillId="0" borderId="0" xfId="3" applyNumberFormat="1" applyFont="1" applyAlignment="1">
      <alignment horizontal="left" vertical="center" indent="1"/>
    </xf>
    <xf numFmtId="0" fontId="137" fillId="48" borderId="28" xfId="23" applyFont="1" applyFill="1" applyBorder="1" applyAlignment="1">
      <alignment horizontal="center" vertical="center"/>
    </xf>
    <xf numFmtId="0" fontId="137" fillId="0" borderId="3" xfId="23" applyFont="1" applyFill="1" applyBorder="1" applyAlignment="1">
      <alignment horizontal="center" vertical="center"/>
    </xf>
    <xf numFmtId="0" fontId="137" fillId="0" borderId="28" xfId="23" applyFont="1" applyFill="1" applyBorder="1" applyAlignment="1">
      <alignment horizontal="left" vertical="center" wrapText="1"/>
    </xf>
    <xf numFmtId="0" fontId="137" fillId="0" borderId="3" xfId="23" applyFont="1" applyFill="1" applyBorder="1" applyAlignment="1">
      <alignment vertical="center" wrapText="1"/>
    </xf>
    <xf numFmtId="0" fontId="137" fillId="0" borderId="3" xfId="23" applyFont="1" applyFill="1" applyBorder="1" applyAlignment="1">
      <alignment horizontal="center" vertical="center" wrapText="1"/>
    </xf>
    <xf numFmtId="0" fontId="138" fillId="0" borderId="3" xfId="23" applyFont="1" applyFill="1" applyBorder="1" applyAlignment="1">
      <alignment horizontal="center" vertical="center" wrapText="1"/>
    </xf>
    <xf numFmtId="0" fontId="137" fillId="0" borderId="3" xfId="23" applyFont="1" applyFill="1" applyBorder="1" applyAlignment="1">
      <alignment horizontal="left" vertical="center" wrapText="1"/>
    </xf>
    <xf numFmtId="0" fontId="137" fillId="0" borderId="0" xfId="23" applyFont="1" applyFill="1" applyAlignment="1">
      <alignment horizontal="left" vertical="center" wrapText="1"/>
    </xf>
    <xf numFmtId="0" fontId="137" fillId="0" borderId="0" xfId="23" applyFont="1" applyAlignment="1">
      <alignment horizontal="right" vertical="center" wrapText="1"/>
    </xf>
    <xf numFmtId="49" fontId="137" fillId="0" borderId="0" xfId="23" applyNumberFormat="1" applyFont="1" applyAlignment="1">
      <alignment horizontal="right" vertical="center" wrapText="1"/>
    </xf>
    <xf numFmtId="49" fontId="137" fillId="48" borderId="0" xfId="23" applyNumberFormat="1" applyFont="1" applyFill="1" applyAlignment="1">
      <alignment horizontal="right" vertical="center" wrapText="1"/>
    </xf>
    <xf numFmtId="169" fontId="16" fillId="11" borderId="5" xfId="3" applyNumberFormat="1" applyFont="1" applyFill="1" applyBorder="1" applyAlignment="1" applyProtection="1">
      <alignment horizontal="center" vertical="center"/>
    </xf>
    <xf numFmtId="169" fontId="16" fillId="0" borderId="5" xfId="3" applyNumberFormat="1" applyFont="1" applyFill="1" applyBorder="1" applyAlignment="1" applyProtection="1">
      <alignment horizontal="center" vertical="center"/>
    </xf>
    <xf numFmtId="1" fontId="24" fillId="0" borderId="1" xfId="3" applyNumberFormat="1" applyFont="1" applyFill="1" applyBorder="1" applyAlignment="1" applyProtection="1">
      <alignment horizontal="left" vertical="center" wrapText="1"/>
    </xf>
    <xf numFmtId="1" fontId="62" fillId="75" borderId="3" xfId="7" applyNumberFormat="1" applyFont="1" applyFill="1" applyBorder="1" applyAlignment="1">
      <alignment horizontal="center" vertical="center" wrapText="1"/>
    </xf>
    <xf numFmtId="49" fontId="19" fillId="0" borderId="0" xfId="0" applyNumberFormat="1" applyFont="1"/>
    <xf numFmtId="49" fontId="19" fillId="0" borderId="1" xfId="0" applyNumberFormat="1" applyFont="1" applyFill="1" applyBorder="1" applyAlignment="1">
      <alignment horizontal="center" vertical="center" wrapText="1"/>
    </xf>
    <xf numFmtId="49" fontId="0" fillId="0" borderId="0" xfId="0" applyNumberFormat="1"/>
    <xf numFmtId="3" fontId="94" fillId="52" borderId="1" xfId="3" applyNumberFormat="1" applyFont="1" applyFill="1" applyBorder="1" applyAlignment="1" applyProtection="1">
      <alignment horizontal="center" vertical="center" wrapText="1"/>
    </xf>
    <xf numFmtId="0" fontId="16" fillId="10" borderId="1" xfId="0" applyFont="1" applyFill="1" applyBorder="1" applyAlignment="1">
      <alignment horizontal="right" vertical="center"/>
    </xf>
    <xf numFmtId="0" fontId="15" fillId="0" borderId="1" xfId="2" applyBorder="1" applyAlignment="1" applyProtection="1">
      <alignment vertical="center"/>
    </xf>
    <xf numFmtId="0" fontId="6" fillId="48" borderId="0" xfId="3" applyNumberFormat="1" applyFont="1" applyFill="1" applyAlignment="1" applyProtection="1"/>
    <xf numFmtId="0" fontId="32" fillId="86" borderId="0" xfId="3" applyNumberFormat="1" applyFont="1" applyFill="1" applyBorder="1" applyAlignment="1" applyProtection="1">
      <alignment horizontal="center" vertical="center"/>
    </xf>
    <xf numFmtId="3" fontId="11" fillId="0" borderId="0" xfId="0" applyNumberFormat="1" applyFont="1" applyBorder="1" applyAlignment="1">
      <alignment horizontal="center" vertical="center" wrapText="1"/>
    </xf>
    <xf numFmtId="0" fontId="12" fillId="0" borderId="0" xfId="0" applyFont="1" applyBorder="1" applyAlignment="1">
      <alignment horizontal="center" vertical="center" wrapText="1"/>
    </xf>
    <xf numFmtId="0" fontId="13" fillId="3" borderId="1" xfId="0" applyFont="1" applyFill="1" applyBorder="1" applyAlignment="1">
      <alignment horizontal="center" vertical="center"/>
    </xf>
    <xf numFmtId="0" fontId="12" fillId="0" borderId="1" xfId="0" applyFont="1" applyBorder="1" applyAlignment="1">
      <alignment horizontal="center" vertical="center" wrapText="1"/>
    </xf>
    <xf numFmtId="0" fontId="16" fillId="0" borderId="1" xfId="0" applyFont="1" applyBorder="1" applyAlignment="1">
      <alignment horizontal="left" vertical="center" wrapText="1"/>
    </xf>
    <xf numFmtId="49" fontId="65" fillId="48" borderId="1" xfId="7" applyNumberFormat="1" applyFont="1" applyFill="1" applyBorder="1" applyAlignment="1">
      <alignment horizontal="center" vertical="center"/>
    </xf>
    <xf numFmtId="49" fontId="65" fillId="48" borderId="5" xfId="7" applyNumberFormat="1" applyFont="1" applyFill="1" applyBorder="1" applyAlignment="1">
      <alignment horizontal="center" vertical="center" wrapText="1"/>
    </xf>
    <xf numFmtId="49" fontId="65" fillId="48" borderId="9" xfId="7" applyNumberFormat="1" applyFont="1" applyFill="1" applyBorder="1" applyAlignment="1">
      <alignment horizontal="center" vertical="center" wrapText="1"/>
    </xf>
    <xf numFmtId="49" fontId="65" fillId="48" borderId="1" xfId="7" applyNumberFormat="1" applyFont="1" applyFill="1" applyBorder="1" applyAlignment="1">
      <alignment horizontal="center" vertical="center" wrapText="1"/>
    </xf>
    <xf numFmtId="164" fontId="65" fillId="0" borderId="1" xfId="9" applyFont="1" applyBorder="1" applyAlignment="1">
      <alignment horizontal="center" vertical="center" wrapText="1"/>
    </xf>
    <xf numFmtId="0" fontId="61" fillId="0" borderId="0" xfId="7" applyFont="1" applyAlignment="1">
      <alignment horizontal="left" vertical="center"/>
    </xf>
    <xf numFmtId="0" fontId="61" fillId="42" borderId="1" xfId="7" applyFont="1" applyFill="1" applyBorder="1" applyAlignment="1">
      <alignment horizontal="center" vertical="center"/>
    </xf>
    <xf numFmtId="164" fontId="70" fillId="43" borderId="7" xfId="9" applyFont="1" applyFill="1" applyBorder="1" applyAlignment="1">
      <alignment horizontal="center" vertical="center" wrapText="1"/>
    </xf>
    <xf numFmtId="164" fontId="70" fillId="43" borderId="4" xfId="9" applyFont="1" applyFill="1" applyBorder="1" applyAlignment="1">
      <alignment horizontal="center" vertical="center" wrapText="1"/>
    </xf>
    <xf numFmtId="164" fontId="70" fillId="43" borderId="10" xfId="9" applyFont="1" applyFill="1" applyBorder="1" applyAlignment="1">
      <alignment horizontal="center" vertical="center" wrapText="1"/>
    </xf>
    <xf numFmtId="0" fontId="56" fillId="44" borderId="7" xfId="7" applyFont="1" applyFill="1" applyBorder="1" applyAlignment="1">
      <alignment horizontal="center" vertical="center"/>
    </xf>
    <xf numFmtId="0" fontId="56" fillId="44" borderId="4" xfId="7" applyFont="1" applyFill="1" applyBorder="1" applyAlignment="1">
      <alignment horizontal="center" vertical="center"/>
    </xf>
    <xf numFmtId="0" fontId="56" fillId="44" borderId="10" xfId="7" applyFont="1" applyFill="1" applyBorder="1" applyAlignment="1">
      <alignment horizontal="center" vertical="center"/>
    </xf>
    <xf numFmtId="0" fontId="56" fillId="45" borderId="1" xfId="7" applyFont="1" applyFill="1" applyBorder="1" applyAlignment="1">
      <alignment horizontal="center" vertical="center" wrapText="1"/>
    </xf>
    <xf numFmtId="41" fontId="61" fillId="46" borderId="1" xfId="7" applyNumberFormat="1" applyFont="1" applyFill="1" applyBorder="1" applyAlignment="1">
      <alignment horizontal="center" vertical="center"/>
    </xf>
    <xf numFmtId="49" fontId="72" fillId="0" borderId="1" xfId="7" applyNumberFormat="1" applyFont="1" applyBorder="1" applyAlignment="1">
      <alignment horizontal="center" vertical="center" wrapText="1"/>
    </xf>
    <xf numFmtId="49" fontId="65" fillId="0" borderId="1" xfId="7" applyNumberFormat="1" applyFont="1" applyBorder="1" applyAlignment="1">
      <alignment horizontal="center" vertical="center" wrapText="1"/>
    </xf>
    <xf numFmtId="49" fontId="65" fillId="0" borderId="5" xfId="7" applyNumberFormat="1" applyFont="1" applyBorder="1" applyAlignment="1">
      <alignment horizontal="center" vertical="center" wrapText="1"/>
    </xf>
    <xf numFmtId="49" fontId="65" fillId="0" borderId="9" xfId="7" applyNumberFormat="1" applyFont="1" applyBorder="1" applyAlignment="1">
      <alignment horizontal="center" vertical="center" wrapText="1"/>
    </xf>
    <xf numFmtId="0" fontId="56" fillId="47" borderId="1" xfId="7" applyFont="1" applyFill="1" applyBorder="1" applyAlignment="1">
      <alignment horizontal="center" vertical="center"/>
    </xf>
    <xf numFmtId="0" fontId="56" fillId="47" borderId="7" xfId="7" applyFont="1" applyFill="1" applyBorder="1" applyAlignment="1">
      <alignment horizontal="center" vertical="center"/>
    </xf>
    <xf numFmtId="0" fontId="56" fillId="47" borderId="4" xfId="7" applyFont="1" applyFill="1" applyBorder="1" applyAlignment="1">
      <alignment horizontal="center" vertical="center"/>
    </xf>
    <xf numFmtId="0" fontId="56" fillId="47" borderId="10" xfId="7" applyFont="1" applyFill="1" applyBorder="1" applyAlignment="1">
      <alignment horizontal="center" vertical="center"/>
    </xf>
    <xf numFmtId="0" fontId="64" fillId="0" borderId="5" xfId="7" applyFont="1" applyBorder="1" applyAlignment="1">
      <alignment horizontal="left" vertical="center" wrapText="1"/>
    </xf>
    <xf numFmtId="0" fontId="64" fillId="0" borderId="9" xfId="7" applyFont="1" applyBorder="1" applyAlignment="1">
      <alignment horizontal="left" vertical="center" wrapText="1"/>
    </xf>
    <xf numFmtId="1" fontId="62" fillId="0" borderId="5" xfId="7" applyNumberFormat="1" applyFont="1" applyBorder="1" applyAlignment="1">
      <alignment horizontal="center" vertical="center"/>
    </xf>
    <xf numFmtId="1" fontId="62" fillId="0" borderId="9" xfId="7" applyNumberFormat="1" applyFont="1" applyBorder="1" applyAlignment="1">
      <alignment horizontal="center" vertical="center"/>
    </xf>
    <xf numFmtId="0" fontId="62" fillId="0" borderId="5" xfId="7" applyFont="1" applyBorder="1" applyAlignment="1">
      <alignment horizontal="center" vertical="center"/>
    </xf>
    <xf numFmtId="0" fontId="62" fillId="0" borderId="9" xfId="7" applyFont="1" applyBorder="1" applyAlignment="1">
      <alignment horizontal="center" vertical="center"/>
    </xf>
    <xf numFmtId="41" fontId="76" fillId="0" borderId="5" xfId="8" applyFont="1" applyBorder="1" applyAlignment="1">
      <alignment horizontal="center" vertical="center"/>
    </xf>
    <xf numFmtId="41" fontId="76" fillId="0" borderId="9" xfId="8" applyFont="1" applyBorder="1" applyAlignment="1">
      <alignment horizontal="center" vertical="center"/>
    </xf>
    <xf numFmtId="164" fontId="62" fillId="0" borderId="5" xfId="9" applyFont="1" applyBorder="1" applyAlignment="1">
      <alignment horizontal="left" vertical="center" wrapText="1"/>
    </xf>
    <xf numFmtId="164" fontId="62" fillId="0" borderId="9" xfId="9" applyFont="1" applyBorder="1" applyAlignment="1">
      <alignment horizontal="left" vertical="center" wrapText="1"/>
    </xf>
    <xf numFmtId="0" fontId="62" fillId="0" borderId="5" xfId="7" applyFont="1" applyBorder="1" applyAlignment="1">
      <alignment horizontal="left" vertical="center" wrapText="1"/>
    </xf>
    <xf numFmtId="0" fontId="62" fillId="0" borderId="9" xfId="7" applyFont="1" applyBorder="1" applyAlignment="1">
      <alignment horizontal="left" vertical="center" wrapText="1"/>
    </xf>
    <xf numFmtId="0" fontId="62" fillId="0" borderId="5" xfId="7" applyFont="1" applyBorder="1" applyAlignment="1">
      <alignment horizontal="center" vertical="center" wrapText="1"/>
    </xf>
    <xf numFmtId="0" fontId="62" fillId="0" borderId="9" xfId="7" applyFont="1" applyBorder="1" applyAlignment="1">
      <alignment horizontal="center" vertical="center" wrapText="1"/>
    </xf>
    <xf numFmtId="164" fontId="62" fillId="48" borderId="5" xfId="9" applyFont="1" applyFill="1" applyBorder="1" applyAlignment="1">
      <alignment horizontal="center" vertical="center" wrapText="1"/>
    </xf>
    <xf numFmtId="164" fontId="62" fillId="48" borderId="9" xfId="9" applyFont="1" applyFill="1" applyBorder="1" applyAlignment="1">
      <alignment horizontal="center" vertical="center" wrapText="1"/>
    </xf>
    <xf numFmtId="164" fontId="62" fillId="53" borderId="5" xfId="9" applyFont="1" applyFill="1" applyBorder="1" applyAlignment="1">
      <alignment horizontal="left" vertical="center" wrapText="1"/>
    </xf>
    <xf numFmtId="164" fontId="62" fillId="53" borderId="9" xfId="9" applyFont="1" applyFill="1" applyBorder="1" applyAlignment="1">
      <alignment horizontal="left" vertical="center" wrapText="1"/>
    </xf>
    <xf numFmtId="164" fontId="62" fillId="0" borderId="5" xfId="9" applyFont="1" applyBorder="1" applyAlignment="1">
      <alignment horizontal="center" vertical="center" wrapText="1"/>
    </xf>
    <xf numFmtId="164" fontId="62" fillId="0" borderId="2" xfId="9" applyFont="1" applyBorder="1" applyAlignment="1">
      <alignment horizontal="center" vertical="center" wrapText="1"/>
    </xf>
    <xf numFmtId="164" fontId="62" fillId="0" borderId="9" xfId="9" applyFont="1" applyBorder="1" applyAlignment="1">
      <alignment horizontal="center" vertical="center" wrapText="1"/>
    </xf>
    <xf numFmtId="41" fontId="81" fillId="48" borderId="5" xfId="8" applyFont="1" applyFill="1" applyBorder="1" applyAlignment="1">
      <alignment horizontal="left" vertical="center"/>
    </xf>
    <xf numFmtId="41" fontId="81" fillId="48" borderId="2" xfId="8" applyFont="1" applyFill="1" applyBorder="1" applyAlignment="1">
      <alignment horizontal="left" vertical="center"/>
    </xf>
    <xf numFmtId="41" fontId="81" fillId="48" borderId="9" xfId="8" applyFont="1" applyFill="1" applyBorder="1" applyAlignment="1">
      <alignment horizontal="left" vertical="center"/>
    </xf>
    <xf numFmtId="41" fontId="81" fillId="48" borderId="5" xfId="8" applyFont="1" applyFill="1" applyBorder="1" applyAlignment="1">
      <alignment vertical="center"/>
    </xf>
    <xf numFmtId="41" fontId="81" fillId="48" borderId="2" xfId="8" applyFont="1" applyFill="1" applyBorder="1" applyAlignment="1">
      <alignment vertical="center"/>
    </xf>
    <xf numFmtId="41" fontId="81" fillId="48" borderId="9" xfId="8" applyFont="1" applyFill="1" applyBorder="1" applyAlignment="1">
      <alignment vertical="center"/>
    </xf>
    <xf numFmtId="0" fontId="64" fillId="0" borderId="2" xfId="7" applyFont="1" applyBorder="1" applyAlignment="1">
      <alignment horizontal="left" vertical="center" wrapText="1"/>
    </xf>
    <xf numFmtId="0" fontId="62" fillId="0" borderId="2" xfId="7" applyFont="1" applyBorder="1" applyAlignment="1">
      <alignment horizontal="center" vertical="center" wrapText="1"/>
    </xf>
    <xf numFmtId="41" fontId="81" fillId="48" borderId="5" xfId="8" applyFont="1" applyFill="1" applyBorder="1" applyAlignment="1">
      <alignment horizontal="center" vertical="center"/>
    </xf>
    <xf numFmtId="41" fontId="81" fillId="48" borderId="2" xfId="8" applyFont="1" applyFill="1" applyBorder="1" applyAlignment="1">
      <alignment horizontal="center" vertical="center"/>
    </xf>
    <xf numFmtId="41" fontId="81" fillId="48" borderId="9" xfId="8" applyFont="1" applyFill="1" applyBorder="1" applyAlignment="1">
      <alignment horizontal="center" vertical="center"/>
    </xf>
    <xf numFmtId="164" fontId="64" fillId="0" borderId="5" xfId="9" applyFont="1" applyBorder="1" applyAlignment="1">
      <alignment horizontal="center" vertical="center" wrapText="1"/>
    </xf>
    <xf numFmtId="164" fontId="64" fillId="0" borderId="2" xfId="9" applyFont="1" applyBorder="1" applyAlignment="1">
      <alignment horizontal="center" vertical="center" wrapText="1"/>
    </xf>
    <xf numFmtId="164" fontId="64" fillId="0" borderId="9" xfId="9" applyFont="1" applyBorder="1" applyAlignment="1">
      <alignment horizontal="center" vertical="center" wrapText="1"/>
    </xf>
    <xf numFmtId="2" fontId="64" fillId="0" borderId="5" xfId="7" applyNumberFormat="1" applyFont="1" applyBorder="1" applyAlignment="1">
      <alignment horizontal="left" vertical="center" wrapText="1"/>
    </xf>
    <xf numFmtId="2" fontId="64" fillId="0" borderId="2" xfId="7" applyNumberFormat="1" applyFont="1" applyBorder="1" applyAlignment="1">
      <alignment horizontal="left" vertical="center" wrapText="1"/>
    </xf>
    <xf numFmtId="2" fontId="64" fillId="0" borderId="9" xfId="7" applyNumberFormat="1" applyFont="1" applyBorder="1" applyAlignment="1">
      <alignment horizontal="left" vertical="center" wrapText="1"/>
    </xf>
    <xf numFmtId="0" fontId="20" fillId="0" borderId="0" xfId="0" applyFont="1" applyBorder="1" applyAlignment="1">
      <alignment horizontal="center"/>
    </xf>
    <xf numFmtId="0" fontId="0" fillId="8" borderId="1" xfId="0" applyFill="1" applyBorder="1" applyAlignment="1"/>
    <xf numFmtId="170" fontId="32" fillId="8" borderId="1" xfId="3" applyFont="1" applyFill="1" applyBorder="1" applyAlignment="1" applyProtection="1">
      <alignment horizontal="left" vertical="center" wrapText="1"/>
    </xf>
    <xf numFmtId="0" fontId="33" fillId="4" borderId="1" xfId="0" applyFont="1" applyFill="1" applyBorder="1" applyAlignment="1">
      <alignment horizontal="center" vertical="center"/>
    </xf>
    <xf numFmtId="0" fontId="40" fillId="11" borderId="1" xfId="0" applyFont="1" applyFill="1" applyBorder="1" applyAlignment="1">
      <alignment horizontal="center" vertical="center"/>
    </xf>
    <xf numFmtId="0" fontId="31" fillId="28" borderId="1" xfId="0" applyFont="1" applyFill="1" applyBorder="1" applyAlignment="1">
      <alignment horizontal="center" vertical="center"/>
    </xf>
    <xf numFmtId="0" fontId="31" fillId="28" borderId="1" xfId="0" applyFont="1" applyFill="1" applyBorder="1" applyAlignment="1">
      <alignment horizontal="center" vertical="center" wrapText="1"/>
    </xf>
    <xf numFmtId="0" fontId="27" fillId="0" borderId="1" xfId="0" applyFont="1" applyBorder="1" applyAlignment="1">
      <alignment horizontal="left" vertical="center" wrapText="1"/>
    </xf>
    <xf numFmtId="0" fontId="98" fillId="0" borderId="0" xfId="0" applyFont="1" applyAlignment="1">
      <alignment horizontal="center" vertical="center"/>
    </xf>
    <xf numFmtId="0" fontId="83" fillId="0" borderId="51" xfId="0" applyFont="1" applyBorder="1" applyAlignment="1">
      <alignment horizontal="center" vertical="center"/>
    </xf>
    <xf numFmtId="0" fontId="22" fillId="0" borderId="11" xfId="3" applyNumberFormat="1" applyFont="1" applyFill="1" applyBorder="1" applyAlignment="1" applyProtection="1">
      <alignment horizontal="left" vertical="center"/>
    </xf>
    <xf numFmtId="49" fontId="22" fillId="0" borderId="8" xfId="3" applyNumberFormat="1" applyFont="1" applyFill="1" applyBorder="1" applyAlignment="1" applyProtection="1">
      <alignment horizontal="left" vertical="center" wrapText="1"/>
    </xf>
    <xf numFmtId="0" fontId="24" fillId="0" borderId="0" xfId="3" applyNumberFormat="1" applyFont="1" applyFill="1" applyBorder="1" applyAlignment="1" applyProtection="1">
      <alignment horizontal="left" vertical="center" wrapText="1"/>
    </xf>
    <xf numFmtId="0" fontId="13" fillId="29" borderId="12" xfId="3" applyNumberFormat="1" applyFont="1" applyFill="1" applyBorder="1" applyAlignment="1" applyProtection="1">
      <alignment horizontal="center" vertical="center" wrapText="1"/>
    </xf>
    <xf numFmtId="49" fontId="23" fillId="30" borderId="8" xfId="0" applyNumberFormat="1" applyFont="1" applyFill="1" applyBorder="1" applyAlignment="1">
      <alignment horizontal="left" vertical="center"/>
    </xf>
    <xf numFmtId="0" fontId="21" fillId="0" borderId="1" xfId="0" applyFont="1" applyBorder="1" applyAlignment="1">
      <alignment horizontal="center" vertical="center" wrapText="1"/>
    </xf>
    <xf numFmtId="0" fontId="22" fillId="0" borderId="1" xfId="0" applyFont="1" applyBorder="1" applyAlignment="1">
      <alignment horizontal="center" vertical="center" wrapText="1"/>
    </xf>
    <xf numFmtId="49" fontId="19" fillId="0" borderId="1" xfId="0" applyNumberFormat="1" applyFont="1" applyBorder="1" applyAlignment="1">
      <alignment horizontal="left" vertical="center" wrapText="1"/>
    </xf>
    <xf numFmtId="49" fontId="19" fillId="0" borderId="1" xfId="0" applyNumberFormat="1" applyFont="1" applyBorder="1" applyAlignment="1">
      <alignment horizontal="center" vertical="center" wrapText="1"/>
    </xf>
    <xf numFmtId="0" fontId="24" fillId="0" borderId="1" xfId="0" applyFont="1" applyBorder="1" applyAlignment="1">
      <alignment horizontal="center" vertical="center" wrapText="1"/>
    </xf>
    <xf numFmtId="0" fontId="19" fillId="0" borderId="1" xfId="0" applyFont="1" applyBorder="1" applyAlignment="1">
      <alignment horizontal="left" vertical="center" wrapText="1"/>
    </xf>
    <xf numFmtId="0" fontId="43" fillId="0" borderId="1" xfId="0" applyFont="1" applyBorder="1" applyAlignment="1">
      <alignment horizontal="left" vertical="center" wrapText="1"/>
    </xf>
    <xf numFmtId="170" fontId="24" fillId="0" borderId="1" xfId="3" applyFont="1" applyBorder="1" applyAlignment="1" applyProtection="1">
      <alignment horizontal="center" vertical="center" wrapText="1"/>
    </xf>
    <xf numFmtId="0" fontId="43" fillId="0" borderId="1" xfId="0" applyFont="1" applyBorder="1" applyAlignment="1">
      <alignment horizontal="center" vertical="center" wrapText="1"/>
    </xf>
    <xf numFmtId="0" fontId="13" fillId="29" borderId="13" xfId="3" applyNumberFormat="1" applyFont="1" applyFill="1" applyBorder="1" applyAlignment="1" applyProtection="1">
      <alignment horizontal="left" vertical="center" wrapText="1"/>
    </xf>
    <xf numFmtId="49" fontId="22" fillId="11" borderId="1" xfId="3" applyNumberFormat="1" applyFont="1" applyFill="1" applyBorder="1" applyAlignment="1" applyProtection="1">
      <alignment horizontal="center" vertical="center"/>
    </xf>
    <xf numFmtId="49" fontId="22" fillId="11" borderId="1" xfId="3" applyNumberFormat="1" applyFont="1" applyFill="1" applyBorder="1" applyAlignment="1" applyProtection="1">
      <alignment horizontal="center" vertical="center" wrapText="1"/>
    </xf>
    <xf numFmtId="49" fontId="22" fillId="0" borderId="1" xfId="3" applyNumberFormat="1" applyFont="1" applyFill="1" applyBorder="1" applyAlignment="1" applyProtection="1">
      <alignment horizontal="center" vertical="center" wrapText="1"/>
    </xf>
    <xf numFmtId="49" fontId="12" fillId="0" borderId="7" xfId="3" applyNumberFormat="1" applyFont="1" applyFill="1" applyBorder="1" applyAlignment="1" applyProtection="1">
      <alignment horizontal="center" vertical="center"/>
    </xf>
    <xf numFmtId="49" fontId="12" fillId="0" borderId="4" xfId="3" applyNumberFormat="1" applyFont="1" applyFill="1" applyBorder="1" applyAlignment="1" applyProtection="1">
      <alignment horizontal="center" vertical="center"/>
    </xf>
    <xf numFmtId="0" fontId="13" fillId="30" borderId="7" xfId="3" applyNumberFormat="1" applyFont="1" applyFill="1" applyBorder="1" applyAlignment="1" applyProtection="1">
      <alignment horizontal="center" vertical="center" wrapText="1"/>
    </xf>
    <xf numFmtId="49" fontId="24" fillId="0" borderId="1" xfId="3" applyNumberFormat="1" applyFont="1" applyFill="1" applyBorder="1" applyAlignment="1" applyProtection="1">
      <alignment horizontal="right" vertical="center" wrapText="1"/>
    </xf>
    <xf numFmtId="49" fontId="24" fillId="0" borderId="1" xfId="3" applyNumberFormat="1" applyFont="1" applyFill="1" applyBorder="1" applyAlignment="1" applyProtection="1">
      <alignment horizontal="left" vertical="center" wrapText="1"/>
    </xf>
    <xf numFmtId="0" fontId="24" fillId="0" borderId="1" xfId="3" applyNumberFormat="1" applyFont="1" applyFill="1" applyBorder="1" applyAlignment="1" applyProtection="1">
      <alignment horizontal="center" vertical="center" wrapText="1"/>
    </xf>
    <xf numFmtId="0" fontId="24" fillId="0" borderId="1" xfId="3" applyNumberFormat="1" applyFont="1" applyFill="1" applyBorder="1" applyAlignment="1" applyProtection="1">
      <alignment horizontal="left" vertical="center" wrapText="1"/>
    </xf>
    <xf numFmtId="0" fontId="28" fillId="0" borderId="1" xfId="3" applyNumberFormat="1" applyFont="1" applyFill="1" applyBorder="1" applyAlignment="1" applyProtection="1">
      <alignment horizontal="left" vertical="center" wrapText="1"/>
    </xf>
    <xf numFmtId="49" fontId="24" fillId="0" borderId="1" xfId="3" applyNumberFormat="1" applyFont="1" applyFill="1" applyBorder="1" applyAlignment="1" applyProtection="1">
      <alignment horizontal="center" vertical="center" wrapText="1"/>
    </xf>
    <xf numFmtId="0" fontId="16" fillId="0" borderId="1" xfId="3" applyNumberFormat="1" applyFont="1" applyFill="1" applyBorder="1" applyAlignment="1" applyProtection="1">
      <alignment horizontal="center" vertical="center" wrapText="1"/>
    </xf>
    <xf numFmtId="0" fontId="16" fillId="33" borderId="12" xfId="3" applyNumberFormat="1" applyFont="1" applyFill="1" applyBorder="1" applyAlignment="1" applyProtection="1">
      <alignment horizontal="center" vertical="center" wrapText="1"/>
    </xf>
    <xf numFmtId="49" fontId="45" fillId="0" borderId="1" xfId="3" applyNumberFormat="1" applyFont="1" applyFill="1" applyBorder="1" applyAlignment="1" applyProtection="1">
      <alignment horizontal="left" vertical="center" wrapText="1" indent="1"/>
    </xf>
    <xf numFmtId="0" fontId="45" fillId="0" borderId="1" xfId="3" applyNumberFormat="1" applyFont="1" applyFill="1" applyBorder="1" applyAlignment="1" applyProtection="1">
      <alignment horizontal="center" vertical="center" wrapText="1"/>
    </xf>
    <xf numFmtId="0" fontId="24" fillId="0" borderId="1" xfId="3" applyNumberFormat="1" applyFont="1" applyFill="1" applyBorder="1" applyAlignment="1" applyProtection="1">
      <alignment horizontal="right" vertical="center" wrapText="1"/>
    </xf>
    <xf numFmtId="0" fontId="24" fillId="0" borderId="9" xfId="3" applyNumberFormat="1" applyFont="1" applyFill="1" applyBorder="1" applyAlignment="1" applyProtection="1">
      <alignment horizontal="right" vertical="center" wrapText="1"/>
    </xf>
    <xf numFmtId="0" fontId="13" fillId="30" borderId="12" xfId="3" applyNumberFormat="1" applyFont="1" applyFill="1" applyBorder="1" applyAlignment="1" applyProtection="1">
      <alignment horizontal="center" vertical="center" wrapText="1"/>
    </xf>
    <xf numFmtId="0" fontId="23" fillId="29" borderId="1" xfId="3" applyNumberFormat="1" applyFont="1" applyFill="1" applyBorder="1" applyAlignment="1" applyProtection="1">
      <alignment horizontal="left" vertical="center" wrapText="1"/>
    </xf>
    <xf numFmtId="0" fontId="22" fillId="11" borderId="1" xfId="3" applyNumberFormat="1" applyFont="1" applyFill="1" applyBorder="1" applyAlignment="1" applyProtection="1">
      <alignment horizontal="center" vertical="center"/>
    </xf>
    <xf numFmtId="0" fontId="22" fillId="11" borderId="1" xfId="3" applyNumberFormat="1" applyFont="1" applyFill="1" applyBorder="1" applyAlignment="1" applyProtection="1">
      <alignment horizontal="center" vertical="center" wrapText="1"/>
    </xf>
    <xf numFmtId="0" fontId="22" fillId="0" borderId="1" xfId="3" applyNumberFormat="1" applyFont="1" applyFill="1" applyBorder="1" applyAlignment="1" applyProtection="1">
      <alignment horizontal="center" vertical="center" wrapText="1"/>
    </xf>
    <xf numFmtId="0" fontId="12" fillId="0" borderId="1" xfId="3" applyNumberFormat="1" applyFont="1" applyFill="1" applyBorder="1" applyAlignment="1" applyProtection="1">
      <alignment horizontal="center" vertical="center" wrapText="1"/>
    </xf>
    <xf numFmtId="0" fontId="13" fillId="30" borderId="1" xfId="3" applyNumberFormat="1" applyFont="1" applyFill="1" applyBorder="1" applyAlignment="1" applyProtection="1">
      <alignment horizontal="center" vertical="center" wrapText="1"/>
    </xf>
    <xf numFmtId="0" fontId="6" fillId="0" borderId="14" xfId="3" applyNumberFormat="1" applyFont="1" applyFill="1" applyBorder="1" applyAlignment="1" applyProtection="1">
      <alignment horizontal="center"/>
    </xf>
    <xf numFmtId="0" fontId="46" fillId="0" borderId="15" xfId="3" applyNumberFormat="1" applyFont="1" applyFill="1" applyBorder="1" applyAlignment="1" applyProtection="1">
      <alignment horizontal="left" vertical="center"/>
    </xf>
    <xf numFmtId="0" fontId="16" fillId="0" borderId="17" xfId="3" applyNumberFormat="1" applyFont="1" applyFill="1" applyBorder="1" applyAlignment="1" applyProtection="1">
      <alignment horizontal="center" vertical="center" wrapText="1"/>
    </xf>
    <xf numFmtId="0" fontId="24" fillId="0" borderId="5" xfId="3" applyNumberFormat="1" applyFont="1" applyFill="1" applyBorder="1" applyAlignment="1" applyProtection="1">
      <alignment horizontal="right" vertical="center" wrapText="1"/>
    </xf>
    <xf numFmtId="0" fontId="24" fillId="0" borderId="5" xfId="3" applyNumberFormat="1" applyFont="1" applyFill="1" applyBorder="1" applyAlignment="1" applyProtection="1">
      <alignment horizontal="left" vertical="center" wrapText="1"/>
    </xf>
    <xf numFmtId="0" fontId="16" fillId="0" borderId="5" xfId="3" applyNumberFormat="1" applyFont="1" applyFill="1" applyBorder="1" applyAlignment="1" applyProtection="1">
      <alignment horizontal="center" vertical="center" wrapText="1"/>
    </xf>
    <xf numFmtId="179" fontId="13" fillId="3" borderId="0" xfId="3" applyNumberFormat="1" applyFont="1" applyFill="1" applyBorder="1" applyAlignment="1" applyProtection="1">
      <alignment horizontal="center" vertical="center"/>
    </xf>
    <xf numFmtId="179" fontId="36" fillId="0" borderId="0" xfId="3" applyNumberFormat="1" applyFont="1" applyFill="1" applyBorder="1" applyAlignment="1" applyProtection="1">
      <alignment horizontal="center"/>
    </xf>
    <xf numFmtId="176" fontId="10" fillId="0" borderId="0" xfId="3" applyNumberFormat="1" applyFont="1" applyFill="1" applyBorder="1" applyAlignment="1" applyProtection="1">
      <alignment horizontal="left" vertical="center" wrapText="1"/>
    </xf>
    <xf numFmtId="179" fontId="13" fillId="34" borderId="3" xfId="3" applyNumberFormat="1" applyFont="1" applyFill="1" applyBorder="1" applyAlignment="1" applyProtection="1">
      <alignment horizontal="center" vertical="center"/>
    </xf>
    <xf numFmtId="49" fontId="12" fillId="11" borderId="1" xfId="3" applyNumberFormat="1" applyFont="1" applyFill="1" applyBorder="1" applyAlignment="1" applyProtection="1">
      <alignment horizontal="center" vertical="center"/>
    </xf>
    <xf numFmtId="49" fontId="12" fillId="11" borderId="1" xfId="3" applyNumberFormat="1" applyFont="1" applyFill="1" applyBorder="1" applyAlignment="1" applyProtection="1">
      <alignment horizontal="center" vertical="center" wrapText="1"/>
    </xf>
    <xf numFmtId="0" fontId="36" fillId="0" borderId="1" xfId="0" applyFont="1" applyBorder="1" applyAlignment="1">
      <alignment horizontal="center" vertical="center"/>
    </xf>
    <xf numFmtId="0" fontId="27" fillId="0" borderId="1" xfId="0" applyFont="1" applyBorder="1" applyAlignment="1">
      <alignment horizontal="center" wrapText="1"/>
    </xf>
    <xf numFmtId="0" fontId="27" fillId="0" borderId="10" xfId="0" applyFont="1" applyBorder="1" applyAlignment="1">
      <alignment horizontal="center" wrapText="1"/>
    </xf>
    <xf numFmtId="0" fontId="27" fillId="0" borderId="10" xfId="0" applyFont="1" applyBorder="1" applyAlignment="1">
      <alignment horizontal="center" vertical="center"/>
    </xf>
    <xf numFmtId="49" fontId="12" fillId="0" borderId="1" xfId="3" applyNumberFormat="1" applyFont="1" applyFill="1" applyBorder="1" applyAlignment="1" applyProtection="1">
      <alignment horizontal="center" vertical="center" wrapText="1"/>
    </xf>
    <xf numFmtId="49" fontId="12" fillId="0" borderId="7" xfId="3" applyNumberFormat="1" applyFont="1" applyFill="1" applyBorder="1" applyAlignment="1" applyProtection="1">
      <alignment horizontal="center" vertical="center" wrapText="1"/>
    </xf>
    <xf numFmtId="49" fontId="12" fillId="0" borderId="10" xfId="3" applyNumberFormat="1" applyFont="1" applyFill="1" applyBorder="1" applyAlignment="1" applyProtection="1">
      <alignment horizontal="center" vertical="center" wrapText="1"/>
    </xf>
    <xf numFmtId="0" fontId="36" fillId="0" borderId="1" xfId="0" applyFont="1" applyBorder="1" applyAlignment="1">
      <alignment horizontal="center" vertical="center" wrapText="1"/>
    </xf>
    <xf numFmtId="0" fontId="27" fillId="0" borderId="4" xfId="0" applyFont="1" applyBorder="1" applyAlignment="1">
      <alignment horizontal="center" wrapText="1"/>
    </xf>
    <xf numFmtId="0" fontId="27" fillId="0" borderId="1" xfId="0" applyFont="1" applyBorder="1" applyAlignment="1">
      <alignment horizontal="center"/>
    </xf>
    <xf numFmtId="49" fontId="105" fillId="0" borderId="1" xfId="0" applyNumberFormat="1" applyFont="1" applyFill="1" applyBorder="1" applyAlignment="1">
      <alignment horizontal="left" vertical="center" wrapText="1"/>
    </xf>
    <xf numFmtId="0" fontId="94" fillId="0" borderId="1" xfId="0" applyFont="1" applyBorder="1" applyAlignment="1">
      <alignment horizontal="left" vertical="center" wrapText="1"/>
    </xf>
    <xf numFmtId="49" fontId="21" fillId="60" borderId="7" xfId="0" applyNumberFormat="1" applyFont="1" applyFill="1" applyBorder="1" applyAlignment="1">
      <alignment horizontal="left" vertical="center"/>
    </xf>
    <xf numFmtId="49" fontId="21" fillId="60" borderId="4" xfId="0" applyNumberFormat="1" applyFont="1" applyFill="1" applyBorder="1" applyAlignment="1">
      <alignment horizontal="left" vertical="center"/>
    </xf>
    <xf numFmtId="49" fontId="21" fillId="60" borderId="10" xfId="0" applyNumberFormat="1" applyFont="1" applyFill="1" applyBorder="1" applyAlignment="1">
      <alignment horizontal="left" vertical="center"/>
    </xf>
    <xf numFmtId="49" fontId="21" fillId="13" borderId="7" xfId="0" applyNumberFormat="1" applyFont="1" applyFill="1" applyBorder="1" applyAlignment="1">
      <alignment horizontal="left" vertical="center"/>
    </xf>
    <xf numFmtId="49" fontId="21" fillId="13" borderId="4" xfId="0" applyNumberFormat="1" applyFont="1" applyFill="1" applyBorder="1" applyAlignment="1">
      <alignment horizontal="left" vertical="center"/>
    </xf>
    <xf numFmtId="49" fontId="21" fillId="13" borderId="10" xfId="0" applyNumberFormat="1" applyFont="1" applyFill="1" applyBorder="1" applyAlignment="1">
      <alignment horizontal="left" vertical="center"/>
    </xf>
    <xf numFmtId="0" fontId="23" fillId="12" borderId="1" xfId="0" applyFont="1" applyFill="1" applyBorder="1" applyAlignment="1">
      <alignment horizontal="center" vertical="center" wrapText="1"/>
    </xf>
    <xf numFmtId="0" fontId="105" fillId="0" borderId="1" xfId="0" applyFont="1" applyBorder="1" applyAlignment="1">
      <alignment horizontal="left" vertical="center" wrapText="1"/>
    </xf>
    <xf numFmtId="0" fontId="105" fillId="0" borderId="1" xfId="0" applyFont="1" applyFill="1" applyBorder="1" applyAlignment="1">
      <alignment horizontal="left" vertical="center" wrapText="1"/>
    </xf>
    <xf numFmtId="170" fontId="19" fillId="52" borderId="7" xfId="3" applyFont="1" applyFill="1" applyBorder="1" applyAlignment="1">
      <alignment horizontal="left" vertical="center" wrapText="1"/>
    </xf>
    <xf numFmtId="170" fontId="19" fillId="52" borderId="10" xfId="3" applyFont="1" applyFill="1" applyBorder="1" applyAlignment="1">
      <alignment horizontal="left" vertical="center" wrapText="1"/>
    </xf>
    <xf numFmtId="49" fontId="94" fillId="0" borderId="1" xfId="0" applyNumberFormat="1" applyFont="1" applyBorder="1" applyAlignment="1">
      <alignment horizontal="left" vertical="center" wrapText="1"/>
    </xf>
    <xf numFmtId="49" fontId="19" fillId="0" borderId="1" xfId="3" applyNumberFormat="1" applyFont="1" applyFill="1" applyBorder="1" applyAlignment="1">
      <alignment horizontal="left" vertical="center" wrapText="1"/>
    </xf>
    <xf numFmtId="1" fontId="21" fillId="60" borderId="7" xfId="4" applyNumberFormat="1" applyFont="1" applyFill="1" applyBorder="1" applyAlignment="1">
      <alignment horizontal="left" vertical="center"/>
    </xf>
    <xf numFmtId="1" fontId="21" fillId="60" borderId="10" xfId="4" applyNumberFormat="1" applyFont="1" applyFill="1" applyBorder="1" applyAlignment="1">
      <alignment horizontal="left" vertical="center"/>
    </xf>
    <xf numFmtId="0" fontId="105" fillId="52" borderId="1" xfId="0" applyFont="1" applyFill="1" applyBorder="1" applyAlignment="1">
      <alignment horizontal="left" vertical="center" wrapText="1"/>
    </xf>
    <xf numFmtId="1" fontId="21" fillId="60" borderId="1" xfId="4" applyNumberFormat="1" applyFont="1" applyFill="1" applyBorder="1" applyAlignment="1">
      <alignment horizontal="left" vertical="center"/>
    </xf>
    <xf numFmtId="0" fontId="108" fillId="0" borderId="1" xfId="0" applyFont="1" applyFill="1" applyBorder="1" applyAlignment="1">
      <alignment horizontal="left" vertical="center" wrapText="1"/>
    </xf>
    <xf numFmtId="0" fontId="23" fillId="12" borderId="7" xfId="0" applyFont="1" applyFill="1" applyBorder="1" applyAlignment="1">
      <alignment horizontal="center" vertical="center" wrapText="1"/>
    </xf>
    <xf numFmtId="0" fontId="23" fillId="12" borderId="10" xfId="0" applyFont="1" applyFill="1" applyBorder="1" applyAlignment="1">
      <alignment horizontal="center" vertical="center" wrapText="1"/>
    </xf>
    <xf numFmtId="49" fontId="19" fillId="52" borderId="1" xfId="0" applyNumberFormat="1" applyFont="1" applyFill="1" applyBorder="1" applyAlignment="1">
      <alignment horizontal="left" vertical="center" wrapText="1"/>
    </xf>
    <xf numFmtId="0" fontId="20" fillId="11" borderId="47" xfId="0" applyFont="1" applyFill="1" applyBorder="1" applyAlignment="1">
      <alignment horizontal="center" vertical="center" wrapText="1"/>
    </xf>
    <xf numFmtId="0" fontId="20" fillId="11" borderId="48" xfId="0" applyFont="1" applyFill="1" applyBorder="1" applyAlignment="1">
      <alignment horizontal="center" vertical="center" wrapText="1"/>
    </xf>
    <xf numFmtId="0" fontId="20" fillId="11" borderId="49" xfId="0" applyFont="1" applyFill="1" applyBorder="1" applyAlignment="1">
      <alignment horizontal="center" vertical="center" wrapText="1"/>
    </xf>
    <xf numFmtId="0" fontId="22" fillId="11" borderId="12" xfId="0" applyFont="1" applyFill="1" applyBorder="1" applyAlignment="1">
      <alignment horizontal="center" vertical="center" wrapText="1"/>
    </xf>
    <xf numFmtId="0" fontId="22" fillId="11" borderId="69" xfId="0" applyFont="1" applyFill="1" applyBorder="1" applyAlignment="1">
      <alignment horizontal="center" vertical="center" wrapText="1"/>
    </xf>
    <xf numFmtId="0" fontId="22" fillId="11" borderId="68" xfId="0" applyFont="1" applyFill="1" applyBorder="1" applyAlignment="1">
      <alignment horizontal="center" vertical="center" wrapText="1"/>
    </xf>
    <xf numFmtId="49" fontId="21" fillId="13" borderId="1" xfId="0" applyNumberFormat="1" applyFont="1" applyFill="1" applyBorder="1" applyAlignment="1">
      <alignment horizontal="left" vertical="center"/>
    </xf>
    <xf numFmtId="0" fontId="21" fillId="0" borderId="3" xfId="0" applyFont="1" applyBorder="1" applyAlignment="1">
      <alignment horizontal="left" vertical="center" wrapText="1"/>
    </xf>
    <xf numFmtId="0" fontId="22" fillId="11" borderId="7" xfId="0" applyFont="1" applyFill="1" applyBorder="1" applyAlignment="1">
      <alignment horizontal="center" vertical="center" wrapText="1"/>
    </xf>
    <xf numFmtId="0" fontId="22" fillId="11" borderId="4" xfId="0" applyFont="1" applyFill="1" applyBorder="1" applyAlignment="1">
      <alignment horizontal="center" vertical="center" wrapText="1"/>
    </xf>
    <xf numFmtId="0" fontId="22" fillId="11" borderId="10" xfId="0" applyFont="1" applyFill="1" applyBorder="1" applyAlignment="1">
      <alignment horizontal="center" vertical="center" wrapText="1"/>
    </xf>
    <xf numFmtId="0" fontId="19" fillId="0" borderId="47" xfId="0" applyFont="1" applyBorder="1" applyAlignment="1">
      <alignment horizontal="left" vertical="center" wrapText="1"/>
    </xf>
    <xf numFmtId="0" fontId="19" fillId="0" borderId="48" xfId="0" applyFont="1" applyBorder="1" applyAlignment="1">
      <alignment horizontal="left" vertical="center" wrapText="1"/>
    </xf>
    <xf numFmtId="0" fontId="19" fillId="0" borderId="49" xfId="0" applyFont="1" applyBorder="1" applyAlignment="1">
      <alignment horizontal="left" vertical="center" wrapText="1"/>
    </xf>
    <xf numFmtId="0" fontId="21" fillId="0" borderId="3" xfId="0" applyFont="1" applyBorder="1" applyAlignment="1">
      <alignment vertical="center" wrapText="1"/>
    </xf>
    <xf numFmtId="0" fontId="106" fillId="12" borderId="7" xfId="0" applyFont="1" applyFill="1" applyBorder="1" applyAlignment="1">
      <alignment horizontal="center" vertical="center" wrapText="1"/>
    </xf>
    <xf numFmtId="0" fontId="106" fillId="12" borderId="4" xfId="0" applyFont="1" applyFill="1" applyBorder="1" applyAlignment="1">
      <alignment horizontal="center" vertical="center" wrapText="1"/>
    </xf>
    <xf numFmtId="0" fontId="94" fillId="0" borderId="1" xfId="0" applyFont="1" applyFill="1" applyBorder="1" applyAlignment="1">
      <alignment horizontal="left" vertical="center" wrapText="1"/>
    </xf>
    <xf numFmtId="0" fontId="94" fillId="52" borderId="1" xfId="0" applyFont="1" applyFill="1" applyBorder="1" applyAlignment="1">
      <alignment horizontal="left" vertical="center" wrapText="1"/>
    </xf>
    <xf numFmtId="49" fontId="105" fillId="0" borderId="1" xfId="3" applyNumberFormat="1" applyFont="1" applyBorder="1" applyAlignment="1">
      <alignment horizontal="left" vertical="center" wrapText="1"/>
    </xf>
    <xf numFmtId="49" fontId="19" fillId="52" borderId="1" xfId="3" applyNumberFormat="1" applyFont="1" applyFill="1" applyBorder="1" applyAlignment="1">
      <alignment horizontal="left" vertical="center" wrapText="1"/>
    </xf>
    <xf numFmtId="0" fontId="23" fillId="12" borderId="13" xfId="0" applyFont="1" applyFill="1" applyBorder="1" applyAlignment="1">
      <alignment horizontal="center" vertical="center" wrapText="1"/>
    </xf>
    <xf numFmtId="0" fontId="23" fillId="12" borderId="70" xfId="0" applyFont="1" applyFill="1" applyBorder="1" applyAlignment="1">
      <alignment horizontal="center" vertical="center" wrapText="1"/>
    </xf>
    <xf numFmtId="49" fontId="21" fillId="13" borderId="7" xfId="0" applyNumberFormat="1" applyFont="1" applyFill="1" applyBorder="1" applyAlignment="1">
      <alignment horizontal="center" vertical="center"/>
    </xf>
    <xf numFmtId="49" fontId="21" fillId="13" borderId="10" xfId="0" applyNumberFormat="1" applyFont="1" applyFill="1" applyBorder="1" applyAlignment="1">
      <alignment horizontal="center" vertical="center"/>
    </xf>
    <xf numFmtId="1" fontId="21" fillId="60" borderId="7" xfId="4" applyNumberFormat="1" applyFont="1" applyFill="1" applyBorder="1" applyAlignment="1">
      <alignment horizontal="center" vertical="center"/>
    </xf>
    <xf numFmtId="1" fontId="21" fillId="60" borderId="10" xfId="4" applyNumberFormat="1" applyFont="1" applyFill="1" applyBorder="1" applyAlignment="1">
      <alignment horizontal="center" vertical="center"/>
    </xf>
    <xf numFmtId="0" fontId="27" fillId="0" borderId="0" xfId="0" applyFont="1" applyBorder="1" applyAlignment="1">
      <alignment horizontal="center"/>
    </xf>
    <xf numFmtId="0" fontId="12" fillId="0" borderId="0" xfId="0" applyFont="1" applyBorder="1" applyAlignment="1">
      <alignment horizontal="left" vertical="center"/>
    </xf>
    <xf numFmtId="49" fontId="13" fillId="8" borderId="1" xfId="0" applyNumberFormat="1" applyFont="1" applyFill="1" applyBorder="1" applyAlignment="1">
      <alignment horizontal="center" vertical="center" wrapText="1"/>
    </xf>
    <xf numFmtId="0" fontId="13" fillId="8" borderId="1" xfId="0" applyFont="1" applyFill="1" applyBorder="1" applyAlignment="1">
      <alignment horizontal="center" vertical="center" wrapText="1"/>
    </xf>
    <xf numFmtId="49" fontId="13" fillId="8" borderId="13" xfId="0" applyNumberFormat="1" applyFont="1" applyFill="1" applyBorder="1" applyAlignment="1">
      <alignment horizontal="center" vertical="center" wrapText="1"/>
    </xf>
    <xf numFmtId="0" fontId="13" fillId="8" borderId="6" xfId="0" applyFont="1" applyFill="1" applyBorder="1" applyAlignment="1">
      <alignment horizontal="center" vertical="center" wrapText="1"/>
    </xf>
    <xf numFmtId="1" fontId="24" fillId="0" borderId="5" xfId="3" applyNumberFormat="1" applyFont="1" applyFill="1" applyBorder="1" applyAlignment="1" applyProtection="1">
      <alignment horizontal="left" vertical="center" wrapText="1"/>
    </xf>
    <xf numFmtId="1" fontId="24" fillId="0" borderId="9" xfId="3" applyNumberFormat="1" applyFont="1" applyFill="1" applyBorder="1" applyAlignment="1" applyProtection="1">
      <alignment horizontal="left" vertical="center" wrapText="1"/>
    </xf>
    <xf numFmtId="1" fontId="24" fillId="0" borderId="5" xfId="3" applyNumberFormat="1" applyFont="1" applyFill="1" applyBorder="1" applyAlignment="1" applyProtection="1">
      <alignment horizontal="right" vertical="center" wrapText="1"/>
    </xf>
    <xf numFmtId="1" fontId="24" fillId="0" borderId="9" xfId="3" applyNumberFormat="1" applyFont="1" applyFill="1" applyBorder="1" applyAlignment="1" applyProtection="1">
      <alignment horizontal="right" vertical="center" wrapText="1"/>
    </xf>
    <xf numFmtId="1" fontId="24" fillId="0" borderId="5" xfId="3" applyNumberFormat="1" applyFont="1" applyFill="1" applyBorder="1" applyAlignment="1" applyProtection="1">
      <alignment horizontal="center" vertical="center" wrapText="1"/>
    </xf>
    <xf numFmtId="1" fontId="24" fillId="0" borderId="9" xfId="3" applyNumberFormat="1" applyFont="1" applyFill="1" applyBorder="1" applyAlignment="1" applyProtection="1">
      <alignment horizontal="center" vertical="center" wrapText="1"/>
    </xf>
    <xf numFmtId="1" fontId="24" fillId="0" borderId="1" xfId="3" applyNumberFormat="1" applyFont="1" applyFill="1" applyBorder="1" applyAlignment="1" applyProtection="1">
      <alignment horizontal="left" vertical="center" wrapText="1"/>
    </xf>
    <xf numFmtId="1" fontId="24" fillId="0" borderId="1" xfId="3" applyNumberFormat="1" applyFont="1" applyFill="1" applyBorder="1" applyAlignment="1" applyProtection="1">
      <alignment horizontal="center" vertical="center" wrapText="1"/>
    </xf>
    <xf numFmtId="176" fontId="10" fillId="0" borderId="0" xfId="3" applyNumberFormat="1" applyFont="1" applyFill="1" applyBorder="1" applyAlignment="1" applyProtection="1">
      <alignment horizontal="left"/>
    </xf>
    <xf numFmtId="176" fontId="10" fillId="0" borderId="37" xfId="3" applyNumberFormat="1" applyFont="1" applyFill="1" applyBorder="1" applyAlignment="1" applyProtection="1">
      <alignment horizontal="left"/>
    </xf>
    <xf numFmtId="0" fontId="47" fillId="35" borderId="0" xfId="3" applyNumberFormat="1" applyFont="1" applyFill="1" applyBorder="1" applyAlignment="1" applyProtection="1">
      <alignment horizontal="center"/>
    </xf>
    <xf numFmtId="49" fontId="0" fillId="0" borderId="0" xfId="3" applyNumberFormat="1" applyFont="1" applyFill="1" applyBorder="1" applyAlignment="1" applyProtection="1">
      <alignment horizontal="left" vertical="center" wrapText="1" indent="1"/>
    </xf>
    <xf numFmtId="0" fontId="0" fillId="0" borderId="0" xfId="3" applyNumberFormat="1" applyFont="1" applyFill="1" applyBorder="1" applyAlignment="1" applyProtection="1">
      <alignment horizontal="left" vertical="center" wrapText="1" indent="1"/>
    </xf>
    <xf numFmtId="14" fontId="55" fillId="0" borderId="0" xfId="3" applyNumberFormat="1" applyFont="1" applyFill="1" applyBorder="1" applyAlignment="1" applyProtection="1">
      <alignment horizontal="left" indent="1"/>
    </xf>
    <xf numFmtId="0" fontId="29" fillId="36" borderId="0" xfId="3" applyNumberFormat="1" applyFont="1" applyFill="1" applyBorder="1" applyAlignment="1" applyProtection="1">
      <alignment horizontal="right"/>
    </xf>
    <xf numFmtId="49" fontId="83" fillId="84" borderId="5" xfId="3" applyNumberFormat="1" applyFont="1" applyFill="1" applyBorder="1" applyAlignment="1">
      <alignment horizontal="center" vertical="center" wrapText="1"/>
    </xf>
    <xf numFmtId="49" fontId="83" fillId="84" borderId="2" xfId="3" applyNumberFormat="1" applyFont="1" applyFill="1" applyBorder="1" applyAlignment="1">
      <alignment horizontal="center" vertical="center" wrapText="1"/>
    </xf>
    <xf numFmtId="49" fontId="83" fillId="84" borderId="9" xfId="3" applyNumberFormat="1" applyFont="1" applyFill="1" applyBorder="1" applyAlignment="1">
      <alignment horizontal="center" vertical="center" wrapText="1"/>
    </xf>
    <xf numFmtId="0" fontId="83" fillId="0" borderId="5" xfId="3" applyNumberFormat="1" applyFont="1" applyFill="1" applyBorder="1" applyAlignment="1">
      <alignment horizontal="left" vertical="center" wrapText="1"/>
    </xf>
    <xf numFmtId="0" fontId="83" fillId="0" borderId="2" xfId="3" applyNumberFormat="1" applyFont="1" applyFill="1" applyBorder="1" applyAlignment="1">
      <alignment horizontal="left" vertical="center" wrapText="1"/>
    </xf>
    <xf numFmtId="0" fontId="83" fillId="0" borderId="9" xfId="3" applyNumberFormat="1" applyFont="1" applyFill="1" applyBorder="1" applyAlignment="1">
      <alignment horizontal="left" vertical="center" wrapText="1"/>
    </xf>
    <xf numFmtId="169" fontId="126" fillId="85" borderId="5" xfId="3" applyNumberFormat="1" applyFont="1" applyFill="1" applyBorder="1" applyAlignment="1">
      <alignment horizontal="center" vertical="center"/>
    </xf>
    <xf numFmtId="169" fontId="126" fillId="85" borderId="2" xfId="3" applyNumberFormat="1" applyFont="1" applyFill="1" applyBorder="1" applyAlignment="1">
      <alignment horizontal="center" vertical="center"/>
    </xf>
    <xf numFmtId="169" fontId="126" fillId="85" borderId="9" xfId="3" applyNumberFormat="1" applyFont="1" applyFill="1" applyBorder="1" applyAlignment="1">
      <alignment horizontal="center" vertical="center"/>
    </xf>
    <xf numFmtId="169" fontId="126" fillId="84" borderId="5" xfId="3" applyNumberFormat="1" applyFont="1" applyFill="1" applyBorder="1" applyAlignment="1">
      <alignment horizontal="center" vertical="center"/>
    </xf>
    <xf numFmtId="169" fontId="126" fillId="84" borderId="2" xfId="3" applyNumberFormat="1" applyFont="1" applyFill="1" applyBorder="1" applyAlignment="1">
      <alignment horizontal="center" vertical="center"/>
    </xf>
    <xf numFmtId="169" fontId="126" fillId="84" borderId="9" xfId="3" applyNumberFormat="1" applyFont="1" applyFill="1" applyBorder="1" applyAlignment="1">
      <alignment horizontal="center" vertical="center"/>
    </xf>
    <xf numFmtId="1" fontId="83" fillId="84" borderId="5" xfId="3" applyNumberFormat="1" applyFont="1" applyFill="1" applyBorder="1" applyAlignment="1">
      <alignment horizontal="center" vertical="center" wrapText="1"/>
    </xf>
    <xf numFmtId="1" fontId="83" fillId="84" borderId="2" xfId="3" applyNumberFormat="1" applyFont="1" applyFill="1" applyBorder="1" applyAlignment="1">
      <alignment horizontal="center" vertical="center" wrapText="1"/>
    </xf>
    <xf numFmtId="1" fontId="83" fillId="84" borderId="9" xfId="3" applyNumberFormat="1" applyFont="1" applyFill="1" applyBorder="1" applyAlignment="1">
      <alignment horizontal="center" vertical="center" wrapText="1"/>
    </xf>
    <xf numFmtId="0" fontId="83" fillId="84" borderId="5" xfId="3" applyNumberFormat="1" applyFont="1" applyFill="1" applyBorder="1" applyAlignment="1">
      <alignment horizontal="center" vertical="center" wrapText="1"/>
    </xf>
    <xf numFmtId="0" fontId="83" fillId="84" borderId="2" xfId="3" applyNumberFormat="1" applyFont="1" applyFill="1" applyBorder="1" applyAlignment="1">
      <alignment horizontal="center" vertical="center" wrapText="1"/>
    </xf>
    <xf numFmtId="0" fontId="83" fillId="84" borderId="9" xfId="3" applyNumberFormat="1" applyFont="1" applyFill="1" applyBorder="1" applyAlignment="1">
      <alignment horizontal="center" vertical="center" wrapText="1"/>
    </xf>
    <xf numFmtId="0" fontId="83" fillId="84" borderId="5" xfId="3" applyNumberFormat="1" applyFont="1" applyFill="1" applyBorder="1" applyAlignment="1">
      <alignment horizontal="left" vertical="center" wrapText="1"/>
    </xf>
    <xf numFmtId="0" fontId="83" fillId="84" borderId="2" xfId="3" applyNumberFormat="1" applyFont="1" applyFill="1" applyBorder="1" applyAlignment="1">
      <alignment horizontal="left" vertical="center" wrapText="1"/>
    </xf>
    <xf numFmtId="0" fontId="83" fillId="84" borderId="9" xfId="3" applyNumberFormat="1" applyFont="1" applyFill="1" applyBorder="1" applyAlignment="1">
      <alignment horizontal="left" vertical="center" wrapText="1"/>
    </xf>
    <xf numFmtId="0" fontId="83" fillId="84" borderId="5" xfId="3" applyNumberFormat="1" applyFont="1" applyFill="1" applyBorder="1" applyAlignment="1">
      <alignment horizontal="right" vertical="center"/>
    </xf>
    <xf numFmtId="0" fontId="83" fillId="84" borderId="2" xfId="3" applyNumberFormat="1" applyFont="1" applyFill="1" applyBorder="1" applyAlignment="1">
      <alignment horizontal="right" vertical="center"/>
    </xf>
    <xf numFmtId="0" fontId="83" fillId="84" borderId="9" xfId="3" applyNumberFormat="1" applyFont="1" applyFill="1" applyBorder="1" applyAlignment="1">
      <alignment horizontal="right" vertical="center"/>
    </xf>
    <xf numFmtId="1" fontId="83" fillId="0" borderId="5" xfId="3" applyNumberFormat="1" applyFont="1" applyFill="1" applyBorder="1" applyAlignment="1" applyProtection="1">
      <alignment horizontal="center" vertical="center" wrapText="1"/>
    </xf>
    <xf numFmtId="1" fontId="16" fillId="0" borderId="5" xfId="3" applyNumberFormat="1" applyFont="1" applyFill="1" applyBorder="1" applyAlignment="1" applyProtection="1">
      <alignment horizontal="center" vertical="center" wrapText="1"/>
    </xf>
    <xf numFmtId="169" fontId="16" fillId="0" borderId="5" xfId="3" applyNumberFormat="1" applyFont="1" applyBorder="1" applyAlignment="1" applyProtection="1">
      <alignment horizontal="center" vertical="center" wrapText="1"/>
    </xf>
    <xf numFmtId="169" fontId="16" fillId="0" borderId="5" xfId="3" applyNumberFormat="1" applyFont="1" applyFill="1" applyBorder="1" applyAlignment="1" applyProtection="1">
      <alignment horizontal="center" vertical="center" wrapText="1"/>
    </xf>
    <xf numFmtId="169" fontId="10" fillId="0" borderId="5" xfId="3" applyNumberFormat="1" applyFont="1" applyFill="1" applyBorder="1" applyAlignment="1" applyProtection="1">
      <alignment horizontal="center" vertical="center"/>
    </xf>
    <xf numFmtId="49" fontId="16" fillId="0" borderId="5" xfId="3" applyNumberFormat="1" applyFont="1" applyFill="1" applyBorder="1" applyAlignment="1" applyProtection="1">
      <alignment horizontal="center" vertical="center" wrapText="1"/>
    </xf>
    <xf numFmtId="169" fontId="10" fillId="0" borderId="2" xfId="3" applyNumberFormat="1" applyFont="1" applyFill="1" applyBorder="1" applyAlignment="1" applyProtection="1">
      <alignment horizontal="center" vertical="center"/>
    </xf>
    <xf numFmtId="169" fontId="10" fillId="0" borderId="9" xfId="3" applyNumberFormat="1" applyFont="1" applyFill="1" applyBorder="1" applyAlignment="1" applyProtection="1">
      <alignment horizontal="center" vertical="center"/>
    </xf>
    <xf numFmtId="49" fontId="12" fillId="0" borderId="5" xfId="3" applyNumberFormat="1" applyFont="1" applyFill="1" applyBorder="1" applyAlignment="1" applyProtection="1">
      <alignment horizontal="center" vertical="center" wrapText="1"/>
    </xf>
    <xf numFmtId="0" fontId="12" fillId="0" borderId="5" xfId="3" applyNumberFormat="1" applyFont="1" applyFill="1" applyBorder="1" applyAlignment="1" applyProtection="1">
      <alignment horizontal="center" vertical="center" wrapText="1"/>
    </xf>
    <xf numFmtId="1" fontId="12" fillId="0" borderId="5" xfId="3" applyNumberFormat="1" applyFont="1" applyFill="1" applyBorder="1" applyAlignment="1" applyProtection="1">
      <alignment horizontal="center" vertical="center" wrapText="1"/>
    </xf>
    <xf numFmtId="0" fontId="16" fillId="11" borderId="5" xfId="3" applyNumberFormat="1" applyFont="1" applyFill="1" applyBorder="1" applyAlignment="1" applyProtection="1">
      <alignment horizontal="center" vertical="center" wrapText="1"/>
    </xf>
    <xf numFmtId="170" fontId="16" fillId="0" borderId="1" xfId="3" applyFont="1" applyFill="1" applyBorder="1" applyAlignment="1" applyProtection="1">
      <alignment horizontal="center" vertical="center" wrapText="1"/>
    </xf>
    <xf numFmtId="170" fontId="16" fillId="0" borderId="5" xfId="3" applyFont="1" applyBorder="1" applyAlignment="1" applyProtection="1">
      <alignment horizontal="center" vertical="center" wrapText="1"/>
    </xf>
    <xf numFmtId="170" fontId="16" fillId="0" borderId="5" xfId="3" applyFont="1" applyBorder="1" applyAlignment="1" applyProtection="1">
      <alignment horizontal="left" vertical="center" wrapText="1"/>
    </xf>
    <xf numFmtId="0" fontId="16" fillId="0" borderId="5" xfId="3" applyNumberFormat="1" applyFont="1" applyBorder="1" applyAlignment="1" applyProtection="1">
      <alignment horizontal="center" vertical="center" wrapText="1"/>
    </xf>
    <xf numFmtId="1" fontId="16" fillId="11" borderId="5" xfId="3" applyNumberFormat="1" applyFont="1" applyFill="1" applyBorder="1" applyAlignment="1" applyProtection="1">
      <alignment horizontal="center" vertical="center" wrapText="1"/>
    </xf>
    <xf numFmtId="169" fontId="29" fillId="19" borderId="1" xfId="3" applyNumberFormat="1" applyFont="1" applyFill="1" applyBorder="1" applyAlignment="1" applyProtection="1">
      <alignment horizontal="center" vertical="center"/>
    </xf>
    <xf numFmtId="0" fontId="31" fillId="14" borderId="1" xfId="3" applyNumberFormat="1" applyFont="1" applyFill="1" applyBorder="1" applyAlignment="1" applyProtection="1">
      <alignment horizontal="center" vertical="center"/>
    </xf>
    <xf numFmtId="169" fontId="12" fillId="0" borderId="1" xfId="3" applyNumberFormat="1" applyFont="1" applyFill="1" applyBorder="1" applyAlignment="1" applyProtection="1">
      <alignment horizontal="center" vertical="center" wrapText="1"/>
    </xf>
    <xf numFmtId="49" fontId="12" fillId="0" borderId="1" xfId="3" applyNumberFormat="1" applyFont="1" applyBorder="1" applyAlignment="1">
      <alignment horizontal="center" vertical="center" wrapText="1"/>
    </xf>
    <xf numFmtId="0" fontId="29" fillId="0" borderId="0" xfId="3" applyNumberFormat="1" applyFont="1" applyFill="1" applyBorder="1" applyAlignment="1" applyProtection="1">
      <alignment horizontal="left" vertical="center"/>
    </xf>
    <xf numFmtId="0" fontId="29" fillId="4" borderId="1" xfId="3" applyNumberFormat="1" applyFont="1" applyFill="1" applyBorder="1" applyAlignment="1" applyProtection="1">
      <alignment horizontal="center" vertical="center"/>
    </xf>
    <xf numFmtId="170" fontId="13" fillId="16" borderId="1" xfId="3" applyFont="1" applyFill="1" applyBorder="1" applyAlignment="1" applyProtection="1">
      <alignment horizontal="center" vertical="center" wrapText="1"/>
    </xf>
    <xf numFmtId="0" fontId="31" fillId="17" borderId="1" xfId="3" applyNumberFormat="1" applyFont="1" applyFill="1" applyBorder="1" applyAlignment="1" applyProtection="1">
      <alignment horizontal="center" vertical="center"/>
    </xf>
    <xf numFmtId="0" fontId="31" fillId="18" borderId="1" xfId="3" applyNumberFormat="1" applyFont="1" applyFill="1" applyBorder="1" applyAlignment="1" applyProtection="1">
      <alignment horizontal="center" vertical="center" wrapText="1"/>
    </xf>
    <xf numFmtId="170" fontId="12" fillId="0" borderId="1" xfId="3" applyFont="1" applyBorder="1" applyAlignment="1" applyProtection="1">
      <alignment horizontal="center" vertical="center" wrapText="1"/>
    </xf>
    <xf numFmtId="1" fontId="12" fillId="0" borderId="1" xfId="3" applyNumberFormat="1" applyFont="1" applyFill="1" applyBorder="1" applyAlignment="1" applyProtection="1">
      <alignment horizontal="center" vertical="center" wrapText="1"/>
    </xf>
    <xf numFmtId="49" fontId="34" fillId="0" borderId="1" xfId="3" applyNumberFormat="1" applyFont="1" applyFill="1" applyBorder="1" applyAlignment="1" applyProtection="1">
      <alignment horizontal="center" vertical="center" wrapText="1"/>
    </xf>
    <xf numFmtId="169" fontId="10" fillId="11" borderId="5" xfId="3" applyNumberFormat="1" applyFont="1" applyFill="1" applyBorder="1" applyAlignment="1" applyProtection="1">
      <alignment horizontal="center" vertical="center"/>
    </xf>
    <xf numFmtId="169" fontId="16" fillId="11" borderId="1" xfId="3" applyNumberFormat="1" applyFont="1" applyFill="1" applyBorder="1" applyAlignment="1" applyProtection="1">
      <alignment horizontal="center" vertical="center" wrapText="1"/>
    </xf>
    <xf numFmtId="49" fontId="16" fillId="0" borderId="1" xfId="3" applyNumberFormat="1" applyFont="1" applyFill="1" applyBorder="1" applyAlignment="1" applyProtection="1">
      <alignment horizontal="center" vertical="center" wrapText="1"/>
    </xf>
    <xf numFmtId="1" fontId="16" fillId="0" borderId="1" xfId="3" applyNumberFormat="1" applyFont="1" applyFill="1" applyBorder="1" applyAlignment="1" applyProtection="1">
      <alignment horizontal="center" vertical="center" wrapText="1"/>
    </xf>
    <xf numFmtId="0" fontId="16" fillId="11" borderId="1" xfId="3" applyNumberFormat="1" applyFont="1" applyFill="1" applyBorder="1" applyAlignment="1" applyProtection="1">
      <alignment horizontal="center" vertical="center" wrapText="1"/>
    </xf>
    <xf numFmtId="0" fontId="16" fillId="0" borderId="1" xfId="3" applyNumberFormat="1" applyFont="1" applyFill="1" applyBorder="1" applyAlignment="1" applyProtection="1">
      <alignment horizontal="left" vertical="center" wrapText="1"/>
    </xf>
    <xf numFmtId="0" fontId="38" fillId="11" borderId="5" xfId="3" applyNumberFormat="1" applyFont="1" applyFill="1" applyBorder="1" applyAlignment="1" applyProtection="1">
      <alignment horizontal="left" vertical="top" wrapText="1"/>
    </xf>
    <xf numFmtId="0" fontId="38" fillId="11" borderId="2" xfId="3" applyNumberFormat="1" applyFont="1" applyFill="1" applyBorder="1" applyAlignment="1" applyProtection="1">
      <alignment horizontal="left" vertical="top" wrapText="1"/>
    </xf>
    <xf numFmtId="0" fontId="38" fillId="11" borderId="9" xfId="3" applyNumberFormat="1" applyFont="1" applyFill="1" applyBorder="1" applyAlignment="1" applyProtection="1">
      <alignment horizontal="left" vertical="top" wrapText="1"/>
    </xf>
    <xf numFmtId="0" fontId="83" fillId="85" borderId="5" xfId="3" applyNumberFormat="1" applyFont="1" applyFill="1" applyBorder="1" applyAlignment="1">
      <alignment horizontal="left" vertical="center" wrapText="1"/>
    </xf>
    <xf numFmtId="0" fontId="83" fillId="85" borderId="2" xfId="3" applyNumberFormat="1" applyFont="1" applyFill="1" applyBorder="1" applyAlignment="1">
      <alignment horizontal="left" vertical="center" wrapText="1"/>
    </xf>
    <xf numFmtId="0" fontId="83" fillId="85" borderId="9" xfId="3" applyNumberFormat="1" applyFont="1" applyFill="1" applyBorder="1" applyAlignment="1">
      <alignment horizontal="left" vertical="center" wrapText="1"/>
    </xf>
    <xf numFmtId="1" fontId="16" fillId="0" borderId="5" xfId="4" applyNumberFormat="1" applyFont="1" applyFill="1" applyBorder="1" applyAlignment="1" applyProtection="1">
      <alignment horizontal="center" vertical="center" wrapText="1"/>
    </xf>
    <xf numFmtId="49" fontId="16" fillId="0" borderId="5" xfId="3" applyNumberFormat="1" applyFont="1" applyFill="1" applyBorder="1" applyAlignment="1" applyProtection="1">
      <alignment horizontal="left" vertical="center" wrapText="1"/>
    </xf>
    <xf numFmtId="0" fontId="16" fillId="0" borderId="5" xfId="3" applyNumberFormat="1" applyFont="1" applyFill="1" applyBorder="1" applyAlignment="1">
      <alignment horizontal="left" vertical="center" wrapText="1"/>
    </xf>
    <xf numFmtId="0" fontId="83" fillId="0" borderId="5" xfId="3" applyNumberFormat="1" applyFont="1" applyFill="1" applyBorder="1" applyAlignment="1" applyProtection="1">
      <alignment horizontal="left" vertical="center" wrapText="1"/>
    </xf>
    <xf numFmtId="0" fontId="16" fillId="0" borderId="5" xfId="3" applyNumberFormat="1" applyFont="1" applyFill="1" applyBorder="1" applyAlignment="1" applyProtection="1">
      <alignment horizontal="left" vertical="center" wrapText="1"/>
    </xf>
    <xf numFmtId="1" fontId="16" fillId="11" borderId="2" xfId="3" applyNumberFormat="1" applyFont="1" applyFill="1" applyBorder="1" applyAlignment="1" applyProtection="1">
      <alignment horizontal="center" vertical="center" wrapText="1"/>
    </xf>
    <xf numFmtId="1" fontId="16" fillId="11" borderId="9" xfId="3" applyNumberFormat="1" applyFont="1" applyFill="1" applyBorder="1" applyAlignment="1" applyProtection="1">
      <alignment horizontal="center" vertical="center" wrapText="1"/>
    </xf>
    <xf numFmtId="169" fontId="126" fillId="84" borderId="5" xfId="3" applyNumberFormat="1" applyFont="1" applyFill="1" applyBorder="1" applyAlignment="1">
      <alignment horizontal="right" vertical="center"/>
    </xf>
    <xf numFmtId="169" fontId="126" fillId="84" borderId="2" xfId="3" applyNumberFormat="1" applyFont="1" applyFill="1" applyBorder="1" applyAlignment="1">
      <alignment horizontal="right" vertical="center"/>
    </xf>
    <xf numFmtId="169" fontId="126" fillId="84" borderId="9" xfId="3" applyNumberFormat="1" applyFont="1" applyFill="1" applyBorder="1" applyAlignment="1">
      <alignment horizontal="right" vertical="center"/>
    </xf>
    <xf numFmtId="49" fontId="83" fillId="0" borderId="5" xfId="3" applyNumberFormat="1" applyFont="1" applyBorder="1" applyAlignment="1">
      <alignment horizontal="center" vertical="center" wrapText="1"/>
    </xf>
    <xf numFmtId="0" fontId="83" fillId="0" borderId="5" xfId="3" applyNumberFormat="1" applyFont="1" applyBorder="1" applyAlignment="1">
      <alignment horizontal="center" vertical="center" wrapText="1"/>
    </xf>
    <xf numFmtId="164" fontId="83" fillId="84" borderId="5" xfId="4" applyFont="1" applyFill="1" applyBorder="1" applyAlignment="1">
      <alignment horizontal="right" vertical="center" wrapText="1"/>
    </xf>
    <xf numFmtId="164" fontId="83" fillId="84" borderId="2" xfId="4" applyFont="1" applyFill="1" applyBorder="1" applyAlignment="1">
      <alignment horizontal="right" vertical="center" wrapText="1"/>
    </xf>
    <xf numFmtId="164" fontId="83" fillId="84" borderId="9" xfId="4" applyFont="1" applyFill="1" applyBorder="1" applyAlignment="1">
      <alignment horizontal="right" vertical="center" wrapText="1"/>
    </xf>
    <xf numFmtId="0" fontId="16" fillId="11" borderId="2" xfId="3" applyNumberFormat="1" applyFont="1" applyFill="1" applyBorder="1" applyAlignment="1" applyProtection="1">
      <alignment horizontal="center" vertical="center" wrapText="1"/>
    </xf>
    <xf numFmtId="0" fontId="16" fillId="11" borderId="9" xfId="3" applyNumberFormat="1" applyFont="1" applyFill="1" applyBorder="1" applyAlignment="1" applyProtection="1">
      <alignment horizontal="center" vertical="center" wrapText="1"/>
    </xf>
    <xf numFmtId="0" fontId="27" fillId="0" borderId="0" xfId="3" applyNumberFormat="1" applyFont="1" applyFill="1" applyBorder="1" applyAlignment="1" applyProtection="1">
      <alignment horizontal="left"/>
    </xf>
    <xf numFmtId="0" fontId="16" fillId="48" borderId="0" xfId="3" applyNumberFormat="1" applyFont="1" applyFill="1" applyBorder="1" applyAlignment="1" applyProtection="1">
      <alignment horizontal="center" vertical="center" wrapText="1"/>
    </xf>
    <xf numFmtId="0" fontId="16" fillId="0" borderId="26" xfId="3" applyNumberFormat="1" applyFont="1" applyFill="1" applyBorder="1" applyAlignment="1" applyProtection="1">
      <alignment horizontal="center" vertical="center" wrapText="1"/>
    </xf>
    <xf numFmtId="0" fontId="16" fillId="0" borderId="26" xfId="3" applyNumberFormat="1" applyFont="1" applyFill="1" applyBorder="1" applyAlignment="1" applyProtection="1">
      <alignment horizontal="center" vertical="center"/>
    </xf>
    <xf numFmtId="0" fontId="16" fillId="0" borderId="23" xfId="3" applyNumberFormat="1" applyFont="1" applyFill="1" applyBorder="1" applyAlignment="1" applyProtection="1">
      <alignment horizontal="center" vertical="center"/>
    </xf>
    <xf numFmtId="0" fontId="16" fillId="0" borderId="27" xfId="3" applyNumberFormat="1" applyFont="1" applyFill="1" applyBorder="1" applyAlignment="1" applyProtection="1">
      <alignment horizontal="center" vertical="center" wrapText="1"/>
    </xf>
    <xf numFmtId="0" fontId="16" fillId="0" borderId="27" xfId="3" applyNumberFormat="1" applyFont="1" applyFill="1" applyBorder="1" applyAlignment="1" applyProtection="1">
      <alignment horizontal="center" vertical="center"/>
    </xf>
    <xf numFmtId="0" fontId="16" fillId="0" borderId="25" xfId="3" applyNumberFormat="1" applyFont="1" applyFill="1" applyBorder="1" applyAlignment="1" applyProtection="1">
      <alignment horizontal="center" vertical="center"/>
    </xf>
    <xf numFmtId="0" fontId="30" fillId="0" borderId="0" xfId="3" applyNumberFormat="1" applyFont="1" applyFill="1" applyBorder="1" applyAlignment="1" applyProtection="1">
      <alignment horizontal="left" vertical="center" wrapText="1"/>
    </xf>
    <xf numFmtId="0" fontId="13" fillId="38" borderId="22" xfId="3" applyNumberFormat="1" applyFont="1" applyFill="1" applyBorder="1" applyAlignment="1" applyProtection="1">
      <alignment horizontal="center" vertical="center" wrapText="1"/>
    </xf>
    <xf numFmtId="49" fontId="16" fillId="0" borderId="27" xfId="3" applyNumberFormat="1" applyFont="1" applyFill="1" applyBorder="1" applyAlignment="1" applyProtection="1">
      <alignment vertical="center" wrapText="1"/>
    </xf>
    <xf numFmtId="0" fontId="16" fillId="0" borderId="27" xfId="3" applyNumberFormat="1" applyFont="1" applyFill="1" applyBorder="1" applyAlignment="1" applyProtection="1">
      <alignment vertical="center" wrapText="1"/>
    </xf>
    <xf numFmtId="49" fontId="16" fillId="0" borderId="25" xfId="3" applyNumberFormat="1" applyFont="1" applyFill="1" applyBorder="1" applyAlignment="1" applyProtection="1">
      <alignment vertical="center" wrapText="1"/>
    </xf>
    <xf numFmtId="0" fontId="16" fillId="0" borderId="25" xfId="3" applyNumberFormat="1" applyFont="1" applyFill="1" applyBorder="1" applyAlignment="1" applyProtection="1">
      <alignment vertical="center" wrapText="1"/>
    </xf>
    <xf numFmtId="49" fontId="16" fillId="0" borderId="47" xfId="3" applyNumberFormat="1" applyFont="1" applyFill="1" applyBorder="1" applyAlignment="1" applyProtection="1">
      <alignment vertical="center" wrapText="1"/>
    </xf>
    <xf numFmtId="0" fontId="16" fillId="0" borderId="59" xfId="3" applyNumberFormat="1" applyFont="1" applyFill="1" applyBorder="1" applyAlignment="1" applyProtection="1">
      <alignment vertical="center" wrapText="1"/>
    </xf>
    <xf numFmtId="0" fontId="16" fillId="0" borderId="25" xfId="3" applyNumberFormat="1" applyFont="1" applyFill="1" applyBorder="1" applyAlignment="1" applyProtection="1">
      <alignment horizontal="center" vertical="center" wrapText="1"/>
    </xf>
    <xf numFmtId="0" fontId="12" fillId="0" borderId="30" xfId="3" applyNumberFormat="1" applyFont="1" applyFill="1" applyBorder="1" applyAlignment="1" applyProtection="1">
      <alignment horizontal="center" vertical="center" wrapText="1"/>
    </xf>
    <xf numFmtId="0" fontId="48" fillId="38" borderId="29" xfId="3" applyNumberFormat="1" applyFont="1" applyFill="1" applyBorder="1" applyAlignment="1" applyProtection="1">
      <alignment horizontal="center" vertical="center" wrapText="1"/>
    </xf>
    <xf numFmtId="0" fontId="29" fillId="0" borderId="28" xfId="3" applyNumberFormat="1" applyFont="1" applyFill="1" applyBorder="1" applyAlignment="1" applyProtection="1">
      <alignment horizontal="center" vertical="center" wrapText="1"/>
    </xf>
    <xf numFmtId="164" fontId="62" fillId="75" borderId="28" xfId="4" applyFont="1" applyFill="1" applyBorder="1" applyAlignment="1">
      <alignment horizontal="center" vertical="center" wrapText="1"/>
    </xf>
    <xf numFmtId="164" fontId="62" fillId="75" borderId="50" xfId="4" applyFont="1" applyFill="1" applyBorder="1" applyAlignment="1">
      <alignment horizontal="center" vertical="center" wrapText="1"/>
    </xf>
    <xf numFmtId="1" fontId="62" fillId="75" borderId="28" xfId="7" applyNumberFormat="1" applyFont="1" applyFill="1" applyBorder="1" applyAlignment="1">
      <alignment horizontal="center" vertical="center" wrapText="1"/>
    </xf>
    <xf numFmtId="1" fontId="62" fillId="75" borderId="50" xfId="7" applyNumberFormat="1" applyFont="1" applyFill="1" applyBorder="1" applyAlignment="1">
      <alignment horizontal="center" vertical="center" wrapText="1"/>
    </xf>
    <xf numFmtId="0" fontId="117" fillId="69" borderId="3" xfId="7" applyFont="1" applyFill="1" applyBorder="1" applyAlignment="1">
      <alignment horizontal="center" vertical="center" wrapText="1"/>
    </xf>
    <xf numFmtId="0" fontId="117" fillId="69" borderId="33" xfId="7" applyFont="1" applyFill="1" applyBorder="1" applyAlignment="1">
      <alignment horizontal="center" vertical="center" wrapText="1"/>
    </xf>
    <xf numFmtId="0" fontId="117" fillId="69" borderId="40" xfId="7" applyFont="1" applyFill="1" applyBorder="1" applyAlignment="1">
      <alignment horizontal="center" vertical="center" wrapText="1"/>
    </xf>
    <xf numFmtId="0" fontId="117" fillId="69" borderId="34" xfId="7" applyFont="1" applyFill="1" applyBorder="1" applyAlignment="1">
      <alignment horizontal="center" vertical="center" wrapText="1"/>
    </xf>
    <xf numFmtId="0" fontId="117" fillId="69" borderId="35" xfId="7" applyFont="1" applyFill="1" applyBorder="1" applyAlignment="1">
      <alignment horizontal="center" vertical="center" wrapText="1"/>
    </xf>
    <xf numFmtId="0" fontId="62" fillId="74" borderId="32" xfId="7" applyFont="1" applyFill="1" applyBorder="1" applyAlignment="1">
      <alignment horizontal="left" vertical="center" wrapText="1"/>
    </xf>
    <xf numFmtId="0" fontId="62" fillId="74" borderId="55" xfId="7" applyFont="1" applyFill="1" applyBorder="1" applyAlignment="1">
      <alignment horizontal="left" vertical="center" wrapText="1"/>
    </xf>
    <xf numFmtId="0" fontId="62" fillId="74" borderId="28" xfId="7" applyFont="1" applyFill="1" applyBorder="1" applyAlignment="1">
      <alignment horizontal="center" vertical="center" wrapText="1"/>
    </xf>
    <xf numFmtId="0" fontId="62" fillId="74" borderId="50" xfId="7" applyFont="1" applyFill="1" applyBorder="1" applyAlignment="1">
      <alignment horizontal="center" vertical="center" wrapText="1"/>
    </xf>
    <xf numFmtId="0" fontId="62" fillId="75" borderId="28" xfId="7" applyFont="1" applyFill="1" applyBorder="1" applyAlignment="1">
      <alignment horizontal="center" vertical="center" wrapText="1"/>
    </xf>
    <xf numFmtId="0" fontId="62" fillId="75" borderId="30" xfId="7" applyFont="1" applyFill="1" applyBorder="1" applyAlignment="1">
      <alignment horizontal="center" vertical="center" wrapText="1"/>
    </xf>
    <xf numFmtId="0" fontId="62" fillId="75" borderId="50" xfId="7" applyFont="1" applyFill="1" applyBorder="1" applyAlignment="1">
      <alignment horizontal="center" vertical="center" wrapText="1"/>
    </xf>
    <xf numFmtId="0" fontId="62" fillId="75" borderId="32" xfId="7" applyFont="1" applyFill="1" applyBorder="1" applyAlignment="1">
      <alignment horizontal="left" vertical="center" wrapText="1"/>
    </xf>
    <xf numFmtId="0" fontId="62" fillId="75" borderId="57" xfId="7" applyFont="1" applyFill="1" applyBorder="1" applyAlignment="1">
      <alignment horizontal="left" vertical="center" wrapText="1"/>
    </xf>
    <xf numFmtId="0" fontId="62" fillId="75" borderId="55" xfId="7" applyFont="1" applyFill="1" applyBorder="1" applyAlignment="1">
      <alignment horizontal="left" vertical="center" wrapText="1"/>
    </xf>
    <xf numFmtId="0" fontId="117" fillId="69" borderId="27" xfId="7" applyFont="1" applyFill="1" applyBorder="1" applyAlignment="1">
      <alignment horizontal="center" vertical="center" wrapText="1"/>
    </xf>
    <xf numFmtId="0" fontId="117" fillId="69" borderId="32" xfId="7" applyFont="1" applyFill="1" applyBorder="1" applyAlignment="1">
      <alignment horizontal="center" vertical="center" wrapText="1"/>
    </xf>
    <xf numFmtId="1" fontId="55" fillId="73" borderId="28" xfId="4" applyNumberFormat="1" applyFill="1" applyBorder="1" applyAlignment="1">
      <alignment horizontal="center" vertical="center"/>
    </xf>
    <xf numFmtId="1" fontId="55" fillId="73" borderId="50" xfId="4" applyNumberFormat="1" applyFill="1" applyBorder="1" applyAlignment="1">
      <alignment horizontal="center" vertical="center"/>
    </xf>
    <xf numFmtId="171" fontId="10" fillId="73" borderId="28" xfId="1" applyFont="1" applyFill="1" applyBorder="1" applyAlignment="1">
      <alignment horizontal="center" vertical="center"/>
    </xf>
    <xf numFmtId="171" fontId="10" fillId="73" borderId="50" xfId="1" applyFont="1" applyFill="1" applyBorder="1" applyAlignment="1">
      <alignment horizontal="center" vertical="center"/>
    </xf>
    <xf numFmtId="0" fontId="62" fillId="75" borderId="32" xfId="7" applyFont="1" applyFill="1" applyBorder="1" applyAlignment="1">
      <alignment horizontal="center" vertical="center" wrapText="1"/>
    </xf>
    <xf numFmtId="0" fontId="62" fillId="75" borderId="55" xfId="7" applyFont="1" applyFill="1" applyBorder="1" applyAlignment="1">
      <alignment horizontal="center" vertical="center" wrapText="1"/>
    </xf>
    <xf numFmtId="1" fontId="55" fillId="75" borderId="28" xfId="4" applyNumberFormat="1" applyFill="1" applyBorder="1" applyAlignment="1">
      <alignment horizontal="center" vertical="center"/>
    </xf>
    <xf numFmtId="1" fontId="55" fillId="75" borderId="50" xfId="4" applyNumberFormat="1" applyFill="1" applyBorder="1" applyAlignment="1">
      <alignment horizontal="center" vertical="center"/>
    </xf>
    <xf numFmtId="171" fontId="10" fillId="75" borderId="28" xfId="1" applyFont="1" applyFill="1" applyBorder="1" applyAlignment="1">
      <alignment horizontal="center" vertical="center"/>
    </xf>
    <xf numFmtId="171" fontId="10" fillId="75" borderId="50" xfId="1" applyFont="1" applyFill="1" applyBorder="1" applyAlignment="1">
      <alignment horizontal="center" vertical="center"/>
    </xf>
    <xf numFmtId="171" fontId="10" fillId="75" borderId="30" xfId="1" applyFont="1" applyFill="1" applyBorder="1" applyAlignment="1">
      <alignment horizontal="center" vertical="center"/>
    </xf>
    <xf numFmtId="171" fontId="10" fillId="74" borderId="28" xfId="1" applyFont="1" applyFill="1" applyBorder="1" applyAlignment="1">
      <alignment horizontal="center" vertical="center"/>
    </xf>
    <xf numFmtId="171" fontId="10" fillId="74" borderId="50" xfId="1" applyFont="1" applyFill="1" applyBorder="1" applyAlignment="1">
      <alignment horizontal="center" vertical="center"/>
    </xf>
    <xf numFmtId="0" fontId="62" fillId="75" borderId="31" xfId="7" applyFont="1" applyFill="1" applyBorder="1" applyAlignment="1">
      <alignment horizontal="left" vertical="center" wrapText="1"/>
    </xf>
    <xf numFmtId="0" fontId="62" fillId="75" borderId="56" xfId="7" applyFont="1" applyFill="1" applyBorder="1" applyAlignment="1">
      <alignment horizontal="left" vertical="center" wrapText="1"/>
    </xf>
    <xf numFmtId="0" fontId="62" fillId="75" borderId="28" xfId="7" applyFont="1" applyFill="1" applyBorder="1" applyAlignment="1">
      <alignment horizontal="left" vertical="center" wrapText="1"/>
    </xf>
    <xf numFmtId="0" fontId="62" fillId="75" borderId="50" xfId="7" applyFont="1" applyFill="1" applyBorder="1" applyAlignment="1">
      <alignment horizontal="left" vertical="center" wrapText="1"/>
    </xf>
    <xf numFmtId="0" fontId="62" fillId="75" borderId="58" xfId="7" applyFont="1" applyFill="1" applyBorder="1" applyAlignment="1">
      <alignment horizontal="left" vertical="center" wrapText="1"/>
    </xf>
    <xf numFmtId="0" fontId="62" fillId="75" borderId="30" xfId="7" applyFont="1" applyFill="1" applyBorder="1" applyAlignment="1">
      <alignment horizontal="left" vertical="center" wrapText="1"/>
    </xf>
    <xf numFmtId="1" fontId="62" fillId="75" borderId="30" xfId="7" applyNumberFormat="1" applyFont="1" applyFill="1" applyBorder="1" applyAlignment="1">
      <alignment horizontal="center" vertical="center" wrapText="1"/>
    </xf>
    <xf numFmtId="0" fontId="62" fillId="74" borderId="31" xfId="7" applyFont="1" applyFill="1" applyBorder="1" applyAlignment="1">
      <alignment horizontal="left" vertical="center" wrapText="1"/>
    </xf>
    <xf numFmtId="0" fontId="62" fillId="74" borderId="56" xfId="7" applyFont="1" applyFill="1" applyBorder="1" applyAlignment="1">
      <alignment horizontal="left" vertical="center" wrapText="1"/>
    </xf>
    <xf numFmtId="164" fontId="62" fillId="74" borderId="28" xfId="4" applyFont="1" applyFill="1" applyBorder="1" applyAlignment="1">
      <alignment horizontal="center" vertical="center" wrapText="1"/>
    </xf>
    <xf numFmtId="164" fontId="62" fillId="74" borderId="50" xfId="4" applyFont="1" applyFill="1" applyBorder="1" applyAlignment="1">
      <alignment horizontal="center" vertical="center" wrapText="1"/>
    </xf>
    <xf numFmtId="0" fontId="62" fillId="73" borderId="31" xfId="7" applyFont="1" applyFill="1" applyBorder="1" applyAlignment="1">
      <alignment horizontal="left" vertical="center" wrapText="1"/>
    </xf>
    <xf numFmtId="0" fontId="62" fillId="73" borderId="56" xfId="7" applyFont="1" applyFill="1" applyBorder="1" applyAlignment="1">
      <alignment horizontal="left" vertical="center" wrapText="1"/>
    </xf>
    <xf numFmtId="0" fontId="62" fillId="73" borderId="58" xfId="7" applyFont="1" applyFill="1" applyBorder="1" applyAlignment="1">
      <alignment horizontal="left" vertical="center" wrapText="1"/>
    </xf>
    <xf numFmtId="0" fontId="62" fillId="73" borderId="28" xfId="7" applyFont="1" applyFill="1" applyBorder="1" applyAlignment="1">
      <alignment horizontal="left" vertical="center" wrapText="1"/>
    </xf>
    <xf numFmtId="0" fontId="62" fillId="73" borderId="50" xfId="7" applyFont="1" applyFill="1" applyBorder="1" applyAlignment="1">
      <alignment horizontal="left" vertical="center" wrapText="1"/>
    </xf>
    <xf numFmtId="0" fontId="62" fillId="73" borderId="28" xfId="7" applyFont="1" applyFill="1" applyBorder="1" applyAlignment="1">
      <alignment horizontal="center" vertical="center" wrapText="1"/>
    </xf>
    <xf numFmtId="0" fontId="62" fillId="73" borderId="30" xfId="7" applyFont="1" applyFill="1" applyBorder="1" applyAlignment="1">
      <alignment horizontal="center" vertical="center" wrapText="1"/>
    </xf>
    <xf numFmtId="171" fontId="10" fillId="73" borderId="30" xfId="1" applyFont="1" applyFill="1" applyBorder="1" applyAlignment="1">
      <alignment horizontal="center" vertical="center"/>
    </xf>
    <xf numFmtId="164" fontId="62" fillId="73" borderId="28" xfId="4" applyFont="1" applyFill="1" applyBorder="1" applyAlignment="1">
      <alignment horizontal="center" vertical="center" wrapText="1"/>
    </xf>
    <xf numFmtId="164" fontId="62" fillId="73" borderId="30" xfId="4" applyFont="1" applyFill="1" applyBorder="1" applyAlignment="1">
      <alignment horizontal="center" vertical="center" wrapText="1"/>
    </xf>
    <xf numFmtId="0" fontId="117" fillId="69" borderId="3" xfId="7" applyFont="1" applyFill="1" applyBorder="1" applyAlignment="1">
      <alignment horizontal="center" vertical="center"/>
    </xf>
    <xf numFmtId="10" fontId="117" fillId="69" borderId="3" xfId="7" applyNumberFormat="1" applyFont="1" applyFill="1" applyBorder="1" applyAlignment="1">
      <alignment horizontal="center" vertical="center" wrapText="1"/>
    </xf>
    <xf numFmtId="0" fontId="62" fillId="73" borderId="50" xfId="7" applyFont="1" applyFill="1" applyBorder="1" applyAlignment="1">
      <alignment horizontal="center" vertical="center" wrapText="1"/>
    </xf>
    <xf numFmtId="164" fontId="62" fillId="73" borderId="50" xfId="4" applyFont="1" applyFill="1" applyBorder="1" applyAlignment="1">
      <alignment horizontal="center" vertical="center" wrapText="1"/>
    </xf>
    <xf numFmtId="1" fontId="62" fillId="73" borderId="47" xfId="7" applyNumberFormat="1" applyFont="1" applyFill="1" applyBorder="1" applyAlignment="1">
      <alignment horizontal="center" vertical="center" wrapText="1"/>
    </xf>
    <xf numFmtId="1" fontId="62" fillId="73" borderId="49" xfId="7" applyNumberFormat="1" applyFont="1" applyFill="1" applyBorder="1" applyAlignment="1">
      <alignment horizontal="center" vertical="center" wrapText="1"/>
    </xf>
    <xf numFmtId="1" fontId="62" fillId="73" borderId="33" xfId="7" applyNumberFormat="1" applyFont="1" applyFill="1" applyBorder="1" applyAlignment="1">
      <alignment horizontal="center" vertical="center" wrapText="1"/>
    </xf>
    <xf numFmtId="1" fontId="62" fillId="73" borderId="40" xfId="7" applyNumberFormat="1" applyFont="1" applyFill="1" applyBorder="1" applyAlignment="1">
      <alignment horizontal="center" vertical="center" wrapText="1"/>
    </xf>
    <xf numFmtId="1" fontId="62" fillId="73" borderId="36" xfId="7" applyNumberFormat="1" applyFont="1" applyFill="1" applyBorder="1" applyAlignment="1">
      <alignment horizontal="center" vertical="center" wrapText="1"/>
    </xf>
    <xf numFmtId="1" fontId="62" fillId="73" borderId="38" xfId="7" applyNumberFormat="1" applyFont="1" applyFill="1" applyBorder="1" applyAlignment="1">
      <alignment horizontal="center" vertical="center" wrapText="1"/>
    </xf>
    <xf numFmtId="1" fontId="62" fillId="73" borderId="34" xfId="7" applyNumberFormat="1" applyFont="1" applyFill="1" applyBorder="1" applyAlignment="1">
      <alignment horizontal="center" vertical="center" wrapText="1"/>
    </xf>
    <xf numFmtId="1" fontId="62" fillId="73" borderId="35" xfId="7" applyNumberFormat="1" applyFont="1" applyFill="1" applyBorder="1" applyAlignment="1">
      <alignment horizontal="center" vertical="center" wrapText="1"/>
    </xf>
    <xf numFmtId="0" fontId="91" fillId="73" borderId="32" xfId="7" applyFont="1" applyFill="1" applyBorder="1" applyAlignment="1">
      <alignment horizontal="center" vertical="center" wrapText="1"/>
    </xf>
    <xf numFmtId="0" fontId="91" fillId="73" borderId="57" xfId="7" applyFont="1" applyFill="1" applyBorder="1" applyAlignment="1">
      <alignment horizontal="center" vertical="center" wrapText="1"/>
    </xf>
    <xf numFmtId="1" fontId="62" fillId="73" borderId="28" xfId="7" applyNumberFormat="1" applyFont="1" applyFill="1" applyBorder="1" applyAlignment="1">
      <alignment horizontal="center" vertical="center" wrapText="1"/>
    </xf>
    <xf numFmtId="1" fontId="62" fillId="73" borderId="30" xfId="7" applyNumberFormat="1" applyFont="1" applyFill="1" applyBorder="1" applyAlignment="1">
      <alignment horizontal="center" vertical="center" wrapText="1"/>
    </xf>
    <xf numFmtId="1" fontId="62" fillId="73" borderId="50" xfId="7" applyNumberFormat="1" applyFont="1" applyFill="1" applyBorder="1" applyAlignment="1">
      <alignment horizontal="center" vertical="center" wrapText="1"/>
    </xf>
    <xf numFmtId="0" fontId="62" fillId="0" borderId="31" xfId="7" applyFont="1" applyBorder="1" applyAlignment="1">
      <alignment horizontal="center" vertical="center" wrapText="1"/>
    </xf>
    <xf numFmtId="0" fontId="62" fillId="0" borderId="56" xfId="7" applyFont="1" applyBorder="1" applyAlignment="1">
      <alignment horizontal="center" vertical="center" wrapText="1"/>
    </xf>
    <xf numFmtId="0" fontId="117" fillId="69" borderId="36" xfId="7" applyFont="1" applyFill="1" applyBorder="1" applyAlignment="1">
      <alignment horizontal="center" vertical="center" wrapText="1"/>
    </xf>
    <xf numFmtId="0" fontId="117" fillId="69" borderId="38" xfId="7" applyFont="1" applyFill="1" applyBorder="1" applyAlignment="1">
      <alignment horizontal="center" vertical="center" wrapText="1"/>
    </xf>
    <xf numFmtId="0" fontId="117" fillId="69" borderId="28" xfId="7" applyFont="1" applyFill="1" applyBorder="1" applyAlignment="1">
      <alignment horizontal="center" vertical="center" wrapText="1"/>
    </xf>
    <xf numFmtId="0" fontId="62" fillId="0" borderId="32" xfId="7" applyFont="1" applyBorder="1" applyAlignment="1">
      <alignment horizontal="center" vertical="center" wrapText="1"/>
    </xf>
    <xf numFmtId="0" fontId="62" fillId="0" borderId="55" xfId="7" applyFont="1" applyBorder="1" applyAlignment="1">
      <alignment horizontal="center" vertical="center" wrapText="1"/>
    </xf>
    <xf numFmtId="0" fontId="62" fillId="0" borderId="28" xfId="7" applyFont="1" applyBorder="1" applyAlignment="1">
      <alignment horizontal="center" vertical="center" wrapText="1"/>
    </xf>
    <xf numFmtId="0" fontId="62" fillId="0" borderId="50" xfId="7" applyFont="1" applyBorder="1" applyAlignment="1">
      <alignment horizontal="center" vertical="center" wrapText="1"/>
    </xf>
    <xf numFmtId="49" fontId="62" fillId="0" borderId="47" xfId="7" applyNumberFormat="1" applyFont="1" applyBorder="1" applyAlignment="1">
      <alignment horizontal="center" vertical="center" wrapText="1"/>
    </xf>
    <xf numFmtId="49" fontId="62" fillId="0" borderId="49" xfId="7" applyNumberFormat="1" applyFont="1" applyBorder="1" applyAlignment="1">
      <alignment horizontal="center" vertical="center" wrapText="1"/>
    </xf>
    <xf numFmtId="1" fontId="55" fillId="75" borderId="30" xfId="4" applyNumberFormat="1" applyFill="1" applyBorder="1" applyAlignment="1">
      <alignment horizontal="center" vertical="center"/>
    </xf>
    <xf numFmtId="0" fontId="123" fillId="70" borderId="14" xfId="0" applyFont="1" applyFill="1" applyBorder="1" applyAlignment="1">
      <alignment horizontal="left" vertical="center"/>
    </xf>
    <xf numFmtId="0" fontId="123" fillId="70" borderId="64" xfId="0" applyFont="1" applyFill="1" applyBorder="1" applyAlignment="1">
      <alignment horizontal="left" vertical="center"/>
    </xf>
    <xf numFmtId="0" fontId="91" fillId="73" borderId="55" xfId="7" applyFont="1" applyFill="1" applyBorder="1" applyAlignment="1">
      <alignment horizontal="center" vertical="center" wrapText="1"/>
    </xf>
    <xf numFmtId="0" fontId="117" fillId="69" borderId="55" xfId="7" applyFont="1" applyFill="1" applyBorder="1" applyAlignment="1">
      <alignment horizontal="center" vertical="center" wrapText="1"/>
    </xf>
    <xf numFmtId="0" fontId="116" fillId="69" borderId="20" xfId="7" applyFont="1" applyFill="1" applyBorder="1" applyAlignment="1">
      <alignment horizontal="left" vertical="center" wrapText="1"/>
    </xf>
    <xf numFmtId="0" fontId="116" fillId="69" borderId="21" xfId="7" applyFont="1" applyFill="1" applyBorder="1" applyAlignment="1">
      <alignment horizontal="left" vertical="center" wrapText="1"/>
    </xf>
    <xf numFmtId="0" fontId="116" fillId="69" borderId="22" xfId="7" applyFont="1" applyFill="1" applyBorder="1" applyAlignment="1">
      <alignment horizontal="left" vertical="center" wrapText="1"/>
    </xf>
    <xf numFmtId="0" fontId="117" fillId="69" borderId="26" xfId="7" applyFont="1" applyFill="1" applyBorder="1" applyAlignment="1">
      <alignment horizontal="center" vertical="center" wrapText="1"/>
    </xf>
    <xf numFmtId="0" fontId="117" fillId="69" borderId="31" xfId="7" applyFont="1" applyFill="1" applyBorder="1" applyAlignment="1">
      <alignment horizontal="center" vertical="center" wrapText="1"/>
    </xf>
    <xf numFmtId="0" fontId="60" fillId="0" borderId="64" xfId="0" applyFont="1" applyBorder="1" applyAlignment="1"/>
    <xf numFmtId="10" fontId="123" fillId="70" borderId="64" xfId="0" applyNumberFormat="1" applyFont="1" applyFill="1" applyBorder="1" applyAlignment="1">
      <alignment horizontal="center" vertical="center"/>
    </xf>
    <xf numFmtId="0" fontId="60" fillId="0" borderId="65" xfId="0" applyFont="1" applyBorder="1" applyAlignment="1"/>
    <xf numFmtId="0" fontId="124" fillId="0" borderId="0" xfId="0" applyFont="1" applyAlignment="1">
      <alignment horizontal="left" vertical="center" wrapText="1"/>
    </xf>
    <xf numFmtId="0" fontId="0" fillId="0" borderId="0" xfId="0" applyAlignment="1"/>
    <xf numFmtId="0" fontId="97" fillId="0" borderId="0" xfId="0" applyFont="1" applyAlignment="1">
      <alignment horizontal="left"/>
    </xf>
    <xf numFmtId="0" fontId="121" fillId="0" borderId="0" xfId="0" applyFont="1" applyAlignment="1">
      <alignment horizontal="left"/>
    </xf>
    <xf numFmtId="0" fontId="97" fillId="0" borderId="0" xfId="0" applyFont="1" applyBorder="1" applyAlignment="1">
      <alignment horizontal="left"/>
    </xf>
    <xf numFmtId="0" fontId="62" fillId="0" borderId="49" xfId="7" applyFont="1" applyBorder="1" applyAlignment="1">
      <alignment horizontal="center" vertical="center" wrapText="1"/>
    </xf>
    <xf numFmtId="171" fontId="10" fillId="0" borderId="28" xfId="1" applyFont="1" applyBorder="1" applyAlignment="1">
      <alignment horizontal="center" vertical="center"/>
    </xf>
    <xf numFmtId="171" fontId="10" fillId="0" borderId="50" xfId="1" applyFont="1" applyBorder="1" applyAlignment="1">
      <alignment horizontal="center" vertical="center"/>
    </xf>
    <xf numFmtId="164" fontId="62" fillId="0" borderId="28" xfId="4" applyFont="1" applyBorder="1" applyAlignment="1">
      <alignment horizontal="center" vertical="center" wrapText="1"/>
    </xf>
    <xf numFmtId="164" fontId="62" fillId="0" borderId="50" xfId="4" applyFont="1" applyBorder="1" applyAlignment="1">
      <alignment horizontal="center" vertical="center" wrapText="1"/>
    </xf>
    <xf numFmtId="1" fontId="62" fillId="0" borderId="33" xfId="7" applyNumberFormat="1" applyFont="1" applyBorder="1" applyAlignment="1">
      <alignment horizontal="center" vertical="center" wrapText="1"/>
    </xf>
    <xf numFmtId="1" fontId="62" fillId="0" borderId="40" xfId="7" applyNumberFormat="1" applyFont="1" applyBorder="1" applyAlignment="1">
      <alignment horizontal="center" vertical="center" wrapText="1"/>
    </xf>
    <xf numFmtId="1" fontId="62" fillId="0" borderId="36" xfId="7" applyNumberFormat="1" applyFont="1" applyBorder="1" applyAlignment="1">
      <alignment horizontal="center" vertical="center" wrapText="1"/>
    </xf>
    <xf numFmtId="1" fontId="62" fillId="0" borderId="38" xfId="7" applyNumberFormat="1" applyFont="1" applyBorder="1" applyAlignment="1">
      <alignment horizontal="center" vertical="center" wrapText="1"/>
    </xf>
    <xf numFmtId="1" fontId="62" fillId="74" borderId="33" xfId="7" applyNumberFormat="1" applyFont="1" applyFill="1" applyBorder="1" applyAlignment="1">
      <alignment horizontal="center" vertical="center" wrapText="1"/>
    </xf>
    <xf numFmtId="1" fontId="62" fillId="74" borderId="40" xfId="7" applyNumberFormat="1" applyFont="1" applyFill="1" applyBorder="1" applyAlignment="1">
      <alignment horizontal="center" vertical="center" wrapText="1"/>
    </xf>
    <xf numFmtId="1" fontId="62" fillId="74" borderId="36" xfId="7" applyNumberFormat="1" applyFont="1" applyFill="1" applyBorder="1" applyAlignment="1">
      <alignment horizontal="center" vertical="center" wrapText="1"/>
    </xf>
    <xf numFmtId="1" fontId="62" fillId="74" borderId="38" xfId="7" applyNumberFormat="1" applyFont="1" applyFill="1" applyBorder="1" applyAlignment="1">
      <alignment horizontal="center" vertical="center" wrapText="1"/>
    </xf>
    <xf numFmtId="1" fontId="62" fillId="75" borderId="33" xfId="7" applyNumberFormat="1" applyFont="1" applyFill="1" applyBorder="1" applyAlignment="1">
      <alignment horizontal="center" vertical="center" wrapText="1"/>
    </xf>
    <xf numFmtId="1" fontId="62" fillId="75" borderId="40" xfId="7" applyNumberFormat="1" applyFont="1" applyFill="1" applyBorder="1" applyAlignment="1">
      <alignment horizontal="center" vertical="center" wrapText="1"/>
    </xf>
    <xf numFmtId="1" fontId="62" fillId="75" borderId="36" xfId="7" applyNumberFormat="1" applyFont="1" applyFill="1" applyBorder="1" applyAlignment="1">
      <alignment horizontal="center" vertical="center" wrapText="1"/>
    </xf>
    <xf numFmtId="1" fontId="62" fillId="75" borderId="38" xfId="7" applyNumberFormat="1" applyFont="1" applyFill="1" applyBorder="1" applyAlignment="1">
      <alignment horizontal="center" vertical="center" wrapText="1"/>
    </xf>
    <xf numFmtId="1" fontId="62" fillId="75" borderId="34" xfId="7" applyNumberFormat="1" applyFont="1" applyFill="1" applyBorder="1" applyAlignment="1">
      <alignment horizontal="center" vertical="center" wrapText="1"/>
    </xf>
    <xf numFmtId="1" fontId="62" fillId="75" borderId="35" xfId="7" applyNumberFormat="1" applyFont="1" applyFill="1" applyBorder="1" applyAlignment="1">
      <alignment horizontal="center" vertical="center" wrapText="1"/>
    </xf>
    <xf numFmtId="0" fontId="62" fillId="0" borderId="28" xfId="7" applyFont="1" applyBorder="1" applyAlignment="1">
      <alignment horizontal="left" vertical="center" wrapText="1"/>
    </xf>
    <xf numFmtId="0" fontId="62" fillId="0" borderId="50" xfId="7" applyFont="1" applyBorder="1" applyAlignment="1">
      <alignment horizontal="left" vertical="center" wrapText="1"/>
    </xf>
    <xf numFmtId="10" fontId="62" fillId="0" borderId="28" xfId="7" applyNumberFormat="1" applyFont="1" applyBorder="1" applyAlignment="1">
      <alignment horizontal="center" vertical="center" wrapText="1"/>
    </xf>
    <xf numFmtId="10" fontId="62" fillId="0" borderId="50" xfId="7" applyNumberFormat="1" applyFont="1" applyBorder="1" applyAlignment="1">
      <alignment horizontal="center" vertical="center" wrapText="1"/>
    </xf>
    <xf numFmtId="0" fontId="122" fillId="0" borderId="0" xfId="0" applyFont="1" applyAlignment="1">
      <alignment horizontal="left"/>
    </xf>
    <xf numFmtId="0" fontId="123" fillId="70" borderId="66" xfId="0" applyFont="1" applyFill="1" applyBorder="1" applyAlignment="1">
      <alignment horizontal="left" vertical="center"/>
    </xf>
    <xf numFmtId="10" fontId="123" fillId="70" borderId="65" xfId="0" applyNumberFormat="1" applyFont="1" applyFill="1" applyBorder="1" applyAlignment="1">
      <alignment horizontal="center" vertical="center"/>
    </xf>
    <xf numFmtId="1" fontId="62" fillId="74" borderId="47" xfId="7" applyNumberFormat="1" applyFont="1" applyFill="1" applyBorder="1" applyAlignment="1">
      <alignment horizontal="center" vertical="center" wrapText="1"/>
    </xf>
    <xf numFmtId="1" fontId="62" fillId="74" borderId="49" xfId="7" applyNumberFormat="1" applyFont="1" applyFill="1" applyBorder="1" applyAlignment="1">
      <alignment horizontal="center" vertical="center" wrapText="1"/>
    </xf>
    <xf numFmtId="1" fontId="62" fillId="75" borderId="47" xfId="7" applyNumberFormat="1" applyFont="1" applyFill="1" applyBorder="1" applyAlignment="1">
      <alignment horizontal="center" vertical="center" wrapText="1"/>
    </xf>
    <xf numFmtId="1" fontId="62" fillId="75" borderId="49" xfId="7" applyNumberFormat="1" applyFont="1" applyFill="1" applyBorder="1" applyAlignment="1">
      <alignment horizontal="center" vertical="center" wrapText="1"/>
    </xf>
    <xf numFmtId="1" fontId="62" fillId="74" borderId="28" xfId="7" applyNumberFormat="1" applyFont="1" applyFill="1" applyBorder="1" applyAlignment="1">
      <alignment horizontal="center" vertical="center" wrapText="1"/>
    </xf>
    <xf numFmtId="1" fontId="62" fillId="74" borderId="50" xfId="7" applyNumberFormat="1" applyFont="1" applyFill="1" applyBorder="1" applyAlignment="1">
      <alignment horizontal="center" vertical="center" wrapText="1"/>
    </xf>
    <xf numFmtId="0" fontId="62" fillId="73" borderId="32" xfId="7" applyFont="1" applyFill="1" applyBorder="1" applyAlignment="1">
      <alignment horizontal="center" vertical="center" wrapText="1"/>
    </xf>
    <xf numFmtId="0" fontId="62" fillId="73" borderId="57" xfId="7" applyFont="1" applyFill="1" applyBorder="1" applyAlignment="1">
      <alignment horizontal="center" vertical="center" wrapText="1"/>
    </xf>
    <xf numFmtId="0" fontId="62" fillId="73" borderId="55" xfId="7" applyFont="1" applyFill="1" applyBorder="1" applyAlignment="1">
      <alignment horizontal="center" vertical="center" wrapText="1"/>
    </xf>
    <xf numFmtId="0" fontId="62" fillId="75" borderId="49" xfId="7" applyFont="1" applyFill="1" applyBorder="1" applyAlignment="1">
      <alignment horizontal="center" vertical="center" wrapText="1"/>
    </xf>
    <xf numFmtId="0" fontId="62" fillId="75" borderId="35" xfId="7" applyFont="1" applyFill="1" applyBorder="1" applyAlignment="1">
      <alignment horizontal="center" vertical="center" wrapText="1"/>
    </xf>
    <xf numFmtId="0" fontId="62" fillId="75" borderId="57" xfId="7" applyFont="1" applyFill="1" applyBorder="1" applyAlignment="1">
      <alignment horizontal="center" vertical="center" wrapText="1"/>
    </xf>
    <xf numFmtId="0" fontId="69" fillId="75" borderId="32" xfId="7" applyFont="1" applyFill="1" applyBorder="1" applyAlignment="1">
      <alignment horizontal="left" vertical="center" wrapText="1"/>
    </xf>
    <xf numFmtId="0" fontId="69" fillId="75" borderId="55" xfId="7" applyFont="1" applyFill="1" applyBorder="1" applyAlignment="1">
      <alignment horizontal="left" vertical="center" wrapText="1"/>
    </xf>
    <xf numFmtId="164" fontId="62" fillId="75" borderId="30" xfId="4" applyFont="1" applyFill="1" applyBorder="1" applyAlignment="1">
      <alignment horizontal="center" vertical="center" wrapText="1"/>
    </xf>
    <xf numFmtId="0" fontId="62" fillId="73" borderId="30" xfId="7" applyFont="1" applyFill="1" applyBorder="1" applyAlignment="1">
      <alignment horizontal="left" vertical="center" wrapText="1"/>
    </xf>
    <xf numFmtId="0" fontId="62" fillId="74" borderId="28" xfId="7" applyFont="1" applyFill="1" applyBorder="1" applyAlignment="1">
      <alignment horizontal="left" vertical="center" wrapText="1"/>
    </xf>
    <xf numFmtId="0" fontId="62" fillId="74" borderId="50" xfId="7" applyFont="1" applyFill="1" applyBorder="1" applyAlignment="1">
      <alignment horizontal="left" vertical="center" wrapText="1"/>
    </xf>
    <xf numFmtId="49" fontId="62" fillId="75" borderId="28" xfId="7" applyNumberFormat="1" applyFont="1" applyFill="1" applyBorder="1" applyAlignment="1">
      <alignment horizontal="center" vertical="center" wrapText="1"/>
    </xf>
    <xf numFmtId="49" fontId="62" fillId="75" borderId="30" xfId="7" applyNumberFormat="1" applyFont="1" applyFill="1" applyBorder="1" applyAlignment="1">
      <alignment horizontal="center" vertical="center" wrapText="1"/>
    </xf>
    <xf numFmtId="49" fontId="62" fillId="75" borderId="50" xfId="7" applyNumberFormat="1" applyFont="1" applyFill="1" applyBorder="1" applyAlignment="1">
      <alignment horizontal="center" vertical="center" wrapText="1"/>
    </xf>
    <xf numFmtId="49" fontId="62" fillId="75" borderId="28" xfId="4" applyNumberFormat="1" applyFont="1" applyFill="1" applyBorder="1" applyAlignment="1">
      <alignment horizontal="center" vertical="center" wrapText="1"/>
    </xf>
    <xf numFmtId="49" fontId="62" fillId="75" borderId="50" xfId="4" applyNumberFormat="1" applyFont="1" applyFill="1" applyBorder="1" applyAlignment="1">
      <alignment horizontal="center" vertical="center" wrapText="1"/>
    </xf>
    <xf numFmtId="164" fontId="62" fillId="74" borderId="3" xfId="4" applyFont="1" applyFill="1" applyBorder="1" applyAlignment="1">
      <alignment horizontal="center" vertical="center" wrapText="1"/>
    </xf>
    <xf numFmtId="0" fontId="62" fillId="74" borderId="32" xfId="7" applyFont="1" applyFill="1" applyBorder="1" applyAlignment="1">
      <alignment horizontal="center" vertical="center" wrapText="1"/>
    </xf>
    <xf numFmtId="0" fontId="16" fillId="74" borderId="28" xfId="7" applyFont="1" applyFill="1" applyBorder="1" applyAlignment="1">
      <alignment horizontal="center" vertical="center" wrapText="1"/>
    </xf>
    <xf numFmtId="0" fontId="16" fillId="74" borderId="30" xfId="7" applyFont="1" applyFill="1" applyBorder="1" applyAlignment="1">
      <alignment horizontal="center" vertical="center" wrapText="1"/>
    </xf>
    <xf numFmtId="0" fontId="16" fillId="74" borderId="50" xfId="7" applyFont="1" applyFill="1" applyBorder="1" applyAlignment="1">
      <alignment horizontal="center" vertical="center" wrapText="1"/>
    </xf>
    <xf numFmtId="0" fontId="115" fillId="0" borderId="0" xfId="7" applyFont="1" applyBorder="1" applyAlignment="1">
      <alignment horizontal="left" vertical="center" wrapText="1"/>
    </xf>
    <xf numFmtId="0" fontId="116" fillId="69" borderId="29" xfId="7" applyFont="1" applyFill="1" applyBorder="1" applyAlignment="1">
      <alignment horizontal="left" vertical="center" wrapText="1"/>
    </xf>
    <xf numFmtId="0" fontId="117" fillId="69" borderId="26" xfId="7" applyFont="1" applyFill="1" applyBorder="1" applyAlignment="1">
      <alignment horizontal="left" vertical="center" wrapText="1"/>
    </xf>
    <xf numFmtId="0" fontId="62" fillId="74" borderId="30" xfId="7" applyFont="1" applyFill="1" applyBorder="1" applyAlignment="1">
      <alignment horizontal="center" vertical="center" wrapText="1"/>
    </xf>
    <xf numFmtId="49" fontId="62" fillId="74" borderId="28" xfId="4" applyNumberFormat="1" applyFont="1" applyFill="1" applyBorder="1" applyAlignment="1">
      <alignment horizontal="center" vertical="center" wrapText="1"/>
    </xf>
    <xf numFmtId="1" fontId="62" fillId="75" borderId="3" xfId="7" applyNumberFormat="1" applyFont="1" applyFill="1" applyBorder="1" applyAlignment="1">
      <alignment horizontal="center" vertical="center" wrapText="1"/>
    </xf>
    <xf numFmtId="0" fontId="62" fillId="75" borderId="3" xfId="7" applyFont="1" applyFill="1" applyBorder="1" applyAlignment="1">
      <alignment horizontal="center" vertical="center" wrapText="1"/>
    </xf>
    <xf numFmtId="0" fontId="62" fillId="75" borderId="28" xfId="7" applyNumberFormat="1" applyFont="1" applyFill="1" applyBorder="1" applyAlignment="1">
      <alignment horizontal="center" vertical="center" wrapText="1"/>
    </xf>
    <xf numFmtId="0" fontId="62" fillId="75" borderId="30" xfId="7" applyNumberFormat="1" applyFont="1" applyFill="1" applyBorder="1" applyAlignment="1">
      <alignment horizontal="center" vertical="center" wrapText="1"/>
    </xf>
    <xf numFmtId="0" fontId="62" fillId="75" borderId="50" xfId="7" applyNumberFormat="1" applyFont="1" applyFill="1" applyBorder="1" applyAlignment="1">
      <alignment horizontal="center" vertical="center" wrapText="1"/>
    </xf>
    <xf numFmtId="164" fontId="0" fillId="75" borderId="0" xfId="4" applyFont="1" applyFill="1" applyAlignment="1">
      <alignment horizontal="center" vertical="center" wrapText="1"/>
    </xf>
    <xf numFmtId="3" fontId="123" fillId="70" borderId="64" xfId="0" applyNumberFormat="1" applyFont="1" applyFill="1" applyBorder="1" applyAlignment="1">
      <alignment horizontal="center" vertical="center"/>
    </xf>
    <xf numFmtId="3" fontId="123" fillId="70" borderId="65" xfId="0" applyNumberFormat="1" applyFont="1" applyFill="1" applyBorder="1" applyAlignment="1">
      <alignment horizontal="center" vertical="center"/>
    </xf>
    <xf numFmtId="0" fontId="137" fillId="48" borderId="28" xfId="23" applyFont="1" applyFill="1" applyBorder="1" applyAlignment="1">
      <alignment horizontal="left" vertical="center"/>
    </xf>
    <xf numFmtId="0" fontId="137" fillId="48" borderId="50" xfId="23" applyFont="1" applyFill="1" applyBorder="1" applyAlignment="1">
      <alignment horizontal="left" vertical="center"/>
    </xf>
    <xf numFmtId="0" fontId="137" fillId="0" borderId="28" xfId="23" applyFont="1" applyFill="1" applyBorder="1" applyAlignment="1">
      <alignment horizontal="left" vertical="center" wrapText="1"/>
    </xf>
    <xf numFmtId="0" fontId="137" fillId="0" borderId="50" xfId="23" applyFont="1" applyFill="1" applyBorder="1" applyAlignment="1">
      <alignment horizontal="left" vertical="center" wrapText="1"/>
    </xf>
    <xf numFmtId="0" fontId="137" fillId="0" borderId="28" xfId="23" applyFont="1" applyBorder="1" applyAlignment="1">
      <alignment horizontal="left" vertical="center" wrapText="1"/>
    </xf>
    <xf numFmtId="0" fontId="137" fillId="0" borderId="50" xfId="23" applyFont="1" applyBorder="1" applyAlignment="1">
      <alignment horizontal="left" vertical="center" wrapText="1"/>
    </xf>
    <xf numFmtId="0" fontId="137" fillId="0" borderId="28" xfId="23" applyFont="1" applyFill="1" applyBorder="1" applyAlignment="1">
      <alignment horizontal="center" vertical="center"/>
    </xf>
    <xf numFmtId="0" fontId="137" fillId="0" borderId="50" xfId="23" applyFont="1" applyFill="1" applyBorder="1" applyAlignment="1">
      <alignment horizontal="center" vertical="center"/>
    </xf>
    <xf numFmtId="0" fontId="137" fillId="0" borderId="28" xfId="23" applyFont="1" applyFill="1" applyBorder="1" applyAlignment="1">
      <alignment horizontal="center" vertical="center" wrapText="1"/>
    </xf>
    <xf numFmtId="0" fontId="137" fillId="0" borderId="50" xfId="23" applyFont="1" applyFill="1" applyBorder="1" applyAlignment="1">
      <alignment horizontal="center" vertical="center" wrapText="1"/>
    </xf>
    <xf numFmtId="0" fontId="138" fillId="0" borderId="28" xfId="23" applyFont="1" applyFill="1" applyBorder="1" applyAlignment="1">
      <alignment horizontal="center" vertical="center" wrapText="1"/>
    </xf>
    <xf numFmtId="0" fontId="138" fillId="0" borderId="50" xfId="23" applyFont="1" applyFill="1" applyBorder="1" applyAlignment="1">
      <alignment horizontal="center" vertical="center" wrapText="1"/>
    </xf>
    <xf numFmtId="0" fontId="137" fillId="0" borderId="0" xfId="23" applyFont="1" applyAlignment="1">
      <alignment horizontal="left" vertical="center" wrapText="1"/>
    </xf>
    <xf numFmtId="0" fontId="137" fillId="48" borderId="28" xfId="23" applyFont="1" applyFill="1" applyBorder="1" applyAlignment="1">
      <alignment horizontal="center" vertical="center"/>
    </xf>
    <xf numFmtId="0" fontId="137" fillId="48" borderId="50" xfId="23" applyFont="1" applyFill="1" applyBorder="1" applyAlignment="1">
      <alignment horizontal="center" vertical="center"/>
    </xf>
    <xf numFmtId="0" fontId="138" fillId="80" borderId="3" xfId="23" applyFont="1" applyFill="1" applyBorder="1" applyAlignment="1">
      <alignment horizontal="left" vertical="center"/>
    </xf>
    <xf numFmtId="0" fontId="137" fillId="0" borderId="3" xfId="23" applyFont="1" applyBorder="1"/>
    <xf numFmtId="0" fontId="138" fillId="81" borderId="3" xfId="23" applyFont="1" applyFill="1" applyBorder="1" applyAlignment="1">
      <alignment horizontal="left" vertical="center"/>
    </xf>
    <xf numFmtId="0" fontId="36" fillId="0" borderId="0" xfId="0" applyFont="1" applyBorder="1" applyAlignment="1">
      <alignment horizontal="center" vertical="center"/>
    </xf>
    <xf numFmtId="0" fontId="97" fillId="79" borderId="63" xfId="0" applyFont="1" applyFill="1" applyBorder="1" applyAlignment="1">
      <alignment horizontal="right" vertical="center"/>
    </xf>
    <xf numFmtId="0" fontId="135" fillId="0" borderId="67" xfId="0" applyFont="1" applyBorder="1"/>
    <xf numFmtId="0" fontId="135" fillId="0" borderId="44" xfId="0" applyFont="1" applyBorder="1"/>
    <xf numFmtId="0" fontId="97" fillId="79" borderId="63" xfId="0" applyFont="1" applyFill="1" applyBorder="1" applyAlignment="1">
      <alignment horizontal="left" vertical="center" wrapText="1"/>
    </xf>
    <xf numFmtId="0" fontId="97" fillId="0" borderId="63" xfId="0" applyFont="1" applyBorder="1" applyAlignment="1">
      <alignment horizontal="right" vertical="center"/>
    </xf>
    <xf numFmtId="0" fontId="97" fillId="0" borderId="63" xfId="0" applyFont="1" applyBorder="1" applyAlignment="1">
      <alignment horizontal="left" vertical="center" wrapText="1"/>
    </xf>
    <xf numFmtId="0" fontId="8" fillId="0" borderId="28" xfId="3" applyNumberFormat="1" applyFont="1" applyFill="1" applyBorder="1" applyAlignment="1" applyProtection="1">
      <alignment horizontal="center" vertical="center" wrapText="1"/>
    </xf>
    <xf numFmtId="0" fontId="6" fillId="0" borderId="35" xfId="3" applyNumberFormat="1" applyFont="1" applyFill="1" applyBorder="1" applyAlignment="1" applyProtection="1">
      <alignment horizontal="center" vertical="center"/>
    </xf>
    <xf numFmtId="0" fontId="54" fillId="0" borderId="41" xfId="0" applyFont="1" applyBorder="1" applyAlignment="1">
      <alignment horizontal="center" vertical="center" wrapText="1"/>
    </xf>
    <xf numFmtId="0" fontId="54" fillId="0" borderId="41" xfId="0" applyFont="1" applyBorder="1" applyAlignment="1">
      <alignment vertical="center" wrapText="1"/>
    </xf>
    <xf numFmtId="0" fontId="27" fillId="0" borderId="37" xfId="0" applyFont="1" applyBorder="1" applyAlignment="1">
      <alignment horizontal="center" wrapText="1"/>
    </xf>
    <xf numFmtId="0" fontId="27" fillId="22" borderId="3" xfId="0" applyFont="1" applyFill="1" applyBorder="1" applyAlignment="1">
      <alignment horizontal="center"/>
    </xf>
    <xf numFmtId="0" fontId="0" fillId="0" borderId="3" xfId="0" applyBorder="1" applyAlignment="1">
      <alignment horizontal="center"/>
    </xf>
    <xf numFmtId="0" fontId="0" fillId="0" borderId="3" xfId="0" applyFont="1" applyBorder="1" applyAlignment="1">
      <alignment horizontal="center"/>
    </xf>
  </cellXfs>
  <cellStyles count="24">
    <cellStyle name="Comma" xfId="10" xr:uid="{00000000-0005-0000-0000-000000000000}"/>
    <cellStyle name="Comma [0]" xfId="4" builtinId="6"/>
    <cellStyle name="Explanatory Text" xfId="3" builtinId="53" customBuiltin="1"/>
    <cellStyle name="Hyperlink" xfId="2" builtinId="8"/>
    <cellStyle name="Millares [0] 2" xfId="8" xr:uid="{00000000-0005-0000-0000-000003000000}"/>
    <cellStyle name="Millares [0] 3" xfId="9" xr:uid="{00000000-0005-0000-0000-000004000000}"/>
    <cellStyle name="Millares [0] 4" xfId="14" xr:uid="{00000000-0005-0000-0000-000005000000}"/>
    <cellStyle name="Millares [0] 5" xfId="15" xr:uid="{00000000-0005-0000-0000-000006000000}"/>
    <cellStyle name="Millares [0] 6" xfId="22" xr:uid="{00000000-0005-0000-0000-000007000000}"/>
    <cellStyle name="Millares 2" xfId="6" xr:uid="{00000000-0005-0000-0000-000008000000}"/>
    <cellStyle name="Moneda 2" xfId="19" xr:uid="{00000000-0005-0000-0000-000009000000}"/>
    <cellStyle name="Normal" xfId="0" builtinId="0"/>
    <cellStyle name="Normal 2" xfId="5" xr:uid="{00000000-0005-0000-0000-00000B000000}"/>
    <cellStyle name="Normal 2 2" xfId="7" xr:uid="{00000000-0005-0000-0000-00000C000000}"/>
    <cellStyle name="Normal 2 3" xfId="20" xr:uid="{00000000-0005-0000-0000-00000D000000}"/>
    <cellStyle name="Normal 3" xfId="13" xr:uid="{00000000-0005-0000-0000-00000E000000}"/>
    <cellStyle name="Normal 3 2" xfId="21" xr:uid="{00000000-0005-0000-0000-00000F000000}"/>
    <cellStyle name="Normal 4" xfId="17" xr:uid="{00000000-0005-0000-0000-000010000000}"/>
    <cellStyle name="Normal 5" xfId="18" xr:uid="{00000000-0005-0000-0000-000011000000}"/>
    <cellStyle name="Normal 6" xfId="23" xr:uid="{00000000-0005-0000-0000-000012000000}"/>
    <cellStyle name="Normal 7" xfId="12" xr:uid="{00000000-0005-0000-0000-000013000000}"/>
    <cellStyle name="Percent" xfId="1" xr:uid="{00000000-0005-0000-0000-000014000000}"/>
    <cellStyle name="Porcentaje 2" xfId="11" xr:uid="{00000000-0005-0000-0000-000016000000}"/>
    <cellStyle name="Porcentaje 3" xfId="16" xr:uid="{00000000-0005-0000-0000-000017000000}"/>
  </cellStyles>
  <dxfs count="42">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92D050"/>
        </patternFill>
      </fill>
    </dxf>
  </dxfs>
  <tableStyles count="0" defaultTableStyle="TableStyleMedium2" defaultPivotStyle="PivotStyleLight16"/>
  <colors>
    <indexedColors>
      <rgbColor rgb="FF000000"/>
      <rgbColor rgb="FFFFFFFF"/>
      <rgbColor rgb="FFFF0000"/>
      <rgbColor rgb="FFEDEDED"/>
      <rgbColor rgb="FF0000FF"/>
      <rgbColor rgb="FFFFFF00"/>
      <rgbColor rgb="FFFF00FF"/>
      <rgbColor rgb="FF00FFFF"/>
      <rgbColor rgb="FF800000"/>
      <rgbColor rgb="FFF2F2F2"/>
      <rgbColor rgb="FF000080"/>
      <rgbColor rgb="FF548DD4"/>
      <rgbColor rgb="FF800080"/>
      <rgbColor rgb="FF2F5597"/>
      <rgbColor rgb="FFC0C0C0"/>
      <rgbColor rgb="FF808080"/>
      <rgbColor rgb="FFA6A6A6"/>
      <rgbColor rgb="FFE0E0E0"/>
      <rgbColor rgb="FFFFFFCC"/>
      <rgbColor rgb="FFF1F7ED"/>
      <rgbColor rgb="FF333F50"/>
      <rgbColor rgb="FFD0CECE"/>
      <rgbColor rgb="FF0563C1"/>
      <rgbColor rgb="FFBDD7EE"/>
      <rgbColor rgb="FF000066"/>
      <rgbColor rgb="FFFF00FF"/>
      <rgbColor rgb="FFEDED00"/>
      <rgbColor rgb="FFDBDEF1"/>
      <rgbColor rgb="FF800080"/>
      <rgbColor rgb="FFC00000"/>
      <rgbColor rgb="FF305496"/>
      <rgbColor rgb="FF0000FF"/>
      <rgbColor rgb="FF00B0F0"/>
      <rgbColor rgb="FFDAE3F3"/>
      <rgbColor rgb="FFE2F0D9"/>
      <rgbColor rgb="FFFFFF99"/>
      <rgbColor rgb="FF8DB4E2"/>
      <rgbColor rgb="FFBFBFBF"/>
      <rgbColor rgb="FFADB9CA"/>
      <rgbColor rgb="FFFBE5D6"/>
      <rgbColor rgb="FF3366FF"/>
      <rgbColor rgb="FF538DD5"/>
      <rgbColor rgb="FF92D050"/>
      <rgbColor rgb="FFFFC000"/>
      <rgbColor rgb="FFD9D9D9"/>
      <rgbColor rgb="FFD6DCE5"/>
      <rgbColor rgb="FF767171"/>
      <rgbColor rgb="FF8B8B8B"/>
      <rgbColor rgb="FF16365C"/>
      <rgbColor rgb="FF00B050"/>
      <rgbColor rgb="FF002060"/>
      <rgbColor rgb="FF222222"/>
      <rgbColor rgb="FFCE181E"/>
      <rgbColor rgb="FFFFF2CC"/>
      <rgbColor rgb="FF203764"/>
      <rgbColor rgb="FF222A35"/>
      <rgbColor rgb="00003366"/>
      <rgbColor rgb="00339966"/>
      <rgbColor rgb="00003300"/>
      <rgbColor rgb="00333300"/>
      <rgbColor rgb="00993300"/>
      <rgbColor rgb="00993366"/>
      <rgbColor rgb="00333399"/>
      <rgbColor rgb="00333333"/>
    </indexedColors>
    <mruColors>
      <color rgb="FFF2DBDB"/>
      <color rgb="FFCCFFCC"/>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styles" Target="styles.xml"/><Relationship Id="rId50" Type="http://schemas.openxmlformats.org/officeDocument/2006/relationships/customXml" Target="../customXml/item1.xml"/><Relationship Id="rId55" Type="http://schemas.openxmlformats.org/officeDocument/2006/relationships/customXml" Target="../customXml/item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2.xml"/><Relationship Id="rId54"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800" b="1" strike="noStrike" spc="-1">
                <a:solidFill>
                  <a:srgbClr val="000000"/>
                </a:solidFill>
                <a:latin typeface="Calibri"/>
              </a:defRPr>
            </a:pPr>
            <a:r>
              <a:rPr lang="es-PY" sz="1800" b="1" strike="noStrike" spc="-1">
                <a:solidFill>
                  <a:srgbClr val="000000"/>
                </a:solidFill>
                <a:latin typeface="Calibri"/>
              </a:rPr>
              <a:t>Curva S por Fuente de Financiamiento</a:t>
            </a:r>
          </a:p>
        </c:rich>
      </c:tx>
      <c:layout>
        <c:manualLayout>
          <c:xMode val="edge"/>
          <c:yMode val="edge"/>
          <c:x val="0.16159652333028399"/>
          <c:y val="3.8733860891295303E-2"/>
        </c:manualLayout>
      </c:layout>
      <c:overlay val="0"/>
    </c:title>
    <c:autoTitleDeleted val="0"/>
    <c:plotArea>
      <c:layout>
        <c:manualLayout>
          <c:layoutTarget val="inner"/>
          <c:xMode val="edge"/>
          <c:yMode val="edge"/>
          <c:x val="0.13292924672156101"/>
          <c:y val="3.12369845897543E-2"/>
          <c:w val="0.64608112229338199"/>
          <c:h val="0.89493960849646004"/>
        </c:manualLayout>
      </c:layout>
      <c:lineChart>
        <c:grouping val="standard"/>
        <c:varyColors val="0"/>
        <c:ser>
          <c:idx val="0"/>
          <c:order val="0"/>
          <c:tx>
            <c:strRef>
              <c:f>'7_Curva S'!$B$8</c:f>
              <c:strCache>
                <c:ptCount val="1"/>
                <c:pt idx="0">
                  <c:v>Valor acum. BID</c:v>
                </c:pt>
              </c:strCache>
            </c:strRef>
          </c:tx>
          <c:spPr>
            <a:ln w="19080">
              <a:solidFill>
                <a:srgbClr val="2F5597"/>
              </a:solidFill>
              <a:round/>
            </a:ln>
          </c:spPr>
          <c:marker>
            <c:symbol val="none"/>
          </c:marker>
          <c:dLbls>
            <c:spPr>
              <a:noFill/>
              <a:ln>
                <a:noFill/>
              </a:ln>
              <a:effectLst/>
            </c:spPr>
            <c:txPr>
              <a:bodyPr/>
              <a:lstStyle/>
              <a:p>
                <a:pPr>
                  <a:defRPr sz="1000" b="0" strike="noStrike" spc="-1">
                    <a:solidFill>
                      <a:srgbClr val="000000"/>
                    </a:solidFill>
                    <a:latin typeface="Calibri"/>
                  </a:defRPr>
                </a:pPr>
                <a:endParaRPr lang="en-US"/>
              </a:p>
            </c:tx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'7_Curva S'!$C$6:$G$6</c:f>
              <c:strCache>
                <c:ptCount val="5"/>
                <c:pt idx="0">
                  <c:v>Año 1</c:v>
                </c:pt>
                <c:pt idx="1">
                  <c:v>Año 2</c:v>
                </c:pt>
                <c:pt idx="2">
                  <c:v>Año 3</c:v>
                </c:pt>
                <c:pt idx="3">
                  <c:v>Año 4</c:v>
                </c:pt>
                <c:pt idx="4">
                  <c:v>Año 5</c:v>
                </c:pt>
              </c:strCache>
            </c:strRef>
          </c:cat>
          <c:val>
            <c:numRef>
              <c:f>'7_Curva S'!$C$8:$G$8</c:f>
              <c:numCache>
                <c:formatCode>_-\$* #,##0_-;"-$"* #,##0_-;_-\$* \-??_-;_-@_-</c:formatCode>
                <c:ptCount val="5"/>
                <c:pt idx="0">
                  <c:v>2888514.9992105262</c:v>
                </c:pt>
                <c:pt idx="1">
                  <c:v>18531608.140964914</c:v>
                </c:pt>
                <c:pt idx="2">
                  <c:v>31174354.806072876</c:v>
                </c:pt>
                <c:pt idx="3">
                  <c:v>38774151.471180841</c:v>
                </c:pt>
                <c:pt idx="4">
                  <c:v>44699999.803724699</c:v>
                </c:pt>
              </c:numCache>
            </c:numRef>
          </c:val>
          <c:smooth val="0"/>
          <c:extLst>
            <c:ext xmlns:c16="http://schemas.microsoft.com/office/drawing/2014/chart" uri="{C3380CC4-5D6E-409C-BE32-E72D297353CC}">
              <c16:uniqueId val="{00000000-1BED-4B16-9FE2-27AF04904742}"/>
            </c:ext>
          </c:extLst>
        </c:ser>
        <c:ser>
          <c:idx val="1"/>
          <c:order val="1"/>
          <c:tx>
            <c:strRef>
              <c:f>'7_Curva S'!$B$10</c:f>
              <c:strCache>
                <c:ptCount val="1"/>
                <c:pt idx="0">
                  <c:v>Valor acum. CL</c:v>
                </c:pt>
              </c:strCache>
            </c:strRef>
          </c:tx>
          <c:spPr>
            <a:ln w="19080">
              <a:solidFill>
                <a:srgbClr val="00B050"/>
              </a:solidFill>
              <a:round/>
            </a:ln>
          </c:spPr>
          <c:marker>
            <c:symbol val="none"/>
          </c:marker>
          <c:dLbls>
            <c:spPr>
              <a:noFill/>
              <a:ln>
                <a:noFill/>
              </a:ln>
              <a:effectLst/>
            </c:spPr>
            <c:txPr>
              <a:bodyPr/>
              <a:lstStyle/>
              <a:p>
                <a:pPr>
                  <a:defRPr sz="1000" b="0" strike="noStrike" spc="-1">
                    <a:solidFill>
                      <a:srgbClr val="000000"/>
                    </a:solidFill>
                    <a:latin typeface="Calibri"/>
                  </a:defRPr>
                </a:pPr>
                <a:endParaRPr lang="en-US"/>
              </a:p>
            </c:tx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'7_Curva S'!$C$6:$G$6</c:f>
              <c:strCache>
                <c:ptCount val="5"/>
                <c:pt idx="0">
                  <c:v>Año 1</c:v>
                </c:pt>
                <c:pt idx="1">
                  <c:v>Año 2</c:v>
                </c:pt>
                <c:pt idx="2">
                  <c:v>Año 3</c:v>
                </c:pt>
                <c:pt idx="3">
                  <c:v>Año 4</c:v>
                </c:pt>
                <c:pt idx="4">
                  <c:v>Año 5</c:v>
                </c:pt>
              </c:strCache>
            </c:strRef>
          </c:cat>
          <c:val>
            <c:numRef>
              <c:f>'7_Curva S'!$C$10:$G$10</c:f>
              <c:numCache>
                <c:formatCode>_-\$* #,##0_-;"-$"* #,##0_-;_-\$* \-??_-;_-@_-</c:formatCode>
                <c:ptCount val="5"/>
                <c:pt idx="0">
                  <c:v>0</c:v>
                </c:pt>
                <c:pt idx="1">
                  <c:v>0</c:v>
                </c:pt>
                <c:pt idx="2">
                  <c:v>1600000</c:v>
                </c:pt>
                <c:pt idx="3">
                  <c:v>6400000</c:v>
                </c:pt>
                <c:pt idx="4">
                  <c:v>8000000</c:v>
                </c:pt>
              </c:numCache>
            </c:numRef>
          </c:val>
          <c:smooth val="0"/>
          <c:extLst>
            <c:ext xmlns:c16="http://schemas.microsoft.com/office/drawing/2014/chart" uri="{C3380CC4-5D6E-409C-BE32-E72D297353CC}">
              <c16:uniqueId val="{00000001-1BED-4B16-9FE2-27AF04904742}"/>
            </c:ext>
          </c:extLst>
        </c:ser>
        <c:ser>
          <c:idx val="3"/>
          <c:order val="3"/>
          <c:tx>
            <c:strRef>
              <c:f>'7_Curva S'!$B$12</c:f>
              <c:strCache>
                <c:ptCount val="1"/>
                <c:pt idx="0">
                  <c:v>Valor acum. TOTAL</c:v>
                </c:pt>
              </c:strCache>
            </c:strRef>
          </c:tx>
          <c:marker>
            <c:symbol val="none"/>
          </c:marker>
          <c:val>
            <c:numRef>
              <c:f>'7_Curva S'!$C$12:$G$12</c:f>
              <c:numCache>
                <c:formatCode>_-\$* #,##0_-;"-$"* #,##0_-;_-\$* \-??_-;_-@_-</c:formatCode>
                <c:ptCount val="5"/>
                <c:pt idx="0">
                  <c:v>2888514.9992105262</c:v>
                </c:pt>
                <c:pt idx="1">
                  <c:v>18531608.140964914</c:v>
                </c:pt>
                <c:pt idx="2">
                  <c:v>32774354.806072876</c:v>
                </c:pt>
                <c:pt idx="3">
                  <c:v>45174151.471180841</c:v>
                </c:pt>
                <c:pt idx="4">
                  <c:v>52699999.803724699</c:v>
                </c:pt>
              </c:numCache>
            </c:numRef>
          </c:val>
          <c:smooth val="0"/>
          <c:extLst>
            <c:ext xmlns:c16="http://schemas.microsoft.com/office/drawing/2014/chart" uri="{C3380CC4-5D6E-409C-BE32-E72D297353CC}">
              <c16:uniqueId val="{00000002-A73E-4408-825B-DA16839B8BDF}"/>
            </c:ext>
          </c:extLst>
        </c:ser>
        <c:dLbls>
          <c:showLegendKey val="0"/>
          <c:showVal val="0"/>
          <c:showCatName val="0"/>
          <c:showSerName val="0"/>
          <c:showPercent val="0"/>
          <c:showBubbleSize val="0"/>
        </c:dLbls>
        <c:hiLowLines>
          <c:spPr>
            <a:ln>
              <a:noFill/>
            </a:ln>
          </c:spPr>
        </c:hiLowLines>
        <c:smooth val="0"/>
        <c:axId val="154679552"/>
        <c:axId val="154685440"/>
        <c:extLst>
          <c:ext xmlns:c15="http://schemas.microsoft.com/office/drawing/2012/chart" uri="{02D57815-91ED-43cb-92C2-25804820EDAC}">
            <c15:filteredLineSeries>
              <c15:ser>
                <c:idx val="2"/>
                <c:order val="2"/>
                <c:marker>
                  <c:symbol val="none"/>
                </c:marker>
                <c:val>
                  <c:numLit>
                    <c:formatCode>General</c:formatCode>
                    <c:ptCount val="1"/>
                    <c:pt idx="0">
                      <c:v>1</c:v>
                    </c:pt>
                  </c:numLit>
                </c:val>
                <c:smooth val="0"/>
                <c:extLst>
                  <c:ext xmlns:c16="http://schemas.microsoft.com/office/drawing/2014/chart" uri="{C3380CC4-5D6E-409C-BE32-E72D297353CC}">
                    <c16:uniqueId val="{00000001-A73E-4408-825B-DA16839B8BDF}"/>
                  </c:ext>
                </c:extLst>
              </c15:ser>
            </c15:filteredLineSeries>
          </c:ext>
        </c:extLst>
      </c:lineChart>
      <c:catAx>
        <c:axId val="154679552"/>
        <c:scaling>
          <c:orientation val="minMax"/>
        </c:scaling>
        <c:delete val="0"/>
        <c:axPos val="b"/>
        <c:numFmt formatCode="General" sourceLinked="1"/>
        <c:majorTickMark val="out"/>
        <c:minorTickMark val="none"/>
        <c:tickLblPos val="nextTo"/>
        <c:spPr>
          <a:ln w="6480">
            <a:solidFill>
              <a:srgbClr val="8B8B8B"/>
            </a:solidFill>
            <a:round/>
          </a:ln>
        </c:spPr>
        <c:txPr>
          <a:bodyPr/>
          <a:lstStyle/>
          <a:p>
            <a:pPr>
              <a:defRPr sz="1000" b="0" strike="noStrike" spc="-1">
                <a:solidFill>
                  <a:srgbClr val="000000"/>
                </a:solidFill>
                <a:latin typeface="Calibri"/>
              </a:defRPr>
            </a:pPr>
            <a:endParaRPr lang="en-US"/>
          </a:p>
        </c:txPr>
        <c:crossAx val="154685440"/>
        <c:crosses val="autoZero"/>
        <c:auto val="1"/>
        <c:lblAlgn val="ctr"/>
        <c:lblOffset val="100"/>
        <c:noMultiLvlLbl val="1"/>
      </c:catAx>
      <c:valAx>
        <c:axId val="154685440"/>
        <c:scaling>
          <c:orientation val="minMax"/>
        </c:scaling>
        <c:delete val="0"/>
        <c:axPos val="l"/>
        <c:majorGridlines>
          <c:spPr>
            <a:ln w="6480">
              <a:solidFill>
                <a:srgbClr val="8B8B8B"/>
              </a:solidFill>
              <a:round/>
            </a:ln>
          </c:spPr>
        </c:majorGridlines>
        <c:numFmt formatCode="_-\$* #,##0_-;&quot;-$&quot;* #,##0_-;_-\$* \-??_-;_-@_-" sourceLinked="0"/>
        <c:majorTickMark val="out"/>
        <c:minorTickMark val="none"/>
        <c:tickLblPos val="nextTo"/>
        <c:spPr>
          <a:ln w="6480">
            <a:solidFill>
              <a:srgbClr val="8B8B8B"/>
            </a:solidFill>
            <a:round/>
          </a:ln>
        </c:spPr>
        <c:txPr>
          <a:bodyPr/>
          <a:lstStyle/>
          <a:p>
            <a:pPr>
              <a:defRPr sz="1000" b="0" strike="noStrike" spc="-1">
                <a:solidFill>
                  <a:srgbClr val="000000"/>
                </a:solidFill>
                <a:latin typeface="Calibri"/>
              </a:defRPr>
            </a:pPr>
            <a:endParaRPr lang="en-US"/>
          </a:p>
        </c:txPr>
        <c:crossAx val="154679552"/>
        <c:crosses val="autoZero"/>
        <c:crossBetween val="midCat"/>
      </c:valAx>
      <c:spPr>
        <a:solidFill>
          <a:srgbClr val="FFFFFF"/>
        </a:solidFill>
        <a:ln>
          <a:noFill/>
        </a:ln>
      </c:spPr>
    </c:plotArea>
    <c:legend>
      <c:legendPos val="r"/>
      <c:layout>
        <c:manualLayout>
          <c:xMode val="edge"/>
          <c:yMode val="edge"/>
          <c:x val="0.80331448068762101"/>
          <c:y val="0.294777444056606"/>
          <c:w val="0.15193072118114709"/>
          <c:h val="0.19928928459856296"/>
        </c:manualLayout>
      </c:layout>
      <c:overlay val="0"/>
      <c:spPr>
        <a:noFill/>
        <a:ln>
          <a:noFill/>
        </a:ln>
      </c:spPr>
      <c:txPr>
        <a:bodyPr/>
        <a:lstStyle/>
        <a:p>
          <a:pPr>
            <a:defRPr sz="1000" b="0" strike="noStrike" spc="-1">
              <a:solidFill>
                <a:srgbClr val="000000"/>
              </a:solidFill>
              <a:latin typeface="Calibri"/>
            </a:defRPr>
          </a:pPr>
          <a:endParaRPr lang="en-US"/>
        </a:p>
      </c:txPr>
    </c:legend>
    <c:plotVisOnly val="1"/>
    <c:dispBlanksAs val="gap"/>
    <c:showDLblsOverMax val="1"/>
  </c:chart>
  <c:spPr>
    <a:solidFill>
      <a:srgbClr val="FFFFFF"/>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800" b="1" strike="noStrike" spc="-1">
                <a:solidFill>
                  <a:srgbClr val="000000"/>
                </a:solidFill>
                <a:latin typeface="Calibri"/>
              </a:defRPr>
            </a:pPr>
            <a:r>
              <a:rPr lang="es-PY" sz="1800" b="1" strike="noStrike" spc="-1">
                <a:solidFill>
                  <a:srgbClr val="000000"/>
                </a:solidFill>
                <a:latin typeface="Calibri"/>
              </a:rPr>
              <a:t>Curva S Costo Total del Programa</a:t>
            </a:r>
          </a:p>
        </c:rich>
      </c:tx>
      <c:layout>
        <c:manualLayout>
          <c:xMode val="edge"/>
          <c:yMode val="edge"/>
          <c:x val="0.161350416302323"/>
          <c:y val="6.14565195124449E-2"/>
        </c:manualLayout>
      </c:layout>
      <c:overlay val="0"/>
    </c:title>
    <c:autoTitleDeleted val="0"/>
    <c:plotArea>
      <c:layout>
        <c:manualLayout>
          <c:layoutTarget val="inner"/>
          <c:xMode val="edge"/>
          <c:yMode val="edge"/>
          <c:x val="0.13291259552142301"/>
          <c:y val="5.2955034313223397E-2"/>
          <c:w val="0.66562749496255202"/>
          <c:h val="0.87452627266209204"/>
        </c:manualLayout>
      </c:layout>
      <c:lineChart>
        <c:grouping val="standard"/>
        <c:varyColors val="0"/>
        <c:ser>
          <c:idx val="0"/>
          <c:order val="0"/>
          <c:tx>
            <c:strRef>
              <c:f>'7_Curva S'!$B$12</c:f>
              <c:strCache>
                <c:ptCount val="1"/>
                <c:pt idx="0">
                  <c:v>Valor acum. TOTAL</c:v>
                </c:pt>
              </c:strCache>
            </c:strRef>
          </c:tx>
          <c:spPr>
            <a:ln w="19080">
              <a:solidFill>
                <a:srgbClr val="00B050"/>
              </a:solidFill>
              <a:round/>
            </a:ln>
          </c:spPr>
          <c:marker>
            <c:symbol val="none"/>
          </c:marker>
          <c:dLbls>
            <c:spPr>
              <a:noFill/>
              <a:ln>
                <a:noFill/>
              </a:ln>
              <a:effectLst/>
            </c:spPr>
            <c:txPr>
              <a:bodyPr/>
              <a:lstStyle/>
              <a:p>
                <a:pPr>
                  <a:defRPr sz="1000" b="0" strike="noStrike" spc="-1">
                    <a:solidFill>
                      <a:srgbClr val="000000"/>
                    </a:solidFill>
                    <a:latin typeface="Calibri"/>
                  </a:defRPr>
                </a:pPr>
                <a:endParaRPr lang="en-US"/>
              </a:p>
            </c:tx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'7_Curva S'!$C$6:$G$6</c:f>
              <c:strCache>
                <c:ptCount val="5"/>
                <c:pt idx="0">
                  <c:v>Año 1</c:v>
                </c:pt>
                <c:pt idx="1">
                  <c:v>Año 2</c:v>
                </c:pt>
                <c:pt idx="2">
                  <c:v>Año 3</c:v>
                </c:pt>
                <c:pt idx="3">
                  <c:v>Año 4</c:v>
                </c:pt>
                <c:pt idx="4">
                  <c:v>Año 5</c:v>
                </c:pt>
              </c:strCache>
            </c:strRef>
          </c:cat>
          <c:val>
            <c:numRef>
              <c:f>'7_Curva S'!$C$12:$G$12</c:f>
              <c:numCache>
                <c:formatCode>_-\$* #,##0_-;"-$"* #,##0_-;_-\$* \-??_-;_-@_-</c:formatCode>
                <c:ptCount val="5"/>
                <c:pt idx="0">
                  <c:v>2888514.9992105262</c:v>
                </c:pt>
                <c:pt idx="1">
                  <c:v>18531608.140964914</c:v>
                </c:pt>
                <c:pt idx="2">
                  <c:v>32774354.806072876</c:v>
                </c:pt>
                <c:pt idx="3">
                  <c:v>45174151.471180841</c:v>
                </c:pt>
                <c:pt idx="4">
                  <c:v>52699999.803724699</c:v>
                </c:pt>
              </c:numCache>
            </c:numRef>
          </c:val>
          <c:smooth val="0"/>
          <c:extLst>
            <c:ext xmlns:c16="http://schemas.microsoft.com/office/drawing/2014/chart" uri="{C3380CC4-5D6E-409C-BE32-E72D297353CC}">
              <c16:uniqueId val="{00000000-9EC9-4106-B74F-5859277F5519}"/>
            </c:ext>
          </c:extLst>
        </c:ser>
        <c:dLbls>
          <c:showLegendKey val="0"/>
          <c:showVal val="0"/>
          <c:showCatName val="0"/>
          <c:showSerName val="0"/>
          <c:showPercent val="0"/>
          <c:showBubbleSize val="0"/>
        </c:dLbls>
        <c:hiLowLines>
          <c:spPr>
            <a:ln>
              <a:noFill/>
            </a:ln>
          </c:spPr>
        </c:hiLowLines>
        <c:smooth val="0"/>
        <c:axId val="155124864"/>
        <c:axId val="155126400"/>
      </c:lineChart>
      <c:catAx>
        <c:axId val="155124864"/>
        <c:scaling>
          <c:orientation val="minMax"/>
        </c:scaling>
        <c:delete val="0"/>
        <c:axPos val="b"/>
        <c:numFmt formatCode="General" sourceLinked="1"/>
        <c:majorTickMark val="out"/>
        <c:minorTickMark val="none"/>
        <c:tickLblPos val="nextTo"/>
        <c:spPr>
          <a:ln w="6480">
            <a:solidFill>
              <a:srgbClr val="8B8B8B"/>
            </a:solidFill>
            <a:round/>
          </a:ln>
        </c:spPr>
        <c:txPr>
          <a:bodyPr/>
          <a:lstStyle/>
          <a:p>
            <a:pPr>
              <a:defRPr sz="1000" b="0" strike="noStrike" spc="-1">
                <a:solidFill>
                  <a:srgbClr val="000000"/>
                </a:solidFill>
                <a:latin typeface="Calibri"/>
              </a:defRPr>
            </a:pPr>
            <a:endParaRPr lang="en-US"/>
          </a:p>
        </c:txPr>
        <c:crossAx val="155126400"/>
        <c:crosses val="autoZero"/>
        <c:auto val="1"/>
        <c:lblAlgn val="ctr"/>
        <c:lblOffset val="100"/>
        <c:noMultiLvlLbl val="1"/>
      </c:catAx>
      <c:valAx>
        <c:axId val="155126400"/>
        <c:scaling>
          <c:orientation val="minMax"/>
        </c:scaling>
        <c:delete val="0"/>
        <c:axPos val="l"/>
        <c:majorGridlines>
          <c:spPr>
            <a:ln w="6480">
              <a:solidFill>
                <a:srgbClr val="8B8B8B"/>
              </a:solidFill>
              <a:round/>
            </a:ln>
          </c:spPr>
        </c:majorGridlines>
        <c:numFmt formatCode="_-\$* #,##0_-;&quot;-$&quot;* #,##0_-;_-\$* \-??_-;_-@_-" sourceLinked="0"/>
        <c:majorTickMark val="out"/>
        <c:minorTickMark val="none"/>
        <c:tickLblPos val="nextTo"/>
        <c:spPr>
          <a:ln w="6480">
            <a:solidFill>
              <a:srgbClr val="8B8B8B"/>
            </a:solidFill>
            <a:round/>
          </a:ln>
        </c:spPr>
        <c:txPr>
          <a:bodyPr/>
          <a:lstStyle/>
          <a:p>
            <a:pPr>
              <a:defRPr sz="1000" b="0" strike="noStrike" spc="-1">
                <a:solidFill>
                  <a:srgbClr val="000000"/>
                </a:solidFill>
                <a:latin typeface="Calibri"/>
              </a:defRPr>
            </a:pPr>
            <a:endParaRPr lang="en-US"/>
          </a:p>
        </c:txPr>
        <c:crossAx val="155124864"/>
        <c:crosses val="autoZero"/>
        <c:crossBetween val="midCat"/>
      </c:valAx>
      <c:spPr>
        <a:solidFill>
          <a:srgbClr val="FFFFFF"/>
        </a:solidFill>
        <a:ln>
          <a:noFill/>
        </a:ln>
      </c:spPr>
    </c:plotArea>
    <c:legend>
      <c:legendPos val="r"/>
      <c:overlay val="0"/>
      <c:spPr>
        <a:noFill/>
        <a:ln>
          <a:noFill/>
        </a:ln>
      </c:spPr>
      <c:txPr>
        <a:bodyPr/>
        <a:lstStyle/>
        <a:p>
          <a:pPr>
            <a:defRPr sz="1000" b="0" strike="noStrike" spc="-1">
              <a:solidFill>
                <a:srgbClr val="000000"/>
              </a:solidFill>
              <a:latin typeface="Calibri"/>
            </a:defRPr>
          </a:pPr>
          <a:endParaRPr lang="en-US"/>
        </a:p>
      </c:txPr>
    </c:legend>
    <c:plotVisOnly val="1"/>
    <c:dispBlanksAs val="gap"/>
    <c:showDLblsOverMax val="1"/>
  </c:chart>
  <c:spPr>
    <a:solidFill>
      <a:srgbClr val="FFFFFF"/>
    </a:solidFill>
    <a:ln>
      <a:noFill/>
    </a:ln>
  </c:spPr>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9</xdr:col>
          <xdr:colOff>438150</xdr:colOff>
          <xdr:row>24</xdr:row>
          <xdr:rowOff>38100</xdr:rowOff>
        </xdr:to>
        <xdr:sp macro="" textlink="">
          <xdr:nvSpPr>
            <xdr:cNvPr id="46082" name="Object 2" hidden="1">
              <a:extLst>
                <a:ext uri="{63B3BB69-23CF-44E3-9099-C40C66FF867C}">
                  <a14:compatExt spid="_x0000_s46082"/>
                </a:ext>
                <a:ext uri="{FF2B5EF4-FFF2-40B4-BE49-F238E27FC236}">
                  <a16:creationId xmlns:a16="http://schemas.microsoft.com/office/drawing/2014/main" id="{00000000-0008-0000-0D00-000002B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381000</xdr:colOff>
      <xdr:row>46</xdr:row>
      <xdr:rowOff>0</xdr:rowOff>
    </xdr:to>
    <xdr:sp macro="" textlink="">
      <xdr:nvSpPr>
        <xdr:cNvPr id="2060" name="_x0000_t202" hidden="1">
          <a:extLst>
            <a:ext uri="{FF2B5EF4-FFF2-40B4-BE49-F238E27FC236}">
              <a16:creationId xmlns:a16="http://schemas.microsoft.com/office/drawing/2014/main" id="{00000000-0008-0000-0E00-00000C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2058" name="_x0000_t202" hidden="1">
          <a:extLst>
            <a:ext uri="{FF2B5EF4-FFF2-40B4-BE49-F238E27FC236}">
              <a16:creationId xmlns:a16="http://schemas.microsoft.com/office/drawing/2014/main" id="{00000000-0008-0000-0E00-00000A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2056" name="_x0000_t202" hidden="1">
          <a:extLst>
            <a:ext uri="{FF2B5EF4-FFF2-40B4-BE49-F238E27FC236}">
              <a16:creationId xmlns:a16="http://schemas.microsoft.com/office/drawing/2014/main" id="{00000000-0008-0000-0E00-000008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2054" name="_x0000_t202" hidden="1">
          <a:extLst>
            <a:ext uri="{FF2B5EF4-FFF2-40B4-BE49-F238E27FC236}">
              <a16:creationId xmlns:a16="http://schemas.microsoft.com/office/drawing/2014/main" id="{00000000-0008-0000-0E00-000006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2052" name="_x0000_t202" hidden="1">
          <a:extLst>
            <a:ext uri="{FF2B5EF4-FFF2-40B4-BE49-F238E27FC236}">
              <a16:creationId xmlns:a16="http://schemas.microsoft.com/office/drawing/2014/main" id="{00000000-0008-0000-0E00-000004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2050" name="_x0000_t202" hidden="1">
          <a:extLst>
            <a:ext uri="{FF2B5EF4-FFF2-40B4-BE49-F238E27FC236}">
              <a16:creationId xmlns:a16="http://schemas.microsoft.com/office/drawing/2014/main" id="{00000000-0008-0000-0E00-00000208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2" name="AutoShape 12">
          <a:extLst>
            <a:ext uri="{FF2B5EF4-FFF2-40B4-BE49-F238E27FC236}">
              <a16:creationId xmlns:a16="http://schemas.microsoft.com/office/drawing/2014/main" id="{00000000-0008-0000-0E00-00000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3" name="AutoShape 10">
          <a:extLst>
            <a:ext uri="{FF2B5EF4-FFF2-40B4-BE49-F238E27FC236}">
              <a16:creationId xmlns:a16="http://schemas.microsoft.com/office/drawing/2014/main" id="{00000000-0008-0000-0E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4" name="AutoShape 8">
          <a:extLst>
            <a:ext uri="{FF2B5EF4-FFF2-40B4-BE49-F238E27FC236}">
              <a16:creationId xmlns:a16="http://schemas.microsoft.com/office/drawing/2014/main" id="{00000000-0008-0000-0E00-00000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5" name="AutoShape 6">
          <a:extLst>
            <a:ext uri="{FF2B5EF4-FFF2-40B4-BE49-F238E27FC236}">
              <a16:creationId xmlns:a16="http://schemas.microsoft.com/office/drawing/2014/main" id="{00000000-0008-0000-0E00-00000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6" name="AutoShape 4">
          <a:extLst>
            <a:ext uri="{FF2B5EF4-FFF2-40B4-BE49-F238E27FC236}">
              <a16:creationId xmlns:a16="http://schemas.microsoft.com/office/drawing/2014/main" id="{00000000-0008-0000-0E00-00000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7" name="AutoShape 2">
          <a:extLst>
            <a:ext uri="{FF2B5EF4-FFF2-40B4-BE49-F238E27FC236}">
              <a16:creationId xmlns:a16="http://schemas.microsoft.com/office/drawing/2014/main" id="{00000000-0008-0000-0E00-000007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8" name="AutoShape 12">
          <a:extLst>
            <a:ext uri="{FF2B5EF4-FFF2-40B4-BE49-F238E27FC236}">
              <a16:creationId xmlns:a16="http://schemas.microsoft.com/office/drawing/2014/main" id="{00000000-0008-0000-0E00-00000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9" name="AutoShape 10">
          <a:extLst>
            <a:ext uri="{FF2B5EF4-FFF2-40B4-BE49-F238E27FC236}">
              <a16:creationId xmlns:a16="http://schemas.microsoft.com/office/drawing/2014/main" id="{00000000-0008-0000-0E00-00000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10" name="AutoShape 8">
          <a:extLst>
            <a:ext uri="{FF2B5EF4-FFF2-40B4-BE49-F238E27FC236}">
              <a16:creationId xmlns:a16="http://schemas.microsoft.com/office/drawing/2014/main" id="{00000000-0008-0000-0E00-00000A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11" name="AutoShape 6">
          <a:extLst>
            <a:ext uri="{FF2B5EF4-FFF2-40B4-BE49-F238E27FC236}">
              <a16:creationId xmlns:a16="http://schemas.microsoft.com/office/drawing/2014/main" id="{00000000-0008-0000-0E00-00000B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12" name="AutoShape 4">
          <a:extLst>
            <a:ext uri="{FF2B5EF4-FFF2-40B4-BE49-F238E27FC236}">
              <a16:creationId xmlns:a16="http://schemas.microsoft.com/office/drawing/2014/main" id="{00000000-0008-0000-0E00-00000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13" name="AutoShape 2">
          <a:extLst>
            <a:ext uri="{FF2B5EF4-FFF2-40B4-BE49-F238E27FC236}">
              <a16:creationId xmlns:a16="http://schemas.microsoft.com/office/drawing/2014/main" id="{00000000-0008-0000-0E00-00000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14" name="AutoShape 12">
          <a:extLst>
            <a:ext uri="{FF2B5EF4-FFF2-40B4-BE49-F238E27FC236}">
              <a16:creationId xmlns:a16="http://schemas.microsoft.com/office/drawing/2014/main" id="{00000000-0008-0000-0E00-00000E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15" name="AutoShape 10">
          <a:extLst>
            <a:ext uri="{FF2B5EF4-FFF2-40B4-BE49-F238E27FC236}">
              <a16:creationId xmlns:a16="http://schemas.microsoft.com/office/drawing/2014/main" id="{00000000-0008-0000-0E00-00000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16" name="AutoShape 8">
          <a:extLst>
            <a:ext uri="{FF2B5EF4-FFF2-40B4-BE49-F238E27FC236}">
              <a16:creationId xmlns:a16="http://schemas.microsoft.com/office/drawing/2014/main" id="{00000000-0008-0000-0E00-000010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17" name="AutoShape 6">
          <a:extLst>
            <a:ext uri="{FF2B5EF4-FFF2-40B4-BE49-F238E27FC236}">
              <a16:creationId xmlns:a16="http://schemas.microsoft.com/office/drawing/2014/main" id="{00000000-0008-0000-0E00-000011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18" name="AutoShape 4">
          <a:extLst>
            <a:ext uri="{FF2B5EF4-FFF2-40B4-BE49-F238E27FC236}">
              <a16:creationId xmlns:a16="http://schemas.microsoft.com/office/drawing/2014/main" id="{00000000-0008-0000-0E00-00001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19" name="AutoShape 2">
          <a:extLst>
            <a:ext uri="{FF2B5EF4-FFF2-40B4-BE49-F238E27FC236}">
              <a16:creationId xmlns:a16="http://schemas.microsoft.com/office/drawing/2014/main" id="{00000000-0008-0000-0E00-00001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20" name="AutoShape 12">
          <a:extLst>
            <a:ext uri="{FF2B5EF4-FFF2-40B4-BE49-F238E27FC236}">
              <a16:creationId xmlns:a16="http://schemas.microsoft.com/office/drawing/2014/main" id="{00000000-0008-0000-0E00-000014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21" name="AutoShape 10">
          <a:extLst>
            <a:ext uri="{FF2B5EF4-FFF2-40B4-BE49-F238E27FC236}">
              <a16:creationId xmlns:a16="http://schemas.microsoft.com/office/drawing/2014/main" id="{00000000-0008-0000-0E00-000015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22" name="AutoShape 8">
          <a:extLst>
            <a:ext uri="{FF2B5EF4-FFF2-40B4-BE49-F238E27FC236}">
              <a16:creationId xmlns:a16="http://schemas.microsoft.com/office/drawing/2014/main" id="{00000000-0008-0000-0E00-000016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23" name="AutoShape 6">
          <a:extLst>
            <a:ext uri="{FF2B5EF4-FFF2-40B4-BE49-F238E27FC236}">
              <a16:creationId xmlns:a16="http://schemas.microsoft.com/office/drawing/2014/main" id="{00000000-0008-0000-0E00-000017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24" name="AutoShape 4">
          <a:extLst>
            <a:ext uri="{FF2B5EF4-FFF2-40B4-BE49-F238E27FC236}">
              <a16:creationId xmlns:a16="http://schemas.microsoft.com/office/drawing/2014/main" id="{00000000-0008-0000-0E00-000018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25" name="AutoShape 2">
          <a:extLst>
            <a:ext uri="{FF2B5EF4-FFF2-40B4-BE49-F238E27FC236}">
              <a16:creationId xmlns:a16="http://schemas.microsoft.com/office/drawing/2014/main" id="{00000000-0008-0000-0E00-000019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26" name="AutoShape 12">
          <a:extLst>
            <a:ext uri="{FF2B5EF4-FFF2-40B4-BE49-F238E27FC236}">
              <a16:creationId xmlns:a16="http://schemas.microsoft.com/office/drawing/2014/main" id="{00000000-0008-0000-0E00-00001A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27" name="AutoShape 10">
          <a:extLst>
            <a:ext uri="{FF2B5EF4-FFF2-40B4-BE49-F238E27FC236}">
              <a16:creationId xmlns:a16="http://schemas.microsoft.com/office/drawing/2014/main" id="{00000000-0008-0000-0E00-00001B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28" name="AutoShape 8">
          <a:extLst>
            <a:ext uri="{FF2B5EF4-FFF2-40B4-BE49-F238E27FC236}">
              <a16:creationId xmlns:a16="http://schemas.microsoft.com/office/drawing/2014/main" id="{00000000-0008-0000-0E00-00001C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29" name="AutoShape 6">
          <a:extLst>
            <a:ext uri="{FF2B5EF4-FFF2-40B4-BE49-F238E27FC236}">
              <a16:creationId xmlns:a16="http://schemas.microsoft.com/office/drawing/2014/main" id="{00000000-0008-0000-0E00-00001D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30" name="AutoShape 4">
          <a:extLst>
            <a:ext uri="{FF2B5EF4-FFF2-40B4-BE49-F238E27FC236}">
              <a16:creationId xmlns:a16="http://schemas.microsoft.com/office/drawing/2014/main" id="{00000000-0008-0000-0E00-00001E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31" name="AutoShape 2">
          <a:extLst>
            <a:ext uri="{FF2B5EF4-FFF2-40B4-BE49-F238E27FC236}">
              <a16:creationId xmlns:a16="http://schemas.microsoft.com/office/drawing/2014/main" id="{00000000-0008-0000-0E00-00001F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2048" name="AutoShape 12">
          <a:extLst>
            <a:ext uri="{FF2B5EF4-FFF2-40B4-BE49-F238E27FC236}">
              <a16:creationId xmlns:a16="http://schemas.microsoft.com/office/drawing/2014/main" id="{00000000-0008-0000-0E00-00000008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2049" name="AutoShape 10">
          <a:extLst>
            <a:ext uri="{FF2B5EF4-FFF2-40B4-BE49-F238E27FC236}">
              <a16:creationId xmlns:a16="http://schemas.microsoft.com/office/drawing/2014/main" id="{00000000-0008-0000-0E00-00000108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2051" name="AutoShape 8">
          <a:extLst>
            <a:ext uri="{FF2B5EF4-FFF2-40B4-BE49-F238E27FC236}">
              <a16:creationId xmlns:a16="http://schemas.microsoft.com/office/drawing/2014/main" id="{00000000-0008-0000-0E00-00000308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2053" name="AutoShape 6">
          <a:extLst>
            <a:ext uri="{FF2B5EF4-FFF2-40B4-BE49-F238E27FC236}">
              <a16:creationId xmlns:a16="http://schemas.microsoft.com/office/drawing/2014/main" id="{00000000-0008-0000-0E00-00000508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2055" name="AutoShape 4">
          <a:extLst>
            <a:ext uri="{FF2B5EF4-FFF2-40B4-BE49-F238E27FC236}">
              <a16:creationId xmlns:a16="http://schemas.microsoft.com/office/drawing/2014/main" id="{00000000-0008-0000-0E00-00000708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381000</xdr:colOff>
      <xdr:row>46</xdr:row>
      <xdr:rowOff>0</xdr:rowOff>
    </xdr:to>
    <xdr:sp macro="" textlink="">
      <xdr:nvSpPr>
        <xdr:cNvPr id="2057" name="AutoShape 2">
          <a:extLst>
            <a:ext uri="{FF2B5EF4-FFF2-40B4-BE49-F238E27FC236}">
              <a16:creationId xmlns:a16="http://schemas.microsoft.com/office/drawing/2014/main" id="{00000000-0008-0000-0E00-00000908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0</xdr:colOff>
      <xdr:row>2</xdr:row>
      <xdr:rowOff>0</xdr:rowOff>
    </xdr:from>
    <xdr:to>
      <xdr:col>11</xdr:col>
      <xdr:colOff>22412</xdr:colOff>
      <xdr:row>27</xdr:row>
      <xdr:rowOff>82177</xdr:rowOff>
    </xdr:to>
    <xdr:pic>
      <xdr:nvPicPr>
        <xdr:cNvPr id="47" name="Picture 46">
          <a:extLst>
            <a:ext uri="{FF2B5EF4-FFF2-40B4-BE49-F238E27FC236}">
              <a16:creationId xmlns:a16="http://schemas.microsoft.com/office/drawing/2014/main" id="{B64AB515-6BE6-42B6-921F-BEB716B35F08}"/>
            </a:ext>
          </a:extLst>
        </xdr:cNvPr>
        <xdr:cNvPicPr/>
      </xdr:nvPicPr>
      <xdr:blipFill rotWithShape="1">
        <a:blip xmlns:r="http://schemas.openxmlformats.org/officeDocument/2006/relationships" r:embed="rId1"/>
        <a:srcRect l="3854" t="1595" r="4319" b="3510"/>
        <a:stretch/>
      </xdr:blipFill>
      <xdr:spPr bwMode="auto">
        <a:xfrm>
          <a:off x="0" y="373529"/>
          <a:ext cx="8815294" cy="475129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7200</xdr:colOff>
      <xdr:row>14</xdr:row>
      <xdr:rowOff>47520</xdr:rowOff>
    </xdr:from>
    <xdr:to>
      <xdr:col>10</xdr:col>
      <xdr:colOff>132930</xdr:colOff>
      <xdr:row>32</xdr:row>
      <xdr:rowOff>75600</xdr:rowOff>
    </xdr:to>
    <xdr:graphicFrame macro="">
      <xdr:nvGraphicFramePr>
        <xdr:cNvPr id="2" name="1 Gráfico">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142920</xdr:colOff>
      <xdr:row>35</xdr:row>
      <xdr:rowOff>9360</xdr:rowOff>
    </xdr:from>
    <xdr:to>
      <xdr:col>10</xdr:col>
      <xdr:colOff>123570</xdr:colOff>
      <xdr:row>53</xdr:row>
      <xdr:rowOff>94680</xdr:rowOff>
    </xdr:to>
    <xdr:graphicFrame macro="">
      <xdr:nvGraphicFramePr>
        <xdr:cNvPr id="3" name="2 Gráfico">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28</xdr:col>
      <xdr:colOff>266700</xdr:colOff>
      <xdr:row>193</xdr:row>
      <xdr:rowOff>0</xdr:rowOff>
    </xdr:to>
    <xdr:sp macro="" textlink="">
      <xdr:nvSpPr>
        <xdr:cNvPr id="1026" name="_x0000_t202" hidden="1">
          <a:extLst>
            <a:ext uri="{FF2B5EF4-FFF2-40B4-BE49-F238E27FC236}">
              <a16:creationId xmlns:a16="http://schemas.microsoft.com/office/drawing/2014/main" id="{00000000-0008-0000-14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28</xdr:col>
      <xdr:colOff>266700</xdr:colOff>
      <xdr:row>193</xdr:row>
      <xdr:rowOff>0</xdr:rowOff>
    </xdr:to>
    <xdr:sp macro="" textlink="">
      <xdr:nvSpPr>
        <xdr:cNvPr id="2" name="AutoShape 2">
          <a:extLst>
            <a:ext uri="{FF2B5EF4-FFF2-40B4-BE49-F238E27FC236}">
              <a16:creationId xmlns:a16="http://schemas.microsoft.com/office/drawing/2014/main" id="{00000000-0008-0000-1400-000002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28</xdr:col>
      <xdr:colOff>266700</xdr:colOff>
      <xdr:row>193</xdr:row>
      <xdr:rowOff>0</xdr:rowOff>
    </xdr:to>
    <xdr:sp macro="" textlink="">
      <xdr:nvSpPr>
        <xdr:cNvPr id="3" name="AutoShape 2">
          <a:extLst>
            <a:ext uri="{FF2B5EF4-FFF2-40B4-BE49-F238E27FC236}">
              <a16:creationId xmlns:a16="http://schemas.microsoft.com/office/drawing/2014/main" id="{00000000-0008-0000-1400-000003000000}"/>
            </a:ext>
          </a:extLst>
        </xdr:cNvPr>
        <xdr:cNvSpPr>
          <a:spLocks noChangeArrowheads="1"/>
        </xdr:cNvSpPr>
      </xdr:nvSpPr>
      <xdr:spPr bwMode="auto">
        <a:xfrm>
          <a:off x="0" y="0"/>
          <a:ext cx="9525000" cy="952500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rupovonbargen.sharepoint.com/A:/Documents%20and%20Settings/mcuenca/Escritorio/PAC%20-%202008/REPROGRAMACIONES/PAC%20-%20DOP%2020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grupovonbargen.sharepoint.com/Users/Edgar/Desktop/POA%202016%20RU-BTR/1%20001%20_%20G04-001_FORMATO_T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grupovonbargen.sharepoint.com/pac%20-%202007/WINDOWS/TEMP/Mis%20documentos/A%20-%20PROYECTO%202004/Decreto%20Reglamentario%20Form.Ex%20PAC%20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grupovonbargen.sharepoint.com/A:/Braulio/Contrataciones/PAC%202005/PAC%20MODIFICADO-MODALIDA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op-24\pac%20-%202007\WINDOWS\TEMP\Mis%20documentos\A%20-%20PROYECTO%202004\Decreto%20Reglamentario%20Form.Ex%20PAC%20Final.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op-24\pac%20-%202007\WINDOWS\Escritorio\PAC%20-%202006\REDUCCI&#211;N%20DE%20PRESUPUEST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Y:\departamento%20administrativo\DOP%20ADM.2011\PRESUPUESTO%202011\REPRO%20PRESUP\REPRO%20JUNIO\Repro-Enero%20P.F.20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Braulio\Contrataciones\PAC%202005\PAC%20MODIFICADO-MODALIDA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rupovonbargen.sharepoint.com/PROYECTOS%202015/MOSCA%20DE%20LA%20FRUTA%20IV/estadistica%20del%20SISAGR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grupovonbargen.sharepoint.com/Anteproyecto%202009/POA%20TIPO%201_Final/G04-006_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Documents%20and%20Settings\mcuenca\Escritorio\PAC%20-%202008\REPROGRAMACIONES\PAC%20-%20DOP%2020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grupovonbargen.sharepoint.com/Documents%20and%20Settings/TEODORON/Local%20Settings/Temporary%20Internet%20Files/Content.Outlook/K2JWR7MW/GRP%20EMP%202120OC-CO%20-%20SEP%202010%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C_05\Bckp-CGM\Documentos\Setama\A&#241;o%202005\Anteproyecto%20Presupuesto%202006\Presupuesto%202004\PRESUPUESTO%202004%20de%20Marcela\Base%20de%20Dato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lanifica-22\Anteproyecto%202009\POA%20TIPO%201_Final\G04-006_Fin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grupovonbargen.sharepoint.com/Users/FAPEP1~1.MOP/AppData/Local/Temp/RU-BTR_Anteproyecto%202015%20vs%20PO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grupovonbargen.sharepoint.com/BRT-RU/victor%20z%20ultima/ANTEPROYECTO%2020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4_1 (3)"/>
      <sheetName val="Cronograma"/>
      <sheetName val="Anexo B-04-05 DOP"/>
      <sheetName val="G04_1 (2)"/>
      <sheetName val="DEUDAS"/>
      <sheetName val="modi"/>
      <sheetName val="G04_1"/>
      <sheetName val="Clasificador"/>
      <sheetName val="PFI"/>
      <sheetName val="PCA"/>
      <sheetName val="PFIngresos"/>
      <sheetName val="Hoja1"/>
      <sheetName val="Tabla_1998"/>
      <sheetName val="Hoja2 (2)"/>
      <sheetName val="c-3"/>
      <sheetName val="c-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 Y UCP"/>
      <sheetName val="PGN 2016"/>
      <sheetName val="001"/>
      <sheetName val="G04_001"/>
      <sheetName val="Catalogo"/>
      <sheetName val="Clasificador"/>
      <sheetName val="Hoja3"/>
      <sheetName val="Hoja1"/>
    </sheetNames>
    <sheetDataSet>
      <sheetData sheetId="0"/>
      <sheetData sheetId="1"/>
      <sheetData sheetId="2"/>
      <sheetData sheetId="3">
        <row r="1">
          <cell r="A1" t="str">
            <v>A</v>
          </cell>
          <cell r="B1" t="str">
            <v>B</v>
          </cell>
          <cell r="C1" t="str">
            <v>C</v>
          </cell>
          <cell r="D1" t="str">
            <v>D</v>
          </cell>
          <cell r="E1" t="str">
            <v>E</v>
          </cell>
          <cell r="F1" t="str">
            <v>F</v>
          </cell>
          <cell r="G1" t="str">
            <v>G</v>
          </cell>
          <cell r="H1" t="str">
            <v>H</v>
          </cell>
          <cell r="I1" t="str">
            <v>I</v>
          </cell>
          <cell r="J1" t="str">
            <v>J</v>
          </cell>
          <cell r="K1" t="str">
            <v>K</v>
          </cell>
          <cell r="L1" t="str">
            <v>L</v>
          </cell>
          <cell r="M1" t="str">
            <v>M</v>
          </cell>
          <cell r="V1">
            <v>0</v>
          </cell>
          <cell r="W1">
            <v>0</v>
          </cell>
          <cell r="X1">
            <v>0</v>
          </cell>
          <cell r="Y1">
            <v>0</v>
          </cell>
        </row>
        <row r="2">
          <cell r="B2" t="str">
            <v>MINISTERIO DE OBRAS PÚBLICAS Y COMUNICACIONES</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row>
        <row r="3">
          <cell r="B3" t="str">
            <v>Gabinete del Viceministro de Administración y Finanzas</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row>
        <row r="4">
          <cell r="B4" t="str">
            <v>Dirección de Planificación Económica</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row>
        <row r="5">
          <cell r="B5" t="str">
            <v xml:space="preserve"> FORMULARIO DE JUSTIFICACION</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row>
        <row r="6">
          <cell r="B6" t="str">
            <v>Entidad:</v>
          </cell>
          <cell r="C6">
            <v>0</v>
          </cell>
          <cell r="D6">
            <v>0</v>
          </cell>
          <cell r="E6" t="str">
            <v>12-13</v>
          </cell>
          <cell r="F6" t="str">
            <v>Ministerio de Obras Públicas y Comunicaciones</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row>
        <row r="7">
          <cell r="B7" t="str">
            <v>Tipo de Pres.:</v>
          </cell>
          <cell r="C7">
            <v>0</v>
          </cell>
          <cell r="D7">
            <v>0</v>
          </cell>
          <cell r="E7">
            <v>3</v>
          </cell>
          <cell r="F7" t="str">
            <v>Programas de Inversión</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row>
        <row r="8">
          <cell r="B8" t="str">
            <v>Programa:</v>
          </cell>
          <cell r="C8">
            <v>0</v>
          </cell>
          <cell r="D8">
            <v>0</v>
          </cell>
          <cell r="E8">
            <v>3</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row>
        <row r="9">
          <cell r="B9" t="str">
            <v>Función:</v>
          </cell>
          <cell r="C9">
            <v>0</v>
          </cell>
          <cell r="D9">
            <v>0</v>
          </cell>
          <cell r="E9">
            <v>7</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row>
        <row r="10">
          <cell r="B10" t="str">
            <v>Sub Función:</v>
          </cell>
          <cell r="C10">
            <v>0</v>
          </cell>
          <cell r="D10">
            <v>0</v>
          </cell>
          <cell r="E10">
            <v>11</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B11" t="str">
            <v>Unidad Resp.:</v>
          </cell>
          <cell r="C11">
            <v>0</v>
          </cell>
          <cell r="D11">
            <v>0</v>
          </cell>
          <cell r="E11">
            <v>7</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12">
          <cell r="B12" t="str">
            <v>DIAGNOSTICO</v>
          </cell>
          <cell r="C12">
            <v>0</v>
          </cell>
          <cell r="D12">
            <v>0</v>
          </cell>
          <cell r="E12">
            <v>0</v>
          </cell>
          <cell r="F12">
            <v>0</v>
          </cell>
          <cell r="G12">
            <v>0</v>
          </cell>
          <cell r="H12">
            <v>0</v>
          </cell>
          <cell r="I12">
            <v>0</v>
          </cell>
          <cell r="J12">
            <v>0</v>
          </cell>
          <cell r="K12">
            <v>0</v>
          </cell>
          <cell r="L12">
            <v>0</v>
          </cell>
          <cell r="M12">
            <v>0</v>
          </cell>
          <cell r="N12" t="str">
            <v>OBJETIVO</v>
          </cell>
          <cell r="O12">
            <v>0</v>
          </cell>
          <cell r="P12">
            <v>0</v>
          </cell>
          <cell r="Q12">
            <v>0</v>
          </cell>
          <cell r="R12">
            <v>0</v>
          </cell>
          <cell r="S12">
            <v>0</v>
          </cell>
          <cell r="T12">
            <v>0</v>
          </cell>
          <cell r="U12">
            <v>0</v>
          </cell>
          <cell r="V12">
            <v>0</v>
          </cell>
          <cell r="W12">
            <v>0</v>
          </cell>
          <cell r="X12">
            <v>0</v>
          </cell>
          <cell r="Y12">
            <v>0</v>
          </cell>
        </row>
        <row r="13">
          <cell r="B13">
            <v>0</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row>
        <row r="14">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row>
        <row r="15">
          <cell r="B15">
            <v>0</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row>
        <row r="16">
          <cell r="B16" t="str">
            <v>Productos (denominación)</v>
          </cell>
          <cell r="C16">
            <v>0</v>
          </cell>
          <cell r="D16">
            <v>0</v>
          </cell>
          <cell r="E16">
            <v>0</v>
          </cell>
          <cell r="F16">
            <v>0</v>
          </cell>
          <cell r="G16">
            <v>0</v>
          </cell>
          <cell r="H16">
            <v>0</v>
          </cell>
          <cell r="I16">
            <v>0</v>
          </cell>
          <cell r="J16" t="str">
            <v>Cantidad</v>
          </cell>
          <cell r="K16" t="str">
            <v>Unidad de Medida</v>
          </cell>
          <cell r="L16" t="str">
            <v>Asignación Presupuestaria</v>
          </cell>
          <cell r="M16">
            <v>0</v>
          </cell>
          <cell r="N16" t="str">
            <v>PLANIFICACION DE LA PRODUCCION</v>
          </cell>
          <cell r="O16">
            <v>0</v>
          </cell>
          <cell r="P16">
            <v>0</v>
          </cell>
          <cell r="Q16">
            <v>0</v>
          </cell>
          <cell r="R16">
            <v>0</v>
          </cell>
          <cell r="S16">
            <v>0</v>
          </cell>
          <cell r="T16">
            <v>0</v>
          </cell>
          <cell r="U16">
            <v>0</v>
          </cell>
          <cell r="V16">
            <v>0</v>
          </cell>
          <cell r="W16">
            <v>0</v>
          </cell>
          <cell r="X16">
            <v>0</v>
          </cell>
          <cell r="Y16">
            <v>0</v>
          </cell>
        </row>
        <row r="17">
          <cell r="B17">
            <v>0</v>
          </cell>
          <cell r="C17">
            <v>0</v>
          </cell>
          <cell r="D17">
            <v>0</v>
          </cell>
          <cell r="E17">
            <v>0</v>
          </cell>
          <cell r="F17">
            <v>0</v>
          </cell>
          <cell r="G17">
            <v>0</v>
          </cell>
          <cell r="H17">
            <v>0</v>
          </cell>
          <cell r="I17">
            <v>0</v>
          </cell>
          <cell r="J17">
            <v>0</v>
          </cell>
          <cell r="K17">
            <v>0</v>
          </cell>
          <cell r="L17">
            <v>0</v>
          </cell>
          <cell r="M17">
            <v>0</v>
          </cell>
          <cell r="N17" t="str">
            <v>ENE</v>
          </cell>
          <cell r="O17" t="str">
            <v>FEB</v>
          </cell>
          <cell r="P17" t="str">
            <v>MAR</v>
          </cell>
          <cell r="Q17" t="str">
            <v>ABR</v>
          </cell>
          <cell r="R17" t="str">
            <v>MAY</v>
          </cell>
          <cell r="S17" t="str">
            <v>JUN</v>
          </cell>
          <cell r="T17" t="str">
            <v>JUL</v>
          </cell>
          <cell r="U17" t="str">
            <v>AGO</v>
          </cell>
          <cell r="V17" t="str">
            <v>SET</v>
          </cell>
          <cell r="W17" t="str">
            <v>OCT</v>
          </cell>
          <cell r="X17" t="str">
            <v>NOV</v>
          </cell>
          <cell r="Y17" t="str">
            <v>DIC</v>
          </cell>
        </row>
        <row r="18">
          <cell r="B18" t="str">
            <v xml:space="preserve">Obras de Reconversión urbana construidas </v>
          </cell>
          <cell r="C18">
            <v>0</v>
          </cell>
          <cell r="D18">
            <v>0</v>
          </cell>
          <cell r="E18">
            <v>0</v>
          </cell>
          <cell r="F18">
            <v>0</v>
          </cell>
          <cell r="G18">
            <v>0</v>
          </cell>
          <cell r="H18">
            <v>0</v>
          </cell>
          <cell r="I18">
            <v>0</v>
          </cell>
          <cell r="J18">
            <v>0</v>
          </cell>
          <cell r="K18">
            <v>0</v>
          </cell>
          <cell r="L18">
            <v>33792869311.636364</v>
          </cell>
          <cell r="M18">
            <v>0</v>
          </cell>
          <cell r="N18">
            <v>0</v>
          </cell>
          <cell r="O18">
            <v>0</v>
          </cell>
          <cell r="P18">
            <v>0</v>
          </cell>
          <cell r="Q18">
            <v>0</v>
          </cell>
          <cell r="R18">
            <v>139</v>
          </cell>
          <cell r="S18">
            <v>139</v>
          </cell>
          <cell r="T18">
            <v>139</v>
          </cell>
          <cell r="U18">
            <v>313</v>
          </cell>
          <cell r="V18">
            <v>313</v>
          </cell>
          <cell r="W18">
            <v>487</v>
          </cell>
          <cell r="X18">
            <v>462</v>
          </cell>
          <cell r="Y18">
            <v>3051</v>
          </cell>
        </row>
        <row r="19">
          <cell r="B19" t="str">
            <v>1.</v>
          </cell>
          <cell r="C19">
            <v>0</v>
          </cell>
          <cell r="D19">
            <v>0</v>
          </cell>
          <cell r="E19">
            <v>0</v>
          </cell>
          <cell r="F19">
            <v>0</v>
          </cell>
          <cell r="G19">
            <v>0</v>
          </cell>
          <cell r="H19">
            <v>0</v>
          </cell>
          <cell r="I19">
            <v>0</v>
          </cell>
          <cell r="J19">
            <v>100</v>
          </cell>
          <cell r="K19" t="str">
            <v>%</v>
          </cell>
          <cell r="L19">
            <v>0</v>
          </cell>
          <cell r="M19">
            <v>0</v>
          </cell>
          <cell r="N19" t="e">
            <v>#DIV/0!</v>
          </cell>
          <cell r="O19" t="e">
            <v>#DIV/0!</v>
          </cell>
          <cell r="P19" t="e">
            <v>#DIV/0!</v>
          </cell>
          <cell r="Q19" t="e">
            <v>#DIV/0!</v>
          </cell>
          <cell r="R19" t="e">
            <v>#DIV/0!</v>
          </cell>
          <cell r="S19" t="e">
            <v>#DIV/0!</v>
          </cell>
          <cell r="T19" t="e">
            <v>#DIV/0!</v>
          </cell>
          <cell r="U19" t="e">
            <v>#DIV/0!</v>
          </cell>
          <cell r="V19" t="e">
            <v>#DIV/0!</v>
          </cell>
          <cell r="W19" t="e">
            <v>#DIV/0!</v>
          </cell>
          <cell r="X19" t="e">
            <v>#DIV/0!</v>
          </cell>
          <cell r="Y19" t="e">
            <v>#DIV/0!</v>
          </cell>
        </row>
        <row r="20">
          <cell r="B20" t="str">
            <v>Corredor del Bus del Transito Rapido construido</v>
          </cell>
          <cell r="C20">
            <v>0</v>
          </cell>
          <cell r="D20">
            <v>0</v>
          </cell>
          <cell r="E20">
            <v>0</v>
          </cell>
          <cell r="F20">
            <v>0</v>
          </cell>
          <cell r="G20">
            <v>0</v>
          </cell>
          <cell r="H20">
            <v>0</v>
          </cell>
          <cell r="I20">
            <v>0</v>
          </cell>
          <cell r="J20">
            <v>5</v>
          </cell>
          <cell r="K20" t="str">
            <v>KM</v>
          </cell>
          <cell r="L20">
            <v>302026701474.36365</v>
          </cell>
          <cell r="M20">
            <v>0</v>
          </cell>
          <cell r="N20">
            <v>0</v>
          </cell>
          <cell r="O20">
            <v>0</v>
          </cell>
          <cell r="P20">
            <v>0</v>
          </cell>
          <cell r="Q20">
            <v>0</v>
          </cell>
          <cell r="R20">
            <v>0</v>
          </cell>
          <cell r="S20">
            <v>0</v>
          </cell>
          <cell r="T20">
            <v>0</v>
          </cell>
          <cell r="U20">
            <v>1</v>
          </cell>
          <cell r="V20">
            <v>1</v>
          </cell>
          <cell r="W20">
            <v>1</v>
          </cell>
          <cell r="X20">
            <v>1</v>
          </cell>
          <cell r="Y20">
            <v>1</v>
          </cell>
        </row>
        <row r="21">
          <cell r="B21" t="str">
            <v>Actividades (Componentes)</v>
          </cell>
          <cell r="C21">
            <v>0</v>
          </cell>
          <cell r="D21">
            <v>0</v>
          </cell>
          <cell r="E21">
            <v>0</v>
          </cell>
          <cell r="F21">
            <v>0</v>
          </cell>
          <cell r="G21">
            <v>0</v>
          </cell>
          <cell r="H21">
            <v>0</v>
          </cell>
          <cell r="I21">
            <v>0</v>
          </cell>
          <cell r="J21" t="str">
            <v>Cantidad</v>
          </cell>
          <cell r="K21" t="str">
            <v>Unidad 
Medida</v>
          </cell>
          <cell r="L21" t="str">
            <v>Asignación Presupuetaria</v>
          </cell>
          <cell r="M21">
            <v>0</v>
          </cell>
          <cell r="N21" t="str">
            <v>PLANIFICACION DE LAS ACTIVIDADES</v>
          </cell>
          <cell r="O21">
            <v>0</v>
          </cell>
          <cell r="P21">
            <v>0</v>
          </cell>
          <cell r="Q21">
            <v>0</v>
          </cell>
          <cell r="R21">
            <v>0</v>
          </cell>
          <cell r="S21">
            <v>0</v>
          </cell>
          <cell r="T21">
            <v>0</v>
          </cell>
          <cell r="U21">
            <v>0</v>
          </cell>
          <cell r="V21">
            <v>0</v>
          </cell>
          <cell r="W21">
            <v>0</v>
          </cell>
          <cell r="X21">
            <v>0</v>
          </cell>
          <cell r="Y21">
            <v>0</v>
          </cell>
        </row>
        <row r="22">
          <cell r="B22" t="str">
            <v>1.1.</v>
          </cell>
          <cell r="C22">
            <v>0</v>
          </cell>
          <cell r="D22">
            <v>0</v>
          </cell>
          <cell r="E22">
            <v>0</v>
          </cell>
          <cell r="F22">
            <v>0</v>
          </cell>
          <cell r="G22">
            <v>0</v>
          </cell>
          <cell r="H22">
            <v>0</v>
          </cell>
          <cell r="I22">
            <v>0</v>
          </cell>
          <cell r="J22">
            <v>100</v>
          </cell>
          <cell r="K22" t="str">
            <v>%</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row>
        <row r="24">
          <cell r="B24" t="str">
            <v>JUSTIFICACION DE LOS CRÉDITOS PRESUPUESTARIOS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row>
        <row r="26">
          <cell r="B26">
            <v>1</v>
          </cell>
          <cell r="C26">
            <v>2</v>
          </cell>
          <cell r="D26">
            <v>3</v>
          </cell>
          <cell r="E26">
            <v>4</v>
          </cell>
          <cell r="F26">
            <v>0</v>
          </cell>
          <cell r="G26">
            <v>0</v>
          </cell>
          <cell r="H26">
            <v>5</v>
          </cell>
          <cell r="I26">
            <v>6</v>
          </cell>
          <cell r="J26">
            <v>7</v>
          </cell>
          <cell r="K26">
            <v>8</v>
          </cell>
          <cell r="L26" t="str">
            <v>9 = (6*7*8)</v>
          </cell>
          <cell r="M26">
            <v>0</v>
          </cell>
          <cell r="N26" t="str">
            <v>PLANIFICACION FINANCIERA</v>
          </cell>
          <cell r="O26">
            <v>0</v>
          </cell>
          <cell r="P26">
            <v>0</v>
          </cell>
          <cell r="Q26">
            <v>0</v>
          </cell>
          <cell r="R26">
            <v>0</v>
          </cell>
          <cell r="S26">
            <v>0</v>
          </cell>
          <cell r="T26">
            <v>0</v>
          </cell>
          <cell r="U26">
            <v>0</v>
          </cell>
          <cell r="V26">
            <v>0</v>
          </cell>
          <cell r="W26">
            <v>0</v>
          </cell>
          <cell r="X26">
            <v>0</v>
          </cell>
          <cell r="Y26">
            <v>0</v>
          </cell>
        </row>
        <row r="27">
          <cell r="A27" t="str">
            <v>1</v>
          </cell>
          <cell r="B27" t="str">
            <v>OG</v>
          </cell>
          <cell r="C27" t="str">
            <v>FF</v>
          </cell>
          <cell r="D27" t="str">
            <v>OF</v>
          </cell>
          <cell r="E27" t="str">
            <v>DPTO</v>
          </cell>
          <cell r="F27" t="str">
            <v>COD. CAT.</v>
          </cell>
          <cell r="G27" t="str">
            <v>ACTIVIDADES</v>
          </cell>
          <cell r="H27" t="str">
            <v>FUNDAMENTACION</v>
          </cell>
          <cell r="I27" t="str">
            <v>VALOR UNITARIO</v>
          </cell>
          <cell r="J27" t="str">
            <v>CANTIDAD DE FUNC., BIENES Y/O SERV.</v>
          </cell>
          <cell r="K27" t="str">
            <v>CANTIDAD  MESES</v>
          </cell>
          <cell r="L27" t="str">
            <v xml:space="preserve">MONTO EN GS. </v>
          </cell>
          <cell r="M27">
            <v>0</v>
          </cell>
          <cell r="N27" t="str">
            <v>ENE</v>
          </cell>
          <cell r="O27" t="str">
            <v>FEB</v>
          </cell>
          <cell r="P27" t="str">
            <v>MAR</v>
          </cell>
          <cell r="Q27" t="str">
            <v>ABR</v>
          </cell>
          <cell r="R27" t="str">
            <v>MAY</v>
          </cell>
          <cell r="S27" t="str">
            <v>JUN</v>
          </cell>
          <cell r="T27" t="str">
            <v>JUL</v>
          </cell>
          <cell r="U27" t="str">
            <v>AGO</v>
          </cell>
          <cell r="V27" t="str">
            <v>SET</v>
          </cell>
          <cell r="W27" t="str">
            <v>OCT</v>
          </cell>
          <cell r="X27" t="str">
            <v>NOV</v>
          </cell>
          <cell r="Y27" t="str">
            <v>DIC</v>
          </cell>
        </row>
        <row r="28">
          <cell r="B28">
            <v>123</v>
          </cell>
          <cell r="C28">
            <v>10</v>
          </cell>
          <cell r="D28">
            <v>1</v>
          </cell>
          <cell r="E28">
            <v>99</v>
          </cell>
          <cell r="F28" t="str">
            <v>REMUNERACION EXTRAORD.</v>
          </cell>
          <cell r="G28">
            <v>0</v>
          </cell>
          <cell r="H28">
            <v>0</v>
          </cell>
          <cell r="I28">
            <v>0</v>
          </cell>
          <cell r="J28">
            <v>0</v>
          </cell>
          <cell r="K28">
            <v>0</v>
          </cell>
          <cell r="L28">
            <v>338877736.36363626</v>
          </cell>
          <cell r="M28">
            <v>0</v>
          </cell>
          <cell r="N28">
            <v>26067518.181818176</v>
          </cell>
          <cell r="O28">
            <v>26067518.181818176</v>
          </cell>
          <cell r="P28">
            <v>26067518.181818176</v>
          </cell>
          <cell r="Q28">
            <v>26067518.181818176</v>
          </cell>
          <cell r="R28">
            <v>26067518.181818176</v>
          </cell>
          <cell r="S28">
            <v>26067518.181818176</v>
          </cell>
          <cell r="T28">
            <v>26067518.181818176</v>
          </cell>
          <cell r="U28">
            <v>26067518.181818176</v>
          </cell>
          <cell r="V28">
            <v>26067518.181818176</v>
          </cell>
          <cell r="W28">
            <v>26067518.181818176</v>
          </cell>
          <cell r="X28">
            <v>26067518.181818176</v>
          </cell>
          <cell r="Y28">
            <v>52135036.363636389</v>
          </cell>
        </row>
        <row r="29">
          <cell r="B29">
            <v>123</v>
          </cell>
          <cell r="C29">
            <v>10</v>
          </cell>
          <cell r="D29">
            <v>1</v>
          </cell>
          <cell r="E29">
            <v>99</v>
          </cell>
          <cell r="F29">
            <v>0</v>
          </cell>
          <cell r="G29">
            <v>0</v>
          </cell>
          <cell r="H29" t="str">
            <v>VICTOR MARCELO ZÁRATE OSORIO</v>
          </cell>
          <cell r="I29">
            <v>2018181.8181818181</v>
          </cell>
          <cell r="J29">
            <v>1</v>
          </cell>
          <cell r="K29">
            <v>13</v>
          </cell>
          <cell r="L29">
            <v>26236363.636363637</v>
          </cell>
          <cell r="M29" t="str">
            <v>1</v>
          </cell>
          <cell r="N29">
            <v>2018181.8181818181</v>
          </cell>
          <cell r="O29">
            <v>2018181.8181818181</v>
          </cell>
          <cell r="P29">
            <v>2018181.8181818181</v>
          </cell>
          <cell r="Q29">
            <v>2018181.8181818181</v>
          </cell>
          <cell r="R29">
            <v>2018181.8181818181</v>
          </cell>
          <cell r="S29">
            <v>2018181.8181818181</v>
          </cell>
          <cell r="T29">
            <v>2018181.8181818181</v>
          </cell>
          <cell r="U29">
            <v>2018181.8181818181</v>
          </cell>
          <cell r="V29">
            <v>2018181.8181818181</v>
          </cell>
          <cell r="W29">
            <v>2018181.8181818181</v>
          </cell>
          <cell r="X29">
            <v>2018181.8181818181</v>
          </cell>
          <cell r="Y29">
            <v>4036363.63636364</v>
          </cell>
        </row>
        <row r="30">
          <cell r="B30">
            <v>123</v>
          </cell>
          <cell r="C30">
            <v>10</v>
          </cell>
          <cell r="D30">
            <v>1</v>
          </cell>
          <cell r="E30">
            <v>99</v>
          </cell>
          <cell r="F30">
            <v>0</v>
          </cell>
          <cell r="G30">
            <v>0</v>
          </cell>
          <cell r="H30" t="str">
            <v>CELESTE SOLIS</v>
          </cell>
          <cell r="I30">
            <v>2018181.8181818181</v>
          </cell>
          <cell r="J30">
            <v>1</v>
          </cell>
          <cell r="K30">
            <v>13</v>
          </cell>
          <cell r="L30">
            <v>26236363.636363637</v>
          </cell>
          <cell r="M30">
            <v>0</v>
          </cell>
          <cell r="N30">
            <v>2018181.8181818181</v>
          </cell>
          <cell r="O30">
            <v>2018181.8181818181</v>
          </cell>
          <cell r="P30">
            <v>2018181.8181818181</v>
          </cell>
          <cell r="Q30">
            <v>2018181.8181818181</v>
          </cell>
          <cell r="R30">
            <v>2018181.8181818181</v>
          </cell>
          <cell r="S30">
            <v>2018181.8181818181</v>
          </cell>
          <cell r="T30">
            <v>2018181.8181818181</v>
          </cell>
          <cell r="U30">
            <v>2018181.8181818181</v>
          </cell>
          <cell r="V30">
            <v>2018181.8181818181</v>
          </cell>
          <cell r="W30">
            <v>2018181.8181818181</v>
          </cell>
          <cell r="X30">
            <v>2018181.8181818181</v>
          </cell>
          <cell r="Y30">
            <v>4036363.63636364</v>
          </cell>
        </row>
        <row r="31">
          <cell r="B31">
            <v>123</v>
          </cell>
          <cell r="C31">
            <v>10</v>
          </cell>
          <cell r="D31">
            <v>1</v>
          </cell>
          <cell r="E31">
            <v>99</v>
          </cell>
          <cell r="F31">
            <v>0</v>
          </cell>
          <cell r="G31">
            <v>0</v>
          </cell>
          <cell r="H31" t="str">
            <v>CYNTHIA YANES</v>
          </cell>
          <cell r="I31">
            <v>2018181.8181818181</v>
          </cell>
          <cell r="J31">
            <v>1</v>
          </cell>
          <cell r="K31">
            <v>13</v>
          </cell>
          <cell r="L31">
            <v>26236363.636363637</v>
          </cell>
          <cell r="M31">
            <v>0</v>
          </cell>
          <cell r="N31">
            <v>2018181.8181818181</v>
          </cell>
          <cell r="O31">
            <v>2018181.8181818181</v>
          </cell>
          <cell r="P31">
            <v>2018181.8181818181</v>
          </cell>
          <cell r="Q31">
            <v>2018181.8181818181</v>
          </cell>
          <cell r="R31">
            <v>2018181.8181818181</v>
          </cell>
          <cell r="S31">
            <v>2018181.8181818181</v>
          </cell>
          <cell r="T31">
            <v>2018181.8181818181</v>
          </cell>
          <cell r="U31">
            <v>2018181.8181818181</v>
          </cell>
          <cell r="V31">
            <v>2018181.8181818181</v>
          </cell>
          <cell r="W31">
            <v>2018181.8181818181</v>
          </cell>
          <cell r="X31">
            <v>2018181.8181818181</v>
          </cell>
          <cell r="Y31">
            <v>4036363.63636364</v>
          </cell>
        </row>
        <row r="32">
          <cell r="B32">
            <v>123</v>
          </cell>
          <cell r="C32">
            <v>10</v>
          </cell>
          <cell r="D32">
            <v>1</v>
          </cell>
          <cell r="E32">
            <v>99</v>
          </cell>
          <cell r="F32">
            <v>0</v>
          </cell>
          <cell r="G32">
            <v>0</v>
          </cell>
          <cell r="H32" t="str">
            <v>JOAQUÍN COLLANTE</v>
          </cell>
          <cell r="I32">
            <v>2018181.8181818181</v>
          </cell>
          <cell r="J32">
            <v>1</v>
          </cell>
          <cell r="K32">
            <v>13</v>
          </cell>
          <cell r="L32">
            <v>26236363.636363637</v>
          </cell>
          <cell r="M32">
            <v>0</v>
          </cell>
          <cell r="N32">
            <v>2018181.8181818181</v>
          </cell>
          <cell r="O32">
            <v>2018181.8181818181</v>
          </cell>
          <cell r="P32">
            <v>2018181.8181818181</v>
          </cell>
          <cell r="Q32">
            <v>2018181.8181818181</v>
          </cell>
          <cell r="R32">
            <v>2018181.8181818181</v>
          </cell>
          <cell r="S32">
            <v>2018181.8181818181</v>
          </cell>
          <cell r="T32">
            <v>2018181.8181818181</v>
          </cell>
          <cell r="U32">
            <v>2018181.8181818181</v>
          </cell>
          <cell r="V32">
            <v>2018181.8181818181</v>
          </cell>
          <cell r="W32">
            <v>2018181.8181818181</v>
          </cell>
          <cell r="X32">
            <v>2018181.8181818181</v>
          </cell>
          <cell r="Y32">
            <v>4036363.63636364</v>
          </cell>
        </row>
        <row r="33">
          <cell r="B33">
            <v>123</v>
          </cell>
          <cell r="C33">
            <v>10</v>
          </cell>
          <cell r="D33">
            <v>1</v>
          </cell>
          <cell r="E33">
            <v>99</v>
          </cell>
          <cell r="F33">
            <v>0</v>
          </cell>
          <cell r="G33">
            <v>0</v>
          </cell>
          <cell r="H33" t="str">
            <v>ELSA FERNÁNDEZ</v>
          </cell>
          <cell r="I33">
            <v>2372727.2727272729</v>
          </cell>
          <cell r="J33">
            <v>1</v>
          </cell>
          <cell r="K33">
            <v>13</v>
          </cell>
          <cell r="L33">
            <v>30845454.545454547</v>
          </cell>
          <cell r="M33">
            <v>0</v>
          </cell>
          <cell r="N33">
            <v>2372727.2727272729</v>
          </cell>
          <cell r="O33">
            <v>2372727.2727272729</v>
          </cell>
          <cell r="P33">
            <v>2372727.2727272729</v>
          </cell>
          <cell r="Q33">
            <v>2372727.2727272729</v>
          </cell>
          <cell r="R33">
            <v>2372727.2727272729</v>
          </cell>
          <cell r="S33">
            <v>2372727.2727272729</v>
          </cell>
          <cell r="T33">
            <v>2372727.2727272729</v>
          </cell>
          <cell r="U33">
            <v>2372727.2727272729</v>
          </cell>
          <cell r="V33">
            <v>2372727.2727272729</v>
          </cell>
          <cell r="W33">
            <v>2372727.2727272729</v>
          </cell>
          <cell r="X33">
            <v>2372727.2727272729</v>
          </cell>
          <cell r="Y33">
            <v>4745454.5454545403</v>
          </cell>
        </row>
        <row r="34">
          <cell r="B34">
            <v>123</v>
          </cell>
          <cell r="C34">
            <v>10</v>
          </cell>
          <cell r="D34">
            <v>1</v>
          </cell>
          <cell r="E34">
            <v>99</v>
          </cell>
          <cell r="F34">
            <v>0</v>
          </cell>
          <cell r="G34">
            <v>0</v>
          </cell>
          <cell r="H34" t="str">
            <v>PABLINA CONCEPCIÓN PENAYO</v>
          </cell>
          <cell r="I34">
            <v>1118181.8181818181</v>
          </cell>
          <cell r="J34">
            <v>1</v>
          </cell>
          <cell r="K34">
            <v>13</v>
          </cell>
          <cell r="L34">
            <v>14536363.636363635</v>
          </cell>
          <cell r="M34">
            <v>0</v>
          </cell>
          <cell r="N34">
            <v>1118181.8181818181</v>
          </cell>
          <cell r="O34">
            <v>1118181.8181818181</v>
          </cell>
          <cell r="P34">
            <v>1118181.8181818181</v>
          </cell>
          <cell r="Q34">
            <v>1118181.8181818181</v>
          </cell>
          <cell r="R34">
            <v>1118181.8181818181</v>
          </cell>
          <cell r="S34">
            <v>1118181.8181818181</v>
          </cell>
          <cell r="T34">
            <v>1118181.8181818181</v>
          </cell>
          <cell r="U34">
            <v>1118181.8181818181</v>
          </cell>
          <cell r="V34">
            <v>1118181.8181818181</v>
          </cell>
          <cell r="W34">
            <v>1118181.8181818181</v>
          </cell>
          <cell r="X34">
            <v>1118181.8181818181</v>
          </cell>
          <cell r="Y34">
            <v>2236363.63636364</v>
          </cell>
        </row>
        <row r="35">
          <cell r="B35">
            <v>123</v>
          </cell>
          <cell r="C35">
            <v>10</v>
          </cell>
          <cell r="D35">
            <v>1</v>
          </cell>
          <cell r="E35">
            <v>99</v>
          </cell>
          <cell r="F35">
            <v>0</v>
          </cell>
          <cell r="G35">
            <v>0</v>
          </cell>
          <cell r="H35" t="str">
            <v>ROSA PENAYO</v>
          </cell>
          <cell r="I35">
            <v>507409.09090909094</v>
          </cell>
          <cell r="J35">
            <v>1</v>
          </cell>
          <cell r="K35">
            <v>13</v>
          </cell>
          <cell r="L35">
            <v>6596318.1818181826</v>
          </cell>
          <cell r="M35">
            <v>0</v>
          </cell>
          <cell r="N35">
            <v>507409.09090909094</v>
          </cell>
          <cell r="O35">
            <v>507409.09090909094</v>
          </cell>
          <cell r="P35">
            <v>507409.09090909094</v>
          </cell>
          <cell r="Q35">
            <v>507409.09090909094</v>
          </cell>
          <cell r="R35">
            <v>507409.09090909094</v>
          </cell>
          <cell r="S35">
            <v>507409.09090909094</v>
          </cell>
          <cell r="T35">
            <v>507409.09090909094</v>
          </cell>
          <cell r="U35">
            <v>507409.09090909094</v>
          </cell>
          <cell r="V35">
            <v>507409.09090909094</v>
          </cell>
          <cell r="W35">
            <v>507409.09090909094</v>
          </cell>
          <cell r="X35">
            <v>507409.09090909094</v>
          </cell>
          <cell r="Y35">
            <v>1014818.181818182</v>
          </cell>
        </row>
        <row r="36">
          <cell r="B36">
            <v>123</v>
          </cell>
          <cell r="C36">
            <v>10</v>
          </cell>
          <cell r="D36">
            <v>1</v>
          </cell>
          <cell r="E36">
            <v>99</v>
          </cell>
          <cell r="F36">
            <v>0</v>
          </cell>
          <cell r="G36">
            <v>0</v>
          </cell>
          <cell r="H36" t="str">
            <v>OILDA ZÁRATE</v>
          </cell>
          <cell r="I36">
            <v>609981.81818181823</v>
          </cell>
          <cell r="J36">
            <v>1</v>
          </cell>
          <cell r="K36">
            <v>13</v>
          </cell>
          <cell r="L36">
            <v>7929763.6363636367</v>
          </cell>
          <cell r="M36">
            <v>0</v>
          </cell>
          <cell r="N36">
            <v>609981.81818181823</v>
          </cell>
          <cell r="O36">
            <v>609981.81818181823</v>
          </cell>
          <cell r="P36">
            <v>609981.81818181823</v>
          </cell>
          <cell r="Q36">
            <v>609981.81818181823</v>
          </cell>
          <cell r="R36">
            <v>609981.81818181823</v>
          </cell>
          <cell r="S36">
            <v>609981.81818181823</v>
          </cell>
          <cell r="T36">
            <v>609981.81818181823</v>
          </cell>
          <cell r="U36">
            <v>609981.81818181823</v>
          </cell>
          <cell r="V36">
            <v>609981.81818181823</v>
          </cell>
          <cell r="W36">
            <v>609981.81818181823</v>
          </cell>
          <cell r="X36">
            <v>609981.81818181823</v>
          </cell>
          <cell r="Y36">
            <v>1219963.636363636</v>
          </cell>
        </row>
        <row r="37">
          <cell r="B37">
            <v>123</v>
          </cell>
          <cell r="C37">
            <v>10</v>
          </cell>
          <cell r="D37">
            <v>1</v>
          </cell>
          <cell r="E37">
            <v>99</v>
          </cell>
          <cell r="F37">
            <v>0</v>
          </cell>
          <cell r="G37">
            <v>0</v>
          </cell>
          <cell r="H37" t="str">
            <v>NANCY MEDINA</v>
          </cell>
          <cell r="I37">
            <v>1220536.3636363635</v>
          </cell>
          <cell r="J37">
            <v>1</v>
          </cell>
          <cell r="K37">
            <v>13</v>
          </cell>
          <cell r="L37">
            <v>15866972.727272727</v>
          </cell>
          <cell r="M37">
            <v>0</v>
          </cell>
          <cell r="N37">
            <v>1220536.3636363635</v>
          </cell>
          <cell r="O37">
            <v>1220536.3636363635</v>
          </cell>
          <cell r="P37">
            <v>1220536.3636363635</v>
          </cell>
          <cell r="Q37">
            <v>1220536.3636363635</v>
          </cell>
          <cell r="R37">
            <v>1220536.3636363635</v>
          </cell>
          <cell r="S37">
            <v>1220536.3636363635</v>
          </cell>
          <cell r="T37">
            <v>1220536.3636363635</v>
          </cell>
          <cell r="U37">
            <v>1220536.3636363635</v>
          </cell>
          <cell r="V37">
            <v>1220536.3636363635</v>
          </cell>
          <cell r="W37">
            <v>1220536.3636363635</v>
          </cell>
          <cell r="X37">
            <v>1220536.3636363635</v>
          </cell>
          <cell r="Y37">
            <v>2441072.7272727201</v>
          </cell>
        </row>
        <row r="38">
          <cell r="B38">
            <v>123</v>
          </cell>
          <cell r="C38">
            <v>10</v>
          </cell>
          <cell r="D38">
            <v>1</v>
          </cell>
          <cell r="E38">
            <v>99</v>
          </cell>
          <cell r="F38">
            <v>0</v>
          </cell>
          <cell r="G38">
            <v>0</v>
          </cell>
          <cell r="H38" t="str">
            <v>MARCOS HARIKA</v>
          </cell>
          <cell r="I38">
            <v>1220536.3636363635</v>
          </cell>
          <cell r="J38">
            <v>1</v>
          </cell>
          <cell r="K38">
            <v>13</v>
          </cell>
          <cell r="L38">
            <v>15866972.727272727</v>
          </cell>
          <cell r="M38">
            <v>0</v>
          </cell>
          <cell r="N38">
            <v>1220536.3636363635</v>
          </cell>
          <cell r="O38">
            <v>1220536.3636363635</v>
          </cell>
          <cell r="P38">
            <v>1220536.3636363635</v>
          </cell>
          <cell r="Q38">
            <v>1220536.3636363635</v>
          </cell>
          <cell r="R38">
            <v>1220536.3636363635</v>
          </cell>
          <cell r="S38">
            <v>1220536.3636363635</v>
          </cell>
          <cell r="T38">
            <v>1220536.3636363635</v>
          </cell>
          <cell r="U38">
            <v>1220536.3636363635</v>
          </cell>
          <cell r="V38">
            <v>1220536.3636363635</v>
          </cell>
          <cell r="W38">
            <v>1220536.3636363635</v>
          </cell>
          <cell r="X38">
            <v>1220536.3636363635</v>
          </cell>
          <cell r="Y38">
            <v>2441072.7272727201</v>
          </cell>
        </row>
        <row r="39">
          <cell r="B39">
            <v>123</v>
          </cell>
          <cell r="C39">
            <v>10</v>
          </cell>
          <cell r="D39">
            <v>1</v>
          </cell>
          <cell r="E39">
            <v>99</v>
          </cell>
          <cell r="F39">
            <v>0</v>
          </cell>
          <cell r="G39">
            <v>0</v>
          </cell>
          <cell r="H39" t="str">
            <v>GABRIEL ANTONIO AMARILLA TROCHE</v>
          </cell>
          <cell r="I39">
            <v>2018181.8181818181</v>
          </cell>
          <cell r="J39">
            <v>1</v>
          </cell>
          <cell r="K39">
            <v>13</v>
          </cell>
          <cell r="L39">
            <v>26236363.636363637</v>
          </cell>
          <cell r="M39">
            <v>0</v>
          </cell>
          <cell r="N39">
            <v>2018181.8181818181</v>
          </cell>
          <cell r="O39">
            <v>2018181.8181818181</v>
          </cell>
          <cell r="P39">
            <v>2018181.8181818181</v>
          </cell>
          <cell r="Q39">
            <v>2018181.8181818181</v>
          </cell>
          <cell r="R39">
            <v>2018181.8181818181</v>
          </cell>
          <cell r="S39">
            <v>2018181.8181818181</v>
          </cell>
          <cell r="T39">
            <v>2018181.8181818181</v>
          </cell>
          <cell r="U39">
            <v>2018181.8181818181</v>
          </cell>
          <cell r="V39">
            <v>2018181.8181818181</v>
          </cell>
          <cell r="W39">
            <v>2018181.8181818181</v>
          </cell>
          <cell r="X39">
            <v>2018181.8181818181</v>
          </cell>
          <cell r="Y39">
            <v>4036363.63636364</v>
          </cell>
        </row>
        <row r="40">
          <cell r="B40">
            <v>123</v>
          </cell>
          <cell r="C40">
            <v>10</v>
          </cell>
          <cell r="D40">
            <v>1</v>
          </cell>
          <cell r="E40">
            <v>99</v>
          </cell>
          <cell r="F40">
            <v>0</v>
          </cell>
          <cell r="G40">
            <v>0</v>
          </cell>
          <cell r="H40" t="str">
            <v>MAGALÍ VILLAMIL</v>
          </cell>
          <cell r="I40">
            <v>688527.27272727271</v>
          </cell>
          <cell r="J40">
            <v>1</v>
          </cell>
          <cell r="K40">
            <v>13</v>
          </cell>
          <cell r="L40">
            <v>8950854.5454545449</v>
          </cell>
          <cell r="M40">
            <v>0</v>
          </cell>
          <cell r="N40">
            <v>688527.27272727271</v>
          </cell>
          <cell r="O40">
            <v>688527.27272727271</v>
          </cell>
          <cell r="P40">
            <v>688527.27272727271</v>
          </cell>
          <cell r="Q40">
            <v>688527.27272727271</v>
          </cell>
          <cell r="R40">
            <v>688527.27272727271</v>
          </cell>
          <cell r="S40">
            <v>688527.27272727271</v>
          </cell>
          <cell r="T40">
            <v>688527.27272727271</v>
          </cell>
          <cell r="U40">
            <v>688527.27272727271</v>
          </cell>
          <cell r="V40">
            <v>688527.27272727271</v>
          </cell>
          <cell r="W40">
            <v>688527.27272727271</v>
          </cell>
          <cell r="X40">
            <v>688527.27272727271</v>
          </cell>
          <cell r="Y40">
            <v>1377054.5454545461</v>
          </cell>
        </row>
        <row r="41">
          <cell r="B41">
            <v>123</v>
          </cell>
          <cell r="C41">
            <v>10</v>
          </cell>
          <cell r="D41">
            <v>1</v>
          </cell>
          <cell r="E41">
            <v>99</v>
          </cell>
          <cell r="F41">
            <v>0</v>
          </cell>
          <cell r="G41">
            <v>0</v>
          </cell>
          <cell r="H41" t="str">
            <v>MARÍA GLORIA GONZÁLEZ</v>
          </cell>
          <cell r="I41">
            <v>2018181.8181818181</v>
          </cell>
          <cell r="J41">
            <v>1</v>
          </cell>
          <cell r="K41">
            <v>13</v>
          </cell>
          <cell r="L41">
            <v>26236363.636363637</v>
          </cell>
          <cell r="M41">
            <v>0</v>
          </cell>
          <cell r="N41">
            <v>2018181.8181818181</v>
          </cell>
          <cell r="O41">
            <v>2018181.8181818181</v>
          </cell>
          <cell r="P41">
            <v>2018181.8181818181</v>
          </cell>
          <cell r="Q41">
            <v>2018181.8181818181</v>
          </cell>
          <cell r="R41">
            <v>2018181.8181818181</v>
          </cell>
          <cell r="S41">
            <v>2018181.8181818181</v>
          </cell>
          <cell r="T41">
            <v>2018181.8181818181</v>
          </cell>
          <cell r="U41">
            <v>2018181.8181818181</v>
          </cell>
          <cell r="V41">
            <v>2018181.8181818181</v>
          </cell>
          <cell r="W41">
            <v>2018181.8181818181</v>
          </cell>
          <cell r="X41">
            <v>2018181.8181818181</v>
          </cell>
          <cell r="Y41">
            <v>4036363.63636364</v>
          </cell>
        </row>
        <row r="42">
          <cell r="B42">
            <v>123</v>
          </cell>
          <cell r="C42">
            <v>10</v>
          </cell>
          <cell r="D42">
            <v>1</v>
          </cell>
          <cell r="E42">
            <v>99</v>
          </cell>
          <cell r="F42">
            <v>0</v>
          </cell>
          <cell r="G42">
            <v>0</v>
          </cell>
          <cell r="H42" t="str">
            <v>GILDA OTAÑO</v>
          </cell>
          <cell r="I42">
            <v>2184163.6363636362</v>
          </cell>
          <cell r="J42">
            <v>1</v>
          </cell>
          <cell r="K42">
            <v>13</v>
          </cell>
          <cell r="L42">
            <v>28394127.27272727</v>
          </cell>
          <cell r="M42">
            <v>0</v>
          </cell>
          <cell r="N42">
            <v>2184163.6363636362</v>
          </cell>
          <cell r="O42">
            <v>2184163.6363636362</v>
          </cell>
          <cell r="P42">
            <v>2184163.6363636362</v>
          </cell>
          <cell r="Q42">
            <v>2184163.6363636362</v>
          </cell>
          <cell r="R42">
            <v>2184163.6363636362</v>
          </cell>
          <cell r="S42">
            <v>2184163.6363636362</v>
          </cell>
          <cell r="T42">
            <v>2184163.6363636362</v>
          </cell>
          <cell r="U42">
            <v>2184163.6363636362</v>
          </cell>
          <cell r="V42">
            <v>2184163.6363636362</v>
          </cell>
          <cell r="W42">
            <v>2184163.6363636362</v>
          </cell>
          <cell r="X42">
            <v>2184163.6363636362</v>
          </cell>
          <cell r="Y42">
            <v>4368327.2727272799</v>
          </cell>
        </row>
        <row r="43">
          <cell r="B43">
            <v>123</v>
          </cell>
          <cell r="C43">
            <v>10</v>
          </cell>
          <cell r="D43">
            <v>1</v>
          </cell>
          <cell r="E43">
            <v>99</v>
          </cell>
          <cell r="F43">
            <v>0</v>
          </cell>
          <cell r="G43">
            <v>0</v>
          </cell>
          <cell r="H43" t="str">
            <v>BLANCA CANTERO</v>
          </cell>
          <cell r="I43">
            <v>2018181.8181818181</v>
          </cell>
          <cell r="J43">
            <v>1</v>
          </cell>
          <cell r="K43">
            <v>13</v>
          </cell>
          <cell r="L43">
            <v>26236363.636363637</v>
          </cell>
          <cell r="M43">
            <v>0</v>
          </cell>
          <cell r="N43">
            <v>2018181.8181818181</v>
          </cell>
          <cell r="O43">
            <v>2018181.8181818181</v>
          </cell>
          <cell r="P43">
            <v>2018181.8181818181</v>
          </cell>
          <cell r="Q43">
            <v>2018181.8181818181</v>
          </cell>
          <cell r="R43">
            <v>2018181.8181818181</v>
          </cell>
          <cell r="S43">
            <v>2018181.8181818181</v>
          </cell>
          <cell r="T43">
            <v>2018181.8181818181</v>
          </cell>
          <cell r="U43">
            <v>2018181.8181818181</v>
          </cell>
          <cell r="V43">
            <v>2018181.8181818181</v>
          </cell>
          <cell r="W43">
            <v>2018181.8181818181</v>
          </cell>
          <cell r="X43">
            <v>2018181.8181818181</v>
          </cell>
          <cell r="Y43">
            <v>4036363.63636364</v>
          </cell>
        </row>
        <row r="44">
          <cell r="B44">
            <v>123</v>
          </cell>
          <cell r="C44">
            <v>10</v>
          </cell>
          <cell r="D44">
            <v>1</v>
          </cell>
          <cell r="E44">
            <v>99</v>
          </cell>
          <cell r="F44">
            <v>0</v>
          </cell>
          <cell r="G44">
            <v>0</v>
          </cell>
          <cell r="H44" t="str">
            <v>EUGENIO CÁCERES</v>
          </cell>
          <cell r="I44">
            <v>2018181.8181818181</v>
          </cell>
          <cell r="J44">
            <v>1</v>
          </cell>
          <cell r="K44">
            <v>13</v>
          </cell>
          <cell r="L44">
            <v>26236363.636363637</v>
          </cell>
          <cell r="M44">
            <v>0</v>
          </cell>
          <cell r="N44">
            <v>2018181.8181818181</v>
          </cell>
          <cell r="O44">
            <v>2018181.8181818181</v>
          </cell>
          <cell r="P44">
            <v>2018181.8181818181</v>
          </cell>
          <cell r="Q44">
            <v>2018181.8181818181</v>
          </cell>
          <cell r="R44">
            <v>2018181.8181818181</v>
          </cell>
          <cell r="S44">
            <v>2018181.8181818181</v>
          </cell>
          <cell r="T44">
            <v>2018181.8181818181</v>
          </cell>
          <cell r="U44">
            <v>2018181.8181818181</v>
          </cell>
          <cell r="V44">
            <v>2018181.8181818181</v>
          </cell>
          <cell r="W44">
            <v>2018181.8181818181</v>
          </cell>
          <cell r="X44">
            <v>2018181.8181818181</v>
          </cell>
          <cell r="Y44">
            <v>4036363.63636364</v>
          </cell>
        </row>
        <row r="45">
          <cell r="B45">
            <v>125</v>
          </cell>
          <cell r="C45">
            <v>10</v>
          </cell>
          <cell r="D45">
            <v>1</v>
          </cell>
          <cell r="E45">
            <v>99</v>
          </cell>
          <cell r="F45" t="str">
            <v>REMUNERACION ADICIONAL</v>
          </cell>
          <cell r="G45">
            <v>0</v>
          </cell>
          <cell r="H45">
            <v>0</v>
          </cell>
          <cell r="I45">
            <v>0</v>
          </cell>
          <cell r="J45">
            <v>0</v>
          </cell>
          <cell r="K45">
            <v>0</v>
          </cell>
          <cell r="L45">
            <v>152739000</v>
          </cell>
          <cell r="M45">
            <v>0</v>
          </cell>
          <cell r="N45">
            <v>12728250</v>
          </cell>
          <cell r="O45">
            <v>12728250</v>
          </cell>
          <cell r="P45">
            <v>12728250</v>
          </cell>
          <cell r="Q45">
            <v>12728250</v>
          </cell>
          <cell r="R45">
            <v>12728250</v>
          </cell>
          <cell r="S45">
            <v>12728250</v>
          </cell>
          <cell r="T45">
            <v>12728250</v>
          </cell>
          <cell r="U45">
            <v>12728250</v>
          </cell>
          <cell r="V45">
            <v>12728250</v>
          </cell>
          <cell r="W45">
            <v>12728250</v>
          </cell>
          <cell r="X45">
            <v>12728250</v>
          </cell>
          <cell r="Y45">
            <v>12728250</v>
          </cell>
        </row>
        <row r="46">
          <cell r="B46">
            <v>125</v>
          </cell>
          <cell r="C46">
            <v>10</v>
          </cell>
          <cell r="D46">
            <v>1</v>
          </cell>
          <cell r="E46">
            <v>99</v>
          </cell>
          <cell r="F46">
            <v>0</v>
          </cell>
          <cell r="G46">
            <v>0</v>
          </cell>
          <cell r="H46" t="str">
            <v>VICTOR MARCELO ZÁRATE OSORIO</v>
          </cell>
          <cell r="I46">
            <v>1008900</v>
          </cell>
          <cell r="J46">
            <v>1</v>
          </cell>
          <cell r="K46">
            <v>12</v>
          </cell>
          <cell r="L46">
            <v>12106800</v>
          </cell>
          <cell r="M46">
            <v>0</v>
          </cell>
          <cell r="N46">
            <v>1008900</v>
          </cell>
          <cell r="O46">
            <v>1008900</v>
          </cell>
          <cell r="P46">
            <v>1008900</v>
          </cell>
          <cell r="Q46">
            <v>1008900</v>
          </cell>
          <cell r="R46">
            <v>1008900</v>
          </cell>
          <cell r="S46">
            <v>1008900</v>
          </cell>
          <cell r="T46">
            <v>1008900</v>
          </cell>
          <cell r="U46">
            <v>1008900</v>
          </cell>
          <cell r="V46">
            <v>1008900</v>
          </cell>
          <cell r="W46">
            <v>1008900</v>
          </cell>
          <cell r="X46">
            <v>1008900</v>
          </cell>
          <cell r="Y46">
            <v>1008900</v>
          </cell>
        </row>
        <row r="47">
          <cell r="B47">
            <v>125</v>
          </cell>
          <cell r="C47">
            <v>10</v>
          </cell>
          <cell r="D47">
            <v>1</v>
          </cell>
          <cell r="E47">
            <v>99</v>
          </cell>
          <cell r="F47">
            <v>0</v>
          </cell>
          <cell r="G47">
            <v>0</v>
          </cell>
          <cell r="H47" t="str">
            <v>CELESTE SOLIS</v>
          </cell>
          <cell r="I47">
            <v>1008900</v>
          </cell>
          <cell r="J47">
            <v>1</v>
          </cell>
          <cell r="K47">
            <v>12</v>
          </cell>
          <cell r="L47">
            <v>12106800</v>
          </cell>
          <cell r="M47">
            <v>0</v>
          </cell>
          <cell r="N47">
            <v>1008900</v>
          </cell>
          <cell r="O47">
            <v>1008900</v>
          </cell>
          <cell r="P47">
            <v>1008900</v>
          </cell>
          <cell r="Q47">
            <v>1008900</v>
          </cell>
          <cell r="R47">
            <v>1008900</v>
          </cell>
          <cell r="S47">
            <v>1008900</v>
          </cell>
          <cell r="T47">
            <v>1008900</v>
          </cell>
          <cell r="U47">
            <v>1008900</v>
          </cell>
          <cell r="V47">
            <v>1008900</v>
          </cell>
          <cell r="W47">
            <v>1008900</v>
          </cell>
          <cell r="X47">
            <v>1008900</v>
          </cell>
          <cell r="Y47">
            <v>1008900</v>
          </cell>
        </row>
        <row r="48">
          <cell r="B48">
            <v>125</v>
          </cell>
          <cell r="C48">
            <v>10</v>
          </cell>
          <cell r="D48">
            <v>1</v>
          </cell>
          <cell r="E48">
            <v>99</v>
          </cell>
          <cell r="F48">
            <v>0</v>
          </cell>
          <cell r="G48">
            <v>0</v>
          </cell>
          <cell r="H48" t="str">
            <v>CYNTHIA YANES</v>
          </cell>
          <cell r="I48">
            <v>1008900</v>
          </cell>
          <cell r="J48">
            <v>1</v>
          </cell>
          <cell r="K48">
            <v>12</v>
          </cell>
          <cell r="L48">
            <v>12106800</v>
          </cell>
          <cell r="M48">
            <v>0</v>
          </cell>
          <cell r="N48">
            <v>1008900</v>
          </cell>
          <cell r="O48">
            <v>1008900</v>
          </cell>
          <cell r="P48">
            <v>1008900</v>
          </cell>
          <cell r="Q48">
            <v>1008900</v>
          </cell>
          <cell r="R48">
            <v>1008900</v>
          </cell>
          <cell r="S48">
            <v>1008900</v>
          </cell>
          <cell r="T48">
            <v>1008900</v>
          </cell>
          <cell r="U48">
            <v>1008900</v>
          </cell>
          <cell r="V48">
            <v>1008900</v>
          </cell>
          <cell r="W48">
            <v>1008900</v>
          </cell>
          <cell r="X48">
            <v>1008900</v>
          </cell>
          <cell r="Y48">
            <v>1008900</v>
          </cell>
        </row>
        <row r="49">
          <cell r="B49">
            <v>125</v>
          </cell>
          <cell r="C49">
            <v>10</v>
          </cell>
          <cell r="D49">
            <v>1</v>
          </cell>
          <cell r="E49">
            <v>99</v>
          </cell>
          <cell r="F49">
            <v>0</v>
          </cell>
          <cell r="G49">
            <v>0</v>
          </cell>
          <cell r="H49" t="str">
            <v>JOAQUÍN COLLANTE</v>
          </cell>
          <cell r="I49">
            <v>1008900</v>
          </cell>
          <cell r="J49">
            <v>1</v>
          </cell>
          <cell r="K49">
            <v>12</v>
          </cell>
          <cell r="L49">
            <v>12106800</v>
          </cell>
          <cell r="M49">
            <v>0</v>
          </cell>
          <cell r="N49">
            <v>1008900</v>
          </cell>
          <cell r="O49">
            <v>1008900</v>
          </cell>
          <cell r="P49">
            <v>1008900</v>
          </cell>
          <cell r="Q49">
            <v>1008900</v>
          </cell>
          <cell r="R49">
            <v>1008900</v>
          </cell>
          <cell r="S49">
            <v>1008900</v>
          </cell>
          <cell r="T49">
            <v>1008900</v>
          </cell>
          <cell r="U49">
            <v>1008900</v>
          </cell>
          <cell r="V49">
            <v>1008900</v>
          </cell>
          <cell r="W49">
            <v>1008900</v>
          </cell>
          <cell r="X49">
            <v>1008900</v>
          </cell>
          <cell r="Y49">
            <v>1008900</v>
          </cell>
        </row>
        <row r="50">
          <cell r="B50">
            <v>125</v>
          </cell>
          <cell r="C50">
            <v>10</v>
          </cell>
          <cell r="D50">
            <v>1</v>
          </cell>
          <cell r="E50">
            <v>99</v>
          </cell>
          <cell r="F50">
            <v>0</v>
          </cell>
          <cell r="G50">
            <v>0</v>
          </cell>
          <cell r="H50" t="str">
            <v>ELSA FERNÁNDEZ</v>
          </cell>
          <cell r="I50">
            <v>1200000</v>
          </cell>
          <cell r="J50">
            <v>1</v>
          </cell>
          <cell r="K50">
            <v>12</v>
          </cell>
          <cell r="L50">
            <v>14400000</v>
          </cell>
          <cell r="M50">
            <v>0</v>
          </cell>
          <cell r="N50">
            <v>1200000</v>
          </cell>
          <cell r="O50">
            <v>1200000</v>
          </cell>
          <cell r="P50">
            <v>1200000</v>
          </cell>
          <cell r="Q50">
            <v>1200000</v>
          </cell>
          <cell r="R50">
            <v>1200000</v>
          </cell>
          <cell r="S50">
            <v>1200000</v>
          </cell>
          <cell r="T50">
            <v>1200000</v>
          </cell>
          <cell r="U50">
            <v>1200000</v>
          </cell>
          <cell r="V50">
            <v>1200000</v>
          </cell>
          <cell r="W50">
            <v>1200000</v>
          </cell>
          <cell r="X50">
            <v>1200000</v>
          </cell>
          <cell r="Y50">
            <v>1200000</v>
          </cell>
        </row>
        <row r="51">
          <cell r="B51">
            <v>125</v>
          </cell>
          <cell r="C51">
            <v>10</v>
          </cell>
          <cell r="D51">
            <v>1</v>
          </cell>
          <cell r="E51">
            <v>99</v>
          </cell>
          <cell r="F51">
            <v>0</v>
          </cell>
          <cell r="G51">
            <v>0</v>
          </cell>
          <cell r="H51" t="str">
            <v>PABLINA CONCEPCIÓN PENAYO</v>
          </cell>
          <cell r="I51">
            <v>556000</v>
          </cell>
          <cell r="J51">
            <v>1</v>
          </cell>
          <cell r="K51">
            <v>12</v>
          </cell>
          <cell r="L51">
            <v>6672000</v>
          </cell>
          <cell r="M51">
            <v>0</v>
          </cell>
          <cell r="N51">
            <v>556000</v>
          </cell>
          <cell r="O51">
            <v>556000</v>
          </cell>
          <cell r="P51">
            <v>556000</v>
          </cell>
          <cell r="Q51">
            <v>556000</v>
          </cell>
          <cell r="R51">
            <v>556000</v>
          </cell>
          <cell r="S51">
            <v>556000</v>
          </cell>
          <cell r="T51">
            <v>556000</v>
          </cell>
          <cell r="U51">
            <v>556000</v>
          </cell>
          <cell r="V51">
            <v>556000</v>
          </cell>
          <cell r="W51">
            <v>556000</v>
          </cell>
          <cell r="X51">
            <v>556000</v>
          </cell>
          <cell r="Y51">
            <v>556000</v>
          </cell>
        </row>
        <row r="52">
          <cell r="B52">
            <v>125</v>
          </cell>
          <cell r="C52">
            <v>10</v>
          </cell>
          <cell r="D52">
            <v>1</v>
          </cell>
          <cell r="E52">
            <v>99</v>
          </cell>
          <cell r="F52">
            <v>0</v>
          </cell>
          <cell r="G52">
            <v>0</v>
          </cell>
          <cell r="H52" t="str">
            <v>ROSA PENAYO</v>
          </cell>
          <cell r="I52">
            <v>250000</v>
          </cell>
          <cell r="J52">
            <v>1</v>
          </cell>
          <cell r="K52">
            <v>12</v>
          </cell>
          <cell r="L52">
            <v>3000000</v>
          </cell>
          <cell r="M52">
            <v>0</v>
          </cell>
          <cell r="N52">
            <v>250000</v>
          </cell>
          <cell r="O52">
            <v>250000</v>
          </cell>
          <cell r="P52">
            <v>250000</v>
          </cell>
          <cell r="Q52">
            <v>250000</v>
          </cell>
          <cell r="R52">
            <v>250000</v>
          </cell>
          <cell r="S52">
            <v>250000</v>
          </cell>
          <cell r="T52">
            <v>250000</v>
          </cell>
          <cell r="U52">
            <v>250000</v>
          </cell>
          <cell r="V52">
            <v>250000</v>
          </cell>
          <cell r="W52">
            <v>250000</v>
          </cell>
          <cell r="X52">
            <v>250000</v>
          </cell>
          <cell r="Y52">
            <v>250000</v>
          </cell>
        </row>
        <row r="53">
          <cell r="B53">
            <v>125</v>
          </cell>
          <cell r="C53">
            <v>10</v>
          </cell>
          <cell r="D53">
            <v>1</v>
          </cell>
          <cell r="E53">
            <v>99</v>
          </cell>
          <cell r="F53">
            <v>0</v>
          </cell>
          <cell r="G53">
            <v>0</v>
          </cell>
          <cell r="H53" t="str">
            <v>OILDA ZÁRATE</v>
          </cell>
          <cell r="I53">
            <v>302400</v>
          </cell>
          <cell r="J53">
            <v>1</v>
          </cell>
          <cell r="K53">
            <v>12</v>
          </cell>
          <cell r="L53">
            <v>3628800</v>
          </cell>
          <cell r="M53">
            <v>0</v>
          </cell>
          <cell r="N53">
            <v>302400</v>
          </cell>
          <cell r="O53">
            <v>302400</v>
          </cell>
          <cell r="P53">
            <v>302400</v>
          </cell>
          <cell r="Q53">
            <v>302400</v>
          </cell>
          <cell r="R53">
            <v>302400</v>
          </cell>
          <cell r="S53">
            <v>302400</v>
          </cell>
          <cell r="T53">
            <v>302400</v>
          </cell>
          <cell r="U53">
            <v>302400</v>
          </cell>
          <cell r="V53">
            <v>302400</v>
          </cell>
          <cell r="W53">
            <v>302400</v>
          </cell>
          <cell r="X53">
            <v>302400</v>
          </cell>
          <cell r="Y53">
            <v>302400</v>
          </cell>
        </row>
        <row r="54">
          <cell r="B54">
            <v>125</v>
          </cell>
          <cell r="C54">
            <v>10</v>
          </cell>
          <cell r="D54">
            <v>1</v>
          </cell>
          <cell r="E54">
            <v>99</v>
          </cell>
          <cell r="F54">
            <v>0</v>
          </cell>
          <cell r="G54">
            <v>0</v>
          </cell>
          <cell r="H54" t="str">
            <v>NANCY MEDINA</v>
          </cell>
          <cell r="I54">
            <v>122000</v>
          </cell>
          <cell r="J54">
            <v>1</v>
          </cell>
          <cell r="K54">
            <v>12</v>
          </cell>
          <cell r="L54">
            <v>1464000</v>
          </cell>
          <cell r="M54">
            <v>0</v>
          </cell>
          <cell r="N54">
            <v>122000</v>
          </cell>
          <cell r="O54">
            <v>122000</v>
          </cell>
          <cell r="P54">
            <v>122000</v>
          </cell>
          <cell r="Q54">
            <v>122000</v>
          </cell>
          <cell r="R54">
            <v>122000</v>
          </cell>
          <cell r="S54">
            <v>122000</v>
          </cell>
          <cell r="T54">
            <v>122000</v>
          </cell>
          <cell r="U54">
            <v>122000</v>
          </cell>
          <cell r="V54">
            <v>122000</v>
          </cell>
          <cell r="W54">
            <v>122000</v>
          </cell>
          <cell r="X54">
            <v>122000</v>
          </cell>
          <cell r="Y54">
            <v>122000</v>
          </cell>
        </row>
        <row r="55">
          <cell r="B55">
            <v>125</v>
          </cell>
          <cell r="C55">
            <v>10</v>
          </cell>
          <cell r="D55">
            <v>1</v>
          </cell>
          <cell r="E55">
            <v>99</v>
          </cell>
          <cell r="F55">
            <v>0</v>
          </cell>
          <cell r="G55">
            <v>0</v>
          </cell>
          <cell r="H55" t="str">
            <v>MARCOS HARIKA</v>
          </cell>
          <cell r="I55">
            <v>610250</v>
          </cell>
          <cell r="J55">
            <v>1</v>
          </cell>
          <cell r="K55">
            <v>12</v>
          </cell>
          <cell r="L55">
            <v>7323000</v>
          </cell>
          <cell r="M55">
            <v>0</v>
          </cell>
          <cell r="N55">
            <v>610250</v>
          </cell>
          <cell r="O55">
            <v>610250</v>
          </cell>
          <cell r="P55">
            <v>610250</v>
          </cell>
          <cell r="Q55">
            <v>610250</v>
          </cell>
          <cell r="R55">
            <v>610250</v>
          </cell>
          <cell r="S55">
            <v>610250</v>
          </cell>
          <cell r="T55">
            <v>610250</v>
          </cell>
          <cell r="U55">
            <v>610250</v>
          </cell>
          <cell r="V55">
            <v>610250</v>
          </cell>
          <cell r="W55">
            <v>610250</v>
          </cell>
          <cell r="X55">
            <v>610250</v>
          </cell>
          <cell r="Y55">
            <v>610250</v>
          </cell>
        </row>
        <row r="56">
          <cell r="B56">
            <v>125</v>
          </cell>
          <cell r="C56">
            <v>10</v>
          </cell>
          <cell r="D56">
            <v>1</v>
          </cell>
          <cell r="E56">
            <v>99</v>
          </cell>
          <cell r="F56">
            <v>0</v>
          </cell>
          <cell r="G56">
            <v>0</v>
          </cell>
          <cell r="H56" t="str">
            <v>GABRIEL ANTONIO AMARILLA TROCHE</v>
          </cell>
          <cell r="I56">
            <v>1080300</v>
          </cell>
          <cell r="J56">
            <v>1</v>
          </cell>
          <cell r="K56">
            <v>12</v>
          </cell>
          <cell r="L56">
            <v>12963600</v>
          </cell>
          <cell r="M56">
            <v>0</v>
          </cell>
          <cell r="N56">
            <v>1080300</v>
          </cell>
          <cell r="O56">
            <v>1080300</v>
          </cell>
          <cell r="P56">
            <v>1080300</v>
          </cell>
          <cell r="Q56">
            <v>1080300</v>
          </cell>
          <cell r="R56">
            <v>1080300</v>
          </cell>
          <cell r="S56">
            <v>1080300</v>
          </cell>
          <cell r="T56">
            <v>1080300</v>
          </cell>
          <cell r="U56">
            <v>1080300</v>
          </cell>
          <cell r="V56">
            <v>1080300</v>
          </cell>
          <cell r="W56">
            <v>1080300</v>
          </cell>
          <cell r="X56">
            <v>1080300</v>
          </cell>
          <cell r="Y56">
            <v>1080300</v>
          </cell>
        </row>
        <row r="57">
          <cell r="B57">
            <v>125</v>
          </cell>
          <cell r="C57">
            <v>10</v>
          </cell>
          <cell r="D57">
            <v>1</v>
          </cell>
          <cell r="E57">
            <v>99</v>
          </cell>
          <cell r="F57">
            <v>0</v>
          </cell>
          <cell r="G57">
            <v>0</v>
          </cell>
          <cell r="H57" t="str">
            <v>MAGALÍ VILLAMIL</v>
          </cell>
          <cell r="I57">
            <v>345000</v>
          </cell>
          <cell r="J57">
            <v>1</v>
          </cell>
          <cell r="K57">
            <v>12</v>
          </cell>
          <cell r="L57">
            <v>4140000</v>
          </cell>
          <cell r="M57">
            <v>0</v>
          </cell>
          <cell r="N57">
            <v>345000</v>
          </cell>
          <cell r="O57">
            <v>345000</v>
          </cell>
          <cell r="P57">
            <v>345000</v>
          </cell>
          <cell r="Q57">
            <v>345000</v>
          </cell>
          <cell r="R57">
            <v>345000</v>
          </cell>
          <cell r="S57">
            <v>345000</v>
          </cell>
          <cell r="T57">
            <v>345000</v>
          </cell>
          <cell r="U57">
            <v>345000</v>
          </cell>
          <cell r="V57">
            <v>345000</v>
          </cell>
          <cell r="W57">
            <v>345000</v>
          </cell>
          <cell r="X57">
            <v>345000</v>
          </cell>
          <cell r="Y57">
            <v>345000</v>
          </cell>
        </row>
        <row r="58">
          <cell r="B58">
            <v>125</v>
          </cell>
          <cell r="C58">
            <v>10</v>
          </cell>
          <cell r="D58">
            <v>1</v>
          </cell>
          <cell r="E58">
            <v>99</v>
          </cell>
          <cell r="F58">
            <v>0</v>
          </cell>
          <cell r="G58">
            <v>0</v>
          </cell>
          <cell r="H58" t="str">
            <v>MARÍA GLORIA GONZÁLEZ</v>
          </cell>
          <cell r="I58">
            <v>1200000</v>
          </cell>
          <cell r="J58">
            <v>1</v>
          </cell>
          <cell r="K58">
            <v>12</v>
          </cell>
          <cell r="L58">
            <v>14400000</v>
          </cell>
          <cell r="M58">
            <v>0</v>
          </cell>
          <cell r="N58">
            <v>1200000</v>
          </cell>
          <cell r="O58">
            <v>1200000</v>
          </cell>
          <cell r="P58">
            <v>1200000</v>
          </cell>
          <cell r="Q58">
            <v>1200000</v>
          </cell>
          <cell r="R58">
            <v>1200000</v>
          </cell>
          <cell r="S58">
            <v>1200000</v>
          </cell>
          <cell r="T58">
            <v>1200000</v>
          </cell>
          <cell r="U58">
            <v>1200000</v>
          </cell>
          <cell r="V58">
            <v>1200000</v>
          </cell>
          <cell r="W58">
            <v>1200000</v>
          </cell>
          <cell r="X58">
            <v>1200000</v>
          </cell>
          <cell r="Y58">
            <v>1200000</v>
          </cell>
        </row>
        <row r="59">
          <cell r="B59">
            <v>125</v>
          </cell>
          <cell r="C59">
            <v>10</v>
          </cell>
          <cell r="D59">
            <v>1</v>
          </cell>
          <cell r="E59">
            <v>99</v>
          </cell>
          <cell r="F59">
            <v>0</v>
          </cell>
          <cell r="G59">
            <v>0</v>
          </cell>
          <cell r="H59" t="str">
            <v>GILDA OTAÑO</v>
          </cell>
          <cell r="I59">
            <v>1008900</v>
          </cell>
          <cell r="J59">
            <v>1</v>
          </cell>
          <cell r="K59">
            <v>12</v>
          </cell>
          <cell r="L59">
            <v>12106800</v>
          </cell>
          <cell r="M59">
            <v>0</v>
          </cell>
          <cell r="N59">
            <v>1008900</v>
          </cell>
          <cell r="O59">
            <v>1008900</v>
          </cell>
          <cell r="P59">
            <v>1008900</v>
          </cell>
          <cell r="Q59">
            <v>1008900</v>
          </cell>
          <cell r="R59">
            <v>1008900</v>
          </cell>
          <cell r="S59">
            <v>1008900</v>
          </cell>
          <cell r="T59">
            <v>1008900</v>
          </cell>
          <cell r="U59">
            <v>1008900</v>
          </cell>
          <cell r="V59">
            <v>1008900</v>
          </cell>
          <cell r="W59">
            <v>1008900</v>
          </cell>
          <cell r="X59">
            <v>1008900</v>
          </cell>
          <cell r="Y59">
            <v>1008900</v>
          </cell>
        </row>
        <row r="60">
          <cell r="B60">
            <v>125</v>
          </cell>
          <cell r="C60">
            <v>10</v>
          </cell>
          <cell r="D60">
            <v>1</v>
          </cell>
          <cell r="E60">
            <v>99</v>
          </cell>
          <cell r="F60">
            <v>0</v>
          </cell>
          <cell r="G60">
            <v>0</v>
          </cell>
          <cell r="H60" t="str">
            <v>BLANCA CANTERO</v>
          </cell>
          <cell r="I60">
            <v>1008900</v>
          </cell>
          <cell r="J60">
            <v>1</v>
          </cell>
          <cell r="K60">
            <v>12</v>
          </cell>
          <cell r="L60">
            <v>12106800</v>
          </cell>
          <cell r="M60">
            <v>0</v>
          </cell>
          <cell r="N60">
            <v>1008900</v>
          </cell>
          <cell r="O60">
            <v>1008900</v>
          </cell>
          <cell r="P60">
            <v>1008900</v>
          </cell>
          <cell r="Q60">
            <v>1008900</v>
          </cell>
          <cell r="R60">
            <v>1008900</v>
          </cell>
          <cell r="S60">
            <v>1008900</v>
          </cell>
          <cell r="T60">
            <v>1008900</v>
          </cell>
          <cell r="U60">
            <v>1008900</v>
          </cell>
          <cell r="V60">
            <v>1008900</v>
          </cell>
          <cell r="W60">
            <v>1008900</v>
          </cell>
          <cell r="X60">
            <v>1008900</v>
          </cell>
          <cell r="Y60">
            <v>1008900</v>
          </cell>
        </row>
        <row r="61">
          <cell r="B61">
            <v>125</v>
          </cell>
          <cell r="C61">
            <v>10</v>
          </cell>
          <cell r="D61">
            <v>1</v>
          </cell>
          <cell r="E61">
            <v>99</v>
          </cell>
          <cell r="F61">
            <v>0</v>
          </cell>
          <cell r="G61">
            <v>0</v>
          </cell>
          <cell r="H61" t="str">
            <v>EUGENIO CÁCERES</v>
          </cell>
          <cell r="I61">
            <v>1008900</v>
          </cell>
          <cell r="J61">
            <v>1</v>
          </cell>
          <cell r="K61">
            <v>12</v>
          </cell>
          <cell r="L61">
            <v>12106800</v>
          </cell>
          <cell r="M61">
            <v>0</v>
          </cell>
          <cell r="N61">
            <v>1008900</v>
          </cell>
          <cell r="O61">
            <v>1008900</v>
          </cell>
          <cell r="P61">
            <v>1008900</v>
          </cell>
          <cell r="Q61">
            <v>1008900</v>
          </cell>
          <cell r="R61">
            <v>1008900</v>
          </cell>
          <cell r="S61">
            <v>1008900</v>
          </cell>
          <cell r="T61">
            <v>1008900</v>
          </cell>
          <cell r="U61">
            <v>1008900</v>
          </cell>
          <cell r="V61">
            <v>1008900</v>
          </cell>
          <cell r="W61">
            <v>1008900</v>
          </cell>
          <cell r="X61">
            <v>1008900</v>
          </cell>
          <cell r="Y61">
            <v>1008900</v>
          </cell>
        </row>
        <row r="62">
          <cell r="B62">
            <v>133</v>
          </cell>
          <cell r="C62">
            <v>10</v>
          </cell>
          <cell r="D62">
            <v>1</v>
          </cell>
          <cell r="E62">
            <v>99</v>
          </cell>
          <cell r="F62" t="str">
            <v>BONIFICACIONES Y GRATIF.</v>
          </cell>
          <cell r="G62">
            <v>0</v>
          </cell>
          <cell r="H62">
            <v>0</v>
          </cell>
          <cell r="I62">
            <v>0</v>
          </cell>
          <cell r="J62">
            <v>0</v>
          </cell>
          <cell r="K62">
            <v>0</v>
          </cell>
          <cell r="L62">
            <v>376915110</v>
          </cell>
          <cell r="M62">
            <v>0</v>
          </cell>
          <cell r="N62">
            <v>28993470</v>
          </cell>
          <cell r="O62">
            <v>28993470</v>
          </cell>
          <cell r="P62">
            <v>28993470</v>
          </cell>
          <cell r="Q62">
            <v>28993470</v>
          </cell>
          <cell r="R62">
            <v>28993470</v>
          </cell>
          <cell r="S62">
            <v>28993470</v>
          </cell>
          <cell r="T62">
            <v>28993470</v>
          </cell>
          <cell r="U62">
            <v>28993470</v>
          </cell>
          <cell r="V62">
            <v>28993470</v>
          </cell>
          <cell r="W62">
            <v>28993470</v>
          </cell>
          <cell r="X62">
            <v>28993470</v>
          </cell>
          <cell r="Y62">
            <v>57986940</v>
          </cell>
        </row>
        <row r="63">
          <cell r="B63">
            <v>133</v>
          </cell>
          <cell r="C63">
            <v>10</v>
          </cell>
          <cell r="D63">
            <v>1</v>
          </cell>
          <cell r="E63">
            <v>99</v>
          </cell>
          <cell r="F63">
            <v>0</v>
          </cell>
          <cell r="G63">
            <v>0</v>
          </cell>
          <cell r="H63" t="str">
            <v>VICTOR MARCELO ZÁRATE OSORIO</v>
          </cell>
          <cell r="I63">
            <v>2227560</v>
          </cell>
          <cell r="J63">
            <v>1</v>
          </cell>
          <cell r="K63">
            <v>13</v>
          </cell>
          <cell r="L63">
            <v>28958280</v>
          </cell>
          <cell r="M63">
            <v>0</v>
          </cell>
          <cell r="N63">
            <v>2227560</v>
          </cell>
          <cell r="O63">
            <v>2227560</v>
          </cell>
          <cell r="P63">
            <v>2227560</v>
          </cell>
          <cell r="Q63">
            <v>2227560</v>
          </cell>
          <cell r="R63">
            <v>2227560</v>
          </cell>
          <cell r="S63">
            <v>2227560</v>
          </cell>
          <cell r="T63">
            <v>2227560</v>
          </cell>
          <cell r="U63">
            <v>2227560</v>
          </cell>
          <cell r="V63">
            <v>2227560</v>
          </cell>
          <cell r="W63">
            <v>2227560</v>
          </cell>
          <cell r="X63">
            <v>2227560</v>
          </cell>
          <cell r="Y63">
            <v>4455120</v>
          </cell>
        </row>
        <row r="64">
          <cell r="B64">
            <v>133</v>
          </cell>
          <cell r="C64">
            <v>10</v>
          </cell>
          <cell r="D64">
            <v>1</v>
          </cell>
          <cell r="E64">
            <v>99</v>
          </cell>
          <cell r="F64">
            <v>0</v>
          </cell>
          <cell r="G64">
            <v>0</v>
          </cell>
          <cell r="H64" t="str">
            <v>CELESTE SOLIS</v>
          </cell>
          <cell r="I64">
            <v>2227560</v>
          </cell>
          <cell r="J64">
            <v>1</v>
          </cell>
          <cell r="K64">
            <v>13</v>
          </cell>
          <cell r="L64">
            <v>28958280</v>
          </cell>
          <cell r="M64">
            <v>0</v>
          </cell>
          <cell r="N64">
            <v>2227560</v>
          </cell>
          <cell r="O64">
            <v>2227560</v>
          </cell>
          <cell r="P64">
            <v>2227560</v>
          </cell>
          <cell r="Q64">
            <v>2227560</v>
          </cell>
          <cell r="R64">
            <v>2227560</v>
          </cell>
          <cell r="S64">
            <v>2227560</v>
          </cell>
          <cell r="T64">
            <v>2227560</v>
          </cell>
          <cell r="U64">
            <v>2227560</v>
          </cell>
          <cell r="V64">
            <v>2227560</v>
          </cell>
          <cell r="W64">
            <v>2227560</v>
          </cell>
          <cell r="X64">
            <v>2227560</v>
          </cell>
          <cell r="Y64">
            <v>4455120</v>
          </cell>
        </row>
        <row r="65">
          <cell r="B65">
            <v>133</v>
          </cell>
          <cell r="C65">
            <v>10</v>
          </cell>
          <cell r="D65">
            <v>1</v>
          </cell>
          <cell r="E65">
            <v>99</v>
          </cell>
          <cell r="F65">
            <v>0</v>
          </cell>
          <cell r="G65">
            <v>0</v>
          </cell>
          <cell r="H65" t="str">
            <v>CYNTHIA YANES</v>
          </cell>
          <cell r="I65">
            <v>2227560</v>
          </cell>
          <cell r="J65">
            <v>1</v>
          </cell>
          <cell r="K65">
            <v>13</v>
          </cell>
          <cell r="L65">
            <v>28958280</v>
          </cell>
          <cell r="M65">
            <v>0</v>
          </cell>
          <cell r="N65">
            <v>2227560</v>
          </cell>
          <cell r="O65">
            <v>2227560</v>
          </cell>
          <cell r="P65">
            <v>2227560</v>
          </cell>
          <cell r="Q65">
            <v>2227560</v>
          </cell>
          <cell r="R65">
            <v>2227560</v>
          </cell>
          <cell r="S65">
            <v>2227560</v>
          </cell>
          <cell r="T65">
            <v>2227560</v>
          </cell>
          <cell r="U65">
            <v>2227560</v>
          </cell>
          <cell r="V65">
            <v>2227560</v>
          </cell>
          <cell r="W65">
            <v>2227560</v>
          </cell>
          <cell r="X65">
            <v>2227560</v>
          </cell>
          <cell r="Y65">
            <v>4455120</v>
          </cell>
        </row>
        <row r="66">
          <cell r="B66">
            <v>133</v>
          </cell>
          <cell r="C66">
            <v>10</v>
          </cell>
          <cell r="D66">
            <v>1</v>
          </cell>
          <cell r="E66">
            <v>99</v>
          </cell>
          <cell r="F66">
            <v>0</v>
          </cell>
          <cell r="G66">
            <v>0</v>
          </cell>
          <cell r="H66" t="str">
            <v>JOAQUÍN COLLANTE</v>
          </cell>
          <cell r="I66">
            <v>2227560</v>
          </cell>
          <cell r="J66">
            <v>1</v>
          </cell>
          <cell r="K66">
            <v>13</v>
          </cell>
          <cell r="L66">
            <v>28958280</v>
          </cell>
          <cell r="M66">
            <v>0</v>
          </cell>
          <cell r="N66">
            <v>2227560</v>
          </cell>
          <cell r="O66">
            <v>2227560</v>
          </cell>
          <cell r="P66">
            <v>2227560</v>
          </cell>
          <cell r="Q66">
            <v>2227560</v>
          </cell>
          <cell r="R66">
            <v>2227560</v>
          </cell>
          <cell r="S66">
            <v>2227560</v>
          </cell>
          <cell r="T66">
            <v>2227560</v>
          </cell>
          <cell r="U66">
            <v>2227560</v>
          </cell>
          <cell r="V66">
            <v>2227560</v>
          </cell>
          <cell r="W66">
            <v>2227560</v>
          </cell>
          <cell r="X66">
            <v>2227560</v>
          </cell>
          <cell r="Y66">
            <v>4455120</v>
          </cell>
        </row>
        <row r="67">
          <cell r="B67">
            <v>133</v>
          </cell>
          <cell r="C67">
            <v>10</v>
          </cell>
          <cell r="D67">
            <v>1</v>
          </cell>
          <cell r="E67">
            <v>99</v>
          </cell>
          <cell r="F67">
            <v>0</v>
          </cell>
          <cell r="G67">
            <v>0</v>
          </cell>
          <cell r="H67" t="str">
            <v>ELSA FERNÁNDEZ</v>
          </cell>
          <cell r="I67">
            <v>2610000</v>
          </cell>
          <cell r="J67">
            <v>1</v>
          </cell>
          <cell r="K67">
            <v>13</v>
          </cell>
          <cell r="L67">
            <v>33930000</v>
          </cell>
          <cell r="M67">
            <v>0</v>
          </cell>
          <cell r="N67">
            <v>2610000</v>
          </cell>
          <cell r="O67">
            <v>2610000</v>
          </cell>
          <cell r="P67">
            <v>2610000</v>
          </cell>
          <cell r="Q67">
            <v>2610000</v>
          </cell>
          <cell r="R67">
            <v>2610000</v>
          </cell>
          <cell r="S67">
            <v>2610000</v>
          </cell>
          <cell r="T67">
            <v>2610000</v>
          </cell>
          <cell r="U67">
            <v>2610000</v>
          </cell>
          <cell r="V67">
            <v>2610000</v>
          </cell>
          <cell r="W67">
            <v>2610000</v>
          </cell>
          <cell r="X67">
            <v>2610000</v>
          </cell>
          <cell r="Y67">
            <v>5220000</v>
          </cell>
        </row>
        <row r="68">
          <cell r="B68">
            <v>133</v>
          </cell>
          <cell r="C68">
            <v>10</v>
          </cell>
          <cell r="D68">
            <v>1</v>
          </cell>
          <cell r="E68">
            <v>99</v>
          </cell>
          <cell r="F68">
            <v>0</v>
          </cell>
          <cell r="G68">
            <v>0</v>
          </cell>
          <cell r="H68" t="str">
            <v>PABLINA CONCEPCIÓN PENAYO</v>
          </cell>
          <cell r="I68">
            <v>783270</v>
          </cell>
          <cell r="J68">
            <v>1</v>
          </cell>
          <cell r="K68">
            <v>13</v>
          </cell>
          <cell r="L68">
            <v>10182510</v>
          </cell>
          <cell r="M68">
            <v>0</v>
          </cell>
          <cell r="N68">
            <v>783270</v>
          </cell>
          <cell r="O68">
            <v>783270</v>
          </cell>
          <cell r="P68">
            <v>783270</v>
          </cell>
          <cell r="Q68">
            <v>783270</v>
          </cell>
          <cell r="R68">
            <v>783270</v>
          </cell>
          <cell r="S68">
            <v>783270</v>
          </cell>
          <cell r="T68">
            <v>783270</v>
          </cell>
          <cell r="U68">
            <v>783270</v>
          </cell>
          <cell r="V68">
            <v>783270</v>
          </cell>
          <cell r="W68">
            <v>783270</v>
          </cell>
          <cell r="X68">
            <v>783270</v>
          </cell>
          <cell r="Y68">
            <v>1566540</v>
          </cell>
        </row>
        <row r="69">
          <cell r="B69">
            <v>133</v>
          </cell>
          <cell r="C69">
            <v>10</v>
          </cell>
          <cell r="D69">
            <v>1</v>
          </cell>
          <cell r="E69">
            <v>99</v>
          </cell>
          <cell r="F69">
            <v>0</v>
          </cell>
          <cell r="G69">
            <v>0</v>
          </cell>
          <cell r="H69" t="str">
            <v>ROSA PENAYO</v>
          </cell>
          <cell r="I69">
            <v>670980</v>
          </cell>
          <cell r="J69">
            <v>1</v>
          </cell>
          <cell r="K69">
            <v>13</v>
          </cell>
          <cell r="L69">
            <v>8722740</v>
          </cell>
          <cell r="M69">
            <v>0</v>
          </cell>
          <cell r="N69">
            <v>670980</v>
          </cell>
          <cell r="O69">
            <v>670980</v>
          </cell>
          <cell r="P69">
            <v>670980</v>
          </cell>
          <cell r="Q69">
            <v>670980</v>
          </cell>
          <cell r="R69">
            <v>670980</v>
          </cell>
          <cell r="S69">
            <v>670980</v>
          </cell>
          <cell r="T69">
            <v>670980</v>
          </cell>
          <cell r="U69">
            <v>670980</v>
          </cell>
          <cell r="V69">
            <v>670980</v>
          </cell>
          <cell r="W69">
            <v>670980</v>
          </cell>
          <cell r="X69">
            <v>670980</v>
          </cell>
          <cell r="Y69">
            <v>1341960</v>
          </cell>
        </row>
        <row r="70">
          <cell r="B70">
            <v>133</v>
          </cell>
          <cell r="C70">
            <v>10</v>
          </cell>
          <cell r="D70">
            <v>1</v>
          </cell>
          <cell r="E70">
            <v>99</v>
          </cell>
          <cell r="F70">
            <v>0</v>
          </cell>
          <cell r="G70">
            <v>0</v>
          </cell>
          <cell r="H70" t="str">
            <v>OILDA ZÁRATE</v>
          </cell>
          <cell r="I70">
            <v>670980</v>
          </cell>
          <cell r="J70">
            <v>1</v>
          </cell>
          <cell r="K70">
            <v>13</v>
          </cell>
          <cell r="L70">
            <v>8722740</v>
          </cell>
          <cell r="M70">
            <v>0</v>
          </cell>
          <cell r="N70">
            <v>670980</v>
          </cell>
          <cell r="O70">
            <v>670980</v>
          </cell>
          <cell r="P70">
            <v>670980</v>
          </cell>
          <cell r="Q70">
            <v>670980</v>
          </cell>
          <cell r="R70">
            <v>670980</v>
          </cell>
          <cell r="S70">
            <v>670980</v>
          </cell>
          <cell r="T70">
            <v>670980</v>
          </cell>
          <cell r="U70">
            <v>670980</v>
          </cell>
          <cell r="V70">
            <v>670980</v>
          </cell>
          <cell r="W70">
            <v>670980</v>
          </cell>
          <cell r="X70">
            <v>670980</v>
          </cell>
          <cell r="Y70">
            <v>1341960</v>
          </cell>
        </row>
        <row r="71">
          <cell r="B71">
            <v>133</v>
          </cell>
          <cell r="C71">
            <v>10</v>
          </cell>
          <cell r="D71">
            <v>1</v>
          </cell>
          <cell r="E71">
            <v>99</v>
          </cell>
          <cell r="F71">
            <v>0</v>
          </cell>
          <cell r="G71">
            <v>0</v>
          </cell>
          <cell r="H71" t="str">
            <v>NANCY MEDINA</v>
          </cell>
          <cell r="I71">
            <v>1342590</v>
          </cell>
          <cell r="J71">
            <v>1</v>
          </cell>
          <cell r="K71">
            <v>13</v>
          </cell>
          <cell r="L71">
            <v>17453670</v>
          </cell>
          <cell r="M71">
            <v>0</v>
          </cell>
          <cell r="N71">
            <v>1342590</v>
          </cell>
          <cell r="O71">
            <v>1342590</v>
          </cell>
          <cell r="P71">
            <v>1342590</v>
          </cell>
          <cell r="Q71">
            <v>1342590</v>
          </cell>
          <cell r="R71">
            <v>1342590</v>
          </cell>
          <cell r="S71">
            <v>1342590</v>
          </cell>
          <cell r="T71">
            <v>1342590</v>
          </cell>
          <cell r="U71">
            <v>1342590</v>
          </cell>
          <cell r="V71">
            <v>1342590</v>
          </cell>
          <cell r="W71">
            <v>1342590</v>
          </cell>
          <cell r="X71">
            <v>1342590</v>
          </cell>
          <cell r="Y71">
            <v>2685180</v>
          </cell>
        </row>
        <row r="72">
          <cell r="B72">
            <v>133</v>
          </cell>
          <cell r="C72">
            <v>10</v>
          </cell>
          <cell r="D72">
            <v>1</v>
          </cell>
          <cell r="E72">
            <v>99</v>
          </cell>
          <cell r="F72">
            <v>0</v>
          </cell>
          <cell r="G72">
            <v>0</v>
          </cell>
          <cell r="H72" t="str">
            <v>MARCOS HARIKA</v>
          </cell>
          <cell r="I72">
            <v>1342590</v>
          </cell>
          <cell r="J72">
            <v>1</v>
          </cell>
          <cell r="K72">
            <v>13</v>
          </cell>
          <cell r="L72">
            <v>17453670</v>
          </cell>
          <cell r="M72">
            <v>0</v>
          </cell>
          <cell r="N72">
            <v>1342590</v>
          </cell>
          <cell r="O72">
            <v>1342590</v>
          </cell>
          <cell r="P72">
            <v>1342590</v>
          </cell>
          <cell r="Q72">
            <v>1342590</v>
          </cell>
          <cell r="R72">
            <v>1342590</v>
          </cell>
          <cell r="S72">
            <v>1342590</v>
          </cell>
          <cell r="T72">
            <v>1342590</v>
          </cell>
          <cell r="U72">
            <v>1342590</v>
          </cell>
          <cell r="V72">
            <v>1342590</v>
          </cell>
          <cell r="W72">
            <v>1342590</v>
          </cell>
          <cell r="X72">
            <v>1342590</v>
          </cell>
          <cell r="Y72">
            <v>2685180</v>
          </cell>
        </row>
        <row r="73">
          <cell r="B73">
            <v>133</v>
          </cell>
          <cell r="C73">
            <v>10</v>
          </cell>
          <cell r="D73">
            <v>1</v>
          </cell>
          <cell r="E73">
            <v>99</v>
          </cell>
          <cell r="F73">
            <v>0</v>
          </cell>
          <cell r="G73">
            <v>0</v>
          </cell>
          <cell r="H73" t="str">
            <v>GABRIEL ANTONIO AMARILLA TROCHE</v>
          </cell>
          <cell r="I73">
            <v>2227560</v>
          </cell>
          <cell r="J73">
            <v>1</v>
          </cell>
          <cell r="K73">
            <v>13</v>
          </cell>
          <cell r="L73">
            <v>28958280</v>
          </cell>
          <cell r="M73">
            <v>0</v>
          </cell>
          <cell r="N73">
            <v>2227560</v>
          </cell>
          <cell r="O73">
            <v>2227560</v>
          </cell>
          <cell r="P73">
            <v>2227560</v>
          </cell>
          <cell r="Q73">
            <v>2227560</v>
          </cell>
          <cell r="R73">
            <v>2227560</v>
          </cell>
          <cell r="S73">
            <v>2227560</v>
          </cell>
          <cell r="T73">
            <v>2227560</v>
          </cell>
          <cell r="U73">
            <v>2227560</v>
          </cell>
          <cell r="V73">
            <v>2227560</v>
          </cell>
          <cell r="W73">
            <v>2227560</v>
          </cell>
          <cell r="X73">
            <v>2227560</v>
          </cell>
          <cell r="Y73">
            <v>4455120</v>
          </cell>
        </row>
        <row r="74">
          <cell r="B74">
            <v>133</v>
          </cell>
          <cell r="C74">
            <v>10</v>
          </cell>
          <cell r="D74">
            <v>1</v>
          </cell>
          <cell r="E74">
            <v>99</v>
          </cell>
          <cell r="F74">
            <v>0</v>
          </cell>
          <cell r="G74">
            <v>0</v>
          </cell>
          <cell r="H74" t="str">
            <v>MAGALÍ VILLAMIL</v>
          </cell>
          <cell r="I74">
            <v>1350000</v>
          </cell>
          <cell r="J74">
            <v>1</v>
          </cell>
          <cell r="K74">
            <v>13</v>
          </cell>
          <cell r="L74">
            <v>17550000</v>
          </cell>
          <cell r="M74">
            <v>0</v>
          </cell>
          <cell r="N74">
            <v>1350000</v>
          </cell>
          <cell r="O74">
            <v>1350000</v>
          </cell>
          <cell r="P74">
            <v>1350000</v>
          </cell>
          <cell r="Q74">
            <v>1350000</v>
          </cell>
          <cell r="R74">
            <v>1350000</v>
          </cell>
          <cell r="S74">
            <v>1350000</v>
          </cell>
          <cell r="T74">
            <v>1350000</v>
          </cell>
          <cell r="U74">
            <v>1350000</v>
          </cell>
          <cell r="V74">
            <v>1350000</v>
          </cell>
          <cell r="W74">
            <v>1350000</v>
          </cell>
          <cell r="X74">
            <v>1350000</v>
          </cell>
          <cell r="Y74">
            <v>2700000</v>
          </cell>
        </row>
        <row r="75">
          <cell r="B75">
            <v>133</v>
          </cell>
          <cell r="C75">
            <v>10</v>
          </cell>
          <cell r="D75">
            <v>1</v>
          </cell>
          <cell r="E75">
            <v>99</v>
          </cell>
          <cell r="F75">
            <v>0</v>
          </cell>
          <cell r="G75">
            <v>0</v>
          </cell>
          <cell r="H75" t="str">
            <v>MARÍA GLORIA GONZÁLEZ</v>
          </cell>
          <cell r="I75">
            <v>2227560</v>
          </cell>
          <cell r="J75">
            <v>1</v>
          </cell>
          <cell r="K75">
            <v>13</v>
          </cell>
          <cell r="L75">
            <v>28958280</v>
          </cell>
          <cell r="M75">
            <v>0</v>
          </cell>
          <cell r="N75">
            <v>2227560</v>
          </cell>
          <cell r="O75">
            <v>2227560</v>
          </cell>
          <cell r="P75">
            <v>2227560</v>
          </cell>
          <cell r="Q75">
            <v>2227560</v>
          </cell>
          <cell r="R75">
            <v>2227560</v>
          </cell>
          <cell r="S75">
            <v>2227560</v>
          </cell>
          <cell r="T75">
            <v>2227560</v>
          </cell>
          <cell r="U75">
            <v>2227560</v>
          </cell>
          <cell r="V75">
            <v>2227560</v>
          </cell>
          <cell r="W75">
            <v>2227560</v>
          </cell>
          <cell r="X75">
            <v>2227560</v>
          </cell>
          <cell r="Y75">
            <v>4455120</v>
          </cell>
        </row>
        <row r="76">
          <cell r="B76">
            <v>133</v>
          </cell>
          <cell r="C76">
            <v>10</v>
          </cell>
          <cell r="D76">
            <v>1</v>
          </cell>
          <cell r="E76">
            <v>99</v>
          </cell>
          <cell r="F76">
            <v>0</v>
          </cell>
          <cell r="G76">
            <v>0</v>
          </cell>
          <cell r="H76" t="str">
            <v>GILDA OTAÑO</v>
          </cell>
          <cell r="I76">
            <v>2402580</v>
          </cell>
          <cell r="J76">
            <v>1</v>
          </cell>
          <cell r="K76">
            <v>13</v>
          </cell>
          <cell r="L76">
            <v>31233540</v>
          </cell>
          <cell r="M76">
            <v>0</v>
          </cell>
          <cell r="N76">
            <v>2402580</v>
          </cell>
          <cell r="O76">
            <v>2402580</v>
          </cell>
          <cell r="P76">
            <v>2402580</v>
          </cell>
          <cell r="Q76">
            <v>2402580</v>
          </cell>
          <cell r="R76">
            <v>2402580</v>
          </cell>
          <cell r="S76">
            <v>2402580</v>
          </cell>
          <cell r="T76">
            <v>2402580</v>
          </cell>
          <cell r="U76">
            <v>2402580</v>
          </cell>
          <cell r="V76">
            <v>2402580</v>
          </cell>
          <cell r="W76">
            <v>2402580</v>
          </cell>
          <cell r="X76">
            <v>2402580</v>
          </cell>
          <cell r="Y76">
            <v>4805160</v>
          </cell>
        </row>
        <row r="77">
          <cell r="B77">
            <v>133</v>
          </cell>
          <cell r="C77">
            <v>10</v>
          </cell>
          <cell r="D77">
            <v>1</v>
          </cell>
          <cell r="E77">
            <v>99</v>
          </cell>
          <cell r="F77">
            <v>0</v>
          </cell>
          <cell r="G77">
            <v>0</v>
          </cell>
          <cell r="H77" t="str">
            <v>BLANCA CANTERO</v>
          </cell>
          <cell r="I77">
            <v>2227560</v>
          </cell>
          <cell r="J77">
            <v>1</v>
          </cell>
          <cell r="K77">
            <v>13</v>
          </cell>
          <cell r="L77">
            <v>28958280</v>
          </cell>
          <cell r="M77">
            <v>0</v>
          </cell>
          <cell r="N77">
            <v>2227560</v>
          </cell>
          <cell r="O77">
            <v>2227560</v>
          </cell>
          <cell r="P77">
            <v>2227560</v>
          </cell>
          <cell r="Q77">
            <v>2227560</v>
          </cell>
          <cell r="R77">
            <v>2227560</v>
          </cell>
          <cell r="S77">
            <v>2227560</v>
          </cell>
          <cell r="T77">
            <v>2227560</v>
          </cell>
          <cell r="U77">
            <v>2227560</v>
          </cell>
          <cell r="V77">
            <v>2227560</v>
          </cell>
          <cell r="W77">
            <v>2227560</v>
          </cell>
          <cell r="X77">
            <v>2227560</v>
          </cell>
          <cell r="Y77">
            <v>4455120</v>
          </cell>
        </row>
        <row r="78">
          <cell r="B78">
            <v>133</v>
          </cell>
          <cell r="C78">
            <v>10</v>
          </cell>
          <cell r="D78">
            <v>1</v>
          </cell>
          <cell r="E78">
            <v>99</v>
          </cell>
          <cell r="F78">
            <v>0</v>
          </cell>
          <cell r="G78">
            <v>0</v>
          </cell>
          <cell r="H78" t="str">
            <v>EUGENIO CÁCERES</v>
          </cell>
          <cell r="I78">
            <v>2227560</v>
          </cell>
          <cell r="J78">
            <v>1</v>
          </cell>
          <cell r="K78">
            <v>13</v>
          </cell>
          <cell r="L78">
            <v>28958280</v>
          </cell>
          <cell r="M78">
            <v>0</v>
          </cell>
          <cell r="N78">
            <v>2227560</v>
          </cell>
          <cell r="O78">
            <v>2227560</v>
          </cell>
          <cell r="P78">
            <v>2227560</v>
          </cell>
          <cell r="Q78">
            <v>2227560</v>
          </cell>
          <cell r="R78">
            <v>2227560</v>
          </cell>
          <cell r="S78">
            <v>2227560</v>
          </cell>
          <cell r="T78">
            <v>2227560</v>
          </cell>
          <cell r="U78">
            <v>2227560</v>
          </cell>
          <cell r="V78">
            <v>2227560</v>
          </cell>
          <cell r="W78">
            <v>2227560</v>
          </cell>
          <cell r="X78">
            <v>2227560</v>
          </cell>
          <cell r="Y78">
            <v>4455120</v>
          </cell>
        </row>
        <row r="79">
          <cell r="B79">
            <v>145</v>
          </cell>
          <cell r="C79">
            <v>10</v>
          </cell>
          <cell r="D79">
            <v>1</v>
          </cell>
          <cell r="E79">
            <v>99</v>
          </cell>
          <cell r="F79" t="str">
            <v>HONORARIOS PROFESIONALES</v>
          </cell>
          <cell r="G79">
            <v>0</v>
          </cell>
          <cell r="H79">
            <v>0</v>
          </cell>
          <cell r="I79">
            <v>0</v>
          </cell>
          <cell r="J79">
            <v>0</v>
          </cell>
          <cell r="K79">
            <v>0</v>
          </cell>
          <cell r="L79">
            <v>467781584.72727275</v>
          </cell>
          <cell r="M79">
            <v>0</v>
          </cell>
          <cell r="N79">
            <v>38981798.727272727</v>
          </cell>
          <cell r="O79">
            <v>38981798.727272727</v>
          </cell>
          <cell r="P79">
            <v>38981798.727272727</v>
          </cell>
          <cell r="Q79">
            <v>38981798.727272727</v>
          </cell>
          <cell r="R79">
            <v>38981798.727272727</v>
          </cell>
          <cell r="S79">
            <v>38981798.727272727</v>
          </cell>
          <cell r="T79">
            <v>38981798.727272727</v>
          </cell>
          <cell r="U79">
            <v>38981798.727272727</v>
          </cell>
          <cell r="V79">
            <v>38981798.727272727</v>
          </cell>
          <cell r="W79">
            <v>38981798.727272727</v>
          </cell>
          <cell r="X79">
            <v>38981798.727272727</v>
          </cell>
          <cell r="Y79">
            <v>38981798.727272727</v>
          </cell>
        </row>
        <row r="80">
          <cell r="B80">
            <v>145</v>
          </cell>
          <cell r="C80">
            <v>10</v>
          </cell>
          <cell r="D80">
            <v>1</v>
          </cell>
          <cell r="E80">
            <v>99</v>
          </cell>
          <cell r="F80">
            <v>0</v>
          </cell>
          <cell r="G80">
            <v>0</v>
          </cell>
          <cell r="H80" t="str">
            <v>Consultor Tecnico General ( Senior)</v>
          </cell>
          <cell r="I80">
            <v>1999999.9999999998</v>
          </cell>
          <cell r="J80">
            <v>1</v>
          </cell>
          <cell r="K80">
            <v>12</v>
          </cell>
          <cell r="L80">
            <v>23999999.999999996</v>
          </cell>
          <cell r="M80">
            <v>0</v>
          </cell>
          <cell r="N80">
            <v>1999999.9999999998</v>
          </cell>
          <cell r="O80">
            <v>1999999.9999999998</v>
          </cell>
          <cell r="P80">
            <v>1999999.9999999998</v>
          </cell>
          <cell r="Q80">
            <v>1999999.9999999998</v>
          </cell>
          <cell r="R80">
            <v>1999999.9999999998</v>
          </cell>
          <cell r="S80">
            <v>1999999.9999999998</v>
          </cell>
          <cell r="T80">
            <v>1999999.9999999998</v>
          </cell>
          <cell r="U80">
            <v>1999999.9999999998</v>
          </cell>
          <cell r="V80">
            <v>1999999.9999999998</v>
          </cell>
          <cell r="W80">
            <v>1999999.9999999998</v>
          </cell>
          <cell r="X80">
            <v>1999999.9999999998</v>
          </cell>
          <cell r="Y80">
            <v>1999999.9999999998</v>
          </cell>
        </row>
        <row r="81">
          <cell r="B81">
            <v>145</v>
          </cell>
          <cell r="C81">
            <v>10</v>
          </cell>
          <cell r="D81">
            <v>1</v>
          </cell>
          <cell r="E81">
            <v>99</v>
          </cell>
          <cell r="F81">
            <v>0</v>
          </cell>
          <cell r="G81">
            <v>0</v>
          </cell>
          <cell r="H81" t="str">
            <v>Consultor Técnico (Senior) RU</v>
          </cell>
          <cell r="I81">
            <v>1227272.7272727273</v>
          </cell>
          <cell r="J81">
            <v>1</v>
          </cell>
          <cell r="K81">
            <v>12</v>
          </cell>
          <cell r="L81">
            <v>14727272.727272727</v>
          </cell>
          <cell r="M81">
            <v>0</v>
          </cell>
          <cell r="N81">
            <v>1227272.7272727273</v>
          </cell>
          <cell r="O81">
            <v>1227272.7272727273</v>
          </cell>
          <cell r="P81">
            <v>1227272.7272727273</v>
          </cell>
          <cell r="Q81">
            <v>1227272.7272727273</v>
          </cell>
          <cell r="R81">
            <v>1227272.7272727273</v>
          </cell>
          <cell r="S81">
            <v>1227272.7272727273</v>
          </cell>
          <cell r="T81">
            <v>1227272.7272727273</v>
          </cell>
          <cell r="U81">
            <v>1227272.7272727273</v>
          </cell>
          <cell r="V81">
            <v>1227272.7272727273</v>
          </cell>
          <cell r="W81">
            <v>1227272.7272727273</v>
          </cell>
          <cell r="X81">
            <v>1227272.7272727273</v>
          </cell>
          <cell r="Y81">
            <v>1227272.7272727273</v>
          </cell>
        </row>
        <row r="82">
          <cell r="B82">
            <v>145</v>
          </cell>
          <cell r="C82">
            <v>10</v>
          </cell>
          <cell r="D82">
            <v>1</v>
          </cell>
          <cell r="E82">
            <v>99</v>
          </cell>
          <cell r="F82">
            <v>0</v>
          </cell>
          <cell r="G82">
            <v>0</v>
          </cell>
          <cell r="H82" t="str">
            <v>Especialista Social - RU</v>
          </cell>
          <cell r="I82">
            <v>1104545</v>
          </cell>
          <cell r="J82">
            <v>1</v>
          </cell>
          <cell r="K82">
            <v>12</v>
          </cell>
          <cell r="L82">
            <v>13254540</v>
          </cell>
          <cell r="M82">
            <v>0</v>
          </cell>
          <cell r="N82">
            <v>1104545</v>
          </cell>
          <cell r="O82">
            <v>1104545</v>
          </cell>
          <cell r="P82">
            <v>1104545</v>
          </cell>
          <cell r="Q82">
            <v>1104545</v>
          </cell>
          <cell r="R82">
            <v>1104545</v>
          </cell>
          <cell r="S82">
            <v>1104545</v>
          </cell>
          <cell r="T82">
            <v>1104545</v>
          </cell>
          <cell r="U82">
            <v>1104545</v>
          </cell>
          <cell r="V82">
            <v>1104545</v>
          </cell>
          <cell r="W82">
            <v>1104545</v>
          </cell>
          <cell r="X82">
            <v>1104545</v>
          </cell>
          <cell r="Y82">
            <v>1104545</v>
          </cell>
        </row>
        <row r="83">
          <cell r="B83">
            <v>145</v>
          </cell>
          <cell r="C83">
            <v>10</v>
          </cell>
          <cell r="D83">
            <v>1</v>
          </cell>
          <cell r="E83">
            <v>99</v>
          </cell>
          <cell r="F83">
            <v>0</v>
          </cell>
          <cell r="G83">
            <v>0</v>
          </cell>
          <cell r="H83" t="str">
            <v>Especialista Urbanistico - RU</v>
          </cell>
          <cell r="I83">
            <v>1104545</v>
          </cell>
          <cell r="J83">
            <v>1</v>
          </cell>
          <cell r="K83">
            <v>12</v>
          </cell>
          <cell r="L83">
            <v>13254540</v>
          </cell>
          <cell r="M83">
            <v>0</v>
          </cell>
          <cell r="N83">
            <v>1104545</v>
          </cell>
          <cell r="O83">
            <v>1104545</v>
          </cell>
          <cell r="P83">
            <v>1104545</v>
          </cell>
          <cell r="Q83">
            <v>1104545</v>
          </cell>
          <cell r="R83">
            <v>1104545</v>
          </cell>
          <cell r="S83">
            <v>1104545</v>
          </cell>
          <cell r="T83">
            <v>1104545</v>
          </cell>
          <cell r="U83">
            <v>1104545</v>
          </cell>
          <cell r="V83">
            <v>1104545</v>
          </cell>
          <cell r="W83">
            <v>1104545</v>
          </cell>
          <cell r="X83">
            <v>1104545</v>
          </cell>
          <cell r="Y83">
            <v>1104545</v>
          </cell>
        </row>
        <row r="84">
          <cell r="B84">
            <v>145</v>
          </cell>
          <cell r="C84">
            <v>10</v>
          </cell>
          <cell r="D84">
            <v>1</v>
          </cell>
          <cell r="E84">
            <v>99</v>
          </cell>
          <cell r="F84">
            <v>0</v>
          </cell>
          <cell r="G84">
            <v>0</v>
          </cell>
          <cell r="H84" t="str">
            <v xml:space="preserve"> Oficial Urbanistico - RU</v>
          </cell>
          <cell r="I84">
            <v>940909</v>
          </cell>
          <cell r="J84">
            <v>1</v>
          </cell>
          <cell r="K84">
            <v>12</v>
          </cell>
          <cell r="L84">
            <v>11290908</v>
          </cell>
          <cell r="M84">
            <v>0</v>
          </cell>
          <cell r="N84">
            <v>940909</v>
          </cell>
          <cell r="O84">
            <v>940909</v>
          </cell>
          <cell r="P84">
            <v>940909</v>
          </cell>
          <cell r="Q84">
            <v>940909</v>
          </cell>
          <cell r="R84">
            <v>940909</v>
          </cell>
          <cell r="S84">
            <v>940909</v>
          </cell>
          <cell r="T84">
            <v>940909</v>
          </cell>
          <cell r="U84">
            <v>940909</v>
          </cell>
          <cell r="V84">
            <v>940909</v>
          </cell>
          <cell r="W84">
            <v>940909</v>
          </cell>
          <cell r="X84">
            <v>940909</v>
          </cell>
          <cell r="Y84">
            <v>940909</v>
          </cell>
        </row>
        <row r="85">
          <cell r="B85">
            <v>145</v>
          </cell>
          <cell r="C85">
            <v>10</v>
          </cell>
          <cell r="D85">
            <v>1</v>
          </cell>
          <cell r="E85">
            <v>99</v>
          </cell>
          <cell r="F85">
            <v>0</v>
          </cell>
          <cell r="G85">
            <v>0</v>
          </cell>
          <cell r="H85" t="str">
            <v>Especialista en insfraestructura y obras civiles - RU</v>
          </cell>
          <cell r="I85">
            <v>1104545</v>
          </cell>
          <cell r="J85">
            <v>1</v>
          </cell>
          <cell r="K85">
            <v>12</v>
          </cell>
          <cell r="L85">
            <v>13254540</v>
          </cell>
          <cell r="M85">
            <v>0</v>
          </cell>
          <cell r="N85">
            <v>1104545</v>
          </cell>
          <cell r="O85">
            <v>1104545</v>
          </cell>
          <cell r="P85">
            <v>1104545</v>
          </cell>
          <cell r="Q85">
            <v>1104545</v>
          </cell>
          <cell r="R85">
            <v>1104545</v>
          </cell>
          <cell r="S85">
            <v>1104545</v>
          </cell>
          <cell r="T85">
            <v>1104545</v>
          </cell>
          <cell r="U85">
            <v>1104545</v>
          </cell>
          <cell r="V85">
            <v>1104545</v>
          </cell>
          <cell r="W85">
            <v>1104545</v>
          </cell>
          <cell r="X85">
            <v>1104545</v>
          </cell>
          <cell r="Y85">
            <v>1104545</v>
          </cell>
        </row>
        <row r="86">
          <cell r="B86">
            <v>145</v>
          </cell>
          <cell r="C86">
            <v>10</v>
          </cell>
          <cell r="D86">
            <v>1</v>
          </cell>
          <cell r="E86">
            <v>99</v>
          </cell>
          <cell r="F86">
            <v>0</v>
          </cell>
          <cell r="G86">
            <v>0</v>
          </cell>
          <cell r="H86" t="str">
            <v>Oficial en insfraestructura y obras civiles - RU</v>
          </cell>
          <cell r="I86">
            <v>940909</v>
          </cell>
          <cell r="J86">
            <v>1</v>
          </cell>
          <cell r="K86">
            <v>12</v>
          </cell>
          <cell r="L86">
            <v>11290908</v>
          </cell>
          <cell r="M86">
            <v>0</v>
          </cell>
          <cell r="N86">
            <v>940909</v>
          </cell>
          <cell r="O86">
            <v>940909</v>
          </cell>
          <cell r="P86">
            <v>940909</v>
          </cell>
          <cell r="Q86">
            <v>940909</v>
          </cell>
          <cell r="R86">
            <v>940909</v>
          </cell>
          <cell r="S86">
            <v>940909</v>
          </cell>
          <cell r="T86">
            <v>940909</v>
          </cell>
          <cell r="U86">
            <v>940909</v>
          </cell>
          <cell r="V86">
            <v>940909</v>
          </cell>
          <cell r="W86">
            <v>940909</v>
          </cell>
          <cell r="X86">
            <v>940909</v>
          </cell>
          <cell r="Y86">
            <v>940909</v>
          </cell>
        </row>
        <row r="87">
          <cell r="B87">
            <v>145</v>
          </cell>
          <cell r="C87">
            <v>10</v>
          </cell>
          <cell r="D87">
            <v>1</v>
          </cell>
          <cell r="E87">
            <v>99</v>
          </cell>
          <cell r="F87">
            <v>0</v>
          </cell>
          <cell r="G87">
            <v>0</v>
          </cell>
          <cell r="H87" t="str">
            <v>Gerente Programa RU-BRT</v>
          </cell>
          <cell r="I87">
            <v>1800000</v>
          </cell>
          <cell r="J87">
            <v>1</v>
          </cell>
          <cell r="K87">
            <v>12</v>
          </cell>
          <cell r="L87">
            <v>21600000</v>
          </cell>
          <cell r="M87">
            <v>0</v>
          </cell>
          <cell r="N87">
            <v>1800000</v>
          </cell>
          <cell r="O87">
            <v>1800000</v>
          </cell>
          <cell r="P87">
            <v>1800000</v>
          </cell>
          <cell r="Q87">
            <v>1800000</v>
          </cell>
          <cell r="R87">
            <v>1800000</v>
          </cell>
          <cell r="S87">
            <v>1800000</v>
          </cell>
          <cell r="T87">
            <v>1800000</v>
          </cell>
          <cell r="U87">
            <v>1800000</v>
          </cell>
          <cell r="V87">
            <v>1800000</v>
          </cell>
          <cell r="W87">
            <v>1800000</v>
          </cell>
          <cell r="X87">
            <v>1800000</v>
          </cell>
          <cell r="Y87">
            <v>1800000</v>
          </cell>
        </row>
        <row r="88">
          <cell r="B88">
            <v>145</v>
          </cell>
          <cell r="C88">
            <v>10</v>
          </cell>
          <cell r="D88">
            <v>1</v>
          </cell>
          <cell r="E88">
            <v>99</v>
          </cell>
          <cell r="F88">
            <v>0</v>
          </cell>
          <cell r="G88">
            <v>0</v>
          </cell>
          <cell r="H88" t="str">
            <v>Especialista en adquisiciones SENIOR - RU-BTR</v>
          </cell>
          <cell r="I88">
            <v>1104545</v>
          </cell>
          <cell r="J88">
            <v>1</v>
          </cell>
          <cell r="K88">
            <v>12</v>
          </cell>
          <cell r="L88">
            <v>13254540</v>
          </cell>
          <cell r="M88">
            <v>0</v>
          </cell>
          <cell r="N88">
            <v>1104545</v>
          </cell>
          <cell r="O88">
            <v>1104545</v>
          </cell>
          <cell r="P88">
            <v>1104545</v>
          </cell>
          <cell r="Q88">
            <v>1104545</v>
          </cell>
          <cell r="R88">
            <v>1104545</v>
          </cell>
          <cell r="S88">
            <v>1104545</v>
          </cell>
          <cell r="T88">
            <v>1104545</v>
          </cell>
          <cell r="U88">
            <v>1104545</v>
          </cell>
          <cell r="V88">
            <v>1104545</v>
          </cell>
          <cell r="W88">
            <v>1104545</v>
          </cell>
          <cell r="X88">
            <v>1104545</v>
          </cell>
          <cell r="Y88">
            <v>1104545</v>
          </cell>
        </row>
        <row r="89">
          <cell r="B89">
            <v>145</v>
          </cell>
          <cell r="C89">
            <v>10</v>
          </cell>
          <cell r="D89">
            <v>1</v>
          </cell>
          <cell r="E89">
            <v>99</v>
          </cell>
          <cell r="F89">
            <v>0</v>
          </cell>
          <cell r="G89">
            <v>0</v>
          </cell>
          <cell r="H89" t="str">
            <v>Oficial de Adquisiciones  - RU</v>
          </cell>
          <cell r="I89">
            <v>940909</v>
          </cell>
          <cell r="J89">
            <v>1</v>
          </cell>
          <cell r="K89">
            <v>12</v>
          </cell>
          <cell r="L89">
            <v>11290908</v>
          </cell>
          <cell r="M89">
            <v>0</v>
          </cell>
          <cell r="N89">
            <v>940909</v>
          </cell>
          <cell r="O89">
            <v>940909</v>
          </cell>
          <cell r="P89">
            <v>940909</v>
          </cell>
          <cell r="Q89">
            <v>940909</v>
          </cell>
          <cell r="R89">
            <v>940909</v>
          </cell>
          <cell r="S89">
            <v>940909</v>
          </cell>
          <cell r="T89">
            <v>940909</v>
          </cell>
          <cell r="U89">
            <v>940909</v>
          </cell>
          <cell r="V89">
            <v>940909</v>
          </cell>
          <cell r="W89">
            <v>940909</v>
          </cell>
          <cell r="X89">
            <v>940909</v>
          </cell>
          <cell r="Y89">
            <v>940909</v>
          </cell>
        </row>
        <row r="90">
          <cell r="B90">
            <v>145</v>
          </cell>
          <cell r="C90">
            <v>10</v>
          </cell>
          <cell r="D90">
            <v>1</v>
          </cell>
          <cell r="E90">
            <v>99</v>
          </cell>
          <cell r="F90">
            <v>0</v>
          </cell>
          <cell r="G90">
            <v>0</v>
          </cell>
          <cell r="H90" t="str">
            <v>Oficial de  Adquisiciones  - BTR</v>
          </cell>
          <cell r="I90">
            <v>940909</v>
          </cell>
          <cell r="J90">
            <v>1</v>
          </cell>
          <cell r="K90">
            <v>12</v>
          </cell>
          <cell r="L90">
            <v>11290908</v>
          </cell>
          <cell r="M90">
            <v>0</v>
          </cell>
          <cell r="N90">
            <v>940909</v>
          </cell>
          <cell r="O90">
            <v>940909</v>
          </cell>
          <cell r="P90">
            <v>940909</v>
          </cell>
          <cell r="Q90">
            <v>940909</v>
          </cell>
          <cell r="R90">
            <v>940909</v>
          </cell>
          <cell r="S90">
            <v>940909</v>
          </cell>
          <cell r="T90">
            <v>940909</v>
          </cell>
          <cell r="U90">
            <v>940909</v>
          </cell>
          <cell r="V90">
            <v>940909</v>
          </cell>
          <cell r="W90">
            <v>940909</v>
          </cell>
          <cell r="X90">
            <v>940909</v>
          </cell>
          <cell r="Y90">
            <v>940909</v>
          </cell>
        </row>
        <row r="91">
          <cell r="B91">
            <v>145</v>
          </cell>
          <cell r="C91">
            <v>10</v>
          </cell>
          <cell r="D91">
            <v>1</v>
          </cell>
          <cell r="E91">
            <v>99</v>
          </cell>
          <cell r="F91">
            <v>0</v>
          </cell>
          <cell r="G91">
            <v>0</v>
          </cell>
          <cell r="H91" t="str">
            <v xml:space="preserve"> Especialista Ambiental y Social - RU-BTR</v>
          </cell>
          <cell r="I91">
            <v>1104545</v>
          </cell>
          <cell r="J91">
            <v>1</v>
          </cell>
          <cell r="K91">
            <v>12</v>
          </cell>
          <cell r="L91">
            <v>13254540</v>
          </cell>
          <cell r="M91">
            <v>0</v>
          </cell>
          <cell r="N91">
            <v>1104545</v>
          </cell>
          <cell r="O91">
            <v>1104545</v>
          </cell>
          <cell r="P91">
            <v>1104545</v>
          </cell>
          <cell r="Q91">
            <v>1104545</v>
          </cell>
          <cell r="R91">
            <v>1104545</v>
          </cell>
          <cell r="S91">
            <v>1104545</v>
          </cell>
          <cell r="T91">
            <v>1104545</v>
          </cell>
          <cell r="U91">
            <v>1104545</v>
          </cell>
          <cell r="V91">
            <v>1104545</v>
          </cell>
          <cell r="W91">
            <v>1104545</v>
          </cell>
          <cell r="X91">
            <v>1104545</v>
          </cell>
          <cell r="Y91">
            <v>1104545</v>
          </cell>
        </row>
        <row r="92">
          <cell r="B92">
            <v>145</v>
          </cell>
          <cell r="C92">
            <v>10</v>
          </cell>
          <cell r="D92">
            <v>1</v>
          </cell>
          <cell r="E92">
            <v>99</v>
          </cell>
          <cell r="F92">
            <v>0</v>
          </cell>
          <cell r="G92">
            <v>0</v>
          </cell>
          <cell r="H92" t="str">
            <v>Especialista Jurídico - RU-BTR</v>
          </cell>
          <cell r="I92">
            <v>1104545</v>
          </cell>
          <cell r="J92">
            <v>1</v>
          </cell>
          <cell r="K92">
            <v>12</v>
          </cell>
          <cell r="L92">
            <v>13254540</v>
          </cell>
          <cell r="M92">
            <v>0</v>
          </cell>
          <cell r="N92">
            <v>1104545</v>
          </cell>
          <cell r="O92">
            <v>1104545</v>
          </cell>
          <cell r="P92">
            <v>1104545</v>
          </cell>
          <cell r="Q92">
            <v>1104545</v>
          </cell>
          <cell r="R92">
            <v>1104545</v>
          </cell>
          <cell r="S92">
            <v>1104545</v>
          </cell>
          <cell r="T92">
            <v>1104545</v>
          </cell>
          <cell r="U92">
            <v>1104545</v>
          </cell>
          <cell r="V92">
            <v>1104545</v>
          </cell>
          <cell r="W92">
            <v>1104545</v>
          </cell>
          <cell r="X92">
            <v>1104545</v>
          </cell>
          <cell r="Y92">
            <v>1104545</v>
          </cell>
        </row>
        <row r="93">
          <cell r="B93">
            <v>145</v>
          </cell>
          <cell r="C93">
            <v>10</v>
          </cell>
          <cell r="D93">
            <v>1</v>
          </cell>
          <cell r="E93">
            <v>99</v>
          </cell>
          <cell r="F93">
            <v>0</v>
          </cell>
          <cell r="G93">
            <v>0</v>
          </cell>
          <cell r="H93" t="str">
            <v>Especialista Financiero RU-BTR</v>
          </cell>
          <cell r="I93">
            <v>1104545</v>
          </cell>
          <cell r="J93">
            <v>1</v>
          </cell>
          <cell r="K93">
            <v>12</v>
          </cell>
          <cell r="L93">
            <v>13254540</v>
          </cell>
          <cell r="M93">
            <v>0</v>
          </cell>
          <cell r="N93">
            <v>1104545</v>
          </cell>
          <cell r="O93">
            <v>1104545</v>
          </cell>
          <cell r="P93">
            <v>1104545</v>
          </cell>
          <cell r="Q93">
            <v>1104545</v>
          </cell>
          <cell r="R93">
            <v>1104545</v>
          </cell>
          <cell r="S93">
            <v>1104545</v>
          </cell>
          <cell r="T93">
            <v>1104545</v>
          </cell>
          <cell r="U93">
            <v>1104545</v>
          </cell>
          <cell r="V93">
            <v>1104545</v>
          </cell>
          <cell r="W93">
            <v>1104545</v>
          </cell>
          <cell r="X93">
            <v>1104545</v>
          </cell>
          <cell r="Y93">
            <v>1104545</v>
          </cell>
        </row>
        <row r="94">
          <cell r="B94">
            <v>145</v>
          </cell>
          <cell r="C94">
            <v>10</v>
          </cell>
          <cell r="D94">
            <v>1</v>
          </cell>
          <cell r="E94">
            <v>99</v>
          </cell>
          <cell r="F94">
            <v>0</v>
          </cell>
          <cell r="G94">
            <v>0</v>
          </cell>
          <cell r="H94" t="str">
            <v>Especialista Administrativo RU-BTR</v>
          </cell>
          <cell r="I94">
            <v>1104545</v>
          </cell>
          <cell r="J94">
            <v>1</v>
          </cell>
          <cell r="K94">
            <v>12</v>
          </cell>
          <cell r="L94">
            <v>13254540</v>
          </cell>
          <cell r="M94">
            <v>0</v>
          </cell>
          <cell r="N94">
            <v>1104545</v>
          </cell>
          <cell r="O94">
            <v>1104545</v>
          </cell>
          <cell r="P94">
            <v>1104545</v>
          </cell>
          <cell r="Q94">
            <v>1104545</v>
          </cell>
          <cell r="R94">
            <v>1104545</v>
          </cell>
          <cell r="S94">
            <v>1104545</v>
          </cell>
          <cell r="T94">
            <v>1104545</v>
          </cell>
          <cell r="U94">
            <v>1104545</v>
          </cell>
          <cell r="V94">
            <v>1104545</v>
          </cell>
          <cell r="W94">
            <v>1104545</v>
          </cell>
          <cell r="X94">
            <v>1104545</v>
          </cell>
          <cell r="Y94">
            <v>1104545</v>
          </cell>
        </row>
        <row r="95">
          <cell r="B95">
            <v>145</v>
          </cell>
          <cell r="C95">
            <v>10</v>
          </cell>
          <cell r="D95">
            <v>1</v>
          </cell>
          <cell r="E95">
            <v>99</v>
          </cell>
          <cell r="F95">
            <v>0</v>
          </cell>
          <cell r="G95">
            <v>0</v>
          </cell>
          <cell r="H95" t="str">
            <v>Especialista en Estrategia Comunicacional RU - BTR</v>
          </cell>
          <cell r="I95">
            <v>1104545</v>
          </cell>
          <cell r="J95">
            <v>1</v>
          </cell>
          <cell r="K95">
            <v>12</v>
          </cell>
          <cell r="L95">
            <v>13254540</v>
          </cell>
          <cell r="M95">
            <v>0</v>
          </cell>
          <cell r="N95">
            <v>1104545</v>
          </cell>
          <cell r="O95">
            <v>1104545</v>
          </cell>
          <cell r="P95">
            <v>1104545</v>
          </cell>
          <cell r="Q95">
            <v>1104545</v>
          </cell>
          <cell r="R95">
            <v>1104545</v>
          </cell>
          <cell r="S95">
            <v>1104545</v>
          </cell>
          <cell r="T95">
            <v>1104545</v>
          </cell>
          <cell r="U95">
            <v>1104545</v>
          </cell>
          <cell r="V95">
            <v>1104545</v>
          </cell>
          <cell r="W95">
            <v>1104545</v>
          </cell>
          <cell r="X95">
            <v>1104545</v>
          </cell>
          <cell r="Y95">
            <v>1104545</v>
          </cell>
        </row>
        <row r="96">
          <cell r="B96">
            <v>145</v>
          </cell>
          <cell r="C96">
            <v>10</v>
          </cell>
          <cell r="D96">
            <v>1</v>
          </cell>
          <cell r="E96">
            <v>99</v>
          </cell>
          <cell r="F96">
            <v>0</v>
          </cell>
          <cell r="G96">
            <v>0</v>
          </cell>
          <cell r="H96" t="str">
            <v>Especialista en Planificación Y Monitoreo RU-BTR</v>
          </cell>
          <cell r="I96">
            <v>1104545</v>
          </cell>
          <cell r="J96">
            <v>1</v>
          </cell>
          <cell r="K96">
            <v>12</v>
          </cell>
          <cell r="L96">
            <v>13254540</v>
          </cell>
          <cell r="M96">
            <v>0</v>
          </cell>
          <cell r="N96">
            <v>1104545</v>
          </cell>
          <cell r="O96">
            <v>1104545</v>
          </cell>
          <cell r="P96">
            <v>1104545</v>
          </cell>
          <cell r="Q96">
            <v>1104545</v>
          </cell>
          <cell r="R96">
            <v>1104545</v>
          </cell>
          <cell r="S96">
            <v>1104545</v>
          </cell>
          <cell r="T96">
            <v>1104545</v>
          </cell>
          <cell r="U96">
            <v>1104545</v>
          </cell>
          <cell r="V96">
            <v>1104545</v>
          </cell>
          <cell r="W96">
            <v>1104545</v>
          </cell>
          <cell r="X96">
            <v>1104545</v>
          </cell>
          <cell r="Y96">
            <v>1104545</v>
          </cell>
        </row>
        <row r="97">
          <cell r="B97">
            <v>145</v>
          </cell>
          <cell r="C97">
            <v>10</v>
          </cell>
          <cell r="D97">
            <v>1</v>
          </cell>
          <cell r="E97">
            <v>99</v>
          </cell>
          <cell r="F97">
            <v>0</v>
          </cell>
          <cell r="G97">
            <v>0</v>
          </cell>
          <cell r="H97" t="str">
            <v xml:space="preserve"> Especialista en el área de arquitectura, urbanismo y catastro - RU/BTR</v>
          </cell>
          <cell r="I97">
            <v>1104545</v>
          </cell>
          <cell r="J97">
            <v>1</v>
          </cell>
          <cell r="K97">
            <v>12</v>
          </cell>
          <cell r="L97">
            <v>13254540</v>
          </cell>
          <cell r="M97">
            <v>0</v>
          </cell>
          <cell r="N97">
            <v>1104545</v>
          </cell>
          <cell r="O97">
            <v>1104545</v>
          </cell>
          <cell r="P97">
            <v>1104545</v>
          </cell>
          <cell r="Q97">
            <v>1104545</v>
          </cell>
          <cell r="R97">
            <v>1104545</v>
          </cell>
          <cell r="S97">
            <v>1104545</v>
          </cell>
          <cell r="T97">
            <v>1104545</v>
          </cell>
          <cell r="U97">
            <v>1104545</v>
          </cell>
          <cell r="V97">
            <v>1104545</v>
          </cell>
          <cell r="W97">
            <v>1104545</v>
          </cell>
          <cell r="X97">
            <v>1104545</v>
          </cell>
          <cell r="Y97">
            <v>1104545</v>
          </cell>
        </row>
        <row r="98">
          <cell r="B98">
            <v>145</v>
          </cell>
          <cell r="C98">
            <v>10</v>
          </cell>
          <cell r="D98">
            <v>1</v>
          </cell>
          <cell r="E98">
            <v>99</v>
          </cell>
          <cell r="F98">
            <v>0</v>
          </cell>
          <cell r="G98">
            <v>0</v>
          </cell>
          <cell r="H98" t="str">
            <v>Coordinador Tecnico de la Unidad -BRT</v>
          </cell>
          <cell r="I98">
            <v>1431818</v>
          </cell>
          <cell r="J98">
            <v>1</v>
          </cell>
          <cell r="K98">
            <v>12</v>
          </cell>
          <cell r="L98">
            <v>17181816</v>
          </cell>
          <cell r="M98">
            <v>0</v>
          </cell>
          <cell r="N98">
            <v>1431818</v>
          </cell>
          <cell r="O98">
            <v>1431818</v>
          </cell>
          <cell r="P98">
            <v>1431818</v>
          </cell>
          <cell r="Q98">
            <v>1431818</v>
          </cell>
          <cell r="R98">
            <v>1431818</v>
          </cell>
          <cell r="S98">
            <v>1431818</v>
          </cell>
          <cell r="T98">
            <v>1431818</v>
          </cell>
          <cell r="U98">
            <v>1431818</v>
          </cell>
          <cell r="V98">
            <v>1431818</v>
          </cell>
          <cell r="W98">
            <v>1431818</v>
          </cell>
          <cell r="X98">
            <v>1431818</v>
          </cell>
          <cell r="Y98">
            <v>1431818</v>
          </cell>
        </row>
        <row r="99">
          <cell r="B99">
            <v>145</v>
          </cell>
          <cell r="C99">
            <v>10</v>
          </cell>
          <cell r="D99">
            <v>1</v>
          </cell>
          <cell r="E99">
            <v>99</v>
          </cell>
          <cell r="F99">
            <v>0</v>
          </cell>
          <cell r="G99">
            <v>0</v>
          </cell>
          <cell r="H99" t="str">
            <v xml:space="preserve">Apoyo Coordinador Tecnico de la Unidad </v>
          </cell>
          <cell r="I99">
            <v>818181</v>
          </cell>
          <cell r="J99">
            <v>1</v>
          </cell>
          <cell r="K99">
            <v>12</v>
          </cell>
          <cell r="L99">
            <v>9818172</v>
          </cell>
          <cell r="M99">
            <v>0</v>
          </cell>
          <cell r="N99">
            <v>818181</v>
          </cell>
          <cell r="O99">
            <v>818181</v>
          </cell>
          <cell r="P99">
            <v>818181</v>
          </cell>
          <cell r="Q99">
            <v>818181</v>
          </cell>
          <cell r="R99">
            <v>818181</v>
          </cell>
          <cell r="S99">
            <v>818181</v>
          </cell>
          <cell r="T99">
            <v>818181</v>
          </cell>
          <cell r="U99">
            <v>818181</v>
          </cell>
          <cell r="V99">
            <v>818181</v>
          </cell>
          <cell r="W99">
            <v>818181</v>
          </cell>
          <cell r="X99">
            <v>818181</v>
          </cell>
          <cell r="Y99">
            <v>818181</v>
          </cell>
        </row>
        <row r="100">
          <cell r="B100">
            <v>145</v>
          </cell>
          <cell r="C100">
            <v>10</v>
          </cell>
          <cell r="D100">
            <v>1</v>
          </cell>
          <cell r="E100">
            <v>99</v>
          </cell>
          <cell r="F100">
            <v>0</v>
          </cell>
          <cell r="G100">
            <v>0</v>
          </cell>
          <cell r="H100" t="str">
            <v xml:space="preserve"> Especialista en Infraestructura - BTR</v>
          </cell>
          <cell r="I100">
            <v>1104545</v>
          </cell>
          <cell r="J100">
            <v>1</v>
          </cell>
          <cell r="K100">
            <v>12</v>
          </cell>
          <cell r="L100">
            <v>13254540</v>
          </cell>
          <cell r="M100">
            <v>0</v>
          </cell>
          <cell r="N100">
            <v>1104545</v>
          </cell>
          <cell r="O100">
            <v>1104545</v>
          </cell>
          <cell r="P100">
            <v>1104545</v>
          </cell>
          <cell r="Q100">
            <v>1104545</v>
          </cell>
          <cell r="R100">
            <v>1104545</v>
          </cell>
          <cell r="S100">
            <v>1104545</v>
          </cell>
          <cell r="T100">
            <v>1104545</v>
          </cell>
          <cell r="U100">
            <v>1104545</v>
          </cell>
          <cell r="V100">
            <v>1104545</v>
          </cell>
          <cell r="W100">
            <v>1104545</v>
          </cell>
          <cell r="X100">
            <v>1104545</v>
          </cell>
          <cell r="Y100">
            <v>1104545</v>
          </cell>
        </row>
        <row r="101">
          <cell r="B101">
            <v>145</v>
          </cell>
          <cell r="C101">
            <v>10</v>
          </cell>
          <cell r="D101">
            <v>1</v>
          </cell>
          <cell r="E101">
            <v>99</v>
          </cell>
          <cell r="F101">
            <v>0</v>
          </cell>
          <cell r="G101">
            <v>0</v>
          </cell>
          <cell r="H101" t="str">
            <v xml:space="preserve"> Especialista en Operaciones </v>
          </cell>
          <cell r="I101">
            <v>1104545</v>
          </cell>
          <cell r="J101">
            <v>1</v>
          </cell>
          <cell r="K101">
            <v>12</v>
          </cell>
          <cell r="L101">
            <v>13254540</v>
          </cell>
          <cell r="M101">
            <v>0</v>
          </cell>
          <cell r="N101">
            <v>1104545</v>
          </cell>
          <cell r="O101">
            <v>1104545</v>
          </cell>
          <cell r="P101">
            <v>1104545</v>
          </cell>
          <cell r="Q101">
            <v>1104545</v>
          </cell>
          <cell r="R101">
            <v>1104545</v>
          </cell>
          <cell r="S101">
            <v>1104545</v>
          </cell>
          <cell r="T101">
            <v>1104545</v>
          </cell>
          <cell r="U101">
            <v>1104545</v>
          </cell>
          <cell r="V101">
            <v>1104545</v>
          </cell>
          <cell r="W101">
            <v>1104545</v>
          </cell>
          <cell r="X101">
            <v>1104545</v>
          </cell>
          <cell r="Y101">
            <v>1104545</v>
          </cell>
        </row>
        <row r="102">
          <cell r="B102">
            <v>145</v>
          </cell>
          <cell r="C102">
            <v>10</v>
          </cell>
          <cell r="D102">
            <v>1</v>
          </cell>
          <cell r="E102">
            <v>99</v>
          </cell>
          <cell r="F102">
            <v>0</v>
          </cell>
          <cell r="G102">
            <v>0</v>
          </cell>
          <cell r="H102" t="str">
            <v xml:space="preserve">Oficial de  Operaciones </v>
          </cell>
          <cell r="I102">
            <v>818181</v>
          </cell>
          <cell r="J102">
            <v>1</v>
          </cell>
          <cell r="K102">
            <v>12</v>
          </cell>
          <cell r="L102">
            <v>9818172</v>
          </cell>
          <cell r="M102">
            <v>0</v>
          </cell>
          <cell r="N102">
            <v>818181</v>
          </cell>
          <cell r="O102">
            <v>818181</v>
          </cell>
          <cell r="P102">
            <v>818181</v>
          </cell>
          <cell r="Q102">
            <v>818181</v>
          </cell>
          <cell r="R102">
            <v>818181</v>
          </cell>
          <cell r="S102">
            <v>818181</v>
          </cell>
          <cell r="T102">
            <v>818181</v>
          </cell>
          <cell r="U102">
            <v>818181</v>
          </cell>
          <cell r="V102">
            <v>818181</v>
          </cell>
          <cell r="W102">
            <v>818181</v>
          </cell>
          <cell r="X102">
            <v>818181</v>
          </cell>
          <cell r="Y102">
            <v>818181</v>
          </cell>
        </row>
        <row r="103">
          <cell r="B103">
            <v>145</v>
          </cell>
          <cell r="C103">
            <v>10</v>
          </cell>
          <cell r="D103">
            <v>1</v>
          </cell>
          <cell r="E103">
            <v>99</v>
          </cell>
          <cell r="F103">
            <v>0</v>
          </cell>
          <cell r="G103">
            <v>0</v>
          </cell>
          <cell r="H103" t="str">
            <v>Especialista -Tecnologico</v>
          </cell>
          <cell r="I103">
            <v>1104545</v>
          </cell>
          <cell r="J103">
            <v>1</v>
          </cell>
          <cell r="K103">
            <v>12</v>
          </cell>
          <cell r="L103">
            <v>13254540</v>
          </cell>
          <cell r="M103">
            <v>0</v>
          </cell>
          <cell r="N103">
            <v>1104545</v>
          </cell>
          <cell r="O103">
            <v>1104545</v>
          </cell>
          <cell r="P103">
            <v>1104545</v>
          </cell>
          <cell r="Q103">
            <v>1104545</v>
          </cell>
          <cell r="R103">
            <v>1104545</v>
          </cell>
          <cell r="S103">
            <v>1104545</v>
          </cell>
          <cell r="T103">
            <v>1104545</v>
          </cell>
          <cell r="U103">
            <v>1104545</v>
          </cell>
          <cell r="V103">
            <v>1104545</v>
          </cell>
          <cell r="W103">
            <v>1104545</v>
          </cell>
          <cell r="X103">
            <v>1104545</v>
          </cell>
          <cell r="Y103">
            <v>1104545</v>
          </cell>
        </row>
        <row r="104">
          <cell r="B104">
            <v>145</v>
          </cell>
          <cell r="C104">
            <v>10</v>
          </cell>
          <cell r="D104">
            <v>1</v>
          </cell>
          <cell r="E104">
            <v>99</v>
          </cell>
          <cell r="F104">
            <v>0</v>
          </cell>
          <cell r="G104">
            <v>0</v>
          </cell>
          <cell r="H104" t="str">
            <v>Oficial de  Especialista -Tecnológico</v>
          </cell>
          <cell r="I104">
            <v>818181</v>
          </cell>
          <cell r="J104">
            <v>1</v>
          </cell>
          <cell r="K104">
            <v>12</v>
          </cell>
          <cell r="L104">
            <v>9818172</v>
          </cell>
          <cell r="M104">
            <v>0</v>
          </cell>
          <cell r="N104">
            <v>818181</v>
          </cell>
          <cell r="O104">
            <v>818181</v>
          </cell>
          <cell r="P104">
            <v>818181</v>
          </cell>
          <cell r="Q104">
            <v>818181</v>
          </cell>
          <cell r="R104">
            <v>818181</v>
          </cell>
          <cell r="S104">
            <v>818181</v>
          </cell>
          <cell r="T104">
            <v>818181</v>
          </cell>
          <cell r="U104">
            <v>818181</v>
          </cell>
          <cell r="V104">
            <v>818181</v>
          </cell>
          <cell r="W104">
            <v>818181</v>
          </cell>
          <cell r="X104">
            <v>818181</v>
          </cell>
          <cell r="Y104">
            <v>818181</v>
          </cell>
        </row>
        <row r="105">
          <cell r="B105">
            <v>145</v>
          </cell>
          <cell r="C105">
            <v>10</v>
          </cell>
          <cell r="D105">
            <v>1</v>
          </cell>
          <cell r="E105">
            <v>99</v>
          </cell>
          <cell r="F105">
            <v>0</v>
          </cell>
          <cell r="G105">
            <v>0</v>
          </cell>
          <cell r="H105" t="str">
            <v>Especialista Economico-Financiero</v>
          </cell>
          <cell r="I105">
            <v>1104545</v>
          </cell>
          <cell r="J105">
            <v>1</v>
          </cell>
          <cell r="K105">
            <v>12</v>
          </cell>
          <cell r="L105">
            <v>13254540</v>
          </cell>
          <cell r="M105">
            <v>0</v>
          </cell>
          <cell r="N105">
            <v>1104545</v>
          </cell>
          <cell r="O105">
            <v>1104545</v>
          </cell>
          <cell r="P105">
            <v>1104545</v>
          </cell>
          <cell r="Q105">
            <v>1104545</v>
          </cell>
          <cell r="R105">
            <v>1104545</v>
          </cell>
          <cell r="S105">
            <v>1104545</v>
          </cell>
          <cell r="T105">
            <v>1104545</v>
          </cell>
          <cell r="U105">
            <v>1104545</v>
          </cell>
          <cell r="V105">
            <v>1104545</v>
          </cell>
          <cell r="W105">
            <v>1104545</v>
          </cell>
          <cell r="X105">
            <v>1104545</v>
          </cell>
          <cell r="Y105">
            <v>1104545</v>
          </cell>
        </row>
        <row r="106">
          <cell r="B106">
            <v>145</v>
          </cell>
          <cell r="C106">
            <v>10</v>
          </cell>
          <cell r="D106">
            <v>1</v>
          </cell>
          <cell r="E106">
            <v>99</v>
          </cell>
          <cell r="F106">
            <v>0</v>
          </cell>
          <cell r="G106">
            <v>0</v>
          </cell>
          <cell r="H106" t="str">
            <v>Asistente Economico-Financiero</v>
          </cell>
          <cell r="I106">
            <v>818181</v>
          </cell>
          <cell r="J106">
            <v>1</v>
          </cell>
          <cell r="K106">
            <v>12</v>
          </cell>
          <cell r="L106">
            <v>9818172</v>
          </cell>
          <cell r="M106">
            <v>0</v>
          </cell>
          <cell r="N106">
            <v>818181</v>
          </cell>
          <cell r="O106">
            <v>818181</v>
          </cell>
          <cell r="P106">
            <v>818181</v>
          </cell>
          <cell r="Q106">
            <v>818181</v>
          </cell>
          <cell r="R106">
            <v>818181</v>
          </cell>
          <cell r="S106">
            <v>818181</v>
          </cell>
          <cell r="T106">
            <v>818181</v>
          </cell>
          <cell r="U106">
            <v>818181</v>
          </cell>
          <cell r="V106">
            <v>818181</v>
          </cell>
          <cell r="W106">
            <v>818181</v>
          </cell>
          <cell r="X106">
            <v>818181</v>
          </cell>
          <cell r="Y106">
            <v>818181</v>
          </cell>
        </row>
        <row r="107">
          <cell r="B107">
            <v>145</v>
          </cell>
          <cell r="C107">
            <v>10</v>
          </cell>
          <cell r="D107">
            <v>1</v>
          </cell>
          <cell r="E107">
            <v>99</v>
          </cell>
          <cell r="F107">
            <v>0</v>
          </cell>
          <cell r="G107">
            <v>0</v>
          </cell>
          <cell r="H107" t="str">
            <v>Especialista en Gestión de Flota</v>
          </cell>
          <cell r="I107">
            <v>1104545</v>
          </cell>
          <cell r="J107">
            <v>1</v>
          </cell>
          <cell r="K107">
            <v>12</v>
          </cell>
          <cell r="L107">
            <v>13254540</v>
          </cell>
          <cell r="M107">
            <v>0</v>
          </cell>
          <cell r="N107">
            <v>1104545</v>
          </cell>
          <cell r="O107">
            <v>1104545</v>
          </cell>
          <cell r="P107">
            <v>1104545</v>
          </cell>
          <cell r="Q107">
            <v>1104545</v>
          </cell>
          <cell r="R107">
            <v>1104545</v>
          </cell>
          <cell r="S107">
            <v>1104545</v>
          </cell>
          <cell r="T107">
            <v>1104545</v>
          </cell>
          <cell r="U107">
            <v>1104545</v>
          </cell>
          <cell r="V107">
            <v>1104545</v>
          </cell>
          <cell r="W107">
            <v>1104545</v>
          </cell>
          <cell r="X107">
            <v>1104545</v>
          </cell>
          <cell r="Y107">
            <v>1104545</v>
          </cell>
        </row>
        <row r="108">
          <cell r="B108">
            <v>145</v>
          </cell>
          <cell r="C108">
            <v>10</v>
          </cell>
          <cell r="D108">
            <v>1</v>
          </cell>
          <cell r="E108">
            <v>99</v>
          </cell>
          <cell r="F108">
            <v>0</v>
          </cell>
          <cell r="G108">
            <v>0</v>
          </cell>
          <cell r="H108" t="str">
            <v>Especialista en Control operacional</v>
          </cell>
          <cell r="I108">
            <v>1104545</v>
          </cell>
          <cell r="J108">
            <v>1</v>
          </cell>
          <cell r="K108">
            <v>12</v>
          </cell>
          <cell r="L108">
            <v>13254540</v>
          </cell>
          <cell r="M108">
            <v>0</v>
          </cell>
          <cell r="N108">
            <v>1104545</v>
          </cell>
          <cell r="O108">
            <v>1104545</v>
          </cell>
          <cell r="P108">
            <v>1104545</v>
          </cell>
          <cell r="Q108">
            <v>1104545</v>
          </cell>
          <cell r="R108">
            <v>1104545</v>
          </cell>
          <cell r="S108">
            <v>1104545</v>
          </cell>
          <cell r="T108">
            <v>1104545</v>
          </cell>
          <cell r="U108">
            <v>1104545</v>
          </cell>
          <cell r="V108">
            <v>1104545</v>
          </cell>
          <cell r="W108">
            <v>1104545</v>
          </cell>
          <cell r="X108">
            <v>1104545</v>
          </cell>
          <cell r="Y108">
            <v>1104545</v>
          </cell>
        </row>
        <row r="109">
          <cell r="B109">
            <v>145</v>
          </cell>
          <cell r="C109">
            <v>10</v>
          </cell>
          <cell r="D109">
            <v>1</v>
          </cell>
          <cell r="E109">
            <v>99</v>
          </cell>
          <cell r="F109">
            <v>0</v>
          </cell>
          <cell r="G109">
            <v>0</v>
          </cell>
          <cell r="H109" t="str">
            <v>Especialista en Billetaje</v>
          </cell>
          <cell r="I109">
            <v>1104545</v>
          </cell>
          <cell r="J109">
            <v>1</v>
          </cell>
          <cell r="K109">
            <v>12</v>
          </cell>
          <cell r="L109">
            <v>13254540</v>
          </cell>
          <cell r="M109">
            <v>0</v>
          </cell>
          <cell r="N109">
            <v>1104545</v>
          </cell>
          <cell r="O109">
            <v>1104545</v>
          </cell>
          <cell r="P109">
            <v>1104545</v>
          </cell>
          <cell r="Q109">
            <v>1104545</v>
          </cell>
          <cell r="R109">
            <v>1104545</v>
          </cell>
          <cell r="S109">
            <v>1104545</v>
          </cell>
          <cell r="T109">
            <v>1104545</v>
          </cell>
          <cell r="U109">
            <v>1104545</v>
          </cell>
          <cell r="V109">
            <v>1104545</v>
          </cell>
          <cell r="W109">
            <v>1104545</v>
          </cell>
          <cell r="X109">
            <v>1104545</v>
          </cell>
          <cell r="Y109">
            <v>1104545</v>
          </cell>
        </row>
        <row r="110">
          <cell r="B110">
            <v>145</v>
          </cell>
          <cell r="C110">
            <v>10</v>
          </cell>
          <cell r="D110">
            <v>1</v>
          </cell>
          <cell r="E110">
            <v>99</v>
          </cell>
          <cell r="F110">
            <v>0</v>
          </cell>
          <cell r="G110">
            <v>0</v>
          </cell>
          <cell r="H110" t="str">
            <v>Especialista Social BTR</v>
          </cell>
          <cell r="I110">
            <v>1104545</v>
          </cell>
          <cell r="J110">
            <v>1</v>
          </cell>
          <cell r="K110">
            <v>12</v>
          </cell>
          <cell r="L110">
            <v>13254540</v>
          </cell>
          <cell r="M110">
            <v>0</v>
          </cell>
          <cell r="N110">
            <v>1104545</v>
          </cell>
          <cell r="O110">
            <v>1104545</v>
          </cell>
          <cell r="P110">
            <v>1104545</v>
          </cell>
          <cell r="Q110">
            <v>1104545</v>
          </cell>
          <cell r="R110">
            <v>1104545</v>
          </cell>
          <cell r="S110">
            <v>1104545</v>
          </cell>
          <cell r="T110">
            <v>1104545</v>
          </cell>
          <cell r="U110">
            <v>1104545</v>
          </cell>
          <cell r="V110">
            <v>1104545</v>
          </cell>
          <cell r="W110">
            <v>1104545</v>
          </cell>
          <cell r="X110">
            <v>1104545</v>
          </cell>
          <cell r="Y110">
            <v>1104545</v>
          </cell>
        </row>
        <row r="111">
          <cell r="B111">
            <v>145</v>
          </cell>
          <cell r="C111">
            <v>10</v>
          </cell>
          <cell r="D111">
            <v>1</v>
          </cell>
          <cell r="E111">
            <v>99</v>
          </cell>
          <cell r="F111">
            <v>0</v>
          </cell>
          <cell r="G111">
            <v>0</v>
          </cell>
          <cell r="H111" t="str">
            <v xml:space="preserve">Oficial de Obras Civiles BTR </v>
          </cell>
          <cell r="I111">
            <v>818181</v>
          </cell>
          <cell r="J111">
            <v>1</v>
          </cell>
          <cell r="K111">
            <v>12</v>
          </cell>
          <cell r="L111">
            <v>9818172</v>
          </cell>
          <cell r="M111">
            <v>0</v>
          </cell>
          <cell r="N111">
            <v>818181</v>
          </cell>
          <cell r="O111">
            <v>818181</v>
          </cell>
          <cell r="P111">
            <v>818181</v>
          </cell>
          <cell r="Q111">
            <v>818181</v>
          </cell>
          <cell r="R111">
            <v>818181</v>
          </cell>
          <cell r="S111">
            <v>818181</v>
          </cell>
          <cell r="T111">
            <v>818181</v>
          </cell>
          <cell r="U111">
            <v>818181</v>
          </cell>
          <cell r="V111">
            <v>818181</v>
          </cell>
          <cell r="W111">
            <v>818181</v>
          </cell>
          <cell r="X111">
            <v>818181</v>
          </cell>
          <cell r="Y111">
            <v>818181</v>
          </cell>
        </row>
        <row r="112">
          <cell r="B112">
            <v>145</v>
          </cell>
          <cell r="C112">
            <v>10</v>
          </cell>
          <cell r="D112">
            <v>1</v>
          </cell>
          <cell r="E112">
            <v>99</v>
          </cell>
          <cell r="F112">
            <v>0</v>
          </cell>
          <cell r="G112">
            <v>0</v>
          </cell>
          <cell r="H112" t="str">
            <v xml:space="preserve">Especialista Juridico BRT </v>
          </cell>
          <cell r="I112">
            <v>1104545</v>
          </cell>
          <cell r="J112">
            <v>1</v>
          </cell>
          <cell r="K112">
            <v>12</v>
          </cell>
          <cell r="L112">
            <v>13254540</v>
          </cell>
          <cell r="M112">
            <v>0</v>
          </cell>
          <cell r="N112">
            <v>1104545</v>
          </cell>
          <cell r="O112">
            <v>1104545</v>
          </cell>
          <cell r="P112">
            <v>1104545</v>
          </cell>
          <cell r="Q112">
            <v>1104545</v>
          </cell>
          <cell r="R112">
            <v>1104545</v>
          </cell>
          <cell r="S112">
            <v>1104545</v>
          </cell>
          <cell r="T112">
            <v>1104545</v>
          </cell>
          <cell r="U112">
            <v>1104545</v>
          </cell>
          <cell r="V112">
            <v>1104545</v>
          </cell>
          <cell r="W112">
            <v>1104545</v>
          </cell>
          <cell r="X112">
            <v>1104545</v>
          </cell>
          <cell r="Y112">
            <v>1104545</v>
          </cell>
        </row>
        <row r="113">
          <cell r="B113">
            <v>145</v>
          </cell>
          <cell r="C113">
            <v>10</v>
          </cell>
          <cell r="D113">
            <v>1</v>
          </cell>
          <cell r="E113">
            <v>99</v>
          </cell>
          <cell r="F113">
            <v>0</v>
          </cell>
          <cell r="G113">
            <v>0</v>
          </cell>
          <cell r="H113" t="str">
            <v>Asistente del Especialista Social BTR</v>
          </cell>
          <cell r="I113">
            <v>368181</v>
          </cell>
          <cell r="J113">
            <v>1</v>
          </cell>
          <cell r="K113">
            <v>12</v>
          </cell>
          <cell r="L113">
            <v>4418172</v>
          </cell>
          <cell r="M113">
            <v>0</v>
          </cell>
          <cell r="N113">
            <v>368181</v>
          </cell>
          <cell r="O113">
            <v>368181</v>
          </cell>
          <cell r="P113">
            <v>368181</v>
          </cell>
          <cell r="Q113">
            <v>368181</v>
          </cell>
          <cell r="R113">
            <v>368181</v>
          </cell>
          <cell r="S113">
            <v>368181</v>
          </cell>
          <cell r="T113">
            <v>368181</v>
          </cell>
          <cell r="U113">
            <v>368181</v>
          </cell>
          <cell r="V113">
            <v>368181</v>
          </cell>
          <cell r="W113">
            <v>368181</v>
          </cell>
          <cell r="X113">
            <v>368181</v>
          </cell>
          <cell r="Y113">
            <v>368181</v>
          </cell>
        </row>
        <row r="114">
          <cell r="B114">
            <v>145</v>
          </cell>
          <cell r="C114">
            <v>10</v>
          </cell>
          <cell r="D114">
            <v>1</v>
          </cell>
          <cell r="E114">
            <v>99</v>
          </cell>
          <cell r="F114">
            <v>0</v>
          </cell>
          <cell r="G114">
            <v>0</v>
          </cell>
          <cell r="H114" t="str">
            <v>Asistente del Especialista Social BTR</v>
          </cell>
          <cell r="I114">
            <v>368181</v>
          </cell>
          <cell r="J114">
            <v>1</v>
          </cell>
          <cell r="K114">
            <v>12</v>
          </cell>
          <cell r="L114">
            <v>4418172</v>
          </cell>
          <cell r="M114">
            <v>0</v>
          </cell>
          <cell r="N114">
            <v>368181</v>
          </cell>
          <cell r="O114">
            <v>368181</v>
          </cell>
          <cell r="P114">
            <v>368181</v>
          </cell>
          <cell r="Q114">
            <v>368181</v>
          </cell>
          <cell r="R114">
            <v>368181</v>
          </cell>
          <cell r="S114">
            <v>368181</v>
          </cell>
          <cell r="T114">
            <v>368181</v>
          </cell>
          <cell r="U114">
            <v>368181</v>
          </cell>
          <cell r="V114">
            <v>368181</v>
          </cell>
          <cell r="W114">
            <v>368181</v>
          </cell>
          <cell r="X114">
            <v>368181</v>
          </cell>
          <cell r="Y114">
            <v>368181</v>
          </cell>
        </row>
        <row r="115">
          <cell r="B115">
            <v>145</v>
          </cell>
          <cell r="C115">
            <v>10</v>
          </cell>
          <cell r="D115">
            <v>1</v>
          </cell>
          <cell r="E115">
            <v>99</v>
          </cell>
          <cell r="F115">
            <v>0</v>
          </cell>
          <cell r="G115">
            <v>0</v>
          </cell>
          <cell r="H115" t="str">
            <v>Asistente del Especialista Social BTR</v>
          </cell>
          <cell r="I115">
            <v>368181</v>
          </cell>
          <cell r="J115">
            <v>1</v>
          </cell>
          <cell r="K115">
            <v>12</v>
          </cell>
          <cell r="L115">
            <v>4418172</v>
          </cell>
          <cell r="M115">
            <v>0</v>
          </cell>
          <cell r="N115">
            <v>368181</v>
          </cell>
          <cell r="O115">
            <v>368181</v>
          </cell>
          <cell r="P115">
            <v>368181</v>
          </cell>
          <cell r="Q115">
            <v>368181</v>
          </cell>
          <cell r="R115">
            <v>368181</v>
          </cell>
          <cell r="S115">
            <v>368181</v>
          </cell>
          <cell r="T115">
            <v>368181</v>
          </cell>
          <cell r="U115">
            <v>368181</v>
          </cell>
          <cell r="V115">
            <v>368181</v>
          </cell>
          <cell r="W115">
            <v>368181</v>
          </cell>
          <cell r="X115">
            <v>368181</v>
          </cell>
          <cell r="Y115">
            <v>368181</v>
          </cell>
        </row>
        <row r="116">
          <cell r="B116">
            <v>145</v>
          </cell>
          <cell r="C116">
            <v>10</v>
          </cell>
          <cell r="D116">
            <v>1</v>
          </cell>
          <cell r="E116">
            <v>99</v>
          </cell>
          <cell r="F116">
            <v>0</v>
          </cell>
          <cell r="G116">
            <v>0</v>
          </cell>
          <cell r="H116" t="str">
            <v>Asistente del Especialista Social BTR</v>
          </cell>
          <cell r="I116">
            <v>368181</v>
          </cell>
          <cell r="J116">
            <v>1</v>
          </cell>
          <cell r="K116">
            <v>12</v>
          </cell>
          <cell r="L116">
            <v>4418172</v>
          </cell>
          <cell r="M116">
            <v>0</v>
          </cell>
          <cell r="N116">
            <v>368181</v>
          </cell>
          <cell r="O116">
            <v>368181</v>
          </cell>
          <cell r="P116">
            <v>368181</v>
          </cell>
          <cell r="Q116">
            <v>368181</v>
          </cell>
          <cell r="R116">
            <v>368181</v>
          </cell>
          <cell r="S116">
            <v>368181</v>
          </cell>
          <cell r="T116">
            <v>368181</v>
          </cell>
          <cell r="U116">
            <v>368181</v>
          </cell>
          <cell r="V116">
            <v>368181</v>
          </cell>
          <cell r="W116">
            <v>368181</v>
          </cell>
          <cell r="X116">
            <v>368181</v>
          </cell>
          <cell r="Y116">
            <v>368181</v>
          </cell>
        </row>
        <row r="117">
          <cell r="B117">
            <v>145</v>
          </cell>
          <cell r="C117">
            <v>10</v>
          </cell>
          <cell r="D117">
            <v>1</v>
          </cell>
          <cell r="E117">
            <v>99</v>
          </cell>
          <cell r="F117">
            <v>0</v>
          </cell>
          <cell r="G117">
            <v>0</v>
          </cell>
          <cell r="H117" t="str">
            <v>Asistente del Especialista Social BTR</v>
          </cell>
          <cell r="I117">
            <v>368181</v>
          </cell>
          <cell r="J117">
            <v>1</v>
          </cell>
          <cell r="K117">
            <v>12</v>
          </cell>
          <cell r="L117">
            <v>4418172</v>
          </cell>
          <cell r="M117">
            <v>0</v>
          </cell>
          <cell r="N117">
            <v>368181</v>
          </cell>
          <cell r="O117">
            <v>368181</v>
          </cell>
          <cell r="P117">
            <v>368181</v>
          </cell>
          <cell r="Q117">
            <v>368181</v>
          </cell>
          <cell r="R117">
            <v>368181</v>
          </cell>
          <cell r="S117">
            <v>368181</v>
          </cell>
          <cell r="T117">
            <v>368181</v>
          </cell>
          <cell r="U117">
            <v>368181</v>
          </cell>
          <cell r="V117">
            <v>368181</v>
          </cell>
          <cell r="W117">
            <v>368181</v>
          </cell>
          <cell r="X117">
            <v>368181</v>
          </cell>
          <cell r="Y117">
            <v>368181</v>
          </cell>
        </row>
        <row r="118">
          <cell r="B118">
            <v>145</v>
          </cell>
          <cell r="C118">
            <v>10</v>
          </cell>
          <cell r="D118">
            <v>1</v>
          </cell>
          <cell r="E118">
            <v>99</v>
          </cell>
          <cell r="F118">
            <v>0</v>
          </cell>
          <cell r="G118">
            <v>0</v>
          </cell>
          <cell r="H118" t="str">
            <v>Asistente del Especialista Social BTR</v>
          </cell>
          <cell r="I118">
            <v>368181</v>
          </cell>
          <cell r="J118">
            <v>1</v>
          </cell>
          <cell r="K118">
            <v>12</v>
          </cell>
          <cell r="L118">
            <v>4418172</v>
          </cell>
          <cell r="M118">
            <v>0</v>
          </cell>
          <cell r="N118">
            <v>368181</v>
          </cell>
          <cell r="O118">
            <v>368181</v>
          </cell>
          <cell r="P118">
            <v>368181</v>
          </cell>
          <cell r="Q118">
            <v>368181</v>
          </cell>
          <cell r="R118">
            <v>368181</v>
          </cell>
          <cell r="S118">
            <v>368181</v>
          </cell>
          <cell r="T118">
            <v>368181</v>
          </cell>
          <cell r="U118">
            <v>368181</v>
          </cell>
          <cell r="V118">
            <v>368181</v>
          </cell>
          <cell r="W118">
            <v>368181</v>
          </cell>
          <cell r="X118">
            <v>368181</v>
          </cell>
          <cell r="Y118">
            <v>368181</v>
          </cell>
        </row>
        <row r="119">
          <cell r="B119">
            <v>145</v>
          </cell>
          <cell r="C119">
            <v>10</v>
          </cell>
          <cell r="D119">
            <v>1</v>
          </cell>
          <cell r="E119">
            <v>99</v>
          </cell>
          <cell r="F119">
            <v>0</v>
          </cell>
          <cell r="G119">
            <v>0</v>
          </cell>
          <cell r="H119" t="str">
            <v>Asistente del Especialista Social BTR</v>
          </cell>
          <cell r="I119">
            <v>368181</v>
          </cell>
          <cell r="J119">
            <v>1</v>
          </cell>
          <cell r="K119">
            <v>12</v>
          </cell>
          <cell r="L119">
            <v>4418172</v>
          </cell>
          <cell r="M119">
            <v>0</v>
          </cell>
          <cell r="N119">
            <v>368181</v>
          </cell>
          <cell r="O119">
            <v>368181</v>
          </cell>
          <cell r="P119">
            <v>368181</v>
          </cell>
          <cell r="Q119">
            <v>368181</v>
          </cell>
          <cell r="R119">
            <v>368181</v>
          </cell>
          <cell r="S119">
            <v>368181</v>
          </cell>
          <cell r="T119">
            <v>368181</v>
          </cell>
          <cell r="U119">
            <v>368181</v>
          </cell>
          <cell r="V119">
            <v>368181</v>
          </cell>
          <cell r="W119">
            <v>368181</v>
          </cell>
          <cell r="X119">
            <v>368181</v>
          </cell>
          <cell r="Y119">
            <v>368181</v>
          </cell>
        </row>
        <row r="120">
          <cell r="B120">
            <v>145</v>
          </cell>
          <cell r="C120">
            <v>20</v>
          </cell>
          <cell r="D120">
            <v>401</v>
          </cell>
          <cell r="E120">
            <v>99</v>
          </cell>
          <cell r="F120" t="str">
            <v>HONORARIOS PROFESIONALES</v>
          </cell>
          <cell r="G120">
            <v>0</v>
          </cell>
          <cell r="H120">
            <v>0</v>
          </cell>
          <cell r="I120">
            <v>0</v>
          </cell>
          <cell r="J120">
            <v>0</v>
          </cell>
          <cell r="K120">
            <v>0</v>
          </cell>
          <cell r="L120">
            <v>4677818036.727272</v>
          </cell>
          <cell r="M120">
            <v>0</v>
          </cell>
          <cell r="N120">
            <v>389818169.72727275</v>
          </cell>
          <cell r="O120">
            <v>389818169.72727275</v>
          </cell>
          <cell r="P120">
            <v>389818169.72727275</v>
          </cell>
          <cell r="Q120">
            <v>389818169.72727275</v>
          </cell>
          <cell r="R120">
            <v>389818169.72727275</v>
          </cell>
          <cell r="S120">
            <v>389818169.72727275</v>
          </cell>
          <cell r="T120">
            <v>389818169.72727275</v>
          </cell>
          <cell r="U120">
            <v>389818169.72727275</v>
          </cell>
          <cell r="V120">
            <v>389818169.72727275</v>
          </cell>
          <cell r="W120">
            <v>389818169.72727275</v>
          </cell>
          <cell r="X120">
            <v>389818169.72727275</v>
          </cell>
          <cell r="Y120">
            <v>389818169.72727275</v>
          </cell>
        </row>
        <row r="121">
          <cell r="B121">
            <v>145</v>
          </cell>
          <cell r="C121">
            <v>20</v>
          </cell>
          <cell r="D121">
            <v>401</v>
          </cell>
          <cell r="E121">
            <v>99</v>
          </cell>
          <cell r="F121">
            <v>0</v>
          </cell>
          <cell r="G121">
            <v>0</v>
          </cell>
          <cell r="H121" t="str">
            <v>Consultor Tecnico General ( Senior)</v>
          </cell>
          <cell r="I121">
            <v>19999999.999999996</v>
          </cell>
          <cell r="J121">
            <v>1</v>
          </cell>
          <cell r="K121">
            <v>12</v>
          </cell>
          <cell r="L121">
            <v>239999999.99999994</v>
          </cell>
          <cell r="M121">
            <v>0</v>
          </cell>
          <cell r="N121">
            <v>19999999.999999996</v>
          </cell>
          <cell r="O121">
            <v>19999999.999999996</v>
          </cell>
          <cell r="P121">
            <v>19999999.999999996</v>
          </cell>
          <cell r="Q121">
            <v>19999999.999999996</v>
          </cell>
          <cell r="R121">
            <v>19999999.999999996</v>
          </cell>
          <cell r="S121">
            <v>19999999.999999996</v>
          </cell>
          <cell r="T121">
            <v>19999999.999999996</v>
          </cell>
          <cell r="U121">
            <v>19999999.999999996</v>
          </cell>
          <cell r="V121">
            <v>19999999.999999996</v>
          </cell>
          <cell r="W121">
            <v>19999999.999999996</v>
          </cell>
          <cell r="X121">
            <v>19999999.999999996</v>
          </cell>
          <cell r="Y121">
            <v>19999999.999999996</v>
          </cell>
        </row>
        <row r="122">
          <cell r="B122">
            <v>145</v>
          </cell>
          <cell r="C122">
            <v>20</v>
          </cell>
          <cell r="D122">
            <v>401</v>
          </cell>
          <cell r="E122">
            <v>99</v>
          </cell>
          <cell r="F122">
            <v>0</v>
          </cell>
          <cell r="G122">
            <v>0</v>
          </cell>
          <cell r="H122" t="str">
            <v>Consultor Técnico (Senior) RU</v>
          </cell>
          <cell r="I122">
            <v>12272727.272727272</v>
          </cell>
          <cell r="J122">
            <v>1</v>
          </cell>
          <cell r="K122">
            <v>12</v>
          </cell>
          <cell r="L122">
            <v>147272727.27272725</v>
          </cell>
          <cell r="M122">
            <v>0</v>
          </cell>
          <cell r="N122">
            <v>12272727.272727272</v>
          </cell>
          <cell r="O122">
            <v>12272727.272727272</v>
          </cell>
          <cell r="P122">
            <v>12272727.272727272</v>
          </cell>
          <cell r="Q122">
            <v>12272727.272727272</v>
          </cell>
          <cell r="R122">
            <v>12272727.272727272</v>
          </cell>
          <cell r="S122">
            <v>12272727.272727272</v>
          </cell>
          <cell r="T122">
            <v>12272727.272727272</v>
          </cell>
          <cell r="U122">
            <v>12272727.272727272</v>
          </cell>
          <cell r="V122">
            <v>12272727.272727272</v>
          </cell>
          <cell r="W122">
            <v>12272727.272727272</v>
          </cell>
          <cell r="X122">
            <v>12272727.272727272</v>
          </cell>
          <cell r="Y122">
            <v>12272727.272727272</v>
          </cell>
        </row>
        <row r="123">
          <cell r="B123">
            <v>145</v>
          </cell>
          <cell r="C123">
            <v>20</v>
          </cell>
          <cell r="D123">
            <v>401</v>
          </cell>
          <cell r="E123">
            <v>99</v>
          </cell>
          <cell r="F123">
            <v>0</v>
          </cell>
          <cell r="G123">
            <v>0</v>
          </cell>
          <cell r="H123" t="str">
            <v>Especialista Social - RU</v>
          </cell>
          <cell r="I123">
            <v>11045455</v>
          </cell>
          <cell r="J123">
            <v>1</v>
          </cell>
          <cell r="K123">
            <v>12</v>
          </cell>
          <cell r="L123">
            <v>132545460</v>
          </cell>
          <cell r="M123">
            <v>0</v>
          </cell>
          <cell r="N123">
            <v>11045455</v>
          </cell>
          <cell r="O123">
            <v>11045455</v>
          </cell>
          <cell r="P123">
            <v>11045455</v>
          </cell>
          <cell r="Q123">
            <v>11045455</v>
          </cell>
          <cell r="R123">
            <v>11045455</v>
          </cell>
          <cell r="S123">
            <v>11045455</v>
          </cell>
          <cell r="T123">
            <v>11045455</v>
          </cell>
          <cell r="U123">
            <v>11045455</v>
          </cell>
          <cell r="V123">
            <v>11045455</v>
          </cell>
          <cell r="W123">
            <v>11045455</v>
          </cell>
          <cell r="X123">
            <v>11045455</v>
          </cell>
          <cell r="Y123">
            <v>11045455</v>
          </cell>
        </row>
        <row r="124">
          <cell r="B124">
            <v>145</v>
          </cell>
          <cell r="C124">
            <v>20</v>
          </cell>
          <cell r="D124">
            <v>401</v>
          </cell>
          <cell r="E124">
            <v>99</v>
          </cell>
          <cell r="F124">
            <v>0</v>
          </cell>
          <cell r="G124">
            <v>0</v>
          </cell>
          <cell r="H124" t="str">
            <v>Especialista Urbanistico - RU</v>
          </cell>
          <cell r="I124">
            <v>11045454.545454545</v>
          </cell>
          <cell r="J124">
            <v>1</v>
          </cell>
          <cell r="K124">
            <v>12</v>
          </cell>
          <cell r="L124">
            <v>132545454.54545453</v>
          </cell>
          <cell r="M124">
            <v>0</v>
          </cell>
          <cell r="N124">
            <v>11045454.545454545</v>
          </cell>
          <cell r="O124">
            <v>11045454.545454545</v>
          </cell>
          <cell r="P124">
            <v>11045454.545454545</v>
          </cell>
          <cell r="Q124">
            <v>11045454.545454545</v>
          </cell>
          <cell r="R124">
            <v>11045454.545454545</v>
          </cell>
          <cell r="S124">
            <v>11045454.545454545</v>
          </cell>
          <cell r="T124">
            <v>11045454.545454545</v>
          </cell>
          <cell r="U124">
            <v>11045454.545454545</v>
          </cell>
          <cell r="V124">
            <v>11045454.545454545</v>
          </cell>
          <cell r="W124">
            <v>11045454.545454545</v>
          </cell>
          <cell r="X124">
            <v>11045454.545454545</v>
          </cell>
          <cell r="Y124">
            <v>11045454.545454545</v>
          </cell>
        </row>
        <row r="125">
          <cell r="B125">
            <v>145</v>
          </cell>
          <cell r="C125">
            <v>20</v>
          </cell>
          <cell r="D125">
            <v>401</v>
          </cell>
          <cell r="E125">
            <v>99</v>
          </cell>
          <cell r="F125">
            <v>0</v>
          </cell>
          <cell r="G125">
            <v>0</v>
          </cell>
          <cell r="H125" t="str">
            <v xml:space="preserve"> Oficial Urbanistico - RU</v>
          </cell>
          <cell r="I125">
            <v>9409090.9090909082</v>
          </cell>
          <cell r="J125">
            <v>1</v>
          </cell>
          <cell r="K125">
            <v>12</v>
          </cell>
          <cell r="L125">
            <v>112909090.90909091</v>
          </cell>
          <cell r="M125">
            <v>0</v>
          </cell>
          <cell r="N125">
            <v>9409090.9090909082</v>
          </cell>
          <cell r="O125">
            <v>9409090.9090909082</v>
          </cell>
          <cell r="P125">
            <v>9409090.9090909082</v>
          </cell>
          <cell r="Q125">
            <v>9409090.9090909082</v>
          </cell>
          <cell r="R125">
            <v>9409090.9090909082</v>
          </cell>
          <cell r="S125">
            <v>9409090.9090909082</v>
          </cell>
          <cell r="T125">
            <v>9409090.9090909082</v>
          </cell>
          <cell r="U125">
            <v>9409090.9090909082</v>
          </cell>
          <cell r="V125">
            <v>9409090.9090909082</v>
          </cell>
          <cell r="W125">
            <v>9409090.9090909082</v>
          </cell>
          <cell r="X125">
            <v>9409090.9090909082</v>
          </cell>
          <cell r="Y125">
            <v>9409090.9090909082</v>
          </cell>
        </row>
        <row r="126">
          <cell r="B126">
            <v>145</v>
          </cell>
          <cell r="C126">
            <v>20</v>
          </cell>
          <cell r="D126">
            <v>401</v>
          </cell>
          <cell r="E126">
            <v>99</v>
          </cell>
          <cell r="F126">
            <v>0</v>
          </cell>
          <cell r="G126">
            <v>0</v>
          </cell>
          <cell r="H126" t="str">
            <v>Especialista en insfraestructura y obras civiles - RU</v>
          </cell>
          <cell r="I126">
            <v>11045455</v>
          </cell>
          <cell r="J126">
            <v>1</v>
          </cell>
          <cell r="K126">
            <v>12</v>
          </cell>
          <cell r="L126">
            <v>132545460</v>
          </cell>
          <cell r="M126">
            <v>0</v>
          </cell>
          <cell r="N126">
            <v>11045455</v>
          </cell>
          <cell r="O126">
            <v>11045455</v>
          </cell>
          <cell r="P126">
            <v>11045455</v>
          </cell>
          <cell r="Q126">
            <v>11045455</v>
          </cell>
          <cell r="R126">
            <v>11045455</v>
          </cell>
          <cell r="S126">
            <v>11045455</v>
          </cell>
          <cell r="T126">
            <v>11045455</v>
          </cell>
          <cell r="U126">
            <v>11045455</v>
          </cell>
          <cell r="V126">
            <v>11045455</v>
          </cell>
          <cell r="W126">
            <v>11045455</v>
          </cell>
          <cell r="X126">
            <v>11045455</v>
          </cell>
          <cell r="Y126">
            <v>11045455</v>
          </cell>
        </row>
        <row r="127">
          <cell r="B127">
            <v>145</v>
          </cell>
          <cell r="C127">
            <v>20</v>
          </cell>
          <cell r="D127">
            <v>401</v>
          </cell>
          <cell r="E127">
            <v>99</v>
          </cell>
          <cell r="F127">
            <v>0</v>
          </cell>
          <cell r="G127">
            <v>0</v>
          </cell>
          <cell r="H127" t="str">
            <v xml:space="preserve"> Oficial en insfraestructura y obras civiles - RU</v>
          </cell>
          <cell r="I127">
            <v>9409091</v>
          </cell>
          <cell r="J127">
            <v>1</v>
          </cell>
          <cell r="K127">
            <v>12</v>
          </cell>
          <cell r="L127">
            <v>112909092</v>
          </cell>
          <cell r="M127">
            <v>0</v>
          </cell>
          <cell r="N127">
            <v>9409091</v>
          </cell>
          <cell r="O127">
            <v>9409091</v>
          </cell>
          <cell r="P127">
            <v>9409091</v>
          </cell>
          <cell r="Q127">
            <v>9409091</v>
          </cell>
          <cell r="R127">
            <v>9409091</v>
          </cell>
          <cell r="S127">
            <v>9409091</v>
          </cell>
          <cell r="T127">
            <v>9409091</v>
          </cell>
          <cell r="U127">
            <v>9409091</v>
          </cell>
          <cell r="V127">
            <v>9409091</v>
          </cell>
          <cell r="W127">
            <v>9409091</v>
          </cell>
          <cell r="X127">
            <v>9409091</v>
          </cell>
          <cell r="Y127">
            <v>9409091</v>
          </cell>
        </row>
        <row r="128">
          <cell r="B128">
            <v>145</v>
          </cell>
          <cell r="C128">
            <v>20</v>
          </cell>
          <cell r="D128">
            <v>401</v>
          </cell>
          <cell r="E128">
            <v>99</v>
          </cell>
          <cell r="F128">
            <v>0</v>
          </cell>
          <cell r="G128">
            <v>0</v>
          </cell>
          <cell r="H128" t="str">
            <v>Gerente Programa RU-BRT</v>
          </cell>
          <cell r="I128">
            <v>18000000</v>
          </cell>
          <cell r="J128">
            <v>1</v>
          </cell>
          <cell r="K128">
            <v>12</v>
          </cell>
          <cell r="L128">
            <v>216000000</v>
          </cell>
          <cell r="M128">
            <v>0</v>
          </cell>
          <cell r="N128">
            <v>18000000</v>
          </cell>
          <cell r="O128">
            <v>18000000</v>
          </cell>
          <cell r="P128">
            <v>18000000</v>
          </cell>
          <cell r="Q128">
            <v>18000000</v>
          </cell>
          <cell r="R128">
            <v>18000000</v>
          </cell>
          <cell r="S128">
            <v>18000000</v>
          </cell>
          <cell r="T128">
            <v>18000000</v>
          </cell>
          <cell r="U128">
            <v>18000000</v>
          </cell>
          <cell r="V128">
            <v>18000000</v>
          </cell>
          <cell r="W128">
            <v>18000000</v>
          </cell>
          <cell r="X128">
            <v>18000000</v>
          </cell>
          <cell r="Y128">
            <v>18000000</v>
          </cell>
        </row>
        <row r="129">
          <cell r="B129">
            <v>145</v>
          </cell>
          <cell r="C129">
            <v>20</v>
          </cell>
          <cell r="D129">
            <v>401</v>
          </cell>
          <cell r="E129">
            <v>99</v>
          </cell>
          <cell r="F129">
            <v>0</v>
          </cell>
          <cell r="G129">
            <v>0</v>
          </cell>
          <cell r="H129" t="str">
            <v>Especialista en adquisiciones SENIOR - RU-BTR</v>
          </cell>
          <cell r="I129">
            <v>11045454</v>
          </cell>
          <cell r="J129">
            <v>1</v>
          </cell>
          <cell r="K129">
            <v>12</v>
          </cell>
          <cell r="L129">
            <v>132545448</v>
          </cell>
          <cell r="M129">
            <v>0</v>
          </cell>
          <cell r="N129">
            <v>11045454</v>
          </cell>
          <cell r="O129">
            <v>11045454</v>
          </cell>
          <cell r="P129">
            <v>11045454</v>
          </cell>
          <cell r="Q129">
            <v>11045454</v>
          </cell>
          <cell r="R129">
            <v>11045454</v>
          </cell>
          <cell r="S129">
            <v>11045454</v>
          </cell>
          <cell r="T129">
            <v>11045454</v>
          </cell>
          <cell r="U129">
            <v>11045454</v>
          </cell>
          <cell r="V129">
            <v>11045454</v>
          </cell>
          <cell r="W129">
            <v>11045454</v>
          </cell>
          <cell r="X129">
            <v>11045454</v>
          </cell>
          <cell r="Y129">
            <v>11045454</v>
          </cell>
        </row>
        <row r="130">
          <cell r="B130">
            <v>145</v>
          </cell>
          <cell r="C130">
            <v>20</v>
          </cell>
          <cell r="D130">
            <v>401</v>
          </cell>
          <cell r="E130">
            <v>99</v>
          </cell>
          <cell r="F130">
            <v>0</v>
          </cell>
          <cell r="G130">
            <v>0</v>
          </cell>
          <cell r="H130" t="str">
            <v>Oficial de Adquisiciones  - RU</v>
          </cell>
          <cell r="I130">
            <v>9409090</v>
          </cell>
          <cell r="J130">
            <v>1</v>
          </cell>
          <cell r="K130">
            <v>12</v>
          </cell>
          <cell r="L130">
            <v>112909080</v>
          </cell>
          <cell r="M130">
            <v>0</v>
          </cell>
          <cell r="N130">
            <v>9409090</v>
          </cell>
          <cell r="O130">
            <v>9409090</v>
          </cell>
          <cell r="P130">
            <v>9409090</v>
          </cell>
          <cell r="Q130">
            <v>9409090</v>
          </cell>
          <cell r="R130">
            <v>9409090</v>
          </cell>
          <cell r="S130">
            <v>9409090</v>
          </cell>
          <cell r="T130">
            <v>9409090</v>
          </cell>
          <cell r="U130">
            <v>9409090</v>
          </cell>
          <cell r="V130">
            <v>9409090</v>
          </cell>
          <cell r="W130">
            <v>9409090</v>
          </cell>
          <cell r="X130">
            <v>9409090</v>
          </cell>
          <cell r="Y130">
            <v>9409090</v>
          </cell>
        </row>
        <row r="131">
          <cell r="B131">
            <v>145</v>
          </cell>
          <cell r="C131">
            <v>20</v>
          </cell>
          <cell r="D131">
            <v>401</v>
          </cell>
          <cell r="E131">
            <v>99</v>
          </cell>
          <cell r="F131">
            <v>0</v>
          </cell>
          <cell r="G131">
            <v>0</v>
          </cell>
          <cell r="H131" t="str">
            <v>Oficial de  Adquisiciones  - BTR</v>
          </cell>
          <cell r="I131">
            <v>9409090</v>
          </cell>
          <cell r="J131">
            <v>1</v>
          </cell>
          <cell r="K131">
            <v>12</v>
          </cell>
          <cell r="L131">
            <v>112909080</v>
          </cell>
          <cell r="M131">
            <v>0</v>
          </cell>
          <cell r="N131">
            <v>9409090</v>
          </cell>
          <cell r="O131">
            <v>9409090</v>
          </cell>
          <cell r="P131">
            <v>9409090</v>
          </cell>
          <cell r="Q131">
            <v>9409090</v>
          </cell>
          <cell r="R131">
            <v>9409090</v>
          </cell>
          <cell r="S131">
            <v>9409090</v>
          </cell>
          <cell r="T131">
            <v>9409090</v>
          </cell>
          <cell r="U131">
            <v>9409090</v>
          </cell>
          <cell r="V131">
            <v>9409090</v>
          </cell>
          <cell r="W131">
            <v>9409090</v>
          </cell>
          <cell r="X131">
            <v>9409090</v>
          </cell>
          <cell r="Y131">
            <v>9409090</v>
          </cell>
        </row>
        <row r="132">
          <cell r="B132">
            <v>145</v>
          </cell>
          <cell r="C132">
            <v>20</v>
          </cell>
          <cell r="D132">
            <v>401</v>
          </cell>
          <cell r="E132">
            <v>99</v>
          </cell>
          <cell r="F132">
            <v>0</v>
          </cell>
          <cell r="G132">
            <v>0</v>
          </cell>
          <cell r="H132" t="str">
            <v xml:space="preserve"> Especialista Ambiental y Social - RU-BTR</v>
          </cell>
          <cell r="I132">
            <v>11045454</v>
          </cell>
          <cell r="J132">
            <v>1</v>
          </cell>
          <cell r="K132">
            <v>12</v>
          </cell>
          <cell r="L132">
            <v>132545448</v>
          </cell>
          <cell r="M132">
            <v>0</v>
          </cell>
          <cell r="N132">
            <v>11045454</v>
          </cell>
          <cell r="O132">
            <v>11045454</v>
          </cell>
          <cell r="P132">
            <v>11045454</v>
          </cell>
          <cell r="Q132">
            <v>11045454</v>
          </cell>
          <cell r="R132">
            <v>11045454</v>
          </cell>
          <cell r="S132">
            <v>11045454</v>
          </cell>
          <cell r="T132">
            <v>11045454</v>
          </cell>
          <cell r="U132">
            <v>11045454</v>
          </cell>
          <cell r="V132">
            <v>11045454</v>
          </cell>
          <cell r="W132">
            <v>11045454</v>
          </cell>
          <cell r="X132">
            <v>11045454</v>
          </cell>
          <cell r="Y132">
            <v>11045454</v>
          </cell>
        </row>
        <row r="133">
          <cell r="B133">
            <v>145</v>
          </cell>
          <cell r="C133">
            <v>20</v>
          </cell>
          <cell r="D133">
            <v>401</v>
          </cell>
          <cell r="E133">
            <v>99</v>
          </cell>
          <cell r="F133">
            <v>0</v>
          </cell>
          <cell r="G133">
            <v>0</v>
          </cell>
          <cell r="H133" t="str">
            <v>Especialista Jurídico - RU-BTR</v>
          </cell>
          <cell r="I133">
            <v>11045454</v>
          </cell>
          <cell r="J133">
            <v>1</v>
          </cell>
          <cell r="K133">
            <v>12</v>
          </cell>
          <cell r="L133">
            <v>132545448</v>
          </cell>
          <cell r="M133">
            <v>0</v>
          </cell>
          <cell r="N133">
            <v>11045454</v>
          </cell>
          <cell r="O133">
            <v>11045454</v>
          </cell>
          <cell r="P133">
            <v>11045454</v>
          </cell>
          <cell r="Q133">
            <v>11045454</v>
          </cell>
          <cell r="R133">
            <v>11045454</v>
          </cell>
          <cell r="S133">
            <v>11045454</v>
          </cell>
          <cell r="T133">
            <v>11045454</v>
          </cell>
          <cell r="U133">
            <v>11045454</v>
          </cell>
          <cell r="V133">
            <v>11045454</v>
          </cell>
          <cell r="W133">
            <v>11045454</v>
          </cell>
          <cell r="X133">
            <v>11045454</v>
          </cell>
          <cell r="Y133">
            <v>11045454</v>
          </cell>
        </row>
        <row r="134">
          <cell r="B134">
            <v>145</v>
          </cell>
          <cell r="C134">
            <v>20</v>
          </cell>
          <cell r="D134">
            <v>401</v>
          </cell>
          <cell r="E134">
            <v>99</v>
          </cell>
          <cell r="F134">
            <v>0</v>
          </cell>
          <cell r="G134">
            <v>0</v>
          </cell>
          <cell r="H134" t="str">
            <v>Especialista Financiero RU-BTR</v>
          </cell>
          <cell r="I134">
            <v>11045454</v>
          </cell>
          <cell r="J134">
            <v>1</v>
          </cell>
          <cell r="K134">
            <v>12</v>
          </cell>
          <cell r="L134">
            <v>132545448</v>
          </cell>
          <cell r="M134">
            <v>0</v>
          </cell>
          <cell r="N134">
            <v>11045454</v>
          </cell>
          <cell r="O134">
            <v>11045454</v>
          </cell>
          <cell r="P134">
            <v>11045454</v>
          </cell>
          <cell r="Q134">
            <v>11045454</v>
          </cell>
          <cell r="R134">
            <v>11045454</v>
          </cell>
          <cell r="S134">
            <v>11045454</v>
          </cell>
          <cell r="T134">
            <v>11045454</v>
          </cell>
          <cell r="U134">
            <v>11045454</v>
          </cell>
          <cell r="V134">
            <v>11045454</v>
          </cell>
          <cell r="W134">
            <v>11045454</v>
          </cell>
          <cell r="X134">
            <v>11045454</v>
          </cell>
          <cell r="Y134">
            <v>11045454</v>
          </cell>
        </row>
        <row r="135">
          <cell r="B135">
            <v>145</v>
          </cell>
          <cell r="C135">
            <v>20</v>
          </cell>
          <cell r="D135">
            <v>401</v>
          </cell>
          <cell r="E135">
            <v>99</v>
          </cell>
          <cell r="F135">
            <v>0</v>
          </cell>
          <cell r="G135">
            <v>0</v>
          </cell>
          <cell r="H135" t="str">
            <v>Especialista Administrativo RU-BTR</v>
          </cell>
          <cell r="I135">
            <v>11045454</v>
          </cell>
          <cell r="J135">
            <v>1</v>
          </cell>
          <cell r="K135">
            <v>12</v>
          </cell>
          <cell r="L135">
            <v>132545448</v>
          </cell>
          <cell r="M135">
            <v>0</v>
          </cell>
          <cell r="N135">
            <v>11045454</v>
          </cell>
          <cell r="O135">
            <v>11045454</v>
          </cell>
          <cell r="P135">
            <v>11045454</v>
          </cell>
          <cell r="Q135">
            <v>11045454</v>
          </cell>
          <cell r="R135">
            <v>11045454</v>
          </cell>
          <cell r="S135">
            <v>11045454</v>
          </cell>
          <cell r="T135">
            <v>11045454</v>
          </cell>
          <cell r="U135">
            <v>11045454</v>
          </cell>
          <cell r="V135">
            <v>11045454</v>
          </cell>
          <cell r="W135">
            <v>11045454</v>
          </cell>
          <cell r="X135">
            <v>11045454</v>
          </cell>
          <cell r="Y135">
            <v>11045454</v>
          </cell>
        </row>
        <row r="136">
          <cell r="B136">
            <v>145</v>
          </cell>
          <cell r="C136">
            <v>20</v>
          </cell>
          <cell r="D136">
            <v>401</v>
          </cell>
          <cell r="E136">
            <v>99</v>
          </cell>
          <cell r="F136">
            <v>0</v>
          </cell>
          <cell r="G136">
            <v>0</v>
          </cell>
          <cell r="H136" t="str">
            <v>Especialista en Estrategia Comunicacional RU - BTR</v>
          </cell>
          <cell r="I136">
            <v>11045454</v>
          </cell>
          <cell r="J136">
            <v>1</v>
          </cell>
          <cell r="K136">
            <v>12</v>
          </cell>
          <cell r="L136">
            <v>132545448</v>
          </cell>
          <cell r="M136">
            <v>0</v>
          </cell>
          <cell r="N136">
            <v>11045454</v>
          </cell>
          <cell r="O136">
            <v>11045454</v>
          </cell>
          <cell r="P136">
            <v>11045454</v>
          </cell>
          <cell r="Q136">
            <v>11045454</v>
          </cell>
          <cell r="R136">
            <v>11045454</v>
          </cell>
          <cell r="S136">
            <v>11045454</v>
          </cell>
          <cell r="T136">
            <v>11045454</v>
          </cell>
          <cell r="U136">
            <v>11045454</v>
          </cell>
          <cell r="V136">
            <v>11045454</v>
          </cell>
          <cell r="W136">
            <v>11045454</v>
          </cell>
          <cell r="X136">
            <v>11045454</v>
          </cell>
          <cell r="Y136">
            <v>11045454</v>
          </cell>
        </row>
        <row r="137">
          <cell r="B137">
            <v>145</v>
          </cell>
          <cell r="C137">
            <v>20</v>
          </cell>
          <cell r="D137">
            <v>401</v>
          </cell>
          <cell r="E137">
            <v>99</v>
          </cell>
          <cell r="F137">
            <v>0</v>
          </cell>
          <cell r="G137">
            <v>0</v>
          </cell>
          <cell r="H137" t="str">
            <v>Especialista en Planificación Y Monitoreo RU-BTR</v>
          </cell>
          <cell r="I137">
            <v>11045454</v>
          </cell>
          <cell r="J137">
            <v>1</v>
          </cell>
          <cell r="K137">
            <v>12</v>
          </cell>
          <cell r="L137">
            <v>132545448</v>
          </cell>
          <cell r="M137">
            <v>0</v>
          </cell>
          <cell r="N137">
            <v>11045454</v>
          </cell>
          <cell r="O137">
            <v>11045454</v>
          </cell>
          <cell r="P137">
            <v>11045454</v>
          </cell>
          <cell r="Q137">
            <v>11045454</v>
          </cell>
          <cell r="R137">
            <v>11045454</v>
          </cell>
          <cell r="S137">
            <v>11045454</v>
          </cell>
          <cell r="T137">
            <v>11045454</v>
          </cell>
          <cell r="U137">
            <v>11045454</v>
          </cell>
          <cell r="V137">
            <v>11045454</v>
          </cell>
          <cell r="W137">
            <v>11045454</v>
          </cell>
          <cell r="X137">
            <v>11045454</v>
          </cell>
          <cell r="Y137">
            <v>11045454</v>
          </cell>
        </row>
        <row r="138">
          <cell r="B138">
            <v>145</v>
          </cell>
          <cell r="C138">
            <v>20</v>
          </cell>
          <cell r="D138">
            <v>401</v>
          </cell>
          <cell r="E138">
            <v>99</v>
          </cell>
          <cell r="F138">
            <v>0</v>
          </cell>
          <cell r="G138">
            <v>0</v>
          </cell>
          <cell r="H138" t="str">
            <v xml:space="preserve"> Especialista en el área de arquitectura, urbanismo y catastro - RU/BTR</v>
          </cell>
          <cell r="I138">
            <v>11045454</v>
          </cell>
          <cell r="J138">
            <v>1</v>
          </cell>
          <cell r="K138">
            <v>12</v>
          </cell>
          <cell r="L138">
            <v>132545448</v>
          </cell>
          <cell r="M138">
            <v>0</v>
          </cell>
          <cell r="N138">
            <v>11045454</v>
          </cell>
          <cell r="O138">
            <v>11045454</v>
          </cell>
          <cell r="P138">
            <v>11045454</v>
          </cell>
          <cell r="Q138">
            <v>11045454</v>
          </cell>
          <cell r="R138">
            <v>11045454</v>
          </cell>
          <cell r="S138">
            <v>11045454</v>
          </cell>
          <cell r="T138">
            <v>11045454</v>
          </cell>
          <cell r="U138">
            <v>11045454</v>
          </cell>
          <cell r="V138">
            <v>11045454</v>
          </cell>
          <cell r="W138">
            <v>11045454</v>
          </cell>
          <cell r="X138">
            <v>11045454</v>
          </cell>
          <cell r="Y138">
            <v>11045454</v>
          </cell>
        </row>
        <row r="139">
          <cell r="B139">
            <v>145</v>
          </cell>
          <cell r="C139">
            <v>20</v>
          </cell>
          <cell r="D139">
            <v>401</v>
          </cell>
          <cell r="E139">
            <v>99</v>
          </cell>
          <cell r="F139">
            <v>0</v>
          </cell>
          <cell r="G139">
            <v>0</v>
          </cell>
          <cell r="H139" t="str">
            <v>Coordinador Tecnico de la Unidad -BRT</v>
          </cell>
          <cell r="I139">
            <v>14318182</v>
          </cell>
          <cell r="J139">
            <v>1</v>
          </cell>
          <cell r="K139">
            <v>12</v>
          </cell>
          <cell r="L139">
            <v>171818184</v>
          </cell>
          <cell r="M139">
            <v>0</v>
          </cell>
          <cell r="N139">
            <v>14318182</v>
          </cell>
          <cell r="O139">
            <v>14318182</v>
          </cell>
          <cell r="P139">
            <v>14318182</v>
          </cell>
          <cell r="Q139">
            <v>14318182</v>
          </cell>
          <cell r="R139">
            <v>14318182</v>
          </cell>
          <cell r="S139">
            <v>14318182</v>
          </cell>
          <cell r="T139">
            <v>14318182</v>
          </cell>
          <cell r="U139">
            <v>14318182</v>
          </cell>
          <cell r="V139">
            <v>14318182</v>
          </cell>
          <cell r="W139">
            <v>14318182</v>
          </cell>
          <cell r="X139">
            <v>14318182</v>
          </cell>
          <cell r="Y139">
            <v>14318182</v>
          </cell>
        </row>
        <row r="140">
          <cell r="B140">
            <v>145</v>
          </cell>
          <cell r="C140">
            <v>20</v>
          </cell>
          <cell r="D140">
            <v>401</v>
          </cell>
          <cell r="E140">
            <v>99</v>
          </cell>
          <cell r="F140">
            <v>0</v>
          </cell>
          <cell r="G140">
            <v>0</v>
          </cell>
          <cell r="H140" t="str">
            <v xml:space="preserve">Apoyo Coordinador Tecnico de la Unidad </v>
          </cell>
          <cell r="I140">
            <v>8181818</v>
          </cell>
          <cell r="J140">
            <v>1</v>
          </cell>
          <cell r="K140">
            <v>12</v>
          </cell>
          <cell r="L140">
            <v>98181816</v>
          </cell>
          <cell r="M140">
            <v>0</v>
          </cell>
          <cell r="N140">
            <v>8181818</v>
          </cell>
          <cell r="O140">
            <v>8181818</v>
          </cell>
          <cell r="P140">
            <v>8181818</v>
          </cell>
          <cell r="Q140">
            <v>8181818</v>
          </cell>
          <cell r="R140">
            <v>8181818</v>
          </cell>
          <cell r="S140">
            <v>8181818</v>
          </cell>
          <cell r="T140">
            <v>8181818</v>
          </cell>
          <cell r="U140">
            <v>8181818</v>
          </cell>
          <cell r="V140">
            <v>8181818</v>
          </cell>
          <cell r="W140">
            <v>8181818</v>
          </cell>
          <cell r="X140">
            <v>8181818</v>
          </cell>
          <cell r="Y140">
            <v>8181818</v>
          </cell>
        </row>
        <row r="141">
          <cell r="B141">
            <v>145</v>
          </cell>
          <cell r="C141">
            <v>20</v>
          </cell>
          <cell r="D141">
            <v>401</v>
          </cell>
          <cell r="E141">
            <v>99</v>
          </cell>
          <cell r="F141">
            <v>0</v>
          </cell>
          <cell r="G141">
            <v>0</v>
          </cell>
          <cell r="H141" t="str">
            <v xml:space="preserve"> Especialista en Infraestructura - BTR</v>
          </cell>
          <cell r="I141">
            <v>11045454</v>
          </cell>
          <cell r="J141">
            <v>1</v>
          </cell>
          <cell r="K141">
            <v>12</v>
          </cell>
          <cell r="L141">
            <v>132545448</v>
          </cell>
          <cell r="M141">
            <v>0</v>
          </cell>
          <cell r="N141">
            <v>11045454</v>
          </cell>
          <cell r="O141">
            <v>11045454</v>
          </cell>
          <cell r="P141">
            <v>11045454</v>
          </cell>
          <cell r="Q141">
            <v>11045454</v>
          </cell>
          <cell r="R141">
            <v>11045454</v>
          </cell>
          <cell r="S141">
            <v>11045454</v>
          </cell>
          <cell r="T141">
            <v>11045454</v>
          </cell>
          <cell r="U141">
            <v>11045454</v>
          </cell>
          <cell r="V141">
            <v>11045454</v>
          </cell>
          <cell r="W141">
            <v>11045454</v>
          </cell>
          <cell r="X141">
            <v>11045454</v>
          </cell>
          <cell r="Y141">
            <v>11045454</v>
          </cell>
        </row>
        <row r="142">
          <cell r="B142">
            <v>145</v>
          </cell>
          <cell r="C142">
            <v>20</v>
          </cell>
          <cell r="D142">
            <v>401</v>
          </cell>
          <cell r="E142">
            <v>99</v>
          </cell>
          <cell r="F142">
            <v>0</v>
          </cell>
          <cell r="G142">
            <v>0</v>
          </cell>
          <cell r="H142" t="str">
            <v xml:space="preserve"> Especialista en Operaciones </v>
          </cell>
          <cell r="I142">
            <v>11045454</v>
          </cell>
          <cell r="J142">
            <v>1</v>
          </cell>
          <cell r="K142">
            <v>12</v>
          </cell>
          <cell r="L142">
            <v>132545448</v>
          </cell>
          <cell r="M142">
            <v>0</v>
          </cell>
          <cell r="N142">
            <v>11045454</v>
          </cell>
          <cell r="O142">
            <v>11045454</v>
          </cell>
          <cell r="P142">
            <v>11045454</v>
          </cell>
          <cell r="Q142">
            <v>11045454</v>
          </cell>
          <cell r="R142">
            <v>11045454</v>
          </cell>
          <cell r="S142">
            <v>11045454</v>
          </cell>
          <cell r="T142">
            <v>11045454</v>
          </cell>
          <cell r="U142">
            <v>11045454</v>
          </cell>
          <cell r="V142">
            <v>11045454</v>
          </cell>
          <cell r="W142">
            <v>11045454</v>
          </cell>
          <cell r="X142">
            <v>11045454</v>
          </cell>
          <cell r="Y142">
            <v>11045454</v>
          </cell>
        </row>
        <row r="143">
          <cell r="B143">
            <v>145</v>
          </cell>
          <cell r="C143">
            <v>20</v>
          </cell>
          <cell r="D143">
            <v>401</v>
          </cell>
          <cell r="E143">
            <v>99</v>
          </cell>
          <cell r="F143">
            <v>0</v>
          </cell>
          <cell r="G143">
            <v>0</v>
          </cell>
          <cell r="H143" t="str">
            <v xml:space="preserve">Oficial de  Operaciones </v>
          </cell>
          <cell r="I143">
            <v>8181818</v>
          </cell>
          <cell r="J143">
            <v>1</v>
          </cell>
          <cell r="K143">
            <v>12</v>
          </cell>
          <cell r="L143">
            <v>98181816</v>
          </cell>
          <cell r="M143">
            <v>0</v>
          </cell>
          <cell r="N143">
            <v>8181818</v>
          </cell>
          <cell r="O143">
            <v>8181818</v>
          </cell>
          <cell r="P143">
            <v>8181818</v>
          </cell>
          <cell r="Q143">
            <v>8181818</v>
          </cell>
          <cell r="R143">
            <v>8181818</v>
          </cell>
          <cell r="S143">
            <v>8181818</v>
          </cell>
          <cell r="T143">
            <v>8181818</v>
          </cell>
          <cell r="U143">
            <v>8181818</v>
          </cell>
          <cell r="V143">
            <v>8181818</v>
          </cell>
          <cell r="W143">
            <v>8181818</v>
          </cell>
          <cell r="X143">
            <v>8181818</v>
          </cell>
          <cell r="Y143">
            <v>8181818</v>
          </cell>
        </row>
        <row r="144">
          <cell r="B144">
            <v>145</v>
          </cell>
          <cell r="C144">
            <v>20</v>
          </cell>
          <cell r="D144">
            <v>401</v>
          </cell>
          <cell r="E144">
            <v>99</v>
          </cell>
          <cell r="F144">
            <v>0</v>
          </cell>
          <cell r="G144">
            <v>0</v>
          </cell>
          <cell r="H144" t="str">
            <v>Especialista -Tecnologico</v>
          </cell>
          <cell r="I144">
            <v>11045454</v>
          </cell>
          <cell r="J144">
            <v>1</v>
          </cell>
          <cell r="K144">
            <v>12</v>
          </cell>
          <cell r="L144">
            <v>132545448</v>
          </cell>
          <cell r="M144">
            <v>0</v>
          </cell>
          <cell r="N144">
            <v>11045454</v>
          </cell>
          <cell r="O144">
            <v>11045454</v>
          </cell>
          <cell r="P144">
            <v>11045454</v>
          </cell>
          <cell r="Q144">
            <v>11045454</v>
          </cell>
          <cell r="R144">
            <v>11045454</v>
          </cell>
          <cell r="S144">
            <v>11045454</v>
          </cell>
          <cell r="T144">
            <v>11045454</v>
          </cell>
          <cell r="U144">
            <v>11045454</v>
          </cell>
          <cell r="V144">
            <v>11045454</v>
          </cell>
          <cell r="W144">
            <v>11045454</v>
          </cell>
          <cell r="X144">
            <v>11045454</v>
          </cell>
          <cell r="Y144">
            <v>11045454</v>
          </cell>
        </row>
        <row r="145">
          <cell r="B145">
            <v>145</v>
          </cell>
          <cell r="C145">
            <v>20</v>
          </cell>
          <cell r="D145">
            <v>401</v>
          </cell>
          <cell r="E145">
            <v>99</v>
          </cell>
          <cell r="F145">
            <v>0</v>
          </cell>
          <cell r="G145">
            <v>0</v>
          </cell>
          <cell r="H145" t="str">
            <v>Oficial de  Especialista -Tecnológico</v>
          </cell>
          <cell r="I145">
            <v>8181818</v>
          </cell>
          <cell r="J145">
            <v>1</v>
          </cell>
          <cell r="K145">
            <v>12</v>
          </cell>
          <cell r="L145">
            <v>98181816</v>
          </cell>
          <cell r="M145">
            <v>0</v>
          </cell>
          <cell r="N145">
            <v>8181818</v>
          </cell>
          <cell r="O145">
            <v>8181818</v>
          </cell>
          <cell r="P145">
            <v>8181818</v>
          </cell>
          <cell r="Q145">
            <v>8181818</v>
          </cell>
          <cell r="R145">
            <v>8181818</v>
          </cell>
          <cell r="S145">
            <v>8181818</v>
          </cell>
          <cell r="T145">
            <v>8181818</v>
          </cell>
          <cell r="U145">
            <v>8181818</v>
          </cell>
          <cell r="V145">
            <v>8181818</v>
          </cell>
          <cell r="W145">
            <v>8181818</v>
          </cell>
          <cell r="X145">
            <v>8181818</v>
          </cell>
          <cell r="Y145">
            <v>8181818</v>
          </cell>
        </row>
        <row r="146">
          <cell r="B146">
            <v>145</v>
          </cell>
          <cell r="C146">
            <v>20</v>
          </cell>
          <cell r="D146">
            <v>401</v>
          </cell>
          <cell r="E146">
            <v>99</v>
          </cell>
          <cell r="F146">
            <v>0</v>
          </cell>
          <cell r="G146">
            <v>0</v>
          </cell>
          <cell r="H146" t="str">
            <v>Especialista Economico-Financiero</v>
          </cell>
          <cell r="I146">
            <v>11045454</v>
          </cell>
          <cell r="J146">
            <v>1</v>
          </cell>
          <cell r="K146">
            <v>12</v>
          </cell>
          <cell r="L146">
            <v>132545448</v>
          </cell>
          <cell r="M146">
            <v>0</v>
          </cell>
          <cell r="N146">
            <v>11045454</v>
          </cell>
          <cell r="O146">
            <v>11045454</v>
          </cell>
          <cell r="P146">
            <v>11045454</v>
          </cell>
          <cell r="Q146">
            <v>11045454</v>
          </cell>
          <cell r="R146">
            <v>11045454</v>
          </cell>
          <cell r="S146">
            <v>11045454</v>
          </cell>
          <cell r="T146">
            <v>11045454</v>
          </cell>
          <cell r="U146">
            <v>11045454</v>
          </cell>
          <cell r="V146">
            <v>11045454</v>
          </cell>
          <cell r="W146">
            <v>11045454</v>
          </cell>
          <cell r="X146">
            <v>11045454</v>
          </cell>
          <cell r="Y146">
            <v>11045454</v>
          </cell>
        </row>
        <row r="147">
          <cell r="B147">
            <v>145</v>
          </cell>
          <cell r="C147">
            <v>20</v>
          </cell>
          <cell r="D147">
            <v>401</v>
          </cell>
          <cell r="E147">
            <v>99</v>
          </cell>
          <cell r="F147">
            <v>0</v>
          </cell>
          <cell r="G147">
            <v>0</v>
          </cell>
          <cell r="H147" t="str">
            <v>Asistente Economico-Financiero</v>
          </cell>
          <cell r="I147">
            <v>8181818</v>
          </cell>
          <cell r="J147">
            <v>1</v>
          </cell>
          <cell r="K147">
            <v>12</v>
          </cell>
          <cell r="L147">
            <v>98181816</v>
          </cell>
          <cell r="M147">
            <v>0</v>
          </cell>
          <cell r="N147">
            <v>8181818</v>
          </cell>
          <cell r="O147">
            <v>8181818</v>
          </cell>
          <cell r="P147">
            <v>8181818</v>
          </cell>
          <cell r="Q147">
            <v>8181818</v>
          </cell>
          <cell r="R147">
            <v>8181818</v>
          </cell>
          <cell r="S147">
            <v>8181818</v>
          </cell>
          <cell r="T147">
            <v>8181818</v>
          </cell>
          <cell r="U147">
            <v>8181818</v>
          </cell>
          <cell r="V147">
            <v>8181818</v>
          </cell>
          <cell r="W147">
            <v>8181818</v>
          </cell>
          <cell r="X147">
            <v>8181818</v>
          </cell>
          <cell r="Y147">
            <v>8181818</v>
          </cell>
        </row>
        <row r="148">
          <cell r="B148">
            <v>145</v>
          </cell>
          <cell r="C148">
            <v>20</v>
          </cell>
          <cell r="D148">
            <v>401</v>
          </cell>
          <cell r="E148">
            <v>99</v>
          </cell>
          <cell r="F148">
            <v>0</v>
          </cell>
          <cell r="G148">
            <v>0</v>
          </cell>
          <cell r="H148" t="str">
            <v>Especialista en Gestión de Flota</v>
          </cell>
          <cell r="I148">
            <v>11045454</v>
          </cell>
          <cell r="J148">
            <v>1</v>
          </cell>
          <cell r="K148">
            <v>12</v>
          </cell>
          <cell r="L148">
            <v>132545448</v>
          </cell>
          <cell r="M148">
            <v>0</v>
          </cell>
          <cell r="N148">
            <v>11045454</v>
          </cell>
          <cell r="O148">
            <v>11045454</v>
          </cell>
          <cell r="P148">
            <v>11045454</v>
          </cell>
          <cell r="Q148">
            <v>11045454</v>
          </cell>
          <cell r="R148">
            <v>11045454</v>
          </cell>
          <cell r="S148">
            <v>11045454</v>
          </cell>
          <cell r="T148">
            <v>11045454</v>
          </cell>
          <cell r="U148">
            <v>11045454</v>
          </cell>
          <cell r="V148">
            <v>11045454</v>
          </cell>
          <cell r="W148">
            <v>11045454</v>
          </cell>
          <cell r="X148">
            <v>11045454</v>
          </cell>
          <cell r="Y148">
            <v>11045454</v>
          </cell>
        </row>
        <row r="149">
          <cell r="B149">
            <v>145</v>
          </cell>
          <cell r="C149">
            <v>20</v>
          </cell>
          <cell r="D149">
            <v>401</v>
          </cell>
          <cell r="E149">
            <v>99</v>
          </cell>
          <cell r="F149">
            <v>0</v>
          </cell>
          <cell r="G149">
            <v>0</v>
          </cell>
          <cell r="H149" t="str">
            <v>Especialista en Control operacional</v>
          </cell>
          <cell r="I149">
            <v>11045454</v>
          </cell>
          <cell r="J149">
            <v>1</v>
          </cell>
          <cell r="K149">
            <v>12</v>
          </cell>
          <cell r="L149">
            <v>132545448</v>
          </cell>
          <cell r="M149">
            <v>0</v>
          </cell>
          <cell r="N149">
            <v>11045454</v>
          </cell>
          <cell r="O149">
            <v>11045454</v>
          </cell>
          <cell r="P149">
            <v>11045454</v>
          </cell>
          <cell r="Q149">
            <v>11045454</v>
          </cell>
          <cell r="R149">
            <v>11045454</v>
          </cell>
          <cell r="S149">
            <v>11045454</v>
          </cell>
          <cell r="T149">
            <v>11045454</v>
          </cell>
          <cell r="U149">
            <v>11045454</v>
          </cell>
          <cell r="V149">
            <v>11045454</v>
          </cell>
          <cell r="W149">
            <v>11045454</v>
          </cell>
          <cell r="X149">
            <v>11045454</v>
          </cell>
          <cell r="Y149">
            <v>11045454</v>
          </cell>
        </row>
        <row r="150">
          <cell r="B150">
            <v>145</v>
          </cell>
          <cell r="C150">
            <v>20</v>
          </cell>
          <cell r="D150">
            <v>401</v>
          </cell>
          <cell r="E150">
            <v>99</v>
          </cell>
          <cell r="F150">
            <v>0</v>
          </cell>
          <cell r="G150">
            <v>0</v>
          </cell>
          <cell r="H150" t="str">
            <v>Especialista en Billetaje</v>
          </cell>
          <cell r="I150">
            <v>11045454</v>
          </cell>
          <cell r="J150">
            <v>1</v>
          </cell>
          <cell r="K150">
            <v>12</v>
          </cell>
          <cell r="L150">
            <v>132545448</v>
          </cell>
          <cell r="M150">
            <v>0</v>
          </cell>
          <cell r="N150">
            <v>11045454</v>
          </cell>
          <cell r="O150">
            <v>11045454</v>
          </cell>
          <cell r="P150">
            <v>11045454</v>
          </cell>
          <cell r="Q150">
            <v>11045454</v>
          </cell>
          <cell r="R150">
            <v>11045454</v>
          </cell>
          <cell r="S150">
            <v>11045454</v>
          </cell>
          <cell r="T150">
            <v>11045454</v>
          </cell>
          <cell r="U150">
            <v>11045454</v>
          </cell>
          <cell r="V150">
            <v>11045454</v>
          </cell>
          <cell r="W150">
            <v>11045454</v>
          </cell>
          <cell r="X150">
            <v>11045454</v>
          </cell>
          <cell r="Y150">
            <v>11045454</v>
          </cell>
        </row>
        <row r="151">
          <cell r="B151">
            <v>145</v>
          </cell>
          <cell r="C151">
            <v>20</v>
          </cell>
          <cell r="D151">
            <v>401</v>
          </cell>
          <cell r="E151">
            <v>99</v>
          </cell>
          <cell r="F151">
            <v>0</v>
          </cell>
          <cell r="G151">
            <v>0</v>
          </cell>
          <cell r="H151" t="str">
            <v>Especialista Social BTR</v>
          </cell>
          <cell r="I151">
            <v>11045454</v>
          </cell>
          <cell r="J151">
            <v>1</v>
          </cell>
          <cell r="K151">
            <v>12</v>
          </cell>
          <cell r="L151">
            <v>132545448</v>
          </cell>
          <cell r="M151">
            <v>0</v>
          </cell>
          <cell r="N151">
            <v>11045454</v>
          </cell>
          <cell r="O151">
            <v>11045454</v>
          </cell>
          <cell r="P151">
            <v>11045454</v>
          </cell>
          <cell r="Q151">
            <v>11045454</v>
          </cell>
          <cell r="R151">
            <v>11045454</v>
          </cell>
          <cell r="S151">
            <v>11045454</v>
          </cell>
          <cell r="T151">
            <v>11045454</v>
          </cell>
          <cell r="U151">
            <v>11045454</v>
          </cell>
          <cell r="V151">
            <v>11045454</v>
          </cell>
          <cell r="W151">
            <v>11045454</v>
          </cell>
          <cell r="X151">
            <v>11045454</v>
          </cell>
          <cell r="Y151">
            <v>11045454</v>
          </cell>
        </row>
        <row r="152">
          <cell r="B152">
            <v>145</v>
          </cell>
          <cell r="C152">
            <v>20</v>
          </cell>
          <cell r="D152">
            <v>401</v>
          </cell>
          <cell r="E152">
            <v>99</v>
          </cell>
          <cell r="F152">
            <v>0</v>
          </cell>
          <cell r="G152">
            <v>0</v>
          </cell>
          <cell r="H152" t="str">
            <v xml:space="preserve">Oficial de Obras Civiles BTR </v>
          </cell>
          <cell r="I152">
            <v>8181818</v>
          </cell>
          <cell r="J152">
            <v>1</v>
          </cell>
          <cell r="K152">
            <v>12</v>
          </cell>
          <cell r="L152">
            <v>98181816</v>
          </cell>
          <cell r="M152">
            <v>0</v>
          </cell>
          <cell r="N152">
            <v>8181818</v>
          </cell>
          <cell r="O152">
            <v>8181818</v>
          </cell>
          <cell r="P152">
            <v>8181818</v>
          </cell>
          <cell r="Q152">
            <v>8181818</v>
          </cell>
          <cell r="R152">
            <v>8181818</v>
          </cell>
          <cell r="S152">
            <v>8181818</v>
          </cell>
          <cell r="T152">
            <v>8181818</v>
          </cell>
          <cell r="U152">
            <v>8181818</v>
          </cell>
          <cell r="V152">
            <v>8181818</v>
          </cell>
          <cell r="W152">
            <v>8181818</v>
          </cell>
          <cell r="X152">
            <v>8181818</v>
          </cell>
          <cell r="Y152">
            <v>8181818</v>
          </cell>
        </row>
        <row r="153">
          <cell r="B153">
            <v>145</v>
          </cell>
          <cell r="C153">
            <v>20</v>
          </cell>
          <cell r="D153">
            <v>401</v>
          </cell>
          <cell r="E153">
            <v>99</v>
          </cell>
          <cell r="F153">
            <v>0</v>
          </cell>
          <cell r="G153">
            <v>0</v>
          </cell>
          <cell r="H153" t="str">
            <v xml:space="preserve">Especialista Juridico BRT </v>
          </cell>
          <cell r="I153">
            <v>11045454</v>
          </cell>
          <cell r="J153">
            <v>1</v>
          </cell>
          <cell r="K153">
            <v>12</v>
          </cell>
          <cell r="L153">
            <v>132545448</v>
          </cell>
          <cell r="M153">
            <v>0</v>
          </cell>
          <cell r="N153">
            <v>11045454</v>
          </cell>
          <cell r="O153">
            <v>11045454</v>
          </cell>
          <cell r="P153">
            <v>11045454</v>
          </cell>
          <cell r="Q153">
            <v>11045454</v>
          </cell>
          <cell r="R153">
            <v>11045454</v>
          </cell>
          <cell r="S153">
            <v>11045454</v>
          </cell>
          <cell r="T153">
            <v>11045454</v>
          </cell>
          <cell r="U153">
            <v>11045454</v>
          </cell>
          <cell r="V153">
            <v>11045454</v>
          </cell>
          <cell r="W153">
            <v>11045454</v>
          </cell>
          <cell r="X153">
            <v>11045454</v>
          </cell>
          <cell r="Y153">
            <v>11045454</v>
          </cell>
        </row>
        <row r="154">
          <cell r="B154">
            <v>145</v>
          </cell>
          <cell r="C154">
            <v>20</v>
          </cell>
          <cell r="D154">
            <v>401</v>
          </cell>
          <cell r="E154">
            <v>99</v>
          </cell>
          <cell r="F154">
            <v>0</v>
          </cell>
          <cell r="G154">
            <v>0</v>
          </cell>
          <cell r="H154" t="str">
            <v>Asistente del Especialista Social BTR</v>
          </cell>
          <cell r="I154">
            <v>3681818</v>
          </cell>
          <cell r="J154">
            <v>1</v>
          </cell>
          <cell r="K154">
            <v>12</v>
          </cell>
          <cell r="L154">
            <v>44181816</v>
          </cell>
          <cell r="M154">
            <v>0</v>
          </cell>
          <cell r="N154">
            <v>3681818</v>
          </cell>
          <cell r="O154">
            <v>3681818</v>
          </cell>
          <cell r="P154">
            <v>3681818</v>
          </cell>
          <cell r="Q154">
            <v>3681818</v>
          </cell>
          <cell r="R154">
            <v>3681818</v>
          </cell>
          <cell r="S154">
            <v>3681818</v>
          </cell>
          <cell r="T154">
            <v>3681818</v>
          </cell>
          <cell r="U154">
            <v>3681818</v>
          </cell>
          <cell r="V154">
            <v>3681818</v>
          </cell>
          <cell r="W154">
            <v>3681818</v>
          </cell>
          <cell r="X154">
            <v>3681818</v>
          </cell>
          <cell r="Y154">
            <v>3681818</v>
          </cell>
        </row>
        <row r="155">
          <cell r="B155">
            <v>145</v>
          </cell>
          <cell r="C155">
            <v>20</v>
          </cell>
          <cell r="D155">
            <v>401</v>
          </cell>
          <cell r="E155">
            <v>99</v>
          </cell>
          <cell r="F155">
            <v>0</v>
          </cell>
          <cell r="G155">
            <v>0</v>
          </cell>
          <cell r="H155" t="str">
            <v>Asistente del Especialista Social BTR</v>
          </cell>
          <cell r="I155">
            <v>3681818</v>
          </cell>
          <cell r="J155">
            <v>1</v>
          </cell>
          <cell r="K155">
            <v>12</v>
          </cell>
          <cell r="L155">
            <v>44181816</v>
          </cell>
          <cell r="M155">
            <v>0</v>
          </cell>
          <cell r="N155">
            <v>3681818</v>
          </cell>
          <cell r="O155">
            <v>3681818</v>
          </cell>
          <cell r="P155">
            <v>3681818</v>
          </cell>
          <cell r="Q155">
            <v>3681818</v>
          </cell>
          <cell r="R155">
            <v>3681818</v>
          </cell>
          <cell r="S155">
            <v>3681818</v>
          </cell>
          <cell r="T155">
            <v>3681818</v>
          </cell>
          <cell r="U155">
            <v>3681818</v>
          </cell>
          <cell r="V155">
            <v>3681818</v>
          </cell>
          <cell r="W155">
            <v>3681818</v>
          </cell>
          <cell r="X155">
            <v>3681818</v>
          </cell>
          <cell r="Y155">
            <v>3681818</v>
          </cell>
        </row>
        <row r="156">
          <cell r="B156">
            <v>145</v>
          </cell>
          <cell r="C156">
            <v>20</v>
          </cell>
          <cell r="D156">
            <v>401</v>
          </cell>
          <cell r="E156">
            <v>99</v>
          </cell>
          <cell r="F156">
            <v>0</v>
          </cell>
          <cell r="G156">
            <v>0</v>
          </cell>
          <cell r="H156" t="str">
            <v>Asistente del Especialista Social BTR</v>
          </cell>
          <cell r="I156">
            <v>3681818</v>
          </cell>
          <cell r="J156">
            <v>1</v>
          </cell>
          <cell r="K156">
            <v>12</v>
          </cell>
          <cell r="L156">
            <v>44181816</v>
          </cell>
          <cell r="M156">
            <v>0</v>
          </cell>
          <cell r="N156">
            <v>3681818</v>
          </cell>
          <cell r="O156">
            <v>3681818</v>
          </cell>
          <cell r="P156">
            <v>3681818</v>
          </cell>
          <cell r="Q156">
            <v>3681818</v>
          </cell>
          <cell r="R156">
            <v>3681818</v>
          </cell>
          <cell r="S156">
            <v>3681818</v>
          </cell>
          <cell r="T156">
            <v>3681818</v>
          </cell>
          <cell r="U156">
            <v>3681818</v>
          </cell>
          <cell r="V156">
            <v>3681818</v>
          </cell>
          <cell r="W156">
            <v>3681818</v>
          </cell>
          <cell r="X156">
            <v>3681818</v>
          </cell>
          <cell r="Y156">
            <v>3681818</v>
          </cell>
        </row>
        <row r="157">
          <cell r="B157">
            <v>145</v>
          </cell>
          <cell r="C157">
            <v>20</v>
          </cell>
          <cell r="D157">
            <v>401</v>
          </cell>
          <cell r="E157">
            <v>99</v>
          </cell>
          <cell r="F157">
            <v>0</v>
          </cell>
          <cell r="G157">
            <v>0</v>
          </cell>
          <cell r="H157" t="str">
            <v>Asistente del Especialista Social BTR</v>
          </cell>
          <cell r="I157">
            <v>3681818</v>
          </cell>
          <cell r="J157">
            <v>1</v>
          </cell>
          <cell r="K157">
            <v>12</v>
          </cell>
          <cell r="L157">
            <v>44181816</v>
          </cell>
          <cell r="M157">
            <v>0</v>
          </cell>
          <cell r="N157">
            <v>3681818</v>
          </cell>
          <cell r="O157">
            <v>3681818</v>
          </cell>
          <cell r="P157">
            <v>3681818</v>
          </cell>
          <cell r="Q157">
            <v>3681818</v>
          </cell>
          <cell r="R157">
            <v>3681818</v>
          </cell>
          <cell r="S157">
            <v>3681818</v>
          </cell>
          <cell r="T157">
            <v>3681818</v>
          </cell>
          <cell r="U157">
            <v>3681818</v>
          </cell>
          <cell r="V157">
            <v>3681818</v>
          </cell>
          <cell r="W157">
            <v>3681818</v>
          </cell>
          <cell r="X157">
            <v>3681818</v>
          </cell>
          <cell r="Y157">
            <v>3681818</v>
          </cell>
        </row>
        <row r="158">
          <cell r="B158">
            <v>145</v>
          </cell>
          <cell r="C158">
            <v>20</v>
          </cell>
          <cell r="D158">
            <v>401</v>
          </cell>
          <cell r="E158">
            <v>99</v>
          </cell>
          <cell r="F158">
            <v>0</v>
          </cell>
          <cell r="G158">
            <v>0</v>
          </cell>
          <cell r="H158" t="str">
            <v>Asistente del Especialista Social BTR</v>
          </cell>
          <cell r="I158">
            <v>3681818</v>
          </cell>
          <cell r="J158">
            <v>1</v>
          </cell>
          <cell r="K158">
            <v>12</v>
          </cell>
          <cell r="L158">
            <v>44181816</v>
          </cell>
          <cell r="M158">
            <v>0</v>
          </cell>
          <cell r="N158">
            <v>3681818</v>
          </cell>
          <cell r="O158">
            <v>3681818</v>
          </cell>
          <cell r="P158">
            <v>3681818</v>
          </cell>
          <cell r="Q158">
            <v>3681818</v>
          </cell>
          <cell r="R158">
            <v>3681818</v>
          </cell>
          <cell r="S158">
            <v>3681818</v>
          </cell>
          <cell r="T158">
            <v>3681818</v>
          </cell>
          <cell r="U158">
            <v>3681818</v>
          </cell>
          <cell r="V158">
            <v>3681818</v>
          </cell>
          <cell r="W158">
            <v>3681818</v>
          </cell>
          <cell r="X158">
            <v>3681818</v>
          </cell>
          <cell r="Y158">
            <v>3681818</v>
          </cell>
        </row>
        <row r="159">
          <cell r="B159">
            <v>145</v>
          </cell>
          <cell r="C159">
            <v>20</v>
          </cell>
          <cell r="D159">
            <v>401</v>
          </cell>
          <cell r="E159">
            <v>99</v>
          </cell>
          <cell r="F159">
            <v>0</v>
          </cell>
          <cell r="G159">
            <v>0</v>
          </cell>
          <cell r="H159" t="str">
            <v>Asistente del Especialista Social BTR</v>
          </cell>
          <cell r="I159">
            <v>3681818</v>
          </cell>
          <cell r="J159">
            <v>1</v>
          </cell>
          <cell r="K159">
            <v>12</v>
          </cell>
          <cell r="L159">
            <v>44181816</v>
          </cell>
          <cell r="M159">
            <v>0</v>
          </cell>
          <cell r="N159">
            <v>3681818</v>
          </cell>
          <cell r="O159">
            <v>3681818</v>
          </cell>
          <cell r="P159">
            <v>3681818</v>
          </cell>
          <cell r="Q159">
            <v>3681818</v>
          </cell>
          <cell r="R159">
            <v>3681818</v>
          </cell>
          <cell r="S159">
            <v>3681818</v>
          </cell>
          <cell r="T159">
            <v>3681818</v>
          </cell>
          <cell r="U159">
            <v>3681818</v>
          </cell>
          <cell r="V159">
            <v>3681818</v>
          </cell>
          <cell r="W159">
            <v>3681818</v>
          </cell>
          <cell r="X159">
            <v>3681818</v>
          </cell>
          <cell r="Y159">
            <v>3681818</v>
          </cell>
        </row>
        <row r="160">
          <cell r="B160">
            <v>145</v>
          </cell>
          <cell r="C160">
            <v>20</v>
          </cell>
          <cell r="D160">
            <v>401</v>
          </cell>
          <cell r="E160">
            <v>99</v>
          </cell>
          <cell r="F160">
            <v>0</v>
          </cell>
          <cell r="G160">
            <v>0</v>
          </cell>
          <cell r="H160" t="str">
            <v>Asistente del Especialista Social BTR</v>
          </cell>
          <cell r="I160">
            <v>3681818</v>
          </cell>
          <cell r="J160">
            <v>1</v>
          </cell>
          <cell r="K160">
            <v>12</v>
          </cell>
          <cell r="L160">
            <v>44181816</v>
          </cell>
          <cell r="M160">
            <v>0</v>
          </cell>
          <cell r="N160">
            <v>3681818</v>
          </cell>
          <cell r="O160">
            <v>3681818</v>
          </cell>
          <cell r="P160">
            <v>3681818</v>
          </cell>
          <cell r="Q160">
            <v>3681818</v>
          </cell>
          <cell r="R160">
            <v>3681818</v>
          </cell>
          <cell r="S160">
            <v>3681818</v>
          </cell>
          <cell r="T160">
            <v>3681818</v>
          </cell>
          <cell r="U160">
            <v>3681818</v>
          </cell>
          <cell r="V160">
            <v>3681818</v>
          </cell>
          <cell r="W160">
            <v>3681818</v>
          </cell>
          <cell r="X160">
            <v>3681818</v>
          </cell>
          <cell r="Y160">
            <v>3681818</v>
          </cell>
        </row>
        <row r="161">
          <cell r="B161">
            <v>260</v>
          </cell>
          <cell r="C161">
            <v>20</v>
          </cell>
          <cell r="D161">
            <v>13</v>
          </cell>
          <cell r="E161">
            <v>99</v>
          </cell>
          <cell r="F161" t="str">
            <v>SERVICIOS TECNICOS Y PROFESIONALES</v>
          </cell>
          <cell r="G161">
            <v>0</v>
          </cell>
          <cell r="H161">
            <v>0</v>
          </cell>
          <cell r="I161">
            <v>0</v>
          </cell>
          <cell r="J161">
            <v>0</v>
          </cell>
          <cell r="K161">
            <v>0</v>
          </cell>
          <cell r="L161">
            <v>1185825000</v>
          </cell>
          <cell r="M161">
            <v>0</v>
          </cell>
          <cell r="N161">
            <v>0</v>
          </cell>
          <cell r="O161">
            <v>0</v>
          </cell>
          <cell r="P161">
            <v>4500000</v>
          </cell>
          <cell r="Q161">
            <v>28500000</v>
          </cell>
          <cell r="R161">
            <v>38500000</v>
          </cell>
          <cell r="S161">
            <v>61000000</v>
          </cell>
          <cell r="T161">
            <v>56480000</v>
          </cell>
          <cell r="U161">
            <v>73770000</v>
          </cell>
          <cell r="V161">
            <v>141500000</v>
          </cell>
          <cell r="W161">
            <v>267625000</v>
          </cell>
          <cell r="X161">
            <v>283630000</v>
          </cell>
          <cell r="Y161">
            <v>230320000</v>
          </cell>
        </row>
        <row r="162">
          <cell r="B162">
            <v>260</v>
          </cell>
          <cell r="C162">
            <v>20</v>
          </cell>
          <cell r="D162">
            <v>13</v>
          </cell>
          <cell r="E162">
            <v>99</v>
          </cell>
          <cell r="F162">
            <v>0</v>
          </cell>
          <cell r="G162">
            <v>0</v>
          </cell>
          <cell r="H162" t="str">
            <v>Proyecto de cuartel de la patrulla caminera</v>
          </cell>
          <cell r="I162">
            <v>19320000</v>
          </cell>
          <cell r="J162">
            <v>1</v>
          </cell>
          <cell r="K162">
            <v>1</v>
          </cell>
          <cell r="L162">
            <v>19320000</v>
          </cell>
          <cell r="M162">
            <v>0</v>
          </cell>
          <cell r="N162">
            <v>0</v>
          </cell>
          <cell r="O162">
            <v>0</v>
          </cell>
          <cell r="P162">
            <v>0</v>
          </cell>
          <cell r="Q162">
            <v>0</v>
          </cell>
          <cell r="R162">
            <v>0</v>
          </cell>
          <cell r="S162">
            <v>0</v>
          </cell>
          <cell r="T162">
            <v>0</v>
          </cell>
          <cell r="U162">
            <v>10000000</v>
          </cell>
          <cell r="V162">
            <v>3000000</v>
          </cell>
          <cell r="W162">
            <v>3000000</v>
          </cell>
          <cell r="X162">
            <v>3320000</v>
          </cell>
          <cell r="Y162">
            <v>0</v>
          </cell>
        </row>
        <row r="163">
          <cell r="B163">
            <v>260</v>
          </cell>
          <cell r="C163">
            <v>20</v>
          </cell>
          <cell r="D163">
            <v>13</v>
          </cell>
          <cell r="E163">
            <v>99</v>
          </cell>
          <cell r="F163">
            <v>0</v>
          </cell>
          <cell r="G163">
            <v>0</v>
          </cell>
          <cell r="H163" t="str">
            <v xml:space="preserve"> Fiscalización para la Concesión de Transporte</v>
          </cell>
          <cell r="I163">
            <v>145455000</v>
          </cell>
          <cell r="J163">
            <v>1</v>
          </cell>
          <cell r="K163">
            <v>1</v>
          </cell>
          <cell r="L163">
            <v>145455000</v>
          </cell>
          <cell r="M163">
            <v>0</v>
          </cell>
          <cell r="N163">
            <v>0</v>
          </cell>
          <cell r="O163">
            <v>0</v>
          </cell>
          <cell r="P163">
            <v>0</v>
          </cell>
          <cell r="Q163">
            <v>0</v>
          </cell>
          <cell r="R163">
            <v>0</v>
          </cell>
          <cell r="S163">
            <v>0</v>
          </cell>
          <cell r="T163">
            <v>0</v>
          </cell>
          <cell r="U163">
            <v>0</v>
          </cell>
          <cell r="V163">
            <v>15000000</v>
          </cell>
          <cell r="W163">
            <v>50000000</v>
          </cell>
          <cell r="X163">
            <v>50000000</v>
          </cell>
          <cell r="Y163">
            <v>30455000</v>
          </cell>
        </row>
        <row r="164">
          <cell r="B164">
            <v>260</v>
          </cell>
          <cell r="C164">
            <v>20</v>
          </cell>
          <cell r="D164">
            <v>13</v>
          </cell>
          <cell r="E164">
            <v>99</v>
          </cell>
          <cell r="F164">
            <v>0</v>
          </cell>
          <cell r="G164">
            <v>0</v>
          </cell>
          <cell r="H164" t="str">
            <v>Fiscalización de la Concesión de Billetaje</v>
          </cell>
          <cell r="I164">
            <v>163635000</v>
          </cell>
          <cell r="J164">
            <v>1</v>
          </cell>
          <cell r="K164">
            <v>1</v>
          </cell>
          <cell r="L164">
            <v>163635000</v>
          </cell>
          <cell r="M164">
            <v>0</v>
          </cell>
          <cell r="N164">
            <v>0</v>
          </cell>
          <cell r="O164">
            <v>0</v>
          </cell>
          <cell r="P164">
            <v>0</v>
          </cell>
          <cell r="Q164">
            <v>0</v>
          </cell>
          <cell r="R164">
            <v>0</v>
          </cell>
          <cell r="S164">
            <v>0</v>
          </cell>
          <cell r="T164">
            <v>0</v>
          </cell>
          <cell r="U164">
            <v>0</v>
          </cell>
          <cell r="V164">
            <v>16000000</v>
          </cell>
          <cell r="W164">
            <v>60000000</v>
          </cell>
          <cell r="X164">
            <v>60000000</v>
          </cell>
          <cell r="Y164">
            <v>27635000</v>
          </cell>
        </row>
        <row r="165">
          <cell r="B165">
            <v>260</v>
          </cell>
          <cell r="C165">
            <v>20</v>
          </cell>
          <cell r="D165">
            <v>13</v>
          </cell>
          <cell r="E165">
            <v>99</v>
          </cell>
          <cell r="F165">
            <v>0</v>
          </cell>
          <cell r="G165">
            <v>0</v>
          </cell>
          <cell r="H165" t="str">
            <v>Servicios de fiscalización (Optimización de la flota excedente)</v>
          </cell>
          <cell r="I165">
            <v>352000000</v>
          </cell>
          <cell r="J165">
            <v>1</v>
          </cell>
          <cell r="K165">
            <v>1</v>
          </cell>
          <cell r="L165">
            <v>352000000</v>
          </cell>
          <cell r="M165">
            <v>0</v>
          </cell>
          <cell r="N165">
            <v>0</v>
          </cell>
          <cell r="O165">
            <v>0</v>
          </cell>
          <cell r="P165">
            <v>0</v>
          </cell>
          <cell r="Q165">
            <v>0</v>
          </cell>
          <cell r="R165">
            <v>0</v>
          </cell>
          <cell r="S165">
            <v>0</v>
          </cell>
          <cell r="T165">
            <v>0</v>
          </cell>
          <cell r="U165">
            <v>0</v>
          </cell>
          <cell r="V165">
            <v>50000000</v>
          </cell>
          <cell r="W165">
            <v>90000000</v>
          </cell>
          <cell r="X165">
            <v>90000000</v>
          </cell>
          <cell r="Y165">
            <v>122000000</v>
          </cell>
        </row>
        <row r="166">
          <cell r="B166">
            <v>260</v>
          </cell>
          <cell r="C166">
            <v>20</v>
          </cell>
          <cell r="D166">
            <v>13</v>
          </cell>
          <cell r="E166">
            <v>99</v>
          </cell>
          <cell r="F166">
            <v>0</v>
          </cell>
          <cell r="G166" t="str">
            <v>Nuevo</v>
          </cell>
          <cell r="H166" t="str">
            <v xml:space="preserve">Asesoría para la implementación del sistema </v>
          </cell>
          <cell r="I166">
            <v>45455000</v>
          </cell>
          <cell r="J166">
            <v>1</v>
          </cell>
          <cell r="K166">
            <v>1</v>
          </cell>
          <cell r="L166">
            <v>45455000</v>
          </cell>
          <cell r="M166">
            <v>0</v>
          </cell>
          <cell r="N166">
            <v>0</v>
          </cell>
          <cell r="O166">
            <v>0</v>
          </cell>
          <cell r="P166">
            <v>0</v>
          </cell>
          <cell r="Q166">
            <v>0</v>
          </cell>
          <cell r="R166">
            <v>0</v>
          </cell>
          <cell r="S166">
            <v>0</v>
          </cell>
          <cell r="T166">
            <v>0</v>
          </cell>
          <cell r="U166">
            <v>5000000</v>
          </cell>
          <cell r="V166">
            <v>10000000</v>
          </cell>
          <cell r="W166">
            <v>10000000</v>
          </cell>
          <cell r="X166">
            <v>10000000</v>
          </cell>
          <cell r="Y166">
            <v>10455000</v>
          </cell>
        </row>
        <row r="167">
          <cell r="B167">
            <v>260</v>
          </cell>
          <cell r="C167">
            <v>20</v>
          </cell>
          <cell r="D167">
            <v>13</v>
          </cell>
          <cell r="E167">
            <v>99</v>
          </cell>
          <cell r="F167">
            <v>0</v>
          </cell>
          <cell r="G167">
            <v>0</v>
          </cell>
          <cell r="H167" t="str">
            <v>Desarrollo de capacidad de investigación en la Universidad</v>
          </cell>
          <cell r="I167">
            <v>56820000</v>
          </cell>
          <cell r="J167">
            <v>1</v>
          </cell>
          <cell r="K167">
            <v>1</v>
          </cell>
          <cell r="L167">
            <v>56820000</v>
          </cell>
          <cell r="M167">
            <v>0</v>
          </cell>
          <cell r="N167">
            <v>0</v>
          </cell>
          <cell r="O167">
            <v>0</v>
          </cell>
          <cell r="P167">
            <v>0</v>
          </cell>
          <cell r="Q167">
            <v>0</v>
          </cell>
          <cell r="R167">
            <v>0</v>
          </cell>
          <cell r="S167">
            <v>0</v>
          </cell>
          <cell r="T167">
            <v>5000000</v>
          </cell>
          <cell r="U167">
            <v>5000000</v>
          </cell>
          <cell r="V167">
            <v>5000000</v>
          </cell>
          <cell r="W167">
            <v>15000000</v>
          </cell>
          <cell r="X167">
            <v>15000000</v>
          </cell>
          <cell r="Y167">
            <v>11820000</v>
          </cell>
        </row>
        <row r="168">
          <cell r="B168">
            <v>260</v>
          </cell>
          <cell r="C168">
            <v>20</v>
          </cell>
          <cell r="D168">
            <v>13</v>
          </cell>
          <cell r="E168">
            <v>99</v>
          </cell>
          <cell r="F168">
            <v>0</v>
          </cell>
          <cell r="G168">
            <v>0</v>
          </cell>
          <cell r="H168" t="str">
            <v>Manuales de Procedimiento de Operación del Sistema BRT</v>
          </cell>
          <cell r="I168">
            <v>56820000</v>
          </cell>
          <cell r="J168">
            <v>1</v>
          </cell>
          <cell r="K168">
            <v>1</v>
          </cell>
          <cell r="L168">
            <v>56820000</v>
          </cell>
          <cell r="M168">
            <v>0</v>
          </cell>
          <cell r="N168">
            <v>0</v>
          </cell>
          <cell r="O168">
            <v>0</v>
          </cell>
          <cell r="P168">
            <v>0</v>
          </cell>
          <cell r="Q168">
            <v>0</v>
          </cell>
          <cell r="R168">
            <v>0</v>
          </cell>
          <cell r="S168">
            <v>0</v>
          </cell>
          <cell r="T168">
            <v>0</v>
          </cell>
          <cell r="U168">
            <v>0</v>
          </cell>
          <cell r="V168">
            <v>0</v>
          </cell>
          <cell r="W168">
            <v>0</v>
          </cell>
          <cell r="X168">
            <v>30000000</v>
          </cell>
          <cell r="Y168">
            <v>26820000</v>
          </cell>
        </row>
        <row r="169">
          <cell r="B169">
            <v>260</v>
          </cell>
          <cell r="C169">
            <v>20</v>
          </cell>
          <cell r="D169">
            <v>13</v>
          </cell>
          <cell r="E169">
            <v>99</v>
          </cell>
          <cell r="F169">
            <v>0</v>
          </cell>
          <cell r="G169">
            <v>0</v>
          </cell>
          <cell r="H169" t="str">
            <v>Capacitación Empresarial y Asistencia Técnica a Empresas de Transporte</v>
          </cell>
          <cell r="I169">
            <v>13635000</v>
          </cell>
          <cell r="J169">
            <v>1</v>
          </cell>
          <cell r="K169">
            <v>1</v>
          </cell>
          <cell r="L169">
            <v>13635000</v>
          </cell>
          <cell r="M169">
            <v>0</v>
          </cell>
          <cell r="N169">
            <v>0</v>
          </cell>
          <cell r="O169">
            <v>0</v>
          </cell>
          <cell r="P169">
            <v>0</v>
          </cell>
          <cell r="Q169">
            <v>0</v>
          </cell>
          <cell r="R169">
            <v>0</v>
          </cell>
          <cell r="S169">
            <v>0</v>
          </cell>
          <cell r="T169">
            <v>0</v>
          </cell>
          <cell r="U169">
            <v>5000000</v>
          </cell>
          <cell r="V169">
            <v>2500000</v>
          </cell>
          <cell r="W169">
            <v>2500000</v>
          </cell>
          <cell r="X169">
            <v>2500000</v>
          </cell>
          <cell r="Y169">
            <v>1135000</v>
          </cell>
        </row>
        <row r="170">
          <cell r="B170">
            <v>260</v>
          </cell>
          <cell r="C170">
            <v>20</v>
          </cell>
          <cell r="D170">
            <v>13</v>
          </cell>
          <cell r="E170">
            <v>99</v>
          </cell>
          <cell r="F170">
            <v>0</v>
          </cell>
          <cell r="G170">
            <v>0</v>
          </cell>
          <cell r="H170" t="str">
            <v xml:space="preserve">Ejecución del Plan Estrategico de Comunicación </v>
          </cell>
          <cell r="I170">
            <v>202125000</v>
          </cell>
          <cell r="J170">
            <v>1</v>
          </cell>
          <cell r="K170">
            <v>1</v>
          </cell>
          <cell r="L170">
            <v>202125000</v>
          </cell>
          <cell r="M170">
            <v>0</v>
          </cell>
          <cell r="N170">
            <v>0</v>
          </cell>
          <cell r="O170">
            <v>0</v>
          </cell>
          <cell r="P170">
            <v>0</v>
          </cell>
          <cell r="Q170">
            <v>25000000</v>
          </cell>
          <cell r="R170">
            <v>30000000</v>
          </cell>
          <cell r="S170">
            <v>30000000</v>
          </cell>
          <cell r="T170">
            <v>30000000</v>
          </cell>
          <cell r="U170">
            <v>30000000</v>
          </cell>
          <cell r="V170">
            <v>30000000</v>
          </cell>
          <cell r="W170">
            <v>27125000</v>
          </cell>
          <cell r="X170">
            <v>0</v>
          </cell>
          <cell r="Y170">
            <v>0</v>
          </cell>
        </row>
        <row r="171">
          <cell r="B171">
            <v>260</v>
          </cell>
          <cell r="C171">
            <v>20</v>
          </cell>
          <cell r="D171">
            <v>13</v>
          </cell>
          <cell r="E171">
            <v>99</v>
          </cell>
          <cell r="F171">
            <v>0</v>
          </cell>
          <cell r="G171">
            <v>0</v>
          </cell>
          <cell r="H171" t="str">
            <v>Diseño de Implementación Social</v>
          </cell>
          <cell r="I171">
            <v>19090000</v>
          </cell>
          <cell r="J171">
            <v>1</v>
          </cell>
          <cell r="K171">
            <v>1</v>
          </cell>
          <cell r="L171">
            <v>19090000</v>
          </cell>
          <cell r="M171">
            <v>0</v>
          </cell>
          <cell r="N171">
            <v>0</v>
          </cell>
          <cell r="O171">
            <v>0</v>
          </cell>
          <cell r="P171">
            <v>3000000</v>
          </cell>
          <cell r="Q171">
            <v>2000000</v>
          </cell>
          <cell r="R171">
            <v>2000000</v>
          </cell>
          <cell r="S171">
            <v>2000000</v>
          </cell>
          <cell r="T171">
            <v>2000000</v>
          </cell>
          <cell r="U171">
            <v>8090000</v>
          </cell>
          <cell r="V171">
            <v>0</v>
          </cell>
          <cell r="W171">
            <v>0</v>
          </cell>
          <cell r="X171">
            <v>0</v>
          </cell>
          <cell r="Y171">
            <v>0</v>
          </cell>
        </row>
        <row r="172">
          <cell r="B172">
            <v>260</v>
          </cell>
          <cell r="C172">
            <v>20</v>
          </cell>
          <cell r="D172">
            <v>13</v>
          </cell>
          <cell r="E172">
            <v>99</v>
          </cell>
          <cell r="F172">
            <v>0</v>
          </cell>
          <cell r="G172">
            <v>0</v>
          </cell>
          <cell r="H172" t="str">
            <v>Diseño de Implementación Social</v>
          </cell>
          <cell r="I172">
            <v>8180000</v>
          </cell>
          <cell r="J172">
            <v>1</v>
          </cell>
          <cell r="K172">
            <v>1</v>
          </cell>
          <cell r="L172">
            <v>8180000</v>
          </cell>
          <cell r="M172">
            <v>0</v>
          </cell>
          <cell r="N172">
            <v>0</v>
          </cell>
          <cell r="O172">
            <v>0</v>
          </cell>
          <cell r="P172">
            <v>1500000</v>
          </cell>
          <cell r="Q172">
            <v>1500000</v>
          </cell>
          <cell r="R172">
            <v>1500000</v>
          </cell>
          <cell r="S172">
            <v>1500000</v>
          </cell>
          <cell r="T172">
            <v>1500000</v>
          </cell>
          <cell r="U172">
            <v>680000</v>
          </cell>
          <cell r="V172">
            <v>0</v>
          </cell>
          <cell r="W172">
            <v>0</v>
          </cell>
          <cell r="X172">
            <v>0</v>
          </cell>
          <cell r="Y172">
            <v>0</v>
          </cell>
        </row>
        <row r="173">
          <cell r="B173">
            <v>260</v>
          </cell>
          <cell r="C173">
            <v>20</v>
          </cell>
          <cell r="D173">
            <v>13</v>
          </cell>
          <cell r="E173">
            <v>99</v>
          </cell>
          <cell r="F173">
            <v>0</v>
          </cell>
          <cell r="G173">
            <v>0</v>
          </cell>
          <cell r="H173" t="str">
            <v>Consultorías externas para la UEEP</v>
          </cell>
          <cell r="I173">
            <v>35765000</v>
          </cell>
          <cell r="J173">
            <v>1</v>
          </cell>
          <cell r="K173">
            <v>1</v>
          </cell>
          <cell r="L173">
            <v>35765000</v>
          </cell>
          <cell r="M173">
            <v>0</v>
          </cell>
          <cell r="N173">
            <v>0</v>
          </cell>
          <cell r="O173">
            <v>0</v>
          </cell>
          <cell r="P173">
            <v>0</v>
          </cell>
          <cell r="Q173">
            <v>0</v>
          </cell>
          <cell r="R173">
            <v>0</v>
          </cell>
          <cell r="S173">
            <v>10000000</v>
          </cell>
          <cell r="T173">
            <v>5000000</v>
          </cell>
          <cell r="U173">
            <v>5000000</v>
          </cell>
          <cell r="V173">
            <v>5000000</v>
          </cell>
          <cell r="W173">
            <v>5000000</v>
          </cell>
          <cell r="X173">
            <v>5765000</v>
          </cell>
          <cell r="Y173">
            <v>0</v>
          </cell>
        </row>
        <row r="174">
          <cell r="B174">
            <v>260</v>
          </cell>
          <cell r="C174">
            <v>20</v>
          </cell>
          <cell r="D174">
            <v>13</v>
          </cell>
          <cell r="E174">
            <v>99</v>
          </cell>
          <cell r="F174">
            <v>0</v>
          </cell>
          <cell r="G174">
            <v>0</v>
          </cell>
          <cell r="H174" t="str">
            <v xml:space="preserve"> Consultoría de apoyo para supervisiones</v>
          </cell>
          <cell r="I174">
            <v>47045000</v>
          </cell>
          <cell r="J174">
            <v>1</v>
          </cell>
          <cell r="K174">
            <v>1</v>
          </cell>
          <cell r="L174">
            <v>47045000</v>
          </cell>
          <cell r="M174">
            <v>0</v>
          </cell>
          <cell r="N174">
            <v>0</v>
          </cell>
          <cell r="O174">
            <v>0</v>
          </cell>
          <cell r="P174">
            <v>0</v>
          </cell>
          <cell r="Q174">
            <v>0</v>
          </cell>
          <cell r="R174">
            <v>0</v>
          </cell>
          <cell r="S174">
            <v>10000000</v>
          </cell>
          <cell r="T174">
            <v>5000000</v>
          </cell>
          <cell r="U174">
            <v>5000000</v>
          </cell>
          <cell r="V174">
            <v>5000000</v>
          </cell>
          <cell r="W174">
            <v>5000000</v>
          </cell>
          <cell r="X174">
            <v>17045000</v>
          </cell>
          <cell r="Y174">
            <v>0</v>
          </cell>
        </row>
        <row r="175">
          <cell r="B175">
            <v>260</v>
          </cell>
          <cell r="C175">
            <v>20</v>
          </cell>
          <cell r="D175">
            <v>13</v>
          </cell>
          <cell r="E175">
            <v>99</v>
          </cell>
          <cell r="F175">
            <v>0</v>
          </cell>
          <cell r="G175">
            <v>0</v>
          </cell>
          <cell r="H175" t="str">
            <v>Contratación de firma independiente para auditoría de Estados Financieros del Programa</v>
          </cell>
          <cell r="I175">
            <v>20480000</v>
          </cell>
          <cell r="J175">
            <v>1</v>
          </cell>
          <cell r="K175">
            <v>1</v>
          </cell>
          <cell r="L175">
            <v>20480000</v>
          </cell>
          <cell r="M175">
            <v>0</v>
          </cell>
          <cell r="N175">
            <v>0</v>
          </cell>
          <cell r="O175">
            <v>0</v>
          </cell>
          <cell r="P175">
            <v>0</v>
          </cell>
          <cell r="Q175">
            <v>0</v>
          </cell>
          <cell r="R175">
            <v>5000000</v>
          </cell>
          <cell r="S175">
            <v>7500000</v>
          </cell>
          <cell r="T175">
            <v>7980000</v>
          </cell>
          <cell r="U175">
            <v>0</v>
          </cell>
          <cell r="V175">
            <v>0</v>
          </cell>
          <cell r="W175">
            <v>0</v>
          </cell>
          <cell r="X175">
            <v>0</v>
          </cell>
          <cell r="Y175">
            <v>0</v>
          </cell>
        </row>
        <row r="176">
          <cell r="B176">
            <v>260</v>
          </cell>
          <cell r="C176">
            <v>20</v>
          </cell>
          <cell r="D176">
            <v>401</v>
          </cell>
          <cell r="E176">
            <v>99</v>
          </cell>
          <cell r="F176" t="str">
            <v>SERVICIOS TECNICOS Y PROFESIONALES</v>
          </cell>
          <cell r="G176">
            <v>0</v>
          </cell>
          <cell r="H176">
            <v>0</v>
          </cell>
          <cell r="I176">
            <v>0</v>
          </cell>
          <cell r="J176">
            <v>0</v>
          </cell>
          <cell r="K176">
            <v>0</v>
          </cell>
          <cell r="L176">
            <v>6000225000</v>
          </cell>
          <cell r="M176">
            <v>0</v>
          </cell>
          <cell r="N176">
            <v>0</v>
          </cell>
          <cell r="O176">
            <v>0</v>
          </cell>
          <cell r="P176">
            <v>40000000</v>
          </cell>
          <cell r="Q176">
            <v>125000000</v>
          </cell>
          <cell r="R176">
            <v>325000000</v>
          </cell>
          <cell r="S176">
            <v>525000000</v>
          </cell>
          <cell r="T176">
            <v>489670000</v>
          </cell>
          <cell r="U176">
            <v>670910000</v>
          </cell>
          <cell r="V176">
            <v>946820000</v>
          </cell>
          <cell r="W176">
            <v>930375000</v>
          </cell>
          <cell r="X176">
            <v>1176270000</v>
          </cell>
          <cell r="Y176">
            <v>771180000</v>
          </cell>
        </row>
        <row r="177">
          <cell r="B177">
            <v>260</v>
          </cell>
          <cell r="C177">
            <v>20</v>
          </cell>
          <cell r="D177">
            <v>401</v>
          </cell>
          <cell r="E177">
            <v>99</v>
          </cell>
          <cell r="F177">
            <v>0</v>
          </cell>
          <cell r="G177">
            <v>0</v>
          </cell>
          <cell r="H177" t="str">
            <v>Proyecto de cuartel de la patrulla caminera</v>
          </cell>
          <cell r="I177">
            <v>193180000</v>
          </cell>
          <cell r="J177">
            <v>1</v>
          </cell>
          <cell r="K177">
            <v>1</v>
          </cell>
          <cell r="L177">
            <v>193180000</v>
          </cell>
          <cell r="M177">
            <v>0</v>
          </cell>
          <cell r="N177">
            <v>0</v>
          </cell>
          <cell r="O177">
            <v>0</v>
          </cell>
          <cell r="P177">
            <v>0</v>
          </cell>
          <cell r="Q177">
            <v>0</v>
          </cell>
          <cell r="R177">
            <v>0</v>
          </cell>
          <cell r="S177">
            <v>0</v>
          </cell>
          <cell r="T177">
            <v>0</v>
          </cell>
          <cell r="U177">
            <v>100000000</v>
          </cell>
          <cell r="V177">
            <v>30000000</v>
          </cell>
          <cell r="W177">
            <v>30000000</v>
          </cell>
          <cell r="X177">
            <v>33180000</v>
          </cell>
          <cell r="Y177">
            <v>0</v>
          </cell>
        </row>
        <row r="178">
          <cell r="B178">
            <v>260</v>
          </cell>
          <cell r="C178">
            <v>20</v>
          </cell>
          <cell r="D178">
            <v>401</v>
          </cell>
          <cell r="E178">
            <v>99</v>
          </cell>
          <cell r="F178">
            <v>0</v>
          </cell>
          <cell r="G178">
            <v>0</v>
          </cell>
          <cell r="H178" t="str">
            <v xml:space="preserve"> Fiscalización para la Concesión de Transporte</v>
          </cell>
          <cell r="I178">
            <v>354545000</v>
          </cell>
          <cell r="J178">
            <v>1</v>
          </cell>
          <cell r="K178">
            <v>1</v>
          </cell>
          <cell r="L178">
            <v>354545000</v>
          </cell>
          <cell r="M178">
            <v>0</v>
          </cell>
          <cell r="N178">
            <v>0</v>
          </cell>
          <cell r="O178">
            <v>0</v>
          </cell>
          <cell r="P178">
            <v>0</v>
          </cell>
          <cell r="Q178">
            <v>0</v>
          </cell>
          <cell r="R178">
            <v>0</v>
          </cell>
          <cell r="S178">
            <v>0</v>
          </cell>
          <cell r="T178">
            <v>0</v>
          </cell>
          <cell r="U178">
            <v>0</v>
          </cell>
          <cell r="V178">
            <v>150000000</v>
          </cell>
          <cell r="W178">
            <v>75000000</v>
          </cell>
          <cell r="X178">
            <v>75000000</v>
          </cell>
          <cell r="Y178">
            <v>54545000</v>
          </cell>
        </row>
        <row r="179">
          <cell r="B179">
            <v>260</v>
          </cell>
          <cell r="C179">
            <v>20</v>
          </cell>
          <cell r="D179">
            <v>401</v>
          </cell>
          <cell r="E179">
            <v>99</v>
          </cell>
          <cell r="F179">
            <v>0</v>
          </cell>
          <cell r="G179">
            <v>0</v>
          </cell>
          <cell r="H179" t="str">
            <v>Fiscalización de la Concesión de Billetaje</v>
          </cell>
          <cell r="I179">
            <v>536365000</v>
          </cell>
          <cell r="J179">
            <v>1</v>
          </cell>
          <cell r="K179">
            <v>1</v>
          </cell>
          <cell r="L179">
            <v>536365000</v>
          </cell>
          <cell r="M179">
            <v>0</v>
          </cell>
          <cell r="N179">
            <v>0</v>
          </cell>
          <cell r="O179">
            <v>0</v>
          </cell>
          <cell r="P179">
            <v>0</v>
          </cell>
          <cell r="Q179">
            <v>0</v>
          </cell>
          <cell r="R179">
            <v>0</v>
          </cell>
          <cell r="S179">
            <v>0</v>
          </cell>
          <cell r="T179">
            <v>0</v>
          </cell>
          <cell r="U179">
            <v>0</v>
          </cell>
          <cell r="V179">
            <v>160000000</v>
          </cell>
          <cell r="W179">
            <v>100000000</v>
          </cell>
          <cell r="X179">
            <v>100000000</v>
          </cell>
          <cell r="Y179">
            <v>176365000</v>
          </cell>
        </row>
        <row r="180">
          <cell r="B180">
            <v>260</v>
          </cell>
          <cell r="C180">
            <v>20</v>
          </cell>
          <cell r="D180">
            <v>401</v>
          </cell>
          <cell r="E180">
            <v>99</v>
          </cell>
          <cell r="F180">
            <v>0</v>
          </cell>
          <cell r="G180">
            <v>0</v>
          </cell>
          <cell r="H180" t="str">
            <v>Servicios de fiscalización (Optimización de la flota excedente)</v>
          </cell>
          <cell r="I180">
            <v>248000000</v>
          </cell>
          <cell r="J180">
            <v>1</v>
          </cell>
          <cell r="K180">
            <v>1</v>
          </cell>
          <cell r="L180">
            <v>248000000</v>
          </cell>
          <cell r="M180">
            <v>0</v>
          </cell>
          <cell r="N180">
            <v>0</v>
          </cell>
          <cell r="O180">
            <v>0</v>
          </cell>
          <cell r="P180">
            <v>0</v>
          </cell>
          <cell r="Q180">
            <v>0</v>
          </cell>
          <cell r="R180">
            <v>0</v>
          </cell>
          <cell r="S180">
            <v>0</v>
          </cell>
          <cell r="T180">
            <v>0</v>
          </cell>
          <cell r="U180">
            <v>0</v>
          </cell>
          <cell r="V180">
            <v>50000000</v>
          </cell>
          <cell r="W180">
            <v>80000000</v>
          </cell>
          <cell r="X180">
            <v>80000000</v>
          </cell>
          <cell r="Y180">
            <v>38000000</v>
          </cell>
        </row>
        <row r="181">
          <cell r="B181">
            <v>260</v>
          </cell>
          <cell r="C181">
            <v>20</v>
          </cell>
          <cell r="D181">
            <v>401</v>
          </cell>
          <cell r="E181">
            <v>99</v>
          </cell>
          <cell r="F181">
            <v>0</v>
          </cell>
          <cell r="G181">
            <v>0</v>
          </cell>
          <cell r="H181" t="str">
            <v xml:space="preserve">Asesoría para la implementación del sistema </v>
          </cell>
          <cell r="I181">
            <v>454545000</v>
          </cell>
          <cell r="J181">
            <v>1</v>
          </cell>
          <cell r="K181">
            <v>1</v>
          </cell>
          <cell r="L181">
            <v>454545000</v>
          </cell>
          <cell r="M181">
            <v>0</v>
          </cell>
          <cell r="N181">
            <v>0</v>
          </cell>
          <cell r="O181">
            <v>0</v>
          </cell>
          <cell r="P181">
            <v>0</v>
          </cell>
          <cell r="Q181">
            <v>0</v>
          </cell>
          <cell r="R181">
            <v>0</v>
          </cell>
          <cell r="S181">
            <v>0</v>
          </cell>
          <cell r="T181">
            <v>0</v>
          </cell>
          <cell r="U181">
            <v>50000000</v>
          </cell>
          <cell r="V181">
            <v>100000000</v>
          </cell>
          <cell r="W181">
            <v>100000000</v>
          </cell>
          <cell r="X181">
            <v>100000000</v>
          </cell>
          <cell r="Y181">
            <v>104545000</v>
          </cell>
        </row>
        <row r="182">
          <cell r="B182">
            <v>260</v>
          </cell>
          <cell r="C182">
            <v>20</v>
          </cell>
          <cell r="D182">
            <v>401</v>
          </cell>
          <cell r="E182">
            <v>99</v>
          </cell>
          <cell r="F182">
            <v>0</v>
          </cell>
          <cell r="G182">
            <v>0</v>
          </cell>
          <cell r="H182" t="str">
            <v>Desarrollo de capacidad de investigación en la Universidad</v>
          </cell>
          <cell r="I182">
            <v>568180000</v>
          </cell>
          <cell r="J182">
            <v>1</v>
          </cell>
          <cell r="K182">
            <v>1</v>
          </cell>
          <cell r="L182">
            <v>568180000</v>
          </cell>
          <cell r="M182">
            <v>0</v>
          </cell>
          <cell r="N182">
            <v>0</v>
          </cell>
          <cell r="O182">
            <v>0</v>
          </cell>
          <cell r="P182">
            <v>0</v>
          </cell>
          <cell r="Q182">
            <v>0</v>
          </cell>
          <cell r="R182">
            <v>0</v>
          </cell>
          <cell r="S182">
            <v>0</v>
          </cell>
          <cell r="T182">
            <v>50000000</v>
          </cell>
          <cell r="U182">
            <v>50000000</v>
          </cell>
          <cell r="V182">
            <v>50000000</v>
          </cell>
          <cell r="W182">
            <v>150000000</v>
          </cell>
          <cell r="X182">
            <v>150000000</v>
          </cell>
          <cell r="Y182">
            <v>118180000</v>
          </cell>
        </row>
        <row r="183">
          <cell r="B183">
            <v>260</v>
          </cell>
          <cell r="C183">
            <v>20</v>
          </cell>
          <cell r="D183">
            <v>401</v>
          </cell>
          <cell r="E183">
            <v>99</v>
          </cell>
          <cell r="F183">
            <v>0</v>
          </cell>
          <cell r="G183">
            <v>0</v>
          </cell>
          <cell r="H183" t="str">
            <v>Manuales de Procedimiento de Operación del Sistema BRT</v>
          </cell>
          <cell r="I183">
            <v>568180000</v>
          </cell>
          <cell r="J183">
            <v>1</v>
          </cell>
          <cell r="K183">
            <v>1</v>
          </cell>
          <cell r="L183">
            <v>568180000</v>
          </cell>
          <cell r="M183">
            <v>0</v>
          </cell>
          <cell r="N183">
            <v>0</v>
          </cell>
          <cell r="O183">
            <v>0</v>
          </cell>
          <cell r="P183">
            <v>0</v>
          </cell>
          <cell r="Q183">
            <v>0</v>
          </cell>
          <cell r="R183">
            <v>0</v>
          </cell>
          <cell r="S183">
            <v>0</v>
          </cell>
          <cell r="T183">
            <v>0</v>
          </cell>
          <cell r="U183">
            <v>0</v>
          </cell>
          <cell r="V183">
            <v>0</v>
          </cell>
          <cell r="W183">
            <v>0</v>
          </cell>
          <cell r="X183">
            <v>300000000</v>
          </cell>
          <cell r="Y183">
            <v>268180000</v>
          </cell>
        </row>
        <row r="184">
          <cell r="B184">
            <v>260</v>
          </cell>
          <cell r="C184">
            <v>20</v>
          </cell>
          <cell r="D184">
            <v>401</v>
          </cell>
          <cell r="E184">
            <v>99</v>
          </cell>
          <cell r="F184">
            <v>0</v>
          </cell>
          <cell r="G184">
            <v>0</v>
          </cell>
          <cell r="H184" t="str">
            <v>Capacitación Empresarial y Asistencia Técnica a Empresas de Transporte</v>
          </cell>
          <cell r="I184">
            <v>136365000</v>
          </cell>
          <cell r="J184">
            <v>1</v>
          </cell>
          <cell r="K184">
            <v>1</v>
          </cell>
          <cell r="L184">
            <v>136365000</v>
          </cell>
          <cell r="M184">
            <v>0</v>
          </cell>
          <cell r="N184">
            <v>0</v>
          </cell>
          <cell r="O184">
            <v>0</v>
          </cell>
          <cell r="P184">
            <v>0</v>
          </cell>
          <cell r="Q184">
            <v>0</v>
          </cell>
          <cell r="R184">
            <v>0</v>
          </cell>
          <cell r="S184">
            <v>0</v>
          </cell>
          <cell r="T184">
            <v>0</v>
          </cell>
          <cell r="U184">
            <v>50000000</v>
          </cell>
          <cell r="V184">
            <v>25000000</v>
          </cell>
          <cell r="W184">
            <v>25000000</v>
          </cell>
          <cell r="X184">
            <v>25000000</v>
          </cell>
          <cell r="Y184">
            <v>11365000</v>
          </cell>
        </row>
        <row r="185">
          <cell r="B185">
            <v>260</v>
          </cell>
          <cell r="C185">
            <v>20</v>
          </cell>
          <cell r="D185">
            <v>401</v>
          </cell>
          <cell r="E185">
            <v>99</v>
          </cell>
          <cell r="F185">
            <v>0</v>
          </cell>
          <cell r="G185">
            <v>0</v>
          </cell>
          <cell r="H185" t="str">
            <v xml:space="preserve">Ejecución del Plan Estrategico de Comunicación </v>
          </cell>
          <cell r="I185">
            <v>1635375000</v>
          </cell>
          <cell r="J185">
            <v>1</v>
          </cell>
          <cell r="K185">
            <v>1</v>
          </cell>
          <cell r="L185">
            <v>1635375000</v>
          </cell>
          <cell r="M185">
            <v>0</v>
          </cell>
          <cell r="N185">
            <v>0</v>
          </cell>
          <cell r="O185">
            <v>0</v>
          </cell>
          <cell r="P185">
            <v>0</v>
          </cell>
          <cell r="Q185">
            <v>100000000</v>
          </cell>
          <cell r="R185">
            <v>250000000</v>
          </cell>
          <cell r="S185">
            <v>250000000</v>
          </cell>
          <cell r="T185">
            <v>250000000</v>
          </cell>
          <cell r="U185">
            <v>250000000</v>
          </cell>
          <cell r="V185">
            <v>250000000</v>
          </cell>
          <cell r="W185">
            <v>285375000</v>
          </cell>
          <cell r="X185">
            <v>0</v>
          </cell>
          <cell r="Y185">
            <v>0</v>
          </cell>
        </row>
        <row r="186">
          <cell r="B186">
            <v>260</v>
          </cell>
          <cell r="C186">
            <v>20</v>
          </cell>
          <cell r="D186">
            <v>401</v>
          </cell>
          <cell r="E186">
            <v>99</v>
          </cell>
          <cell r="F186">
            <v>0</v>
          </cell>
          <cell r="G186">
            <v>0</v>
          </cell>
          <cell r="H186" t="str">
            <v>Diseño de Implementación Social</v>
          </cell>
          <cell r="I186">
            <v>190910000</v>
          </cell>
          <cell r="J186">
            <v>1</v>
          </cell>
          <cell r="K186">
            <v>1</v>
          </cell>
          <cell r="L186">
            <v>190910000</v>
          </cell>
          <cell r="M186">
            <v>0</v>
          </cell>
          <cell r="N186">
            <v>0</v>
          </cell>
          <cell r="O186">
            <v>0</v>
          </cell>
          <cell r="P186">
            <v>30000000</v>
          </cell>
          <cell r="Q186">
            <v>20000000</v>
          </cell>
          <cell r="R186">
            <v>20000000</v>
          </cell>
          <cell r="S186">
            <v>20000000</v>
          </cell>
          <cell r="T186">
            <v>20000000</v>
          </cell>
          <cell r="U186">
            <v>80910000</v>
          </cell>
          <cell r="V186">
            <v>0</v>
          </cell>
          <cell r="W186">
            <v>0</v>
          </cell>
          <cell r="X186">
            <v>0</v>
          </cell>
          <cell r="Y186">
            <v>0</v>
          </cell>
        </row>
        <row r="187">
          <cell r="B187">
            <v>260</v>
          </cell>
          <cell r="C187">
            <v>20</v>
          </cell>
          <cell r="D187">
            <v>401</v>
          </cell>
          <cell r="E187">
            <v>99</v>
          </cell>
          <cell r="F187">
            <v>0</v>
          </cell>
          <cell r="G187">
            <v>0</v>
          </cell>
          <cell r="H187" t="str">
            <v>Diseño de Implementación Social</v>
          </cell>
          <cell r="I187">
            <v>81820000</v>
          </cell>
          <cell r="J187">
            <v>1</v>
          </cell>
          <cell r="K187">
            <v>1</v>
          </cell>
          <cell r="L187">
            <v>81820000</v>
          </cell>
          <cell r="M187">
            <v>0</v>
          </cell>
          <cell r="N187">
            <v>0</v>
          </cell>
          <cell r="O187">
            <v>0</v>
          </cell>
          <cell r="P187">
            <v>10000000</v>
          </cell>
          <cell r="Q187">
            <v>5000000</v>
          </cell>
          <cell r="R187">
            <v>5000000</v>
          </cell>
          <cell r="S187">
            <v>5000000</v>
          </cell>
          <cell r="T187">
            <v>5000000</v>
          </cell>
          <cell r="U187">
            <v>5000000</v>
          </cell>
          <cell r="V187">
            <v>46820000</v>
          </cell>
          <cell r="W187">
            <v>0</v>
          </cell>
          <cell r="X187">
            <v>0</v>
          </cell>
          <cell r="Y187">
            <v>0</v>
          </cell>
        </row>
        <row r="188">
          <cell r="B188">
            <v>260</v>
          </cell>
          <cell r="C188">
            <v>20</v>
          </cell>
          <cell r="D188">
            <v>401</v>
          </cell>
          <cell r="E188">
            <v>99</v>
          </cell>
          <cell r="F188">
            <v>0</v>
          </cell>
          <cell r="G188">
            <v>0</v>
          </cell>
          <cell r="H188" t="str">
            <v>Consultorías externas para la UEEP</v>
          </cell>
          <cell r="I188">
            <v>357635000</v>
          </cell>
          <cell r="J188">
            <v>1</v>
          </cell>
          <cell r="K188">
            <v>1</v>
          </cell>
          <cell r="L188">
            <v>357635000</v>
          </cell>
          <cell r="M188">
            <v>0</v>
          </cell>
          <cell r="N188">
            <v>0</v>
          </cell>
          <cell r="O188">
            <v>0</v>
          </cell>
          <cell r="P188">
            <v>0</v>
          </cell>
          <cell r="Q188">
            <v>0</v>
          </cell>
          <cell r="R188">
            <v>0</v>
          </cell>
          <cell r="S188">
            <v>75000000</v>
          </cell>
          <cell r="T188">
            <v>35000000</v>
          </cell>
          <cell r="U188">
            <v>35000000</v>
          </cell>
          <cell r="V188">
            <v>35000000</v>
          </cell>
          <cell r="W188">
            <v>35000000</v>
          </cell>
          <cell r="X188">
            <v>142635000</v>
          </cell>
          <cell r="Y188">
            <v>0</v>
          </cell>
        </row>
        <row r="189">
          <cell r="B189">
            <v>260</v>
          </cell>
          <cell r="C189">
            <v>20</v>
          </cell>
          <cell r="D189">
            <v>401</v>
          </cell>
          <cell r="E189">
            <v>99</v>
          </cell>
          <cell r="F189">
            <v>0</v>
          </cell>
          <cell r="G189">
            <v>0</v>
          </cell>
          <cell r="H189" t="str">
            <v xml:space="preserve"> Consultoría de apoyo para supervisiones</v>
          </cell>
          <cell r="I189">
            <v>470455000</v>
          </cell>
          <cell r="J189">
            <v>1</v>
          </cell>
          <cell r="K189">
            <v>1</v>
          </cell>
          <cell r="L189">
            <v>470455000</v>
          </cell>
          <cell r="M189">
            <v>0</v>
          </cell>
          <cell r="N189">
            <v>0</v>
          </cell>
          <cell r="O189">
            <v>0</v>
          </cell>
          <cell r="P189">
            <v>0</v>
          </cell>
          <cell r="Q189">
            <v>0</v>
          </cell>
          <cell r="R189">
            <v>0</v>
          </cell>
          <cell r="S189">
            <v>100000000</v>
          </cell>
          <cell r="T189">
            <v>50000000</v>
          </cell>
          <cell r="U189">
            <v>50000000</v>
          </cell>
          <cell r="V189">
            <v>50000000</v>
          </cell>
          <cell r="W189">
            <v>50000000</v>
          </cell>
          <cell r="X189">
            <v>170455000</v>
          </cell>
          <cell r="Y189">
            <v>0</v>
          </cell>
        </row>
        <row r="190">
          <cell r="B190">
            <v>260</v>
          </cell>
          <cell r="C190">
            <v>20</v>
          </cell>
          <cell r="D190">
            <v>401</v>
          </cell>
          <cell r="E190">
            <v>99</v>
          </cell>
          <cell r="F190">
            <v>0</v>
          </cell>
          <cell r="G190">
            <v>0</v>
          </cell>
          <cell r="H190" t="str">
            <v>Contratación de firma independiente para auditoría de Estados Financieros del Programa</v>
          </cell>
          <cell r="I190">
            <v>204670000</v>
          </cell>
          <cell r="J190">
            <v>1</v>
          </cell>
          <cell r="K190">
            <v>1</v>
          </cell>
          <cell r="L190">
            <v>204670000</v>
          </cell>
          <cell r="M190">
            <v>0</v>
          </cell>
          <cell r="N190">
            <v>0</v>
          </cell>
          <cell r="O190">
            <v>0</v>
          </cell>
          <cell r="P190">
            <v>0</v>
          </cell>
          <cell r="Q190">
            <v>0</v>
          </cell>
          <cell r="R190">
            <v>50000000</v>
          </cell>
          <cell r="S190">
            <v>75000000</v>
          </cell>
          <cell r="T190">
            <v>79670000</v>
          </cell>
          <cell r="U190">
            <v>0</v>
          </cell>
          <cell r="V190">
            <v>0</v>
          </cell>
          <cell r="W190">
            <v>0</v>
          </cell>
          <cell r="X190">
            <v>0</v>
          </cell>
          <cell r="Y190">
            <v>0</v>
          </cell>
        </row>
        <row r="191">
          <cell r="B191">
            <v>510</v>
          </cell>
          <cell r="C191">
            <v>20</v>
          </cell>
          <cell r="D191">
            <v>4</v>
          </cell>
          <cell r="E191">
            <v>99</v>
          </cell>
          <cell r="F191" t="str">
            <v>ADQUISICION DE INMUEBLES</v>
          </cell>
          <cell r="G191">
            <v>0</v>
          </cell>
          <cell r="H191">
            <v>0</v>
          </cell>
          <cell r="I191">
            <v>0</v>
          </cell>
          <cell r="J191">
            <v>0</v>
          </cell>
          <cell r="K191">
            <v>0</v>
          </cell>
          <cell r="L191">
            <v>19528425000</v>
          </cell>
          <cell r="M191">
            <v>0</v>
          </cell>
          <cell r="N191">
            <v>0</v>
          </cell>
          <cell r="O191">
            <v>0</v>
          </cell>
          <cell r="P191">
            <v>0</v>
          </cell>
          <cell r="Q191">
            <v>0</v>
          </cell>
          <cell r="R191">
            <v>0</v>
          </cell>
          <cell r="S191">
            <v>0</v>
          </cell>
          <cell r="T191">
            <v>0</v>
          </cell>
          <cell r="U191">
            <v>19528425000</v>
          </cell>
          <cell r="V191">
            <v>0</v>
          </cell>
          <cell r="W191">
            <v>0</v>
          </cell>
          <cell r="X191">
            <v>0</v>
          </cell>
          <cell r="Y191">
            <v>0</v>
          </cell>
        </row>
        <row r="192">
          <cell r="B192">
            <v>510</v>
          </cell>
          <cell r="C192">
            <v>20</v>
          </cell>
          <cell r="D192">
            <v>4</v>
          </cell>
          <cell r="E192">
            <v>99</v>
          </cell>
          <cell r="F192">
            <v>0</v>
          </cell>
          <cell r="G192">
            <v>0</v>
          </cell>
          <cell r="H192" t="str">
            <v>Adquisición de Predios para Patios</v>
          </cell>
          <cell r="I192">
            <v>19528425000</v>
          </cell>
          <cell r="J192">
            <v>1</v>
          </cell>
          <cell r="K192">
            <v>1</v>
          </cell>
          <cell r="L192">
            <v>19528425000</v>
          </cell>
          <cell r="M192">
            <v>0</v>
          </cell>
          <cell r="N192">
            <v>0</v>
          </cell>
          <cell r="O192">
            <v>0</v>
          </cell>
          <cell r="P192">
            <v>0</v>
          </cell>
          <cell r="Q192">
            <v>0</v>
          </cell>
          <cell r="R192">
            <v>0</v>
          </cell>
          <cell r="S192">
            <v>0</v>
          </cell>
          <cell r="T192">
            <v>0</v>
          </cell>
          <cell r="U192">
            <v>19528425000</v>
          </cell>
          <cell r="V192">
            <v>0</v>
          </cell>
          <cell r="W192">
            <v>0</v>
          </cell>
          <cell r="X192">
            <v>0</v>
          </cell>
          <cell r="Y192">
            <v>0</v>
          </cell>
        </row>
        <row r="193">
          <cell r="B193">
            <v>520</v>
          </cell>
          <cell r="C193">
            <v>20</v>
          </cell>
          <cell r="D193">
            <v>13</v>
          </cell>
          <cell r="E193">
            <v>99</v>
          </cell>
          <cell r="F193" t="str">
            <v>CONSTRUCCIONES</v>
          </cell>
          <cell r="G193">
            <v>0</v>
          </cell>
          <cell r="H193">
            <v>0</v>
          </cell>
          <cell r="I193">
            <v>0</v>
          </cell>
          <cell r="J193">
            <v>0</v>
          </cell>
          <cell r="K193">
            <v>0</v>
          </cell>
          <cell r="L193">
            <v>17104708614.545456</v>
          </cell>
          <cell r="M193">
            <v>0</v>
          </cell>
          <cell r="N193">
            <v>0</v>
          </cell>
          <cell r="O193">
            <v>0</v>
          </cell>
          <cell r="P193">
            <v>0</v>
          </cell>
          <cell r="Q193">
            <v>864242424.24242425</v>
          </cell>
          <cell r="R193">
            <v>441060606.06060606</v>
          </cell>
          <cell r="S193">
            <v>441060606.06060606</v>
          </cell>
          <cell r="T193">
            <v>2389560106.060606</v>
          </cell>
          <cell r="U193">
            <v>904143856.060606</v>
          </cell>
          <cell r="V193">
            <v>904143856.060606</v>
          </cell>
          <cell r="W193">
            <v>1637671106.060606</v>
          </cell>
          <cell r="X193">
            <v>1256987037.878788</v>
          </cell>
          <cell r="Y193">
            <v>8265839016.060606</v>
          </cell>
        </row>
        <row r="194">
          <cell r="B194">
            <v>520</v>
          </cell>
          <cell r="C194">
            <v>20</v>
          </cell>
          <cell r="D194">
            <v>13</v>
          </cell>
          <cell r="E194">
            <v>99</v>
          </cell>
          <cell r="F194">
            <v>0</v>
          </cell>
          <cell r="G194">
            <v>0</v>
          </cell>
          <cell r="H194" t="str">
            <v>Obra Mejoramiento Vial B° San Jeronimo y redes de servicios básicos</v>
          </cell>
          <cell r="I194">
            <v>1092727272.7272727</v>
          </cell>
          <cell r="J194">
            <v>1</v>
          </cell>
          <cell r="K194">
            <v>1</v>
          </cell>
          <cell r="L194">
            <v>1092727272.7272727</v>
          </cell>
          <cell r="M194">
            <v>0</v>
          </cell>
          <cell r="N194">
            <v>0</v>
          </cell>
          <cell r="O194">
            <v>0</v>
          </cell>
          <cell r="P194">
            <v>0</v>
          </cell>
          <cell r="Q194">
            <v>364242424.24242425</v>
          </cell>
          <cell r="R194">
            <v>91060606.060606062</v>
          </cell>
          <cell r="S194">
            <v>91060606.060606062</v>
          </cell>
          <cell r="T194">
            <v>91060606.060606062</v>
          </cell>
          <cell r="U194">
            <v>91060606.060606062</v>
          </cell>
          <cell r="V194">
            <v>91060606.060606062</v>
          </cell>
          <cell r="W194">
            <v>91060606.060606062</v>
          </cell>
          <cell r="X194">
            <v>91060606.060606062</v>
          </cell>
          <cell r="Y194">
            <v>91060606.060606062</v>
          </cell>
        </row>
        <row r="195">
          <cell r="B195">
            <v>520</v>
          </cell>
          <cell r="C195">
            <v>20</v>
          </cell>
          <cell r="D195">
            <v>13</v>
          </cell>
          <cell r="E195">
            <v>99</v>
          </cell>
          <cell r="F195">
            <v>0</v>
          </cell>
          <cell r="G195">
            <v>0</v>
          </cell>
          <cell r="H195" t="str">
            <v>Construccion del Centro Comunal, incluye provision e instalacion del mobiliario urbano</v>
          </cell>
          <cell r="I195">
            <v>1565499960.0000002</v>
          </cell>
          <cell r="J195">
            <v>1</v>
          </cell>
          <cell r="K195">
            <v>1</v>
          </cell>
          <cell r="L195">
            <v>1565499960.0000002</v>
          </cell>
          <cell r="M195">
            <v>0</v>
          </cell>
          <cell r="N195">
            <v>0</v>
          </cell>
          <cell r="O195">
            <v>0</v>
          </cell>
          <cell r="P195">
            <v>0</v>
          </cell>
          <cell r="Q195">
            <v>0</v>
          </cell>
          <cell r="R195">
            <v>0</v>
          </cell>
          <cell r="S195">
            <v>0</v>
          </cell>
          <cell r="T195">
            <v>782749500</v>
          </cell>
          <cell r="U195">
            <v>130458250</v>
          </cell>
          <cell r="V195">
            <v>130458250</v>
          </cell>
          <cell r="W195">
            <v>260916500</v>
          </cell>
          <cell r="X195">
            <v>130458250</v>
          </cell>
          <cell r="Y195">
            <v>130459210</v>
          </cell>
        </row>
        <row r="196">
          <cell r="B196">
            <v>520</v>
          </cell>
          <cell r="C196">
            <v>20</v>
          </cell>
          <cell r="D196">
            <v>13</v>
          </cell>
          <cell r="E196">
            <v>99</v>
          </cell>
          <cell r="F196">
            <v>0</v>
          </cell>
          <cell r="G196">
            <v>0</v>
          </cell>
          <cell r="H196" t="str">
            <v>Obra: Construccion de espacios abiertos de uso publico</v>
          </cell>
          <cell r="I196">
            <v>2136750000</v>
          </cell>
          <cell r="J196">
            <v>1</v>
          </cell>
          <cell r="K196">
            <v>1</v>
          </cell>
          <cell r="L196">
            <v>2136750000</v>
          </cell>
          <cell r="M196">
            <v>0</v>
          </cell>
          <cell r="N196">
            <v>0</v>
          </cell>
          <cell r="O196">
            <v>0</v>
          </cell>
          <cell r="P196">
            <v>0</v>
          </cell>
          <cell r="Q196">
            <v>0</v>
          </cell>
          <cell r="R196">
            <v>0</v>
          </cell>
          <cell r="S196">
            <v>0</v>
          </cell>
          <cell r="T196">
            <v>915750000</v>
          </cell>
          <cell r="U196">
            <v>152625000</v>
          </cell>
          <cell r="V196">
            <v>152625000</v>
          </cell>
          <cell r="W196">
            <v>305250000</v>
          </cell>
          <cell r="X196">
            <v>305250000</v>
          </cell>
          <cell r="Y196">
            <v>305250000</v>
          </cell>
        </row>
        <row r="197">
          <cell r="B197">
            <v>520</v>
          </cell>
          <cell r="C197">
            <v>20</v>
          </cell>
          <cell r="D197">
            <v>13</v>
          </cell>
          <cell r="E197">
            <v>99</v>
          </cell>
          <cell r="F197">
            <v>0</v>
          </cell>
          <cell r="G197">
            <v>0</v>
          </cell>
          <cell r="H197" t="str">
            <v>Obra: Mejoramiento Vial y Redes de Servicios Basicos en el Par Binario</v>
          </cell>
          <cell r="I197">
            <v>675665700.00000012</v>
          </cell>
          <cell r="J197">
            <v>1</v>
          </cell>
          <cell r="K197">
            <v>1</v>
          </cell>
          <cell r="L197">
            <v>675665700.00000012</v>
          </cell>
          <cell r="M197">
            <v>0</v>
          </cell>
          <cell r="N197">
            <v>0</v>
          </cell>
          <cell r="O197">
            <v>0</v>
          </cell>
          <cell r="P197">
            <v>0</v>
          </cell>
          <cell r="Q197">
            <v>0</v>
          </cell>
          <cell r="R197">
            <v>0</v>
          </cell>
          <cell r="S197">
            <v>0</v>
          </cell>
          <cell r="T197">
            <v>0</v>
          </cell>
          <cell r="U197">
            <v>0</v>
          </cell>
          <cell r="V197">
            <v>0</v>
          </cell>
          <cell r="W197">
            <v>450444000</v>
          </cell>
          <cell r="X197">
            <v>0</v>
          </cell>
          <cell r="Y197">
            <v>225221700</v>
          </cell>
        </row>
        <row r="198">
          <cell r="B198">
            <v>520</v>
          </cell>
          <cell r="C198">
            <v>20</v>
          </cell>
          <cell r="D198">
            <v>13</v>
          </cell>
          <cell r="E198">
            <v>99</v>
          </cell>
          <cell r="F198">
            <v>0</v>
          </cell>
          <cell r="G198">
            <v>0</v>
          </cell>
          <cell r="H198" t="str">
            <v>Obra: Construccion de las Oficinas de Gobierno, incluye demoliciones</v>
          </cell>
          <cell r="I198">
            <v>790727500</v>
          </cell>
          <cell r="J198">
            <v>1</v>
          </cell>
          <cell r="K198">
            <v>1</v>
          </cell>
          <cell r="L198">
            <v>790727500</v>
          </cell>
          <cell r="M198">
            <v>0</v>
          </cell>
          <cell r="N198">
            <v>0</v>
          </cell>
          <cell r="O198">
            <v>0</v>
          </cell>
          <cell r="P198">
            <v>0</v>
          </cell>
          <cell r="Q198">
            <v>0</v>
          </cell>
          <cell r="R198">
            <v>0</v>
          </cell>
          <cell r="S198">
            <v>0</v>
          </cell>
          <cell r="T198">
            <v>0</v>
          </cell>
          <cell r="U198">
            <v>0</v>
          </cell>
          <cell r="V198">
            <v>0</v>
          </cell>
          <cell r="W198">
            <v>0</v>
          </cell>
          <cell r="X198">
            <v>0</v>
          </cell>
          <cell r="Y198">
            <v>790727500</v>
          </cell>
        </row>
        <row r="199">
          <cell r="B199">
            <v>520</v>
          </cell>
          <cell r="C199">
            <v>20</v>
          </cell>
          <cell r="D199">
            <v>13</v>
          </cell>
          <cell r="E199">
            <v>99</v>
          </cell>
          <cell r="F199">
            <v>0</v>
          </cell>
          <cell r="G199">
            <v>0</v>
          </cell>
          <cell r="H199" t="str">
            <v>Obra Restauración de Edificio Histórico</v>
          </cell>
          <cell r="I199">
            <v>200218181.81818184</v>
          </cell>
          <cell r="J199">
            <v>1</v>
          </cell>
          <cell r="K199">
            <v>1</v>
          </cell>
          <cell r="L199">
            <v>200218181.81818184</v>
          </cell>
          <cell r="M199">
            <v>0</v>
          </cell>
          <cell r="N199">
            <v>0</v>
          </cell>
          <cell r="O199">
            <v>0</v>
          </cell>
          <cell r="P199">
            <v>0</v>
          </cell>
          <cell r="Q199">
            <v>0</v>
          </cell>
          <cell r="R199">
            <v>0</v>
          </cell>
          <cell r="S199">
            <v>0</v>
          </cell>
          <cell r="T199">
            <v>0</v>
          </cell>
          <cell r="U199">
            <v>0</v>
          </cell>
          <cell r="V199">
            <v>0</v>
          </cell>
          <cell r="W199">
            <v>0</v>
          </cell>
          <cell r="X199">
            <v>200218181.81818184</v>
          </cell>
          <cell r="Y199">
            <v>0</v>
          </cell>
        </row>
        <row r="200">
          <cell r="B200">
            <v>520</v>
          </cell>
          <cell r="C200">
            <v>20</v>
          </cell>
          <cell r="D200">
            <v>13</v>
          </cell>
          <cell r="E200">
            <v>99</v>
          </cell>
          <cell r="F200">
            <v>0</v>
          </cell>
          <cell r="G200">
            <v>0</v>
          </cell>
          <cell r="H200" t="str">
            <v>Construcción del Corredor troncal</v>
          </cell>
          <cell r="I200">
            <v>3516480000</v>
          </cell>
          <cell r="J200">
            <v>1</v>
          </cell>
          <cell r="K200">
            <v>1</v>
          </cell>
          <cell r="L200">
            <v>3516480000</v>
          </cell>
          <cell r="M200">
            <v>0</v>
          </cell>
          <cell r="N200">
            <v>0</v>
          </cell>
          <cell r="O200">
            <v>0</v>
          </cell>
          <cell r="P200">
            <v>0</v>
          </cell>
          <cell r="Q200">
            <v>500000000</v>
          </cell>
          <cell r="R200">
            <v>350000000</v>
          </cell>
          <cell r="S200">
            <v>350000000</v>
          </cell>
          <cell r="T200">
            <v>350000000</v>
          </cell>
          <cell r="U200">
            <v>350000000</v>
          </cell>
          <cell r="V200">
            <v>350000000</v>
          </cell>
          <cell r="W200">
            <v>350000000</v>
          </cell>
          <cell r="X200">
            <v>350000000</v>
          </cell>
          <cell r="Y200">
            <v>566480000</v>
          </cell>
        </row>
        <row r="201">
          <cell r="B201">
            <v>520</v>
          </cell>
          <cell r="C201">
            <v>20</v>
          </cell>
          <cell r="D201">
            <v>13</v>
          </cell>
          <cell r="E201">
            <v>99</v>
          </cell>
          <cell r="F201">
            <v>0</v>
          </cell>
          <cell r="G201">
            <v>0</v>
          </cell>
          <cell r="H201" t="str">
            <v>Construcción del Corredor troncal ( Tramo 1 y 4)</v>
          </cell>
          <cell r="I201">
            <v>1641410000</v>
          </cell>
          <cell r="J201">
            <v>1</v>
          </cell>
          <cell r="K201">
            <v>1</v>
          </cell>
          <cell r="L201">
            <v>1641410000</v>
          </cell>
          <cell r="M201">
            <v>0</v>
          </cell>
          <cell r="N201">
            <v>0</v>
          </cell>
          <cell r="O201">
            <v>0</v>
          </cell>
          <cell r="P201">
            <v>0</v>
          </cell>
          <cell r="Q201">
            <v>0</v>
          </cell>
          <cell r="R201">
            <v>0</v>
          </cell>
          <cell r="S201">
            <v>0</v>
          </cell>
          <cell r="T201">
            <v>250000000</v>
          </cell>
          <cell r="U201">
            <v>180000000</v>
          </cell>
          <cell r="V201">
            <v>180000000</v>
          </cell>
          <cell r="W201">
            <v>180000000</v>
          </cell>
          <cell r="X201">
            <v>180000000</v>
          </cell>
          <cell r="Y201">
            <v>671410000</v>
          </cell>
        </row>
        <row r="202">
          <cell r="B202">
            <v>520</v>
          </cell>
          <cell r="C202">
            <v>20</v>
          </cell>
          <cell r="D202">
            <v>13</v>
          </cell>
          <cell r="E202">
            <v>99</v>
          </cell>
          <cell r="F202">
            <v>0</v>
          </cell>
          <cell r="G202">
            <v>0</v>
          </cell>
          <cell r="H202" t="str">
            <v>Construcción de la Terminal Asunción y San Lorenzo</v>
          </cell>
          <cell r="I202">
            <v>5485230000</v>
          </cell>
          <cell r="J202">
            <v>1</v>
          </cell>
          <cell r="K202">
            <v>1</v>
          </cell>
          <cell r="L202">
            <v>5485230000</v>
          </cell>
          <cell r="M202">
            <v>0</v>
          </cell>
          <cell r="N202">
            <v>0</v>
          </cell>
          <cell r="O202">
            <v>0</v>
          </cell>
          <cell r="P202">
            <v>0</v>
          </cell>
          <cell r="Q202">
            <v>0</v>
          </cell>
          <cell r="R202">
            <v>0</v>
          </cell>
          <cell r="S202">
            <v>0</v>
          </cell>
          <cell r="T202">
            <v>0</v>
          </cell>
          <cell r="U202">
            <v>0</v>
          </cell>
          <cell r="V202">
            <v>0</v>
          </cell>
          <cell r="W202">
            <v>0</v>
          </cell>
          <cell r="X202">
            <v>0</v>
          </cell>
          <cell r="Y202">
            <v>5485230000</v>
          </cell>
        </row>
        <row r="203">
          <cell r="B203">
            <v>520</v>
          </cell>
          <cell r="C203">
            <v>20</v>
          </cell>
          <cell r="D203">
            <v>4</v>
          </cell>
          <cell r="E203">
            <v>99</v>
          </cell>
          <cell r="F203" t="str">
            <v>CONSTRUCCIONES</v>
          </cell>
          <cell r="G203">
            <v>0</v>
          </cell>
          <cell r="H203">
            <v>0</v>
          </cell>
          <cell r="I203">
            <v>0</v>
          </cell>
          <cell r="J203">
            <v>0</v>
          </cell>
          <cell r="K203">
            <v>0</v>
          </cell>
          <cell r="L203">
            <v>114131559118.18182</v>
          </cell>
          <cell r="M203">
            <v>0</v>
          </cell>
          <cell r="N203">
            <v>0</v>
          </cell>
          <cell r="O203">
            <v>0</v>
          </cell>
          <cell r="P203">
            <v>0</v>
          </cell>
          <cell r="Q203">
            <v>5750000000</v>
          </cell>
          <cell r="R203">
            <v>7850000000</v>
          </cell>
          <cell r="S203">
            <v>7850000000</v>
          </cell>
          <cell r="T203">
            <v>11350000000</v>
          </cell>
          <cell r="U203">
            <v>11850000000</v>
          </cell>
          <cell r="V203">
            <v>11871755000</v>
          </cell>
          <cell r="W203">
            <v>11959090909.090908</v>
          </cell>
          <cell r="X203">
            <v>11850000000</v>
          </cell>
          <cell r="Y203">
            <v>33800713209</v>
          </cell>
        </row>
        <row r="204">
          <cell r="B204">
            <v>520</v>
          </cell>
          <cell r="C204">
            <v>20</v>
          </cell>
          <cell r="D204">
            <v>4</v>
          </cell>
          <cell r="E204">
            <v>99</v>
          </cell>
          <cell r="F204">
            <v>0</v>
          </cell>
          <cell r="G204">
            <v>0</v>
          </cell>
          <cell r="H204" t="str">
            <v xml:space="preserve"> Fiscalización de la obra Mejoramiento Vial y Redes de Servicios Basicos en el Par Binario</v>
          </cell>
          <cell r="I204">
            <v>32633209.090909094</v>
          </cell>
          <cell r="J204">
            <v>1</v>
          </cell>
          <cell r="K204">
            <v>1</v>
          </cell>
          <cell r="L204">
            <v>32633209.090909094</v>
          </cell>
          <cell r="M204">
            <v>0</v>
          </cell>
          <cell r="N204">
            <v>0</v>
          </cell>
          <cell r="O204">
            <v>0</v>
          </cell>
          <cell r="P204">
            <v>0</v>
          </cell>
          <cell r="Q204">
            <v>0</v>
          </cell>
          <cell r="R204">
            <v>0</v>
          </cell>
          <cell r="S204">
            <v>0</v>
          </cell>
          <cell r="T204">
            <v>0</v>
          </cell>
          <cell r="U204">
            <v>0</v>
          </cell>
          <cell r="V204">
            <v>21755000</v>
          </cell>
          <cell r="W204">
            <v>0</v>
          </cell>
          <cell r="X204">
            <v>0</v>
          </cell>
          <cell r="Y204">
            <v>10878209</v>
          </cell>
        </row>
        <row r="205">
          <cell r="B205">
            <v>520</v>
          </cell>
          <cell r="C205">
            <v>20</v>
          </cell>
          <cell r="D205">
            <v>4</v>
          </cell>
          <cell r="E205">
            <v>99</v>
          </cell>
          <cell r="F205">
            <v>0</v>
          </cell>
          <cell r="G205">
            <v>0</v>
          </cell>
          <cell r="H205" t="str">
            <v>Fiscalizacion Oficina de Gobierno</v>
          </cell>
          <cell r="I205">
            <v>90909090.909090921</v>
          </cell>
          <cell r="J205">
            <v>1</v>
          </cell>
          <cell r="K205">
            <v>1</v>
          </cell>
          <cell r="L205">
            <v>90909090.909090921</v>
          </cell>
          <cell r="M205">
            <v>0</v>
          </cell>
          <cell r="N205">
            <v>0</v>
          </cell>
          <cell r="O205">
            <v>0</v>
          </cell>
          <cell r="P205">
            <v>0</v>
          </cell>
          <cell r="Q205">
            <v>0</v>
          </cell>
          <cell r="R205">
            <v>0</v>
          </cell>
          <cell r="S205">
            <v>0</v>
          </cell>
          <cell r="T205">
            <v>0</v>
          </cell>
          <cell r="U205">
            <v>0</v>
          </cell>
          <cell r="V205">
            <v>0</v>
          </cell>
          <cell r="W205">
            <v>90909090.909090921</v>
          </cell>
          <cell r="X205">
            <v>0</v>
          </cell>
          <cell r="Y205">
            <v>0</v>
          </cell>
        </row>
        <row r="206">
          <cell r="B206">
            <v>520</v>
          </cell>
          <cell r="C206">
            <v>20</v>
          </cell>
          <cell r="D206">
            <v>4</v>
          </cell>
          <cell r="E206">
            <v>99</v>
          </cell>
          <cell r="F206">
            <v>0</v>
          </cell>
          <cell r="G206">
            <v>0</v>
          </cell>
          <cell r="H206" t="str">
            <v xml:space="preserve">Fiscalizacion Restauración de Edificio Histórico </v>
          </cell>
          <cell r="I206">
            <v>18181818.18181818</v>
          </cell>
          <cell r="J206">
            <v>1</v>
          </cell>
          <cell r="K206">
            <v>1</v>
          </cell>
          <cell r="L206">
            <v>18181818.18181818</v>
          </cell>
          <cell r="M206">
            <v>0</v>
          </cell>
          <cell r="N206">
            <v>0</v>
          </cell>
          <cell r="O206">
            <v>0</v>
          </cell>
          <cell r="P206">
            <v>0</v>
          </cell>
          <cell r="Q206">
            <v>0</v>
          </cell>
          <cell r="R206">
            <v>0</v>
          </cell>
          <cell r="S206">
            <v>0</v>
          </cell>
          <cell r="T206">
            <v>0</v>
          </cell>
          <cell r="U206">
            <v>0</v>
          </cell>
          <cell r="V206">
            <v>0</v>
          </cell>
          <cell r="W206">
            <v>18181818.18181818</v>
          </cell>
          <cell r="X206">
            <v>0</v>
          </cell>
          <cell r="Y206">
            <v>0</v>
          </cell>
        </row>
        <row r="207">
          <cell r="B207">
            <v>520</v>
          </cell>
          <cell r="C207">
            <v>20</v>
          </cell>
          <cell r="D207">
            <v>4</v>
          </cell>
          <cell r="E207">
            <v>99</v>
          </cell>
          <cell r="F207">
            <v>0</v>
          </cell>
          <cell r="G207">
            <v>0</v>
          </cell>
          <cell r="H207" t="str">
            <v>Construcción del Corredor troncal</v>
          </cell>
          <cell r="I207">
            <v>69839965000</v>
          </cell>
          <cell r="J207">
            <v>1</v>
          </cell>
          <cell r="K207">
            <v>1</v>
          </cell>
          <cell r="L207">
            <v>69839965000</v>
          </cell>
          <cell r="M207">
            <v>0</v>
          </cell>
          <cell r="N207">
            <v>0</v>
          </cell>
          <cell r="O207">
            <v>0</v>
          </cell>
          <cell r="P207">
            <v>0</v>
          </cell>
          <cell r="Q207">
            <v>5000000000</v>
          </cell>
          <cell r="R207">
            <v>7500000000</v>
          </cell>
          <cell r="S207">
            <v>7500000000</v>
          </cell>
          <cell r="T207">
            <v>7500000000</v>
          </cell>
          <cell r="U207">
            <v>7500000000</v>
          </cell>
          <cell r="V207">
            <v>7500000000</v>
          </cell>
          <cell r="W207">
            <v>7500000000</v>
          </cell>
          <cell r="X207">
            <v>7500000000</v>
          </cell>
          <cell r="Y207">
            <v>12339965000</v>
          </cell>
        </row>
        <row r="208">
          <cell r="B208">
            <v>520</v>
          </cell>
          <cell r="C208">
            <v>20</v>
          </cell>
          <cell r="D208">
            <v>4</v>
          </cell>
          <cell r="E208">
            <v>99</v>
          </cell>
          <cell r="F208">
            <v>0</v>
          </cell>
          <cell r="G208">
            <v>0</v>
          </cell>
          <cell r="H208" t="str">
            <v>Construcción del Corredor troncal ( Tramo 1 y 4)</v>
          </cell>
          <cell r="I208">
            <v>35451010000</v>
          </cell>
          <cell r="J208">
            <v>1</v>
          </cell>
          <cell r="K208">
            <v>1</v>
          </cell>
          <cell r="L208">
            <v>35451010000</v>
          </cell>
          <cell r="M208">
            <v>0</v>
          </cell>
          <cell r="N208">
            <v>0</v>
          </cell>
          <cell r="O208">
            <v>0</v>
          </cell>
          <cell r="P208">
            <v>0</v>
          </cell>
          <cell r="Q208">
            <v>0</v>
          </cell>
          <cell r="R208">
            <v>0</v>
          </cell>
          <cell r="S208">
            <v>0</v>
          </cell>
          <cell r="T208">
            <v>2500000000</v>
          </cell>
          <cell r="U208">
            <v>3500000000</v>
          </cell>
          <cell r="V208">
            <v>3500000000</v>
          </cell>
          <cell r="W208">
            <v>3500000000</v>
          </cell>
          <cell r="X208">
            <v>3500000000</v>
          </cell>
          <cell r="Y208">
            <v>18951010000</v>
          </cell>
        </row>
        <row r="209">
          <cell r="B209">
            <v>520</v>
          </cell>
          <cell r="C209">
            <v>20</v>
          </cell>
          <cell r="D209">
            <v>4</v>
          </cell>
          <cell r="E209">
            <v>99</v>
          </cell>
          <cell r="F209">
            <v>0</v>
          </cell>
          <cell r="G209">
            <v>0</v>
          </cell>
          <cell r="H209" t="str">
            <v>Fiscalizadoras Sistema Troncal y Redes ( 11 km)</v>
          </cell>
          <cell r="I209">
            <v>4255680000</v>
          </cell>
          <cell r="J209">
            <v>1</v>
          </cell>
          <cell r="K209">
            <v>1</v>
          </cell>
          <cell r="L209">
            <v>4255680000</v>
          </cell>
          <cell r="M209">
            <v>0</v>
          </cell>
          <cell r="N209">
            <v>0</v>
          </cell>
          <cell r="O209">
            <v>0</v>
          </cell>
          <cell r="P209">
            <v>0</v>
          </cell>
          <cell r="Q209">
            <v>750000000</v>
          </cell>
          <cell r="R209">
            <v>350000000</v>
          </cell>
          <cell r="S209">
            <v>350000000</v>
          </cell>
          <cell r="T209">
            <v>350000000</v>
          </cell>
          <cell r="U209">
            <v>350000000</v>
          </cell>
          <cell r="V209">
            <v>350000000</v>
          </cell>
          <cell r="W209">
            <v>350000000</v>
          </cell>
          <cell r="X209">
            <v>350000000</v>
          </cell>
          <cell r="Y209">
            <v>1055680000</v>
          </cell>
        </row>
        <row r="210">
          <cell r="B210">
            <v>520</v>
          </cell>
          <cell r="C210">
            <v>20</v>
          </cell>
          <cell r="D210">
            <v>4</v>
          </cell>
          <cell r="E210">
            <v>99</v>
          </cell>
          <cell r="F210">
            <v>0</v>
          </cell>
          <cell r="G210">
            <v>0</v>
          </cell>
          <cell r="H210" t="str">
            <v xml:space="preserve"> Fiscalizadoras Sistema Troncal y Redes ( Puntas )</v>
          </cell>
          <cell r="I210">
            <v>4443180000</v>
          </cell>
          <cell r="J210">
            <v>1</v>
          </cell>
          <cell r="K210">
            <v>1</v>
          </cell>
          <cell r="L210">
            <v>4443180000</v>
          </cell>
          <cell r="M210">
            <v>0</v>
          </cell>
          <cell r="N210">
            <v>0</v>
          </cell>
          <cell r="O210">
            <v>0</v>
          </cell>
          <cell r="P210">
            <v>0</v>
          </cell>
          <cell r="Q210">
            <v>0</v>
          </cell>
          <cell r="R210">
            <v>0</v>
          </cell>
          <cell r="S210">
            <v>0</v>
          </cell>
          <cell r="T210">
            <v>1000000000</v>
          </cell>
          <cell r="U210">
            <v>500000000</v>
          </cell>
          <cell r="V210">
            <v>500000000</v>
          </cell>
          <cell r="W210">
            <v>500000000</v>
          </cell>
          <cell r="X210">
            <v>500000000</v>
          </cell>
          <cell r="Y210">
            <v>1443180000</v>
          </cell>
        </row>
        <row r="211">
          <cell r="B211">
            <v>520</v>
          </cell>
          <cell r="C211">
            <v>20</v>
          </cell>
          <cell r="D211">
            <v>303</v>
          </cell>
          <cell r="E211">
            <v>99</v>
          </cell>
          <cell r="F211" t="str">
            <v>CONSTRUCCIONES</v>
          </cell>
          <cell r="G211">
            <v>0</v>
          </cell>
          <cell r="H211">
            <v>0</v>
          </cell>
          <cell r="I211">
            <v>0</v>
          </cell>
          <cell r="J211">
            <v>0</v>
          </cell>
          <cell r="K211">
            <v>0</v>
          </cell>
          <cell r="L211">
            <v>35000000000</v>
          </cell>
          <cell r="M211">
            <v>0</v>
          </cell>
          <cell r="N211">
            <v>0</v>
          </cell>
          <cell r="O211">
            <v>0</v>
          </cell>
          <cell r="P211">
            <v>0</v>
          </cell>
          <cell r="Q211">
            <v>2000000000</v>
          </cell>
          <cell r="R211">
            <v>1500000000</v>
          </cell>
          <cell r="S211">
            <v>1500000000</v>
          </cell>
          <cell r="T211">
            <v>4000000000</v>
          </cell>
          <cell r="U211">
            <v>3500000000</v>
          </cell>
          <cell r="V211">
            <v>3500000000</v>
          </cell>
          <cell r="W211">
            <v>3500000000</v>
          </cell>
          <cell r="X211">
            <v>3500000000</v>
          </cell>
          <cell r="Y211">
            <v>12000000000</v>
          </cell>
        </row>
        <row r="212">
          <cell r="B212">
            <v>520</v>
          </cell>
          <cell r="C212">
            <v>20</v>
          </cell>
          <cell r="D212">
            <v>303</v>
          </cell>
          <cell r="E212">
            <v>99</v>
          </cell>
          <cell r="F212">
            <v>0</v>
          </cell>
          <cell r="G212">
            <v>0</v>
          </cell>
          <cell r="H212" t="str">
            <v>Obra: Construccion de las Oficinas de Gobierno, incluye demoliciones</v>
          </cell>
          <cell r="I212">
            <v>2000000000</v>
          </cell>
          <cell r="J212">
            <v>1</v>
          </cell>
          <cell r="K212">
            <v>1</v>
          </cell>
          <cell r="L212">
            <v>2000000000</v>
          </cell>
          <cell r="M212">
            <v>0</v>
          </cell>
          <cell r="N212">
            <v>0</v>
          </cell>
          <cell r="O212">
            <v>0</v>
          </cell>
          <cell r="P212">
            <v>0</v>
          </cell>
          <cell r="Q212">
            <v>0</v>
          </cell>
          <cell r="R212">
            <v>0</v>
          </cell>
          <cell r="S212">
            <v>0</v>
          </cell>
          <cell r="T212">
            <v>0</v>
          </cell>
          <cell r="U212">
            <v>0</v>
          </cell>
          <cell r="V212">
            <v>0</v>
          </cell>
          <cell r="W212">
            <v>0</v>
          </cell>
          <cell r="X212">
            <v>0</v>
          </cell>
          <cell r="Y212">
            <v>2000000000</v>
          </cell>
        </row>
        <row r="213">
          <cell r="B213">
            <v>520</v>
          </cell>
          <cell r="C213">
            <v>20</v>
          </cell>
          <cell r="D213">
            <v>303</v>
          </cell>
          <cell r="E213">
            <v>99</v>
          </cell>
          <cell r="F213">
            <v>0</v>
          </cell>
          <cell r="G213">
            <v>0</v>
          </cell>
          <cell r="H213" t="str">
            <v>Construcción del Corredor troncal</v>
          </cell>
          <cell r="I213">
            <v>18000000000</v>
          </cell>
          <cell r="J213">
            <v>1</v>
          </cell>
          <cell r="K213">
            <v>1</v>
          </cell>
          <cell r="L213">
            <v>18000000000</v>
          </cell>
          <cell r="M213">
            <v>0</v>
          </cell>
          <cell r="N213">
            <v>0</v>
          </cell>
          <cell r="O213">
            <v>0</v>
          </cell>
          <cell r="P213">
            <v>0</v>
          </cell>
          <cell r="Q213">
            <v>2000000000</v>
          </cell>
          <cell r="R213">
            <v>1500000000</v>
          </cell>
          <cell r="S213">
            <v>1500000000</v>
          </cell>
          <cell r="T213">
            <v>1500000000</v>
          </cell>
          <cell r="U213">
            <v>1500000000</v>
          </cell>
          <cell r="V213">
            <v>1500000000</v>
          </cell>
          <cell r="W213">
            <v>1500000000</v>
          </cell>
          <cell r="X213">
            <v>1500000000</v>
          </cell>
          <cell r="Y213">
            <v>5500000000</v>
          </cell>
        </row>
        <row r="214">
          <cell r="B214">
            <v>520</v>
          </cell>
          <cell r="C214">
            <v>20</v>
          </cell>
          <cell r="D214">
            <v>303</v>
          </cell>
          <cell r="E214">
            <v>99</v>
          </cell>
          <cell r="F214">
            <v>0</v>
          </cell>
          <cell r="G214">
            <v>0</v>
          </cell>
          <cell r="H214" t="str">
            <v>Construcción del Corredor troncal ( Tramo 1 y 4)</v>
          </cell>
          <cell r="I214">
            <v>15000000000</v>
          </cell>
          <cell r="J214">
            <v>1</v>
          </cell>
          <cell r="K214">
            <v>1</v>
          </cell>
          <cell r="L214">
            <v>15000000000</v>
          </cell>
          <cell r="M214">
            <v>0</v>
          </cell>
          <cell r="N214">
            <v>0</v>
          </cell>
          <cell r="O214">
            <v>0</v>
          </cell>
          <cell r="P214">
            <v>0</v>
          </cell>
          <cell r="Q214">
            <v>0</v>
          </cell>
          <cell r="R214">
            <v>0</v>
          </cell>
          <cell r="S214">
            <v>0</v>
          </cell>
          <cell r="T214">
            <v>2500000000</v>
          </cell>
          <cell r="U214">
            <v>2000000000</v>
          </cell>
          <cell r="V214">
            <v>2000000000</v>
          </cell>
          <cell r="W214">
            <v>2000000000</v>
          </cell>
          <cell r="X214">
            <v>2000000000</v>
          </cell>
          <cell r="Y214">
            <v>4500000000</v>
          </cell>
        </row>
        <row r="215">
          <cell r="B215">
            <v>520</v>
          </cell>
          <cell r="C215">
            <v>20</v>
          </cell>
          <cell r="D215">
            <v>401</v>
          </cell>
          <cell r="E215">
            <v>99</v>
          </cell>
          <cell r="F215" t="str">
            <v>CONSTRUCCIONES</v>
          </cell>
          <cell r="G215">
            <v>0</v>
          </cell>
          <cell r="H215">
            <v>0</v>
          </cell>
          <cell r="I215">
            <v>0</v>
          </cell>
          <cell r="J215">
            <v>0</v>
          </cell>
          <cell r="K215">
            <v>0</v>
          </cell>
          <cell r="L215">
            <v>127960151267.27274</v>
          </cell>
          <cell r="M215">
            <v>0</v>
          </cell>
          <cell r="N215">
            <v>0</v>
          </cell>
          <cell r="O215">
            <v>0</v>
          </cell>
          <cell r="P215">
            <v>0</v>
          </cell>
          <cell r="Q215">
            <v>5109090000</v>
          </cell>
          <cell r="R215">
            <v>5477272500</v>
          </cell>
          <cell r="S215">
            <v>5477272500</v>
          </cell>
          <cell r="T215">
            <v>11551560000</v>
          </cell>
          <cell r="U215">
            <v>12114653750</v>
          </cell>
          <cell r="V215">
            <v>12311371750</v>
          </cell>
          <cell r="W215">
            <v>17849227090.909092</v>
          </cell>
          <cell r="X215">
            <v>14143085568.181818</v>
          </cell>
          <cell r="Y215">
            <v>43926618108</v>
          </cell>
        </row>
        <row r="216">
          <cell r="B216">
            <v>520</v>
          </cell>
          <cell r="C216">
            <v>20</v>
          </cell>
          <cell r="D216">
            <v>401</v>
          </cell>
          <cell r="E216">
            <v>99</v>
          </cell>
          <cell r="F216">
            <v>0</v>
          </cell>
          <cell r="G216">
            <v>0</v>
          </cell>
          <cell r="H216" t="str">
            <v>Obra Mejoramiento Vial B° San Jeronimo y redes de servicios básicos</v>
          </cell>
          <cell r="I216">
            <v>927272727.27272725</v>
          </cell>
          <cell r="J216">
            <v>1</v>
          </cell>
          <cell r="K216">
            <v>1</v>
          </cell>
          <cell r="L216">
            <v>927272727.27272725</v>
          </cell>
          <cell r="M216">
            <v>0</v>
          </cell>
          <cell r="N216">
            <v>0</v>
          </cell>
          <cell r="O216">
            <v>0</v>
          </cell>
          <cell r="P216">
            <v>0</v>
          </cell>
          <cell r="Q216">
            <v>309090000</v>
          </cell>
          <cell r="R216">
            <v>77272500</v>
          </cell>
          <cell r="S216">
            <v>77272500</v>
          </cell>
          <cell r="T216">
            <v>77272500</v>
          </cell>
          <cell r="U216">
            <v>77272500</v>
          </cell>
          <cell r="V216">
            <v>77272500</v>
          </cell>
          <cell r="W216">
            <v>77272500</v>
          </cell>
          <cell r="X216">
            <v>77272500</v>
          </cell>
          <cell r="Y216">
            <v>77275227</v>
          </cell>
        </row>
        <row r="217">
          <cell r="B217">
            <v>520</v>
          </cell>
          <cell r="C217">
            <v>20</v>
          </cell>
          <cell r="D217">
            <v>401</v>
          </cell>
          <cell r="E217">
            <v>99</v>
          </cell>
          <cell r="F217">
            <v>0</v>
          </cell>
          <cell r="G217">
            <v>0</v>
          </cell>
          <cell r="H217" t="str">
            <v>Construccion del Centro Comunal, incluye provision e instalacion del mobiliario urbano</v>
          </cell>
          <cell r="I217">
            <v>1333574040</v>
          </cell>
          <cell r="J217">
            <v>1</v>
          </cell>
          <cell r="K217">
            <v>1</v>
          </cell>
          <cell r="L217">
            <v>1333574040</v>
          </cell>
          <cell r="M217">
            <v>0</v>
          </cell>
          <cell r="N217">
            <v>0</v>
          </cell>
          <cell r="O217">
            <v>0</v>
          </cell>
          <cell r="P217">
            <v>0</v>
          </cell>
          <cell r="Q217">
            <v>0</v>
          </cell>
          <cell r="R217">
            <v>0</v>
          </cell>
          <cell r="S217">
            <v>0</v>
          </cell>
          <cell r="T217">
            <v>666787500</v>
          </cell>
          <cell r="U217">
            <v>111131250</v>
          </cell>
          <cell r="V217">
            <v>111131250</v>
          </cell>
          <cell r="W217">
            <v>222262500</v>
          </cell>
          <cell r="X217">
            <v>111131250</v>
          </cell>
          <cell r="Y217">
            <v>111130290</v>
          </cell>
        </row>
        <row r="218">
          <cell r="B218">
            <v>520</v>
          </cell>
          <cell r="C218">
            <v>20</v>
          </cell>
          <cell r="D218">
            <v>401</v>
          </cell>
          <cell r="E218">
            <v>99</v>
          </cell>
          <cell r="F218">
            <v>0</v>
          </cell>
          <cell r="G218">
            <v>0</v>
          </cell>
          <cell r="H218" t="str">
            <v>Obra: Construccion de espacios abiertos de uso publico</v>
          </cell>
          <cell r="I218">
            <v>367500000</v>
          </cell>
          <cell r="J218">
            <v>1</v>
          </cell>
          <cell r="K218">
            <v>1</v>
          </cell>
          <cell r="L218">
            <v>367500000</v>
          </cell>
          <cell r="M218">
            <v>0</v>
          </cell>
          <cell r="N218">
            <v>0</v>
          </cell>
          <cell r="O218">
            <v>0</v>
          </cell>
          <cell r="P218">
            <v>0</v>
          </cell>
          <cell r="Q218">
            <v>0</v>
          </cell>
          <cell r="R218">
            <v>0</v>
          </cell>
          <cell r="S218">
            <v>0</v>
          </cell>
          <cell r="T218">
            <v>157500000</v>
          </cell>
          <cell r="U218">
            <v>26250000</v>
          </cell>
          <cell r="V218">
            <v>26250000</v>
          </cell>
          <cell r="W218">
            <v>52500000</v>
          </cell>
          <cell r="X218">
            <v>52500000</v>
          </cell>
          <cell r="Y218">
            <v>52500000</v>
          </cell>
        </row>
        <row r="219">
          <cell r="B219">
            <v>520</v>
          </cell>
          <cell r="C219">
            <v>20</v>
          </cell>
          <cell r="D219">
            <v>401</v>
          </cell>
          <cell r="E219">
            <v>99</v>
          </cell>
          <cell r="F219">
            <v>0</v>
          </cell>
          <cell r="G219">
            <v>0</v>
          </cell>
          <cell r="H219" t="str">
            <v>Obra: Mejoramiento Vial y Redes de Servicios Basicos en el Par Binario</v>
          </cell>
          <cell r="I219">
            <v>6759424500</v>
          </cell>
          <cell r="J219">
            <v>1</v>
          </cell>
          <cell r="K219">
            <v>1</v>
          </cell>
          <cell r="L219">
            <v>6759424500</v>
          </cell>
          <cell r="M219">
            <v>0</v>
          </cell>
          <cell r="N219">
            <v>0</v>
          </cell>
          <cell r="O219">
            <v>0</v>
          </cell>
          <cell r="P219">
            <v>0</v>
          </cell>
          <cell r="Q219">
            <v>0</v>
          </cell>
          <cell r="R219">
            <v>0</v>
          </cell>
          <cell r="S219">
            <v>0</v>
          </cell>
          <cell r="T219">
            <v>0</v>
          </cell>
          <cell r="U219">
            <v>0</v>
          </cell>
          <cell r="V219">
            <v>0</v>
          </cell>
          <cell r="W219">
            <v>4506283000</v>
          </cell>
          <cell r="X219">
            <v>0</v>
          </cell>
          <cell r="Y219">
            <v>2253141500</v>
          </cell>
        </row>
        <row r="220">
          <cell r="B220">
            <v>520</v>
          </cell>
          <cell r="C220">
            <v>20</v>
          </cell>
          <cell r="D220">
            <v>401</v>
          </cell>
          <cell r="E220">
            <v>99</v>
          </cell>
          <cell r="F220">
            <v>0</v>
          </cell>
          <cell r="G220">
            <v>0</v>
          </cell>
          <cell r="H220" t="str">
            <v xml:space="preserve"> Fiscalización de la obra Mejoramiento Vial y Redes de Servicios Basicos en el Par Binario</v>
          </cell>
          <cell r="I220">
            <v>295076590.90909094</v>
          </cell>
          <cell r="J220">
            <v>1</v>
          </cell>
          <cell r="K220">
            <v>1</v>
          </cell>
          <cell r="L220">
            <v>295076590.90909094</v>
          </cell>
          <cell r="M220">
            <v>0</v>
          </cell>
          <cell r="N220">
            <v>0</v>
          </cell>
          <cell r="O220">
            <v>0</v>
          </cell>
          <cell r="P220">
            <v>0</v>
          </cell>
          <cell r="Q220">
            <v>0</v>
          </cell>
          <cell r="R220">
            <v>0</v>
          </cell>
          <cell r="S220">
            <v>0</v>
          </cell>
          <cell r="T220">
            <v>0</v>
          </cell>
          <cell r="U220">
            <v>0</v>
          </cell>
          <cell r="V220">
            <v>196718000</v>
          </cell>
          <cell r="W220">
            <v>0</v>
          </cell>
          <cell r="X220">
            <v>0</v>
          </cell>
          <cell r="Y220">
            <v>98358591</v>
          </cell>
        </row>
        <row r="221">
          <cell r="B221">
            <v>520</v>
          </cell>
          <cell r="C221">
            <v>20</v>
          </cell>
          <cell r="D221">
            <v>401</v>
          </cell>
          <cell r="E221">
            <v>99</v>
          </cell>
          <cell r="F221">
            <v>0</v>
          </cell>
          <cell r="G221">
            <v>0</v>
          </cell>
          <cell r="H221" t="str">
            <v>Obra: Construccion de las Oficinas de Gobierno, incluye demoliciones</v>
          </cell>
          <cell r="I221">
            <v>5907272500</v>
          </cell>
          <cell r="J221">
            <v>1</v>
          </cell>
          <cell r="K221">
            <v>1</v>
          </cell>
          <cell r="L221">
            <v>5907272500</v>
          </cell>
          <cell r="M221">
            <v>0</v>
          </cell>
          <cell r="N221">
            <v>0</v>
          </cell>
          <cell r="O221">
            <v>0</v>
          </cell>
          <cell r="P221">
            <v>0</v>
          </cell>
          <cell r="Q221">
            <v>0</v>
          </cell>
          <cell r="R221">
            <v>0</v>
          </cell>
          <cell r="S221">
            <v>0</v>
          </cell>
          <cell r="T221">
            <v>0</v>
          </cell>
          <cell r="U221">
            <v>0</v>
          </cell>
          <cell r="V221">
            <v>0</v>
          </cell>
          <cell r="W221">
            <v>0</v>
          </cell>
          <cell r="X221">
            <v>0</v>
          </cell>
          <cell r="Y221">
            <v>5907272500</v>
          </cell>
        </row>
        <row r="222">
          <cell r="B222">
            <v>520</v>
          </cell>
          <cell r="C222">
            <v>20</v>
          </cell>
          <cell r="D222">
            <v>401</v>
          </cell>
          <cell r="E222">
            <v>99</v>
          </cell>
          <cell r="F222">
            <v>0</v>
          </cell>
          <cell r="G222">
            <v>0</v>
          </cell>
          <cell r="H222" t="str">
            <v>Fiscalizacion Oficina de Gobierno</v>
          </cell>
          <cell r="I222">
            <v>909090909.09090912</v>
          </cell>
          <cell r="J222">
            <v>1</v>
          </cell>
          <cell r="K222">
            <v>1</v>
          </cell>
          <cell r="L222">
            <v>909090909.09090912</v>
          </cell>
          <cell r="M222">
            <v>0</v>
          </cell>
          <cell r="N222">
            <v>0</v>
          </cell>
          <cell r="O222">
            <v>0</v>
          </cell>
          <cell r="P222">
            <v>0</v>
          </cell>
          <cell r="Q222">
            <v>0</v>
          </cell>
          <cell r="R222">
            <v>0</v>
          </cell>
          <cell r="S222">
            <v>0</v>
          </cell>
          <cell r="T222">
            <v>0</v>
          </cell>
          <cell r="U222">
            <v>0</v>
          </cell>
          <cell r="V222">
            <v>0</v>
          </cell>
          <cell r="W222">
            <v>909090909.09090912</v>
          </cell>
          <cell r="X222">
            <v>0</v>
          </cell>
          <cell r="Y222">
            <v>0</v>
          </cell>
        </row>
        <row r="223">
          <cell r="B223">
            <v>520</v>
          </cell>
          <cell r="C223">
            <v>20</v>
          </cell>
          <cell r="D223">
            <v>401</v>
          </cell>
          <cell r="E223">
            <v>99</v>
          </cell>
          <cell r="F223">
            <v>0</v>
          </cell>
          <cell r="G223">
            <v>0</v>
          </cell>
          <cell r="H223" t="str">
            <v>Obra Restauración de Edificio Histórico</v>
          </cell>
          <cell r="I223">
            <v>2002181818.1818182</v>
          </cell>
          <cell r="J223">
            <v>1</v>
          </cell>
          <cell r="K223">
            <v>1</v>
          </cell>
          <cell r="L223">
            <v>2002181818.1818182</v>
          </cell>
          <cell r="M223">
            <v>0</v>
          </cell>
          <cell r="N223">
            <v>0</v>
          </cell>
          <cell r="O223">
            <v>0</v>
          </cell>
          <cell r="P223">
            <v>0</v>
          </cell>
          <cell r="Q223">
            <v>0</v>
          </cell>
          <cell r="R223">
            <v>0</v>
          </cell>
          <cell r="S223">
            <v>0</v>
          </cell>
          <cell r="T223">
            <v>0</v>
          </cell>
          <cell r="U223">
            <v>0</v>
          </cell>
          <cell r="V223">
            <v>0</v>
          </cell>
          <cell r="W223">
            <v>0</v>
          </cell>
          <cell r="X223">
            <v>2002181818.1818182</v>
          </cell>
          <cell r="Y223">
            <v>0</v>
          </cell>
        </row>
        <row r="224">
          <cell r="B224">
            <v>520</v>
          </cell>
          <cell r="C224">
            <v>20</v>
          </cell>
          <cell r="D224">
            <v>401</v>
          </cell>
          <cell r="E224">
            <v>99</v>
          </cell>
          <cell r="F224">
            <v>0</v>
          </cell>
          <cell r="G224">
            <v>0</v>
          </cell>
          <cell r="H224" t="str">
            <v xml:space="preserve">Fiscalizacion Restauración de Edificio Histórico </v>
          </cell>
          <cell r="I224">
            <v>181818181.81818181</v>
          </cell>
          <cell r="J224">
            <v>1</v>
          </cell>
          <cell r="K224">
            <v>1</v>
          </cell>
          <cell r="L224">
            <v>181818181.81818181</v>
          </cell>
          <cell r="M224">
            <v>0</v>
          </cell>
          <cell r="N224">
            <v>0</v>
          </cell>
          <cell r="O224">
            <v>0</v>
          </cell>
          <cell r="P224">
            <v>0</v>
          </cell>
          <cell r="Q224">
            <v>0</v>
          </cell>
          <cell r="R224">
            <v>0</v>
          </cell>
          <cell r="S224">
            <v>0</v>
          </cell>
          <cell r="T224">
            <v>0</v>
          </cell>
          <cell r="U224">
            <v>0</v>
          </cell>
          <cell r="V224">
            <v>0</v>
          </cell>
          <cell r="W224">
            <v>181818181.81818181</v>
          </cell>
          <cell r="X224">
            <v>0</v>
          </cell>
          <cell r="Y224">
            <v>0</v>
          </cell>
        </row>
        <row r="225">
          <cell r="B225">
            <v>520</v>
          </cell>
          <cell r="C225">
            <v>20</v>
          </cell>
          <cell r="D225">
            <v>401</v>
          </cell>
          <cell r="E225">
            <v>99</v>
          </cell>
          <cell r="F225">
            <v>0</v>
          </cell>
          <cell r="G225">
            <v>0</v>
          </cell>
          <cell r="H225" t="str">
            <v>Construcción del Corredor troncal</v>
          </cell>
          <cell r="I225">
            <v>49476710000</v>
          </cell>
          <cell r="J225">
            <v>1</v>
          </cell>
          <cell r="K225">
            <v>1</v>
          </cell>
          <cell r="L225">
            <v>49476710000</v>
          </cell>
          <cell r="M225">
            <v>0</v>
          </cell>
          <cell r="N225">
            <v>0</v>
          </cell>
          <cell r="O225">
            <v>0</v>
          </cell>
          <cell r="P225">
            <v>0</v>
          </cell>
          <cell r="Q225">
            <v>4500000000</v>
          </cell>
          <cell r="R225">
            <v>5000000000</v>
          </cell>
          <cell r="S225">
            <v>5000000000</v>
          </cell>
          <cell r="T225">
            <v>5000000000</v>
          </cell>
          <cell r="U225">
            <v>5000000000</v>
          </cell>
          <cell r="V225">
            <v>5000000000</v>
          </cell>
          <cell r="W225">
            <v>5000000000</v>
          </cell>
          <cell r="X225">
            <v>5000000000</v>
          </cell>
          <cell r="Y225">
            <v>9976710000</v>
          </cell>
        </row>
        <row r="226">
          <cell r="B226">
            <v>520</v>
          </cell>
          <cell r="C226">
            <v>20</v>
          </cell>
          <cell r="D226">
            <v>401</v>
          </cell>
          <cell r="E226">
            <v>99</v>
          </cell>
          <cell r="F226">
            <v>0</v>
          </cell>
          <cell r="G226">
            <v>0</v>
          </cell>
          <cell r="H226" t="str">
            <v>Construcción del Corredor troncal ( Tramo 1 y 4)</v>
          </cell>
          <cell r="I226">
            <v>39671820000</v>
          </cell>
          <cell r="J226">
            <v>1</v>
          </cell>
          <cell r="K226">
            <v>1</v>
          </cell>
          <cell r="L226">
            <v>39671820000</v>
          </cell>
          <cell r="M226">
            <v>0</v>
          </cell>
          <cell r="N226">
            <v>0</v>
          </cell>
          <cell r="O226">
            <v>0</v>
          </cell>
          <cell r="P226">
            <v>0</v>
          </cell>
          <cell r="Q226">
            <v>0</v>
          </cell>
          <cell r="R226">
            <v>0</v>
          </cell>
          <cell r="S226">
            <v>0</v>
          </cell>
          <cell r="T226">
            <v>5000000000</v>
          </cell>
          <cell r="U226">
            <v>6000000000</v>
          </cell>
          <cell r="V226">
            <v>6000000000</v>
          </cell>
          <cell r="W226">
            <v>6000000000</v>
          </cell>
          <cell r="X226">
            <v>6000000000</v>
          </cell>
          <cell r="Y226">
            <v>10671820000</v>
          </cell>
        </row>
        <row r="227">
          <cell r="B227">
            <v>520</v>
          </cell>
          <cell r="C227">
            <v>20</v>
          </cell>
          <cell r="D227">
            <v>401</v>
          </cell>
          <cell r="E227">
            <v>99</v>
          </cell>
          <cell r="F227">
            <v>0</v>
          </cell>
          <cell r="G227">
            <v>0</v>
          </cell>
          <cell r="H227" t="str">
            <v>Fiscalizadoras Sistema Troncal y Redes ( 11 km)</v>
          </cell>
          <cell r="I227">
            <v>3431820000</v>
          </cell>
          <cell r="J227">
            <v>1</v>
          </cell>
          <cell r="K227">
            <v>1</v>
          </cell>
          <cell r="L227">
            <v>3431820000</v>
          </cell>
          <cell r="M227">
            <v>0</v>
          </cell>
          <cell r="N227">
            <v>0</v>
          </cell>
          <cell r="O227">
            <v>0</v>
          </cell>
          <cell r="P227">
            <v>0</v>
          </cell>
          <cell r="Q227">
            <v>300000000</v>
          </cell>
          <cell r="R227">
            <v>400000000</v>
          </cell>
          <cell r="S227">
            <v>400000000</v>
          </cell>
          <cell r="T227">
            <v>400000000</v>
          </cell>
          <cell r="U227">
            <v>400000000</v>
          </cell>
          <cell r="V227">
            <v>400000000</v>
          </cell>
          <cell r="W227">
            <v>400000000</v>
          </cell>
          <cell r="X227">
            <v>400000000</v>
          </cell>
          <cell r="Y227">
            <v>331820000</v>
          </cell>
        </row>
        <row r="228">
          <cell r="B228">
            <v>520</v>
          </cell>
          <cell r="C228">
            <v>20</v>
          </cell>
          <cell r="D228">
            <v>401</v>
          </cell>
          <cell r="E228">
            <v>99</v>
          </cell>
          <cell r="F228">
            <v>0</v>
          </cell>
          <cell r="G228">
            <v>0</v>
          </cell>
          <cell r="H228" t="str">
            <v xml:space="preserve"> Fiscalizadoras Sistema Troncal y Redes ( Puntas )</v>
          </cell>
          <cell r="I228">
            <v>3431820000</v>
          </cell>
          <cell r="J228">
            <v>1</v>
          </cell>
          <cell r="K228">
            <v>1</v>
          </cell>
          <cell r="L228">
            <v>3431820000</v>
          </cell>
          <cell r="M228">
            <v>0</v>
          </cell>
          <cell r="N228">
            <v>0</v>
          </cell>
          <cell r="O228">
            <v>0</v>
          </cell>
          <cell r="P228">
            <v>0</v>
          </cell>
          <cell r="Q228">
            <v>0</v>
          </cell>
          <cell r="R228">
            <v>0</v>
          </cell>
          <cell r="S228">
            <v>0</v>
          </cell>
          <cell r="T228">
            <v>250000000</v>
          </cell>
          <cell r="U228">
            <v>500000000</v>
          </cell>
          <cell r="V228">
            <v>500000000</v>
          </cell>
          <cell r="W228">
            <v>500000000</v>
          </cell>
          <cell r="X228">
            <v>500000000</v>
          </cell>
          <cell r="Y228">
            <v>1181820000</v>
          </cell>
        </row>
        <row r="229">
          <cell r="B229">
            <v>520</v>
          </cell>
          <cell r="C229">
            <v>20</v>
          </cell>
          <cell r="D229">
            <v>401</v>
          </cell>
          <cell r="E229">
            <v>99</v>
          </cell>
          <cell r="F229">
            <v>0</v>
          </cell>
          <cell r="G229">
            <v>0</v>
          </cell>
          <cell r="H229" t="str">
            <v>Construcción de la Terminal Asunción y San Lorenzo</v>
          </cell>
          <cell r="I229">
            <v>13264770000</v>
          </cell>
          <cell r="J229">
            <v>1</v>
          </cell>
          <cell r="K229">
            <v>1</v>
          </cell>
          <cell r="L229">
            <v>13264770000</v>
          </cell>
          <cell r="M229">
            <v>0</v>
          </cell>
          <cell r="N229">
            <v>0</v>
          </cell>
          <cell r="O229">
            <v>0</v>
          </cell>
          <cell r="P229">
            <v>0</v>
          </cell>
          <cell r="Q229">
            <v>0</v>
          </cell>
          <cell r="R229">
            <v>0</v>
          </cell>
          <cell r="S229">
            <v>0</v>
          </cell>
          <cell r="T229">
            <v>0</v>
          </cell>
          <cell r="U229">
            <v>0</v>
          </cell>
          <cell r="V229">
            <v>0</v>
          </cell>
          <cell r="W229">
            <v>0</v>
          </cell>
          <cell r="X229">
            <v>0</v>
          </cell>
          <cell r="Y229">
            <v>13264770000</v>
          </cell>
        </row>
        <row r="230">
          <cell r="B230">
            <v>580</v>
          </cell>
          <cell r="C230">
            <v>20</v>
          </cell>
          <cell r="D230">
            <v>13</v>
          </cell>
          <cell r="E230">
            <v>99</v>
          </cell>
          <cell r="F230" t="str">
            <v>ESTUDIOS PROY. INVERSION</v>
          </cell>
          <cell r="G230">
            <v>0</v>
          </cell>
          <cell r="H230">
            <v>0</v>
          </cell>
          <cell r="I230">
            <v>0</v>
          </cell>
          <cell r="J230">
            <v>0</v>
          </cell>
          <cell r="K230">
            <v>0</v>
          </cell>
          <cell r="L230">
            <v>382725000</v>
          </cell>
          <cell r="M230">
            <v>0</v>
          </cell>
          <cell r="N230">
            <v>0</v>
          </cell>
          <cell r="O230">
            <v>0</v>
          </cell>
          <cell r="P230">
            <v>0</v>
          </cell>
          <cell r="Q230">
            <v>0</v>
          </cell>
          <cell r="R230">
            <v>0</v>
          </cell>
          <cell r="S230">
            <v>0</v>
          </cell>
          <cell r="T230">
            <v>7500000</v>
          </cell>
          <cell r="U230">
            <v>22500000</v>
          </cell>
          <cell r="V230">
            <v>50000000</v>
          </cell>
          <cell r="W230">
            <v>60000000</v>
          </cell>
          <cell r="X230">
            <v>60000000</v>
          </cell>
          <cell r="Y230">
            <v>182725000</v>
          </cell>
        </row>
        <row r="231">
          <cell r="B231">
            <v>580</v>
          </cell>
          <cell r="C231">
            <v>20</v>
          </cell>
          <cell r="D231">
            <v>13</v>
          </cell>
          <cell r="E231">
            <v>99</v>
          </cell>
          <cell r="F231">
            <v>0</v>
          </cell>
          <cell r="G231">
            <v>0</v>
          </cell>
          <cell r="H231" t="str">
            <v xml:space="preserve"> Consultoría de diseño para la Inserción Urbana del Proyecto Y Tratamiento Paisajístico del Corredor</v>
          </cell>
          <cell r="I231">
            <v>90910000</v>
          </cell>
          <cell r="J231">
            <v>1</v>
          </cell>
          <cell r="K231">
            <v>1</v>
          </cell>
          <cell r="L231">
            <v>90910000</v>
          </cell>
          <cell r="M231">
            <v>0</v>
          </cell>
          <cell r="N231">
            <v>0</v>
          </cell>
          <cell r="O231">
            <v>0</v>
          </cell>
          <cell r="P231">
            <v>0</v>
          </cell>
          <cell r="Q231">
            <v>0</v>
          </cell>
          <cell r="R231">
            <v>0</v>
          </cell>
          <cell r="S231">
            <v>0</v>
          </cell>
          <cell r="T231">
            <v>7500000</v>
          </cell>
          <cell r="U231">
            <v>10000000</v>
          </cell>
          <cell r="V231">
            <v>10000000</v>
          </cell>
          <cell r="W231">
            <v>10000000</v>
          </cell>
          <cell r="X231">
            <v>10000000</v>
          </cell>
          <cell r="Y231">
            <v>43410000</v>
          </cell>
        </row>
        <row r="232">
          <cell r="B232">
            <v>580</v>
          </cell>
          <cell r="C232">
            <v>20</v>
          </cell>
          <cell r="D232">
            <v>13</v>
          </cell>
          <cell r="E232">
            <v>99</v>
          </cell>
          <cell r="F232">
            <v>0</v>
          </cell>
          <cell r="G232">
            <v>0</v>
          </cell>
          <cell r="H232" t="str">
            <v>Consultoría de Diseño la Red de Ciclovias, sistemas peatonales y paradas en el Centro Histórico</v>
          </cell>
          <cell r="I232">
            <v>45455000</v>
          </cell>
          <cell r="J232">
            <v>1</v>
          </cell>
          <cell r="K232">
            <v>1</v>
          </cell>
          <cell r="L232">
            <v>45455000</v>
          </cell>
          <cell r="M232">
            <v>0</v>
          </cell>
          <cell r="N232">
            <v>0</v>
          </cell>
          <cell r="O232">
            <v>0</v>
          </cell>
          <cell r="P232">
            <v>0</v>
          </cell>
          <cell r="Q232">
            <v>0</v>
          </cell>
          <cell r="R232">
            <v>0</v>
          </cell>
          <cell r="S232">
            <v>0</v>
          </cell>
          <cell r="T232">
            <v>0</v>
          </cell>
          <cell r="U232">
            <v>5000000</v>
          </cell>
          <cell r="V232">
            <v>10000000</v>
          </cell>
          <cell r="W232">
            <v>10000000</v>
          </cell>
          <cell r="X232">
            <v>10000000</v>
          </cell>
          <cell r="Y232">
            <v>10455000</v>
          </cell>
        </row>
        <row r="233">
          <cell r="B233">
            <v>580</v>
          </cell>
          <cell r="C233">
            <v>20</v>
          </cell>
          <cell r="D233">
            <v>13</v>
          </cell>
          <cell r="E233">
            <v>99</v>
          </cell>
          <cell r="F233">
            <v>0</v>
          </cell>
          <cell r="G233">
            <v>0</v>
          </cell>
          <cell r="H233" t="str">
            <v>Consultoria para el Analisis y Diseño de Sistemas de Estacionamientos en el corredor</v>
          </cell>
          <cell r="I233">
            <v>110000000</v>
          </cell>
          <cell r="J233">
            <v>1</v>
          </cell>
          <cell r="K233">
            <v>1</v>
          </cell>
          <cell r="L233">
            <v>110000000</v>
          </cell>
          <cell r="M233">
            <v>0</v>
          </cell>
          <cell r="N233">
            <v>0</v>
          </cell>
          <cell r="O233">
            <v>0</v>
          </cell>
          <cell r="P233">
            <v>0</v>
          </cell>
          <cell r="Q233">
            <v>0</v>
          </cell>
          <cell r="R233">
            <v>0</v>
          </cell>
          <cell r="S233">
            <v>0</v>
          </cell>
          <cell r="T233">
            <v>0</v>
          </cell>
          <cell r="U233">
            <v>0</v>
          </cell>
          <cell r="V233">
            <v>15000000</v>
          </cell>
          <cell r="W233">
            <v>25000000</v>
          </cell>
          <cell r="X233">
            <v>25000000</v>
          </cell>
          <cell r="Y233">
            <v>45000000</v>
          </cell>
        </row>
        <row r="234">
          <cell r="B234">
            <v>580</v>
          </cell>
          <cell r="C234">
            <v>20</v>
          </cell>
          <cell r="D234">
            <v>13</v>
          </cell>
          <cell r="E234">
            <v>99</v>
          </cell>
          <cell r="F234">
            <v>0</v>
          </cell>
          <cell r="G234">
            <v>0</v>
          </cell>
          <cell r="H234" t="str">
            <v>Diseño del Centro de Control Operacional</v>
          </cell>
          <cell r="I234">
            <v>68180000</v>
          </cell>
          <cell r="J234">
            <v>1</v>
          </cell>
          <cell r="K234">
            <v>1</v>
          </cell>
          <cell r="L234">
            <v>68180000</v>
          </cell>
          <cell r="M234">
            <v>0</v>
          </cell>
          <cell r="N234">
            <v>0</v>
          </cell>
          <cell r="O234">
            <v>0</v>
          </cell>
          <cell r="P234">
            <v>0</v>
          </cell>
          <cell r="Q234">
            <v>0</v>
          </cell>
          <cell r="R234">
            <v>0</v>
          </cell>
          <cell r="S234">
            <v>0</v>
          </cell>
          <cell r="T234">
            <v>0</v>
          </cell>
          <cell r="U234">
            <v>0</v>
          </cell>
          <cell r="V234">
            <v>0</v>
          </cell>
          <cell r="W234">
            <v>0</v>
          </cell>
          <cell r="X234">
            <v>0</v>
          </cell>
          <cell r="Y234">
            <v>68180000</v>
          </cell>
        </row>
        <row r="235">
          <cell r="B235">
            <v>580</v>
          </cell>
          <cell r="C235">
            <v>20</v>
          </cell>
          <cell r="D235">
            <v>13</v>
          </cell>
          <cell r="E235">
            <v>99</v>
          </cell>
          <cell r="F235">
            <v>0</v>
          </cell>
          <cell r="G235">
            <v>0</v>
          </cell>
          <cell r="H235" t="str">
            <v>Consultoria de Estructuración del modelo tarifario y del Plan de Negocios</v>
          </cell>
          <cell r="I235">
            <v>68180000</v>
          </cell>
          <cell r="J235">
            <v>1</v>
          </cell>
          <cell r="K235">
            <v>1</v>
          </cell>
          <cell r="L235">
            <v>68180000</v>
          </cell>
          <cell r="M235">
            <v>0</v>
          </cell>
          <cell r="N235">
            <v>0</v>
          </cell>
          <cell r="O235">
            <v>0</v>
          </cell>
          <cell r="P235">
            <v>0</v>
          </cell>
          <cell r="Q235">
            <v>0</v>
          </cell>
          <cell r="R235">
            <v>0</v>
          </cell>
          <cell r="S235">
            <v>0</v>
          </cell>
          <cell r="T235">
            <v>0</v>
          </cell>
          <cell r="U235">
            <v>7500000</v>
          </cell>
          <cell r="V235">
            <v>15000000</v>
          </cell>
          <cell r="W235">
            <v>15000000</v>
          </cell>
          <cell r="X235">
            <v>15000000</v>
          </cell>
          <cell r="Y235">
            <v>15680000</v>
          </cell>
        </row>
        <row r="236">
          <cell r="B236">
            <v>580</v>
          </cell>
          <cell r="C236">
            <v>20</v>
          </cell>
          <cell r="D236">
            <v>401</v>
          </cell>
          <cell r="E236">
            <v>99</v>
          </cell>
          <cell r="F236" t="str">
            <v>ESTUDIOS PROY. INVERSION</v>
          </cell>
          <cell r="G236">
            <v>0</v>
          </cell>
          <cell r="H236">
            <v>0</v>
          </cell>
          <cell r="I236">
            <v>0</v>
          </cell>
          <cell r="J236">
            <v>0</v>
          </cell>
          <cell r="K236">
            <v>0</v>
          </cell>
          <cell r="L236">
            <v>5793729090.909091</v>
          </cell>
          <cell r="M236">
            <v>0</v>
          </cell>
          <cell r="N236">
            <v>199454000</v>
          </cell>
          <cell r="O236">
            <v>445183091</v>
          </cell>
          <cell r="P236">
            <v>451817182</v>
          </cell>
          <cell r="Q236">
            <v>136363818</v>
          </cell>
          <cell r="R236">
            <v>721818000</v>
          </cell>
          <cell r="S236">
            <v>0</v>
          </cell>
          <cell r="T236">
            <v>831818000</v>
          </cell>
          <cell r="U236">
            <v>320000000</v>
          </cell>
          <cell r="V236">
            <v>410000000</v>
          </cell>
          <cell r="W236">
            <v>410000000</v>
          </cell>
          <cell r="X236">
            <v>410000000</v>
          </cell>
          <cell r="Y236">
            <v>1457275000</v>
          </cell>
        </row>
        <row r="237">
          <cell r="B237">
            <v>580</v>
          </cell>
          <cell r="C237">
            <v>20</v>
          </cell>
          <cell r="D237">
            <v>401</v>
          </cell>
          <cell r="E237">
            <v>99</v>
          </cell>
          <cell r="F237">
            <v>0</v>
          </cell>
          <cell r="G237">
            <v>0</v>
          </cell>
          <cell r="H237" t="str">
            <v>Consultoria Diseno Ejecutivo del Centro Comunal y Mirador</v>
          </cell>
          <cell r="I237">
            <v>181818181.81818181</v>
          </cell>
          <cell r="J237">
            <v>1</v>
          </cell>
          <cell r="K237">
            <v>1</v>
          </cell>
          <cell r="L237">
            <v>181818181.81818181</v>
          </cell>
          <cell r="M237">
            <v>0</v>
          </cell>
          <cell r="N237">
            <v>0</v>
          </cell>
          <cell r="O237">
            <v>90910000</v>
          </cell>
          <cell r="P237">
            <v>90908182</v>
          </cell>
          <cell r="Q237">
            <v>0</v>
          </cell>
          <cell r="R237">
            <v>0</v>
          </cell>
          <cell r="S237">
            <v>0</v>
          </cell>
          <cell r="T237">
            <v>0</v>
          </cell>
          <cell r="U237">
            <v>0</v>
          </cell>
          <cell r="V237">
            <v>0</v>
          </cell>
          <cell r="W237">
            <v>0</v>
          </cell>
          <cell r="X237">
            <v>0</v>
          </cell>
          <cell r="Y237">
            <v>0</v>
          </cell>
        </row>
        <row r="238">
          <cell r="B238">
            <v>580</v>
          </cell>
          <cell r="C238">
            <v>20</v>
          </cell>
          <cell r="D238">
            <v>401</v>
          </cell>
          <cell r="E238">
            <v>99</v>
          </cell>
          <cell r="F238">
            <v>0</v>
          </cell>
          <cell r="G238">
            <v>0</v>
          </cell>
          <cell r="H238" t="str">
            <v>Consultoría Diseño de Espacios Abiertos de Uso Público</v>
          </cell>
          <cell r="I238">
            <v>81000000</v>
          </cell>
          <cell r="J238">
            <v>1</v>
          </cell>
          <cell r="K238">
            <v>1</v>
          </cell>
          <cell r="L238">
            <v>81000000</v>
          </cell>
          <cell r="M238">
            <v>0</v>
          </cell>
          <cell r="N238">
            <v>54000000</v>
          </cell>
          <cell r="O238">
            <v>27000000</v>
          </cell>
          <cell r="P238">
            <v>0</v>
          </cell>
          <cell r="Q238">
            <v>0</v>
          </cell>
          <cell r="R238">
            <v>0</v>
          </cell>
          <cell r="S238">
            <v>0</v>
          </cell>
          <cell r="T238">
            <v>0</v>
          </cell>
          <cell r="U238">
            <v>0</v>
          </cell>
          <cell r="V238">
            <v>0</v>
          </cell>
          <cell r="W238">
            <v>0</v>
          </cell>
          <cell r="X238">
            <v>0</v>
          </cell>
          <cell r="Y238">
            <v>0</v>
          </cell>
        </row>
        <row r="239">
          <cell r="B239">
            <v>580</v>
          </cell>
          <cell r="C239">
            <v>20</v>
          </cell>
          <cell r="D239">
            <v>401</v>
          </cell>
          <cell r="E239">
            <v>99</v>
          </cell>
          <cell r="F239">
            <v>0</v>
          </cell>
          <cell r="G239">
            <v>0</v>
          </cell>
          <cell r="H239" t="str">
            <v>Consultoría de ajuste y ampliacíón de Diseño Ejecutivo del Par Binario</v>
          </cell>
          <cell r="I239">
            <v>290909090.90909088</v>
          </cell>
          <cell r="J239">
            <v>1</v>
          </cell>
          <cell r="K239">
            <v>1</v>
          </cell>
          <cell r="L239">
            <v>290909090.90909088</v>
          </cell>
          <cell r="M239">
            <v>0</v>
          </cell>
          <cell r="N239">
            <v>145454000</v>
          </cell>
          <cell r="O239">
            <v>145455091</v>
          </cell>
          <cell r="P239">
            <v>0</v>
          </cell>
          <cell r="Q239">
            <v>0</v>
          </cell>
          <cell r="R239">
            <v>0</v>
          </cell>
          <cell r="S239">
            <v>0</v>
          </cell>
          <cell r="T239">
            <v>0</v>
          </cell>
          <cell r="U239">
            <v>0</v>
          </cell>
          <cell r="V239">
            <v>0</v>
          </cell>
          <cell r="W239">
            <v>0</v>
          </cell>
          <cell r="X239">
            <v>0</v>
          </cell>
          <cell r="Y239">
            <v>0</v>
          </cell>
        </row>
        <row r="240">
          <cell r="B240">
            <v>580</v>
          </cell>
          <cell r="C240">
            <v>20</v>
          </cell>
          <cell r="D240">
            <v>401</v>
          </cell>
          <cell r="E240">
            <v>99</v>
          </cell>
          <cell r="F240">
            <v>0</v>
          </cell>
          <cell r="G240">
            <v>0</v>
          </cell>
          <cell r="H240" t="str">
            <v>Consultoría para Diseño Ejecutivo de las Oficinas de Gobierno (incluye areas comunes)</v>
          </cell>
          <cell r="I240">
            <v>1804545000</v>
          </cell>
          <cell r="J240">
            <v>1</v>
          </cell>
          <cell r="K240">
            <v>1</v>
          </cell>
          <cell r="L240">
            <v>1804545000</v>
          </cell>
          <cell r="M240">
            <v>0</v>
          </cell>
          <cell r="N240">
            <v>0</v>
          </cell>
          <cell r="O240">
            <v>0</v>
          </cell>
          <cell r="P240">
            <v>360909000</v>
          </cell>
          <cell r="Q240">
            <v>0</v>
          </cell>
          <cell r="R240">
            <v>721818000</v>
          </cell>
          <cell r="S240">
            <v>0</v>
          </cell>
          <cell r="T240">
            <v>721818000</v>
          </cell>
          <cell r="U240">
            <v>0</v>
          </cell>
          <cell r="V240">
            <v>0</v>
          </cell>
          <cell r="W240">
            <v>0</v>
          </cell>
          <cell r="X240">
            <v>0</v>
          </cell>
          <cell r="Y240">
            <v>0</v>
          </cell>
        </row>
        <row r="241">
          <cell r="B241">
            <v>580</v>
          </cell>
          <cell r="C241">
            <v>20</v>
          </cell>
          <cell r="D241">
            <v>401</v>
          </cell>
          <cell r="E241">
            <v>99</v>
          </cell>
          <cell r="F241">
            <v>0</v>
          </cell>
          <cell r="G241">
            <v>0</v>
          </cell>
          <cell r="H241" t="str">
            <v>Consultoría Diseño Ejecutivo y Protocolo de Intervención Edificio Histórico</v>
          </cell>
          <cell r="I241">
            <v>318181818.18181813</v>
          </cell>
          <cell r="J241">
            <v>1</v>
          </cell>
          <cell r="K241">
            <v>1</v>
          </cell>
          <cell r="L241">
            <v>318181818.18181813</v>
          </cell>
          <cell r="M241">
            <v>0</v>
          </cell>
          <cell r="N241">
            <v>0</v>
          </cell>
          <cell r="O241">
            <v>181818000</v>
          </cell>
          <cell r="P241">
            <v>0</v>
          </cell>
          <cell r="Q241">
            <v>136363818</v>
          </cell>
          <cell r="R241">
            <v>0</v>
          </cell>
          <cell r="S241">
            <v>0</v>
          </cell>
          <cell r="T241">
            <v>0</v>
          </cell>
          <cell r="U241">
            <v>0</v>
          </cell>
          <cell r="V241">
            <v>0</v>
          </cell>
          <cell r="W241">
            <v>0</v>
          </cell>
          <cell r="X241">
            <v>0</v>
          </cell>
          <cell r="Y241">
            <v>0</v>
          </cell>
        </row>
        <row r="242">
          <cell r="B242">
            <v>580</v>
          </cell>
          <cell r="C242">
            <v>20</v>
          </cell>
          <cell r="D242">
            <v>401</v>
          </cell>
          <cell r="E242">
            <v>99</v>
          </cell>
          <cell r="F242">
            <v>0</v>
          </cell>
          <cell r="G242">
            <v>0</v>
          </cell>
          <cell r="H242" t="str">
            <v xml:space="preserve"> Consultoría de diseño para la Inserción Urbana del Proyecto Y Tratamiento Paisajístico del Corredor</v>
          </cell>
          <cell r="I242">
            <v>909090000</v>
          </cell>
          <cell r="J242">
            <v>1</v>
          </cell>
          <cell r="K242">
            <v>1</v>
          </cell>
          <cell r="L242">
            <v>909090000</v>
          </cell>
          <cell r="M242">
            <v>0</v>
          </cell>
          <cell r="N242">
            <v>0</v>
          </cell>
          <cell r="O242">
            <v>0</v>
          </cell>
          <cell r="P242">
            <v>0</v>
          </cell>
          <cell r="Q242">
            <v>0</v>
          </cell>
          <cell r="R242">
            <v>0</v>
          </cell>
          <cell r="S242">
            <v>0</v>
          </cell>
          <cell r="T242">
            <v>75000000</v>
          </cell>
          <cell r="U242">
            <v>150000000</v>
          </cell>
          <cell r="V242">
            <v>150000000</v>
          </cell>
          <cell r="W242">
            <v>150000000</v>
          </cell>
          <cell r="X242">
            <v>150000000</v>
          </cell>
          <cell r="Y242">
            <v>234090000</v>
          </cell>
        </row>
        <row r="243">
          <cell r="B243">
            <v>580</v>
          </cell>
          <cell r="C243">
            <v>20</v>
          </cell>
          <cell r="D243">
            <v>401</v>
          </cell>
          <cell r="E243">
            <v>99</v>
          </cell>
          <cell r="F243">
            <v>0</v>
          </cell>
          <cell r="G243">
            <v>0</v>
          </cell>
          <cell r="H243" t="str">
            <v>Consultoría de Diseño la Red de Ciclovias, sistemas peatonales y paradas en el Centro Histórico</v>
          </cell>
          <cell r="I243">
            <v>454545000</v>
          </cell>
          <cell r="J243">
            <v>1</v>
          </cell>
          <cell r="K243">
            <v>1</v>
          </cell>
          <cell r="L243">
            <v>454545000</v>
          </cell>
          <cell r="M243">
            <v>0</v>
          </cell>
          <cell r="N243">
            <v>0</v>
          </cell>
          <cell r="O243">
            <v>0</v>
          </cell>
          <cell r="P243">
            <v>0</v>
          </cell>
          <cell r="Q243">
            <v>0</v>
          </cell>
          <cell r="R243">
            <v>0</v>
          </cell>
          <cell r="S243">
            <v>0</v>
          </cell>
          <cell r="T243">
            <v>35000000</v>
          </cell>
          <cell r="U243">
            <v>75000000</v>
          </cell>
          <cell r="V243">
            <v>75000000</v>
          </cell>
          <cell r="W243">
            <v>75000000</v>
          </cell>
          <cell r="X243">
            <v>75000000</v>
          </cell>
          <cell r="Y243">
            <v>119545000</v>
          </cell>
        </row>
        <row r="244">
          <cell r="B244">
            <v>580</v>
          </cell>
          <cell r="C244">
            <v>20</v>
          </cell>
          <cell r="D244">
            <v>401</v>
          </cell>
          <cell r="E244">
            <v>99</v>
          </cell>
          <cell r="F244">
            <v>0</v>
          </cell>
          <cell r="G244">
            <v>0</v>
          </cell>
          <cell r="H244" t="str">
            <v>Consultoria para el Analisis y Diseño de Sistemas de Estacionamientos en el corredor</v>
          </cell>
          <cell r="I244">
            <v>390000000</v>
          </cell>
          <cell r="J244">
            <v>1</v>
          </cell>
          <cell r="K244">
            <v>1</v>
          </cell>
          <cell r="L244">
            <v>390000000</v>
          </cell>
          <cell r="M244">
            <v>0</v>
          </cell>
          <cell r="N244">
            <v>0</v>
          </cell>
          <cell r="O244">
            <v>0</v>
          </cell>
          <cell r="P244">
            <v>0</v>
          </cell>
          <cell r="Q244">
            <v>0</v>
          </cell>
          <cell r="R244">
            <v>0</v>
          </cell>
          <cell r="S244">
            <v>0</v>
          </cell>
          <cell r="T244">
            <v>0</v>
          </cell>
          <cell r="U244">
            <v>45000000</v>
          </cell>
          <cell r="V244">
            <v>60000000</v>
          </cell>
          <cell r="W244">
            <v>60000000</v>
          </cell>
          <cell r="X244">
            <v>60000000</v>
          </cell>
          <cell r="Y244">
            <v>165000000</v>
          </cell>
        </row>
        <row r="245">
          <cell r="B245">
            <v>580</v>
          </cell>
          <cell r="C245">
            <v>20</v>
          </cell>
          <cell r="D245">
            <v>401</v>
          </cell>
          <cell r="E245">
            <v>99</v>
          </cell>
          <cell r="F245">
            <v>0</v>
          </cell>
          <cell r="G245">
            <v>0</v>
          </cell>
          <cell r="H245" t="str">
            <v xml:space="preserve"> Diseño del Centro de Control Operacional</v>
          </cell>
          <cell r="I245">
            <v>681820000</v>
          </cell>
          <cell r="J245">
            <v>1</v>
          </cell>
          <cell r="K245">
            <v>1</v>
          </cell>
          <cell r="L245">
            <v>681820000</v>
          </cell>
          <cell r="M245">
            <v>0</v>
          </cell>
          <cell r="N245">
            <v>0</v>
          </cell>
          <cell r="O245">
            <v>0</v>
          </cell>
          <cell r="P245">
            <v>0</v>
          </cell>
          <cell r="Q245">
            <v>0</v>
          </cell>
          <cell r="R245">
            <v>0</v>
          </cell>
          <cell r="S245">
            <v>0</v>
          </cell>
          <cell r="T245">
            <v>0</v>
          </cell>
          <cell r="U245">
            <v>0</v>
          </cell>
          <cell r="V245">
            <v>0</v>
          </cell>
          <cell r="W245">
            <v>0</v>
          </cell>
          <cell r="X245">
            <v>0</v>
          </cell>
          <cell r="Y245">
            <v>681820000</v>
          </cell>
        </row>
        <row r="246">
          <cell r="B246">
            <v>580</v>
          </cell>
          <cell r="C246">
            <v>20</v>
          </cell>
          <cell r="D246">
            <v>401</v>
          </cell>
          <cell r="E246">
            <v>99</v>
          </cell>
          <cell r="F246">
            <v>0</v>
          </cell>
          <cell r="G246">
            <v>0</v>
          </cell>
          <cell r="H246" t="str">
            <v>Consultoria de Estructuración del modelo tarifario y del Plan de Negocios</v>
          </cell>
          <cell r="I246">
            <v>681820000</v>
          </cell>
          <cell r="J246">
            <v>1</v>
          </cell>
          <cell r="K246">
            <v>1</v>
          </cell>
          <cell r="L246">
            <v>681820000</v>
          </cell>
          <cell r="M246">
            <v>0</v>
          </cell>
          <cell r="N246">
            <v>0</v>
          </cell>
          <cell r="O246">
            <v>0</v>
          </cell>
          <cell r="P246">
            <v>0</v>
          </cell>
          <cell r="Q246">
            <v>0</v>
          </cell>
          <cell r="R246">
            <v>0</v>
          </cell>
          <cell r="S246">
            <v>0</v>
          </cell>
          <cell r="T246">
            <v>0</v>
          </cell>
          <cell r="U246">
            <v>50000000</v>
          </cell>
          <cell r="V246">
            <v>125000000</v>
          </cell>
          <cell r="W246">
            <v>125000000</v>
          </cell>
          <cell r="X246">
            <v>125000000</v>
          </cell>
          <cell r="Y246">
            <v>256820000</v>
          </cell>
        </row>
      </sheetData>
      <sheetData sheetId="4"/>
      <sheetData sheetId="5">
        <row r="1">
          <cell r="A1">
            <v>111</v>
          </cell>
        </row>
      </sheetData>
      <sheetData sheetId="6"/>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nual de Contrataciones"/>
      <sheetName val="Entidades"/>
      <sheetName val="Clasificador"/>
      <sheetName val="G04_01-01 revisado"/>
    </sheetNames>
    <sheetDataSet>
      <sheetData sheetId="0"/>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3"/>
      <sheetName val="Hoja2 (2)"/>
      <sheetName val="Tabla_1998"/>
      <sheetName val="Entidades"/>
      <sheetName val="G04_001"/>
    </sheetNames>
    <sheetDataSet>
      <sheetData sheetId="0"/>
      <sheetData sheetId="1"/>
      <sheetData sheetId="2"/>
      <sheetData sheetId="3"/>
      <sheetData sheetId="4"/>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nual de Contrataciones"/>
      <sheetName val="Entidades"/>
      <sheetName val="Clasificador"/>
    </sheetNames>
    <sheetDataSet>
      <sheetData sheetId="0">
        <row r="1">
          <cell r="C1" t="str">
            <v>11-1</v>
          </cell>
        </row>
      </sheetData>
      <sheetData sheetId="1">
        <row r="1">
          <cell r="C1" t="str">
            <v>11-1</v>
          </cell>
          <cell r="D1" t="str">
            <v>CONGRESO NACIONAL</v>
          </cell>
        </row>
        <row r="2">
          <cell r="C2" t="str">
            <v>11-2</v>
          </cell>
          <cell r="D2" t="str">
            <v>CAMARA DE SENADORES</v>
          </cell>
        </row>
        <row r="3">
          <cell r="C3" t="str">
            <v>11-3</v>
          </cell>
          <cell r="D3" t="str">
            <v>CAMARA DE DIPUTADOS</v>
          </cell>
        </row>
        <row r="4">
          <cell r="C4" t="str">
            <v>12-1</v>
          </cell>
          <cell r="D4" t="str">
            <v>PRESIDENCIA DE LA REPUBLICA</v>
          </cell>
        </row>
        <row r="5">
          <cell r="C5" t="str">
            <v>12-2</v>
          </cell>
          <cell r="D5" t="str">
            <v>VICEPRESIDENCIA DE LA REPUBLICA</v>
          </cell>
        </row>
        <row r="6">
          <cell r="C6" t="str">
            <v>12-3</v>
          </cell>
          <cell r="D6" t="str">
            <v>MINISTERIO DEL INTERIOR</v>
          </cell>
        </row>
        <row r="7">
          <cell r="C7" t="str">
            <v>12-4</v>
          </cell>
          <cell r="D7" t="str">
            <v>MINISTERIO DE RELACIONES EXTERIORES</v>
          </cell>
        </row>
        <row r="8">
          <cell r="C8" t="str">
            <v>12-5</v>
          </cell>
          <cell r="D8" t="str">
            <v>MINISTERIO DE DEFENSA NACIONAL</v>
          </cell>
        </row>
        <row r="9">
          <cell r="C9" t="str">
            <v>12-6</v>
          </cell>
          <cell r="D9" t="str">
            <v>MINISTERIO DE HACIENDA</v>
          </cell>
        </row>
        <row r="10">
          <cell r="C10" t="str">
            <v>12-7</v>
          </cell>
          <cell r="D10" t="str">
            <v>MINISTERIO DE EDUCACION Y CULTURA</v>
          </cell>
        </row>
        <row r="11">
          <cell r="C11" t="str">
            <v>12-8</v>
          </cell>
          <cell r="D11" t="str">
            <v>MINISTERIO DE SALUD PUBLICA Y BIENESTAR SOCIAL</v>
          </cell>
        </row>
        <row r="12">
          <cell r="C12" t="str">
            <v>12-9</v>
          </cell>
          <cell r="D12" t="str">
            <v>MINISTERIO DE JUSTICIA Y TRABAJO</v>
          </cell>
        </row>
        <row r="13">
          <cell r="C13" t="str">
            <v>12-10</v>
          </cell>
          <cell r="D13" t="str">
            <v>MINISTERIO DE AGRICULTURA Y GANADERIA</v>
          </cell>
        </row>
        <row r="14">
          <cell r="C14" t="str">
            <v>12-11</v>
          </cell>
          <cell r="D14" t="str">
            <v>MINISTERIO DE INDUSTRIA Y COMERCIO</v>
          </cell>
        </row>
        <row r="15">
          <cell r="C15" t="str">
            <v>12-13</v>
          </cell>
          <cell r="D15" t="str">
            <v>MINISTERIO DE OBRAS PUBLICAS Y COMUNICACIONES</v>
          </cell>
        </row>
        <row r="16">
          <cell r="C16" t="str">
            <v>13-1</v>
          </cell>
          <cell r="D16" t="str">
            <v>CORTE SUPREMA DE JUSTICIA</v>
          </cell>
        </row>
        <row r="17">
          <cell r="C17" t="str">
            <v>13-2</v>
          </cell>
          <cell r="D17" t="str">
            <v>JUSTICIA ELECTORAL</v>
          </cell>
        </row>
        <row r="18">
          <cell r="C18" t="str">
            <v>13-3</v>
          </cell>
          <cell r="D18" t="str">
            <v>MINISTERIO PUBLICO</v>
          </cell>
        </row>
        <row r="19">
          <cell r="C19" t="str">
            <v>13-4</v>
          </cell>
          <cell r="D19" t="str">
            <v>CONSEJO DE LA MAGISTRATURA</v>
          </cell>
        </row>
        <row r="20">
          <cell r="C20" t="str">
            <v>14-1</v>
          </cell>
          <cell r="D20" t="str">
            <v>CONTRALORIA GENERAL DE LA REPUBLICA</v>
          </cell>
        </row>
        <row r="21">
          <cell r="C21" t="str">
            <v>15-1</v>
          </cell>
          <cell r="D21" t="str">
            <v>DEFENSORIA DEL PUEBLO</v>
          </cell>
        </row>
        <row r="22">
          <cell r="C22" t="str">
            <v>16-1</v>
          </cell>
          <cell r="D22" t="str">
            <v>TESORO PUBLICO</v>
          </cell>
        </row>
        <row r="23">
          <cell r="C23" t="str">
            <v>17-1</v>
          </cell>
          <cell r="D23" t="str">
            <v>TESORO NACIONAL</v>
          </cell>
        </row>
        <row r="24">
          <cell r="C24" t="str">
            <v>21-1</v>
          </cell>
          <cell r="D24" t="str">
            <v>BANCO CENTRAL DEL PARAGUAY</v>
          </cell>
        </row>
        <row r="25">
          <cell r="C25" t="str">
            <v>22-1</v>
          </cell>
          <cell r="D25" t="str">
            <v>PRIMER DEPARTAMENTO CONCEPCION</v>
          </cell>
        </row>
        <row r="26">
          <cell r="C26" t="str">
            <v>22-2</v>
          </cell>
          <cell r="D26" t="str">
            <v>SEGUNDO DEPARTAMENTO SAN PEDRO</v>
          </cell>
        </row>
        <row r="27">
          <cell r="C27" t="str">
            <v>22-3</v>
          </cell>
          <cell r="D27" t="str">
            <v>TERCER DEPARTAMENTO CORDILLERA</v>
          </cell>
        </row>
        <row r="28">
          <cell r="C28" t="str">
            <v>22-4</v>
          </cell>
          <cell r="D28" t="str">
            <v>CUARTO DEPARTAMENTO GUAIRA</v>
          </cell>
        </row>
        <row r="29">
          <cell r="C29" t="str">
            <v>22-5</v>
          </cell>
          <cell r="D29" t="str">
            <v>QUINTO DEPARTAMENTO CAAGUAZU</v>
          </cell>
        </row>
        <row r="30">
          <cell r="C30" t="str">
            <v>22-6</v>
          </cell>
          <cell r="D30" t="str">
            <v>SEXTO DEPARTAMENTO CAAZAPA</v>
          </cell>
        </row>
        <row r="31">
          <cell r="C31" t="str">
            <v>22-7</v>
          </cell>
          <cell r="D31" t="str">
            <v>SEPTIMO DEPARTAMENTO ITAPUA</v>
          </cell>
        </row>
        <row r="32">
          <cell r="C32" t="str">
            <v>22-8</v>
          </cell>
          <cell r="D32" t="str">
            <v>OCTAVO DEPARTAMENTO MISIONES</v>
          </cell>
        </row>
        <row r="33">
          <cell r="C33" t="str">
            <v>22-9</v>
          </cell>
          <cell r="D33" t="str">
            <v>NOVENO DEPARTAMENTO PARAGUARI</v>
          </cell>
        </row>
        <row r="34">
          <cell r="C34" t="str">
            <v>22-10</v>
          </cell>
          <cell r="D34" t="str">
            <v>DECIMO DEPARTAMENTO ALTO PARANA</v>
          </cell>
        </row>
        <row r="35">
          <cell r="C35" t="str">
            <v>22-11</v>
          </cell>
          <cell r="D35" t="str">
            <v>UNDECIMO DEPARTAMENTO CENTRAL</v>
          </cell>
        </row>
        <row r="36">
          <cell r="C36" t="str">
            <v>22-12</v>
          </cell>
          <cell r="D36" t="str">
            <v>DUODECIMO DEPARTAMENTO ÑEEMBUCU</v>
          </cell>
        </row>
        <row r="37">
          <cell r="C37" t="str">
            <v>22-13</v>
          </cell>
          <cell r="D37" t="str">
            <v>DECIMOTERCER DEPARTAMENTO AMAMBAY</v>
          </cell>
        </row>
        <row r="38">
          <cell r="C38" t="str">
            <v>22-14</v>
          </cell>
          <cell r="D38" t="str">
            <v>DECIMOCUARTO DEPARTAMENTO CANINDEYU</v>
          </cell>
        </row>
        <row r="39">
          <cell r="C39" t="str">
            <v>22-15</v>
          </cell>
          <cell r="D39" t="str">
            <v>DECIMOQUINTO DEPARTAMENTO PDTE. HAYES</v>
          </cell>
        </row>
        <row r="40">
          <cell r="C40" t="str">
            <v>22-16</v>
          </cell>
          <cell r="D40" t="str">
            <v>DECIMOSEXTO DEPARTAMENTO ALTO PARAGUAY</v>
          </cell>
        </row>
        <row r="41">
          <cell r="C41" t="str">
            <v>22-17</v>
          </cell>
          <cell r="D41" t="str">
            <v>DECIMOSEPTIMO DEPARTAMENTO BOQUERON</v>
          </cell>
        </row>
        <row r="42">
          <cell r="C42" t="str">
            <v>23-1</v>
          </cell>
          <cell r="D42" t="str">
            <v>INSTITUTO NACIONAL DE TECNOLOGIA Y NORMALIZACION (INTN)</v>
          </cell>
        </row>
        <row r="43">
          <cell r="C43" t="str">
            <v>23-2</v>
          </cell>
          <cell r="D43" t="str">
            <v>CONSEJO NACIONAL DE LA VIVIENDA (CONAVI)</v>
          </cell>
        </row>
        <row r="44">
          <cell r="C44" t="str">
            <v>23-4</v>
          </cell>
          <cell r="D44" t="str">
            <v>DIRECCION DE BENEFICIENCIA NACIONAL (DIBEN)</v>
          </cell>
        </row>
        <row r="45">
          <cell r="C45" t="str">
            <v>23-5</v>
          </cell>
          <cell r="D45" t="str">
            <v>INSTITUTO DE BIENESTAR RURAL (IBR)</v>
          </cell>
        </row>
        <row r="46">
          <cell r="C46" t="str">
            <v>23-6</v>
          </cell>
          <cell r="D46" t="str">
            <v>INSTITUTO NACIONAL DEL INDIGENA (INDI)</v>
          </cell>
        </row>
        <row r="47">
          <cell r="C47" t="str">
            <v>23-7</v>
          </cell>
          <cell r="D47" t="str">
            <v>SERVICIO NACIONAL DE SALUD ANIMAL (SENACSA)</v>
          </cell>
        </row>
        <row r="48">
          <cell r="C48" t="str">
            <v>23-8</v>
          </cell>
          <cell r="D48" t="str">
            <v>FONDO NACIONAL DE CULTURA Y LAS ARTES (FONDEC)</v>
          </cell>
        </row>
        <row r="49">
          <cell r="C49" t="str">
            <v>23-9</v>
          </cell>
          <cell r="D49" t="str">
            <v>COMISION NACIONAL DE VALORES (CNV)</v>
          </cell>
        </row>
        <row r="50">
          <cell r="C50" t="str">
            <v>23-10</v>
          </cell>
          <cell r="D50" t="str">
            <v>COMISION NACIONAL DE TELECOMUNICACIONES (CONATEL)</v>
          </cell>
        </row>
        <row r="51">
          <cell r="C51" t="str">
            <v>23-11</v>
          </cell>
          <cell r="D51" t="str">
            <v>DIRECCION NACIONAL DE TRANSPORTE (DINATRAN)</v>
          </cell>
        </row>
        <row r="52">
          <cell r="C52" t="str">
            <v>23-12</v>
          </cell>
          <cell r="D52" t="str">
            <v>SECRETARIA DE TRANSPORTE DE AREA METROPOLITANA DE ASUNCION (SETAMA)</v>
          </cell>
        </row>
        <row r="53">
          <cell r="C53" t="str">
            <v>23-13</v>
          </cell>
          <cell r="D53" t="str">
            <v>ENTE REGULADOR DE SERVICIOS SANITARIOS (ERSSAN)</v>
          </cell>
        </row>
        <row r="54">
          <cell r="C54" t="str">
            <v>23-14</v>
          </cell>
          <cell r="D54" t="str">
            <v>INSTITUTO NACIONAL DE COOPERATIVISMO (INCOOP)</v>
          </cell>
        </row>
        <row r="55">
          <cell r="C55" t="str">
            <v>24-1</v>
          </cell>
          <cell r="D55" t="str">
            <v>INSTITUTO DE PREVISION SOCIAL (IPS)</v>
          </cell>
        </row>
        <row r="56">
          <cell r="C56" t="str">
            <v>24-2</v>
          </cell>
          <cell r="D56" t="str">
            <v>CAJA DE SEGURIDAD SOCIAL DE EMPLEADOS Y OBREROS FERROVIARIOS</v>
          </cell>
        </row>
        <row r="57">
          <cell r="C57" t="str">
            <v>24-3</v>
          </cell>
          <cell r="D57" t="str">
            <v>CAJA DE JUBILACIONES Y PENSIONES DEL PERSONAL DE LA ANDE</v>
          </cell>
        </row>
        <row r="58">
          <cell r="C58" t="str">
            <v>24-4</v>
          </cell>
          <cell r="D58" t="str">
            <v>CAJA DE JUBILACIONES Y PENSIONES DE EMPLEADOS BANCARIOS</v>
          </cell>
        </row>
        <row r="59">
          <cell r="C59" t="str">
            <v>24-5</v>
          </cell>
          <cell r="D59" t="str">
            <v>CAJA DE JUBILACIONES Y PENSIONES DEL PERSONAL MUNICIPAL</v>
          </cell>
        </row>
        <row r="60">
          <cell r="C60" t="str">
            <v>25-2</v>
          </cell>
          <cell r="D60" t="str">
            <v>ADMINISTRACION NACIONAL DE ELECTRICIDAD (ANDE)</v>
          </cell>
        </row>
        <row r="61">
          <cell r="C61" t="str">
            <v>25-4</v>
          </cell>
          <cell r="D61" t="str">
            <v>ADMINISTRACION NACIONAL DE NAVEGACION Y PUERTOS (ANNP)</v>
          </cell>
        </row>
        <row r="62">
          <cell r="C62" t="str">
            <v>25-5</v>
          </cell>
          <cell r="D62" t="str">
            <v>DIRECCION NACIONAL DE AERONAUTICA CIVIL (DINAC)</v>
          </cell>
        </row>
        <row r="63">
          <cell r="C63" t="str">
            <v>25-6</v>
          </cell>
          <cell r="D63" t="str">
            <v>PETROLEOS PARAGUAYOS (PETROPAR)</v>
          </cell>
        </row>
        <row r="64">
          <cell r="C64" t="str">
            <v>25-7</v>
          </cell>
          <cell r="D64" t="str">
            <v>INDUSTRIA NACIONAL DEL CEMENTO (INC)</v>
          </cell>
        </row>
        <row r="65">
          <cell r="C65" t="str">
            <v>25-8</v>
          </cell>
          <cell r="D65" t="str">
            <v>FERROCARRIL PDTE. CARLOS A. LOPEZ</v>
          </cell>
        </row>
        <row r="66">
          <cell r="C66" t="str">
            <v>27-1</v>
          </cell>
          <cell r="D66" t="str">
            <v>BANCO NACIONAL DE FOMENTO (BNF)</v>
          </cell>
        </row>
        <row r="67">
          <cell r="C67" t="str">
            <v>27-2</v>
          </cell>
          <cell r="D67" t="str">
            <v>BANCO NACIONAL DE AHORRO Y PRESTAMO PARA LA VIVIENDA (BNV)</v>
          </cell>
        </row>
        <row r="68">
          <cell r="C68" t="str">
            <v>27-3</v>
          </cell>
          <cell r="D68" t="str">
            <v>CREDITO AGRICOLA DE HABILITACION (CAH)</v>
          </cell>
        </row>
        <row r="69">
          <cell r="C69" t="str">
            <v>27-4</v>
          </cell>
          <cell r="D69" t="str">
            <v>FONDO GANADERO</v>
          </cell>
        </row>
        <row r="70">
          <cell r="C70" t="str">
            <v>27-5</v>
          </cell>
          <cell r="D70" t="str">
            <v>CAJA DE PRESTAMOS DEL MINISTERIO DE DEFENSA NACIONAL</v>
          </cell>
        </row>
        <row r="71">
          <cell r="C71" t="str">
            <v>27-6</v>
          </cell>
          <cell r="D71" t="str">
            <v>FONDO DE DESARROLLO CAMPENSINO</v>
          </cell>
        </row>
        <row r="72">
          <cell r="C72" t="str">
            <v>28-1</v>
          </cell>
          <cell r="D72" t="str">
            <v>UNIVERSIDAD NACIONAL DE ASUNCION</v>
          </cell>
        </row>
        <row r="73">
          <cell r="C73" t="str">
            <v>28-2</v>
          </cell>
          <cell r="D73" t="str">
            <v>UNIVERSIDAD NACIONAL DEL ESTE</v>
          </cell>
        </row>
        <row r="74">
          <cell r="C74" t="str">
            <v>28-3</v>
          </cell>
          <cell r="D74" t="str">
            <v>UNIVERSIDAD NACIONAL DEL PILAR</v>
          </cell>
        </row>
        <row r="75">
          <cell r="C75" t="str">
            <v>28-4</v>
          </cell>
          <cell r="D75" t="str">
            <v>UNIVERSIDAD NACIONAL DE ITAPUA</v>
          </cell>
        </row>
        <row r="82">
          <cell r="C82">
            <v>1</v>
          </cell>
          <cell r="D82" t="str">
            <v>LICITACION PUB. NACIONAL</v>
          </cell>
        </row>
        <row r="83">
          <cell r="C83">
            <v>2</v>
          </cell>
          <cell r="D83" t="str">
            <v>LICITACION PUB. INTERNAC.</v>
          </cell>
        </row>
        <row r="84">
          <cell r="C84">
            <v>3</v>
          </cell>
          <cell r="D84" t="str">
            <v>CONCURSO DE OFERTAS</v>
          </cell>
        </row>
        <row r="85">
          <cell r="C85">
            <v>4</v>
          </cell>
          <cell r="D85" t="str">
            <v>CONTRATACION DIRECTA</v>
          </cell>
        </row>
        <row r="86">
          <cell r="C86">
            <v>5</v>
          </cell>
          <cell r="D86" t="str">
            <v>CONTRAT.DIREC.POR EXCEPCION</v>
          </cell>
        </row>
        <row r="90">
          <cell r="C90">
            <v>1</v>
          </cell>
          <cell r="D90" t="str">
            <v>GUARANIES</v>
          </cell>
        </row>
        <row r="91">
          <cell r="C91">
            <v>2</v>
          </cell>
          <cell r="D91" t="str">
            <v>DOLARES</v>
          </cell>
        </row>
        <row r="92">
          <cell r="C92">
            <v>3</v>
          </cell>
          <cell r="D92" t="str">
            <v>OTROS</v>
          </cell>
        </row>
        <row r="94">
          <cell r="D94" t="str">
            <v>SI</v>
          </cell>
        </row>
        <row r="95">
          <cell r="D95" t="str">
            <v>NO</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IMINADOS"/>
      <sheetName val="OBRAS"/>
    </sheetNames>
    <sheetDataSet>
      <sheetData sheetId="0"/>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4 07-01-2010"/>
      <sheetName val="CodProd"/>
      <sheetName val="Anexo B-04-07"/>
      <sheetName val="B-04-09"/>
      <sheetName val="Clasificador"/>
      <sheetName val="PFI"/>
      <sheetName val="PCA"/>
      <sheetName val="PFIngresos"/>
      <sheetName val="Ingresos FF 30"/>
      <sheetName val="Tope FF 10 (2)"/>
      <sheetName val="Hoja1 (2)"/>
      <sheetName val="Hoja1"/>
      <sheetName val="Hoja2 (2)"/>
      <sheetName val="Hoja1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3"/>
      <sheetName val="Hoja2 (2)"/>
      <sheetName val="Tabla_1998"/>
      <sheetName val="Entidades"/>
    </sheetNames>
    <sheetDataSet>
      <sheetData sheetId="0" refreshError="1"/>
      <sheetData sheetId="1">
        <row r="21">
          <cell r="A21">
            <v>1</v>
          </cell>
          <cell r="B21" t="str">
            <v>PASAJES Y TRANSPORTE</v>
          </cell>
        </row>
        <row r="22">
          <cell r="A22">
            <v>2</v>
          </cell>
          <cell r="B22" t="str">
            <v>MANTENIMIENTO DE EQUIPOS, REPUESTOS, CUBIERTAS Y SIMILARES</v>
          </cell>
        </row>
        <row r="23">
          <cell r="A23">
            <v>3</v>
          </cell>
          <cell r="B23" t="str">
            <v>SERVICIOS EN GENERAL Y CAPACITACION</v>
          </cell>
        </row>
        <row r="24">
          <cell r="A24">
            <v>4</v>
          </cell>
          <cell r="B24" t="str">
            <v>ALQUILERES</v>
          </cell>
        </row>
        <row r="25">
          <cell r="A25">
            <v>5</v>
          </cell>
          <cell r="B25" t="str">
            <v>CONSULTORIA</v>
          </cell>
        </row>
        <row r="26">
          <cell r="A26">
            <v>6</v>
          </cell>
          <cell r="B26" t="str">
            <v>SEGUROS</v>
          </cell>
        </row>
        <row r="27">
          <cell r="A27">
            <v>7</v>
          </cell>
          <cell r="B27" t="str">
            <v>PUBLICIDAD Y PROPAGANDA</v>
          </cell>
        </row>
        <row r="28">
          <cell r="A28">
            <v>8</v>
          </cell>
          <cell r="B28" t="str">
            <v>ALIMENTOS</v>
          </cell>
        </row>
        <row r="29">
          <cell r="A29">
            <v>9</v>
          </cell>
          <cell r="B29" t="str">
            <v>UTILES DE OFICINA Y COMEDOR, PAPELERIA</v>
          </cell>
        </row>
        <row r="30">
          <cell r="A30">
            <v>10</v>
          </cell>
          <cell r="B30" t="str">
            <v>MEDICAMENTOS E INSTRUMENTALES HOSPITALARIOS</v>
          </cell>
        </row>
        <row r="31">
          <cell r="A31">
            <v>11</v>
          </cell>
          <cell r="B31" t="str">
            <v>COMBUSTIBLES Y LUBRICANTES, MINERALES</v>
          </cell>
        </row>
        <row r="32">
          <cell r="A32">
            <v>12</v>
          </cell>
          <cell r="B32" t="str">
            <v>MUEBLES</v>
          </cell>
        </row>
        <row r="33">
          <cell r="A33">
            <v>13</v>
          </cell>
          <cell r="B33" t="str">
            <v>CONSTRUCCIONES, MANTENIMIENTOS Y REPARACIONES</v>
          </cell>
        </row>
        <row r="34">
          <cell r="A34">
            <v>14</v>
          </cell>
          <cell r="B34" t="str">
            <v>EQUIPOS Y MAQUINARIAS</v>
          </cell>
        </row>
        <row r="35">
          <cell r="A35">
            <v>15</v>
          </cell>
          <cell r="B35" t="str">
            <v>INFORMATICA Y COMUNICACIONES</v>
          </cell>
        </row>
        <row r="36">
          <cell r="A36">
            <v>16</v>
          </cell>
          <cell r="B36" t="str">
            <v>OTROS</v>
          </cell>
        </row>
      </sheetData>
      <sheetData sheetId="2" refreshError="1"/>
      <sheetData sheetId="3" refreshError="1"/>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2"/>
      <sheetName val="C-3"/>
      <sheetName val="c-4"/>
      <sheetName val="C-5"/>
      <sheetName val="Hoja1"/>
      <sheetName val="C-6"/>
      <sheetName val="C-7"/>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6"/>
      <sheetName val="G04_006"/>
      <sheetName val="Catalogo"/>
      <sheetName val="Clasificador"/>
      <sheetName val="Resumen x Area"/>
      <sheetName val="006_1"/>
      <sheetName val="Hoja1"/>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4_1 (3)"/>
      <sheetName val="Cronograma"/>
      <sheetName val="Anexo B-04-05 DOP"/>
      <sheetName val="G04_1 (2)"/>
      <sheetName val="DEUDAS"/>
      <sheetName val="modi"/>
      <sheetName val="G04_1"/>
      <sheetName val="Clasificador"/>
      <sheetName val="PFI"/>
      <sheetName val="PCA"/>
      <sheetName val="PFIngresos"/>
      <sheetName val="Hoja1"/>
      <sheetName val="Tabla_1998"/>
      <sheetName val="Hoja2 (2)"/>
    </sheetNames>
    <sheetDataSet>
      <sheetData sheetId="0"/>
      <sheetData sheetId="1"/>
      <sheetData sheetId="2"/>
      <sheetData sheetId="3"/>
      <sheetData sheetId="4"/>
      <sheetData sheetId="5"/>
      <sheetData sheetId="6"/>
      <sheetData sheetId="7">
        <row r="1">
          <cell r="A1">
            <v>111</v>
          </cell>
          <cell r="B1" t="str">
            <v>SUELDOS</v>
          </cell>
        </row>
        <row r="2">
          <cell r="A2">
            <v>112</v>
          </cell>
          <cell r="B2" t="str">
            <v>DIETAS</v>
          </cell>
        </row>
        <row r="3">
          <cell r="A3">
            <v>113</v>
          </cell>
          <cell r="B3" t="str">
            <v>GASTOS DE REPRESENTACION</v>
          </cell>
        </row>
        <row r="4">
          <cell r="A4">
            <v>114</v>
          </cell>
          <cell r="B4" t="str">
            <v>AGUINALDO</v>
          </cell>
        </row>
        <row r="5">
          <cell r="A5">
            <v>122</v>
          </cell>
          <cell r="B5" t="str">
            <v>GASTOS DE RESIDENCIA</v>
          </cell>
        </row>
        <row r="6">
          <cell r="A6">
            <v>123</v>
          </cell>
          <cell r="B6" t="str">
            <v>REMUNERACION EXTRAORD.</v>
          </cell>
        </row>
        <row r="7">
          <cell r="A7">
            <v>124</v>
          </cell>
          <cell r="B7" t="str">
            <v>CONTRATACION DE PERSONAL DE SALUD</v>
          </cell>
        </row>
        <row r="8">
          <cell r="A8">
            <v>125</v>
          </cell>
          <cell r="B8" t="str">
            <v>REMUNERACION ADICIONAL</v>
          </cell>
        </row>
        <row r="9">
          <cell r="A9">
            <v>126</v>
          </cell>
          <cell r="B9" t="str">
            <v>CONTRATACION OCAS. DE PERS. DOCENTE</v>
          </cell>
        </row>
        <row r="10">
          <cell r="A10">
            <v>131</v>
          </cell>
          <cell r="B10" t="str">
            <v>SUBSIDIO FAMILIAR</v>
          </cell>
        </row>
        <row r="11">
          <cell r="A11">
            <v>132</v>
          </cell>
          <cell r="B11" t="str">
            <v>ESCALAFON DOCENTE</v>
          </cell>
        </row>
        <row r="12">
          <cell r="A12">
            <v>133</v>
          </cell>
          <cell r="B12" t="str">
            <v>BONIFICACIONES Y GRATIF.</v>
          </cell>
        </row>
        <row r="13">
          <cell r="A13">
            <v>134</v>
          </cell>
          <cell r="B13" t="str">
            <v>APORTE JUBIL. EMPLEADOR</v>
          </cell>
        </row>
        <row r="14">
          <cell r="A14">
            <v>135</v>
          </cell>
          <cell r="B14" t="str">
            <v>BONIFIC. POR VENTAS</v>
          </cell>
        </row>
        <row r="15">
          <cell r="A15">
            <v>136</v>
          </cell>
          <cell r="B15" t="str">
            <v>BONIFIC. POR GRADO ACADEMICO</v>
          </cell>
        </row>
        <row r="16">
          <cell r="A16">
            <v>137</v>
          </cell>
          <cell r="B16" t="str">
            <v>GRATIFIC. P/ SERV. ESPECIALES</v>
          </cell>
        </row>
        <row r="17">
          <cell r="A17">
            <v>141</v>
          </cell>
          <cell r="B17" t="str">
            <v>CONTRATACIÓN DE PERSONAL TÉCNICO</v>
          </cell>
        </row>
        <row r="18">
          <cell r="A18">
            <v>144</v>
          </cell>
          <cell r="B18" t="str">
            <v>JORNALES</v>
          </cell>
        </row>
        <row r="19">
          <cell r="A19">
            <v>145</v>
          </cell>
          <cell r="B19" t="str">
            <v>HONORARIOS PROFESIONALES</v>
          </cell>
        </row>
        <row r="20">
          <cell r="A20">
            <v>161</v>
          </cell>
          <cell r="B20" t="str">
            <v>SUELDOS</v>
          </cell>
        </row>
        <row r="21">
          <cell r="A21">
            <v>162</v>
          </cell>
          <cell r="B21" t="str">
            <v>GASTOS DE REPRESENTACION</v>
          </cell>
        </row>
        <row r="22">
          <cell r="A22">
            <v>163</v>
          </cell>
          <cell r="B22" t="str">
            <v>AGUINALDO</v>
          </cell>
        </row>
        <row r="23">
          <cell r="A23">
            <v>179</v>
          </cell>
          <cell r="B23" t="str">
            <v>MEJORAS SALARIALES VARIAS</v>
          </cell>
        </row>
        <row r="24">
          <cell r="A24">
            <v>181</v>
          </cell>
          <cell r="B24" t="str">
            <v>FONDO PARA CONTRATACIONES</v>
          </cell>
        </row>
        <row r="25">
          <cell r="A25">
            <v>182</v>
          </cell>
          <cell r="B25" t="str">
            <v>FONDO COMP. SALARIAL Y REINSERC. LAB.</v>
          </cell>
        </row>
        <row r="26">
          <cell r="A26">
            <v>183</v>
          </cell>
          <cell r="B26" t="str">
            <v>FONDO DE RECATEG. SALARIAL P/ MERITOS</v>
          </cell>
        </row>
        <row r="27">
          <cell r="A27">
            <v>185</v>
          </cell>
          <cell r="B27" t="str">
            <v>FONDO PARA CRECIMIENTO VEGETATIVO</v>
          </cell>
        </row>
        <row r="28">
          <cell r="A28">
            <v>191</v>
          </cell>
          <cell r="B28" t="str">
            <v>SUBSIDIO PARA LA SALUD</v>
          </cell>
        </row>
        <row r="29">
          <cell r="A29">
            <v>192</v>
          </cell>
          <cell r="B29" t="str">
            <v>SEGURO DE VIDA</v>
          </cell>
        </row>
        <row r="30">
          <cell r="A30">
            <v>199</v>
          </cell>
          <cell r="B30" t="str">
            <v>OTROS GASTOS DE PERSONAL</v>
          </cell>
        </row>
        <row r="31">
          <cell r="A31">
            <v>210</v>
          </cell>
          <cell r="B31" t="str">
            <v>SERVICIOS BASICOS</v>
          </cell>
        </row>
        <row r="32">
          <cell r="A32">
            <v>211</v>
          </cell>
          <cell r="B32" t="str">
            <v>ENERGIA ELECTRICA</v>
          </cell>
        </row>
        <row r="33">
          <cell r="A33">
            <v>212</v>
          </cell>
          <cell r="B33" t="str">
            <v>AGUA</v>
          </cell>
        </row>
        <row r="34">
          <cell r="A34">
            <v>214</v>
          </cell>
          <cell r="B34" t="str">
            <v>TELEFONOS, TELEX Y TELEFAX Y OTROS SERV. COMUNIC.</v>
          </cell>
        </row>
        <row r="35">
          <cell r="A35">
            <v>215</v>
          </cell>
          <cell r="B35" t="str">
            <v>CORREOS Y OTROS SERV. POSTALES</v>
          </cell>
        </row>
        <row r="36">
          <cell r="A36">
            <v>219</v>
          </cell>
          <cell r="B36" t="str">
            <v>SERV. BASICOS VARIOS</v>
          </cell>
        </row>
        <row r="37">
          <cell r="A37">
            <v>220</v>
          </cell>
          <cell r="B37" t="str">
            <v>TRANSPORTE Y ALMACENAJE</v>
          </cell>
        </row>
        <row r="38">
          <cell r="A38">
            <v>221</v>
          </cell>
          <cell r="B38" t="str">
            <v>TRANSPORTE</v>
          </cell>
        </row>
        <row r="39">
          <cell r="A39">
            <v>222</v>
          </cell>
          <cell r="B39" t="str">
            <v>ALMACENAJE</v>
          </cell>
        </row>
        <row r="40">
          <cell r="A40">
            <v>223</v>
          </cell>
          <cell r="B40" t="str">
            <v>TRANSPORTE DE PERSONAS</v>
          </cell>
        </row>
        <row r="41">
          <cell r="A41">
            <v>229</v>
          </cell>
          <cell r="B41" t="str">
            <v>TRANSPORTE Y ALMACENAJE, VARIOS</v>
          </cell>
        </row>
        <row r="42">
          <cell r="A42">
            <v>230</v>
          </cell>
          <cell r="B42" t="str">
            <v>PASAJES Y VIATICOS</v>
          </cell>
        </row>
        <row r="43">
          <cell r="A43">
            <v>231</v>
          </cell>
          <cell r="B43" t="str">
            <v>PASAJES</v>
          </cell>
        </row>
        <row r="44">
          <cell r="A44">
            <v>232</v>
          </cell>
          <cell r="B44" t="str">
            <v>VIATICOS Y MOVILIDAD</v>
          </cell>
        </row>
        <row r="45">
          <cell r="A45">
            <v>233</v>
          </cell>
          <cell r="B45" t="str">
            <v>GASTOS DE TRASLADO</v>
          </cell>
        </row>
        <row r="46">
          <cell r="A46">
            <v>239</v>
          </cell>
          <cell r="B46" t="str">
            <v>PASAJES Y VIATICOS, VARIOS</v>
          </cell>
        </row>
        <row r="47">
          <cell r="A47">
            <v>240</v>
          </cell>
          <cell r="B47" t="str">
            <v>GASTOS P/SERV.,ASEO, MANT. Y REPARAC.</v>
          </cell>
        </row>
        <row r="48">
          <cell r="A48">
            <v>241</v>
          </cell>
          <cell r="B48" t="str">
            <v>MANT. Y REP. MEN. DE  VIAS DE COMUNIC.</v>
          </cell>
        </row>
        <row r="49">
          <cell r="A49">
            <v>242</v>
          </cell>
          <cell r="B49" t="str">
            <v>MANT. Y REP. MEN. DE EDIF. Y LOC.</v>
          </cell>
        </row>
        <row r="50">
          <cell r="A50">
            <v>243</v>
          </cell>
          <cell r="B50" t="str">
            <v>MANT. Y REP. MEN. DE MAQ. EQ. Y MUEB. DE OFIC.</v>
          </cell>
        </row>
        <row r="51">
          <cell r="A51">
            <v>244</v>
          </cell>
          <cell r="B51" t="str">
            <v>MANT. Y REP. MEN. DE VEHICULOS</v>
          </cell>
        </row>
        <row r="52">
          <cell r="A52">
            <v>245</v>
          </cell>
          <cell r="B52" t="str">
            <v>SERV. DE LIMPIEZA, ASEO Y FUMIG.</v>
          </cell>
        </row>
        <row r="53">
          <cell r="A53">
            <v>246</v>
          </cell>
          <cell r="B53" t="str">
            <v>MANT. Y REP. MEN. DE INSTALACIONES</v>
          </cell>
        </row>
        <row r="54">
          <cell r="A54">
            <v>247</v>
          </cell>
          <cell r="B54" t="str">
            <v>MANT. Y REP. MEN. DE OBRAS</v>
          </cell>
        </row>
        <row r="55">
          <cell r="A55">
            <v>248</v>
          </cell>
          <cell r="B55" t="str">
            <v>OTROS MANT. Y REPARAC. MENORES</v>
          </cell>
        </row>
        <row r="56">
          <cell r="A56">
            <v>249</v>
          </cell>
          <cell r="B56" t="str">
            <v>SERV.,ASEO, MANT. Y REPARAC. MEN., VARIOS</v>
          </cell>
        </row>
        <row r="57">
          <cell r="A57">
            <v>250</v>
          </cell>
          <cell r="B57" t="str">
            <v>ALQUILERES Y DERECHOS</v>
          </cell>
        </row>
        <row r="58">
          <cell r="A58">
            <v>251</v>
          </cell>
          <cell r="B58" t="str">
            <v>ALQ. DE EDIF. Y LOCALES</v>
          </cell>
        </row>
        <row r="59">
          <cell r="A59">
            <v>252</v>
          </cell>
          <cell r="B59" t="str">
            <v>ALQ. DE MAQ. Y EQUIPOS</v>
          </cell>
        </row>
        <row r="60">
          <cell r="A60">
            <v>253</v>
          </cell>
          <cell r="B60" t="str">
            <v>DERECHOS DE BIENES INTANGIBLES</v>
          </cell>
        </row>
        <row r="61">
          <cell r="A61">
            <v>254</v>
          </cell>
          <cell r="B61" t="str">
            <v>ALQ. EQ. DE COMPUTACION</v>
          </cell>
        </row>
        <row r="62">
          <cell r="A62">
            <v>255</v>
          </cell>
          <cell r="B62" t="str">
            <v>ALQ. DE FOTOCOPIADORAS</v>
          </cell>
        </row>
        <row r="63">
          <cell r="A63">
            <v>256</v>
          </cell>
          <cell r="B63" t="str">
            <v>ARREND. DE TIERRAS Y TERRENOS</v>
          </cell>
        </row>
        <row r="64">
          <cell r="A64">
            <v>257</v>
          </cell>
          <cell r="B64" t="str">
            <v>ALQUILER DE VIVIENDAS</v>
          </cell>
        </row>
        <row r="65">
          <cell r="A65">
            <v>258</v>
          </cell>
          <cell r="B65" t="str">
            <v>ALQ. Y DERECHOS SIST. LEASING</v>
          </cell>
        </row>
        <row r="66">
          <cell r="A66">
            <v>259</v>
          </cell>
          <cell r="B66" t="str">
            <v>ALQUILERES Y DERECHOS, VARIOS</v>
          </cell>
        </row>
        <row r="67">
          <cell r="A67">
            <v>260</v>
          </cell>
          <cell r="B67" t="str">
            <v>SERVICIOS TECNICOS Y PROFESIONALES</v>
          </cell>
        </row>
        <row r="68">
          <cell r="A68">
            <v>261</v>
          </cell>
          <cell r="B68" t="str">
            <v>DE INFORMATICA Y SIST. COMPUTARIZ.</v>
          </cell>
        </row>
        <row r="69">
          <cell r="A69">
            <v>262</v>
          </cell>
          <cell r="B69" t="str">
            <v>IMPRENTA, PUBLICACIONES Y REPROD.</v>
          </cell>
        </row>
        <row r="70">
          <cell r="A70">
            <v>263</v>
          </cell>
          <cell r="B70" t="str">
            <v>SERVICIOS BANCARIOS</v>
          </cell>
        </row>
        <row r="71">
          <cell r="A71">
            <v>264</v>
          </cell>
          <cell r="B71" t="str">
            <v>PRIMAS Y GASTOS DE SEGURO</v>
          </cell>
        </row>
        <row r="72">
          <cell r="A72">
            <v>265</v>
          </cell>
          <cell r="B72" t="str">
            <v>PUBLICIDAD Y PROPAGANDA</v>
          </cell>
        </row>
        <row r="73">
          <cell r="A73">
            <v>266</v>
          </cell>
          <cell r="B73" t="str">
            <v>CONSULTORIAS, ASES. E INVESTIG.</v>
          </cell>
        </row>
        <row r="74">
          <cell r="A74">
            <v>268</v>
          </cell>
          <cell r="B74" t="str">
            <v>SERV. DE COMUNICACIONES</v>
          </cell>
        </row>
        <row r="75">
          <cell r="A75">
            <v>269</v>
          </cell>
          <cell r="B75" t="str">
            <v>SERVICIOS TECNICOS Y PROF., VARIOS</v>
          </cell>
        </row>
        <row r="76">
          <cell r="A76">
            <v>270</v>
          </cell>
          <cell r="B76" t="str">
            <v>SERVICIO SOCIAL</v>
          </cell>
        </row>
        <row r="77">
          <cell r="A77">
            <v>279</v>
          </cell>
          <cell r="B77" t="str">
            <v>SERVICIO SOCIAL</v>
          </cell>
        </row>
        <row r="78">
          <cell r="A78">
            <v>280</v>
          </cell>
          <cell r="B78" t="str">
            <v xml:space="preserve">OTROS SERVICIOS </v>
          </cell>
        </row>
        <row r="79">
          <cell r="A79">
            <v>281</v>
          </cell>
          <cell r="B79" t="str">
            <v>SERVICIOS DE CEREMONIAL</v>
          </cell>
        </row>
        <row r="80">
          <cell r="A80">
            <v>282</v>
          </cell>
          <cell r="B80" t="str">
            <v>SERVICIOS DE VIGILANCIA</v>
          </cell>
        </row>
        <row r="81">
          <cell r="A81">
            <v>283</v>
          </cell>
          <cell r="B81" t="str">
            <v>GASTOS DE PECULIO</v>
          </cell>
        </row>
        <row r="82">
          <cell r="A82">
            <v>289</v>
          </cell>
          <cell r="B82" t="str">
            <v>OTROS SERVICIOS, VARIOS</v>
          </cell>
        </row>
        <row r="83">
          <cell r="A83">
            <v>290</v>
          </cell>
          <cell r="B83" t="str">
            <v>SERV. CAPACITACION Y ADIEST.</v>
          </cell>
        </row>
        <row r="84">
          <cell r="A84">
            <v>291</v>
          </cell>
          <cell r="B84" t="str">
            <v>CAPACITACION DEL PERSONAL DEL ESTADO</v>
          </cell>
        </row>
        <row r="85">
          <cell r="A85">
            <v>310</v>
          </cell>
          <cell r="B85" t="str">
            <v>PRODUCTOS ALIMENTICIOS</v>
          </cell>
        </row>
        <row r="86">
          <cell r="A86">
            <v>311</v>
          </cell>
          <cell r="B86" t="str">
            <v>ALIMENTOS PARA PERSONAS</v>
          </cell>
        </row>
        <row r="87">
          <cell r="A87">
            <v>312</v>
          </cell>
          <cell r="B87" t="str">
            <v>ALIMENTOS PARA ANIMALES</v>
          </cell>
        </row>
        <row r="88">
          <cell r="A88">
            <v>320</v>
          </cell>
          <cell r="B88" t="str">
            <v>TEXTILES Y VESTUARIOS</v>
          </cell>
        </row>
        <row r="89">
          <cell r="A89">
            <v>321</v>
          </cell>
          <cell r="B89" t="str">
            <v>HILADOS Y TELAS</v>
          </cell>
        </row>
        <row r="90">
          <cell r="A90">
            <v>322</v>
          </cell>
          <cell r="B90" t="str">
            <v>PRENDAS DE VESTIR</v>
          </cell>
        </row>
        <row r="91">
          <cell r="A91">
            <v>323</v>
          </cell>
          <cell r="B91" t="str">
            <v>CONFECCIONES TEXTILES</v>
          </cell>
        </row>
        <row r="92">
          <cell r="A92">
            <v>324</v>
          </cell>
          <cell r="B92" t="str">
            <v>CALZADOS</v>
          </cell>
        </row>
        <row r="93">
          <cell r="A93">
            <v>325</v>
          </cell>
          <cell r="B93" t="str">
            <v>CUEROS, CAUCHOS Y GOMAS</v>
          </cell>
        </row>
        <row r="94">
          <cell r="A94">
            <v>329</v>
          </cell>
          <cell r="B94" t="str">
            <v>TEXTILES Y CONFECCIONES, VARIOS</v>
          </cell>
        </row>
        <row r="95">
          <cell r="A95">
            <v>330</v>
          </cell>
          <cell r="B95" t="str">
            <v>PRODUC.PAPEL, CARTON E IMPRESOS</v>
          </cell>
        </row>
        <row r="96">
          <cell r="A96">
            <v>331</v>
          </cell>
          <cell r="B96" t="str">
            <v>PAPEL DE ESCRITORIO Y CARTON</v>
          </cell>
        </row>
        <row r="97">
          <cell r="A97">
            <v>332</v>
          </cell>
          <cell r="B97" t="str">
            <v>PAPEL PARA COMPUTACION</v>
          </cell>
        </row>
        <row r="98">
          <cell r="A98">
            <v>333</v>
          </cell>
          <cell r="B98" t="str">
            <v>PRODUCTOS DE ARTES GRAFICAS</v>
          </cell>
        </row>
        <row r="99">
          <cell r="A99">
            <v>334</v>
          </cell>
          <cell r="B99" t="str">
            <v>PRODUCTOS DE PAPEL</v>
          </cell>
        </row>
        <row r="100">
          <cell r="A100">
            <v>335</v>
          </cell>
          <cell r="B100" t="str">
            <v>LIBROS, REVISTAS, PERIODICOS</v>
          </cell>
        </row>
        <row r="101">
          <cell r="A101">
            <v>336</v>
          </cell>
          <cell r="B101" t="str">
            <v>TEXTOS DE ENSEÑANZA</v>
          </cell>
        </row>
        <row r="102">
          <cell r="A102">
            <v>339</v>
          </cell>
          <cell r="B102" t="str">
            <v>PRODUC.PAPEL, CARTON E IMPRESOS, VARIOS</v>
          </cell>
        </row>
        <row r="103">
          <cell r="A103">
            <v>340</v>
          </cell>
          <cell r="B103" t="str">
            <v>BIENES DE CONSUMO OFIC.E INSUMOS</v>
          </cell>
        </row>
        <row r="104">
          <cell r="A104">
            <v>341</v>
          </cell>
          <cell r="B104" t="str">
            <v>ELEMENTOS DE LIMPIEZA</v>
          </cell>
        </row>
        <row r="105">
          <cell r="A105">
            <v>342</v>
          </cell>
          <cell r="B105" t="str">
            <v>UTILES DE ESCRITORIO, OFIC. Y ENS.</v>
          </cell>
        </row>
        <row r="106">
          <cell r="A106">
            <v>343</v>
          </cell>
          <cell r="B106" t="str">
            <v>UTILES Y MATERIALES ELECTRICOS</v>
          </cell>
        </row>
        <row r="107">
          <cell r="A107">
            <v>344</v>
          </cell>
          <cell r="B107" t="str">
            <v>UTENSILIOS DE COCINA Y COMEDOR</v>
          </cell>
        </row>
        <row r="108">
          <cell r="A108">
            <v>345</v>
          </cell>
          <cell r="B108" t="str">
            <v>PROD. DE VIDRIO, LOZA Y PORCELANA</v>
          </cell>
        </row>
        <row r="109">
          <cell r="A109">
            <v>346</v>
          </cell>
          <cell r="B109" t="str">
            <v>REPUESTOS Y ACCESORIOS MENORES</v>
          </cell>
        </row>
        <row r="110">
          <cell r="A110">
            <v>349</v>
          </cell>
          <cell r="B110" t="str">
            <v>BIENES DE CONSUMO, VARIOS</v>
          </cell>
        </row>
        <row r="111">
          <cell r="A111">
            <v>350</v>
          </cell>
          <cell r="B111" t="str">
            <v>PROD. E INST. QUIMICOS Y MEDICINALES</v>
          </cell>
        </row>
        <row r="112">
          <cell r="A112">
            <v>351</v>
          </cell>
          <cell r="B112" t="str">
            <v>COMPUESTOS QUIMICOS</v>
          </cell>
        </row>
        <row r="113">
          <cell r="A113">
            <v>352</v>
          </cell>
          <cell r="B113" t="str">
            <v>PROD. FARMACEUT. Y MEDIC.</v>
          </cell>
        </row>
        <row r="114">
          <cell r="A114">
            <v>353</v>
          </cell>
          <cell r="B114" t="str">
            <v>ABONOS Y FERTILIZANTES</v>
          </cell>
        </row>
        <row r="115">
          <cell r="A115">
            <v>354</v>
          </cell>
          <cell r="B115" t="str">
            <v>INSECTICIDAS, FUMIGANTES Y OTROS</v>
          </cell>
        </row>
        <row r="116">
          <cell r="A116">
            <v>355</v>
          </cell>
          <cell r="B116" t="str">
            <v>TINTAS, PINTURAS Y COLORANTES</v>
          </cell>
        </row>
        <row r="117">
          <cell r="A117">
            <v>356</v>
          </cell>
          <cell r="B117" t="str">
            <v>ESPECÍFICOS VETERINARIOS</v>
          </cell>
        </row>
        <row r="118">
          <cell r="A118">
            <v>357</v>
          </cell>
          <cell r="B118" t="str">
            <v>PRODUCTOS DE MATERIAL PLASTICO</v>
          </cell>
        </row>
        <row r="119">
          <cell r="A119">
            <v>358</v>
          </cell>
          <cell r="B119" t="str">
            <v>UTILES Y MAT. MEDICO-QUIRURJICOS Y DE LAB.</v>
          </cell>
        </row>
        <row r="120">
          <cell r="A120">
            <v>359</v>
          </cell>
          <cell r="B120" t="str">
            <v>PROD. E INST. QUIMICOS Y MEDICINALES, VARIOS</v>
          </cell>
        </row>
        <row r="121">
          <cell r="A121">
            <v>360</v>
          </cell>
          <cell r="B121" t="str">
            <v>COMBUSTIBLES Y LUBRICANTES</v>
          </cell>
        </row>
        <row r="122">
          <cell r="A122">
            <v>361</v>
          </cell>
          <cell r="B122" t="str">
            <v>COMBUSTIBLES</v>
          </cell>
        </row>
        <row r="123">
          <cell r="A123">
            <v>362</v>
          </cell>
          <cell r="B123" t="str">
            <v>LUBRICANTES</v>
          </cell>
        </row>
        <row r="124">
          <cell r="A124">
            <v>369</v>
          </cell>
          <cell r="B124" t="str">
            <v>COMBUSTIBLES Y LUBRICANTES, VARIOS</v>
          </cell>
        </row>
        <row r="125">
          <cell r="A125">
            <v>390</v>
          </cell>
          <cell r="B125" t="str">
            <v>OTROS BIENES DE CONSUMO</v>
          </cell>
        </row>
        <row r="126">
          <cell r="A126">
            <v>391</v>
          </cell>
          <cell r="B126" t="str">
            <v>ARTICULOS DE CAUCHO</v>
          </cell>
        </row>
        <row r="127">
          <cell r="A127">
            <v>392</v>
          </cell>
          <cell r="B127" t="str">
            <v>CUBIERTAS Y CAMARAS DE AIRE</v>
          </cell>
        </row>
        <row r="128">
          <cell r="A128">
            <v>393</v>
          </cell>
          <cell r="B128" t="str">
            <v>ESTRUCTURAS METALICAS ACABADAS</v>
          </cell>
        </row>
        <row r="129">
          <cell r="A129">
            <v>394</v>
          </cell>
          <cell r="B129" t="str">
            <v>HERRAMIENTAS MENORES</v>
          </cell>
        </row>
        <row r="130">
          <cell r="A130">
            <v>395</v>
          </cell>
          <cell r="B130" t="str">
            <v>MATERIAL DE SEGURIDAD Y ADIEST.</v>
          </cell>
        </row>
        <row r="131">
          <cell r="A131">
            <v>396</v>
          </cell>
          <cell r="B131" t="str">
            <v>ARTICULOS DE PLASTICO</v>
          </cell>
        </row>
        <row r="132">
          <cell r="A132">
            <v>397</v>
          </cell>
          <cell r="B132" t="str">
            <v>PROD. E INSUMOS METALICOS</v>
          </cell>
        </row>
        <row r="133">
          <cell r="A133">
            <v>398</v>
          </cell>
          <cell r="B133" t="str">
            <v>PROD. E INSUMOS NO METALICOS</v>
          </cell>
        </row>
        <row r="134">
          <cell r="A134">
            <v>399</v>
          </cell>
          <cell r="B134" t="str">
            <v>BIENES DE CONSUMO, VARIOS</v>
          </cell>
        </row>
        <row r="135">
          <cell r="A135">
            <v>410</v>
          </cell>
          <cell r="B135" t="str">
            <v>INSUMOS DEL SECTOR AGROP. Y FORESTAL</v>
          </cell>
        </row>
        <row r="136">
          <cell r="A136">
            <v>411</v>
          </cell>
          <cell r="B136" t="str">
            <v>PROD. PECUARIOS</v>
          </cell>
        </row>
        <row r="137">
          <cell r="A137">
            <v>412</v>
          </cell>
          <cell r="B137" t="str">
            <v>PROD. AGROFORESTALES</v>
          </cell>
        </row>
        <row r="138">
          <cell r="A138">
            <v>413</v>
          </cell>
          <cell r="B138" t="str">
            <v>MADERA, CORCHO Y SUS MANUFACTURAS</v>
          </cell>
        </row>
        <row r="139">
          <cell r="A139">
            <v>414</v>
          </cell>
          <cell r="B139" t="str">
            <v>PROD. E INSUMOS AGROPECUARIOS</v>
          </cell>
        </row>
        <row r="140">
          <cell r="A140">
            <v>419</v>
          </cell>
          <cell r="B140" t="str">
            <v>INSUMOS DEL SECTOR AGROP. Y FORESTAL, VARIOS</v>
          </cell>
        </row>
        <row r="141">
          <cell r="A141">
            <v>420</v>
          </cell>
          <cell r="B141" t="str">
            <v xml:space="preserve">MINERALES </v>
          </cell>
        </row>
        <row r="142">
          <cell r="A142">
            <v>421</v>
          </cell>
          <cell r="B142" t="str">
            <v>PETROLEO CRUDO Y GAS NATURAL</v>
          </cell>
        </row>
        <row r="143">
          <cell r="A143">
            <v>422</v>
          </cell>
          <cell r="B143" t="str">
            <v>PIEDRA, ARCILLA, CERAMICA, ARENA Y DERIV.</v>
          </cell>
        </row>
        <row r="144">
          <cell r="A144">
            <v>423</v>
          </cell>
          <cell r="B144" t="str">
            <v>MINERALES METALIFEROS</v>
          </cell>
        </row>
        <row r="145">
          <cell r="A145">
            <v>424</v>
          </cell>
          <cell r="B145" t="str">
            <v>CARBON MINERAL</v>
          </cell>
        </row>
        <row r="146">
          <cell r="A146">
            <v>425</v>
          </cell>
          <cell r="B146" t="str">
            <v>CEMENTO, CAL,ASBESTO, YESO, Y SUS DERIV.</v>
          </cell>
        </row>
        <row r="147">
          <cell r="A147">
            <v>426</v>
          </cell>
          <cell r="B147" t="str">
            <v>PRODUCTOS FERROSOS</v>
          </cell>
        </row>
        <row r="148">
          <cell r="A148">
            <v>427</v>
          </cell>
          <cell r="B148" t="str">
            <v>PRODUCTOS NO FERROSOS</v>
          </cell>
        </row>
        <row r="149">
          <cell r="A149">
            <v>429</v>
          </cell>
          <cell r="B149" t="str">
            <v>MINERALES, VARIOS</v>
          </cell>
        </row>
        <row r="150">
          <cell r="A150">
            <v>430</v>
          </cell>
          <cell r="B150" t="str">
            <v xml:space="preserve">INSUMOS INDUSTRIALES </v>
          </cell>
        </row>
        <row r="151">
          <cell r="A151">
            <v>439</v>
          </cell>
          <cell r="B151" t="str">
            <v xml:space="preserve">INSUMOS INDUSTRIALES </v>
          </cell>
        </row>
        <row r="152">
          <cell r="A152">
            <v>440</v>
          </cell>
          <cell r="B152" t="str">
            <v>ENERGIA Y COMBUSTIBLES</v>
          </cell>
        </row>
        <row r="153">
          <cell r="A153">
            <v>441</v>
          </cell>
          <cell r="B153" t="str">
            <v>ENERGIA</v>
          </cell>
        </row>
        <row r="154">
          <cell r="A154">
            <v>442</v>
          </cell>
          <cell r="B154" t="str">
            <v>COMBUSTIBLES</v>
          </cell>
        </row>
        <row r="155">
          <cell r="A155">
            <v>443</v>
          </cell>
          <cell r="B155" t="str">
            <v>LUBRICANTES</v>
          </cell>
        </row>
        <row r="156">
          <cell r="A156">
            <v>449</v>
          </cell>
          <cell r="B156" t="str">
            <v>ENERGIA Y COMBUSTIBLES, VARIOS</v>
          </cell>
        </row>
        <row r="157">
          <cell r="A157">
            <v>490</v>
          </cell>
          <cell r="B157" t="str">
            <v>OTRAS MAT. PRIMAS Y PROD. SEMIELAB.</v>
          </cell>
        </row>
        <row r="158">
          <cell r="A158">
            <v>491</v>
          </cell>
          <cell r="B158" t="str">
            <v>ESPECIES TIMBRADAS Y VALORES</v>
          </cell>
        </row>
        <row r="159">
          <cell r="A159">
            <v>492</v>
          </cell>
          <cell r="B159" t="str">
            <v>INSUMOS QUIMICOS Y DE LAB. INDUST.</v>
          </cell>
        </row>
        <row r="160">
          <cell r="A160">
            <v>499</v>
          </cell>
          <cell r="B160" t="str">
            <v>MATERIAS PRIMAS Y PROD. SEMIELAB., VARIOS</v>
          </cell>
        </row>
        <row r="161">
          <cell r="A161">
            <v>510</v>
          </cell>
          <cell r="B161" t="str">
            <v>ADQUISICION DE INMUEBLES</v>
          </cell>
        </row>
        <row r="162">
          <cell r="A162">
            <v>511</v>
          </cell>
          <cell r="B162" t="str">
            <v>TIERRAS Y TERRENOS</v>
          </cell>
        </row>
        <row r="163">
          <cell r="A163">
            <v>512</v>
          </cell>
          <cell r="B163" t="str">
            <v>ADQ. DE EDIF. E INSTALAC.</v>
          </cell>
        </row>
        <row r="164">
          <cell r="A164">
            <v>520</v>
          </cell>
          <cell r="B164" t="str">
            <v>CONSTRUCCIONES</v>
          </cell>
        </row>
        <row r="165">
          <cell r="A165">
            <v>521</v>
          </cell>
          <cell r="B165" t="str">
            <v>CONST. DE OBRAS DE USO PÚBLICO</v>
          </cell>
        </row>
        <row r="166">
          <cell r="A166">
            <v>522</v>
          </cell>
          <cell r="B166" t="str">
            <v>CONST. DE OBRAS DE USO INSTITUC.</v>
          </cell>
        </row>
        <row r="167">
          <cell r="A167">
            <v>523</v>
          </cell>
          <cell r="B167" t="str">
            <v>CONST. DE OBRAS DE USO MILITAR</v>
          </cell>
        </row>
        <row r="168">
          <cell r="A168">
            <v>524</v>
          </cell>
          <cell r="B168" t="str">
            <v>CONST. DE OBRAS DE USO PRIVADO</v>
          </cell>
        </row>
        <row r="169">
          <cell r="A169">
            <v>525</v>
          </cell>
          <cell r="B169" t="str">
            <v>CONST. DE OBRAS DE INFRAESTRUCTURA</v>
          </cell>
        </row>
        <row r="170">
          <cell r="A170">
            <v>526</v>
          </cell>
          <cell r="B170" t="str">
            <v>OBRAS E INSTALAC. VARIAS DE INFRAEST.</v>
          </cell>
        </row>
        <row r="171">
          <cell r="A171">
            <v>530</v>
          </cell>
          <cell r="B171" t="str">
            <v>ADQ. DE MAQ. EQ. Y HERRAM. MAY.</v>
          </cell>
        </row>
        <row r="172">
          <cell r="A172">
            <v>531</v>
          </cell>
          <cell r="B172" t="str">
            <v>MAQ. Y EQ. DE CONSTRUCCION</v>
          </cell>
        </row>
        <row r="173">
          <cell r="A173">
            <v>532</v>
          </cell>
          <cell r="B173" t="str">
            <v>MAQ. Y EQ. AGROPEC. E INDUSTRIALES</v>
          </cell>
        </row>
        <row r="174">
          <cell r="A174">
            <v>533</v>
          </cell>
          <cell r="B174" t="str">
            <v>MAQ. Y EQ. INDUSTRIALES</v>
          </cell>
        </row>
        <row r="175">
          <cell r="A175">
            <v>534</v>
          </cell>
          <cell r="B175" t="str">
            <v>EQ. EDUC. Y RECREAC.</v>
          </cell>
        </row>
        <row r="176">
          <cell r="A176">
            <v>535</v>
          </cell>
          <cell r="B176" t="str">
            <v>EQ. DE SALUD Y LABORATORIO</v>
          </cell>
        </row>
        <row r="177">
          <cell r="A177">
            <v>536</v>
          </cell>
          <cell r="B177" t="str">
            <v>EQ. COMUNICACIÓN Y SEÑALAM.</v>
          </cell>
        </row>
        <row r="178">
          <cell r="A178">
            <v>537</v>
          </cell>
          <cell r="B178" t="str">
            <v>EQUIPOS DE TRANSPORTE</v>
          </cell>
        </row>
        <row r="179">
          <cell r="A179">
            <v>538</v>
          </cell>
          <cell r="B179" t="str">
            <v>HERRAM., APARATOS E INST. EN GRAL.</v>
          </cell>
        </row>
        <row r="180">
          <cell r="A180">
            <v>539</v>
          </cell>
          <cell r="B180" t="str">
            <v>MAQ. EQUIPOS Y HERRAM. MAYORES, VARIOS</v>
          </cell>
        </row>
        <row r="181">
          <cell r="A181">
            <v>540</v>
          </cell>
          <cell r="B181" t="str">
            <v>ADQ. DE EQ. OFIC. Y COMP.</v>
          </cell>
        </row>
        <row r="182">
          <cell r="A182">
            <v>541</v>
          </cell>
          <cell r="B182" t="str">
            <v>ADQ. DE MUEBLES Y ENSERES</v>
          </cell>
        </row>
        <row r="183">
          <cell r="A183">
            <v>542</v>
          </cell>
          <cell r="B183" t="str">
            <v>ADQ. DE EQUIPOS DE OFICINA</v>
          </cell>
        </row>
        <row r="184">
          <cell r="A184">
            <v>543</v>
          </cell>
          <cell r="B184" t="str">
            <v>ADQ. DE EQ. DE COMPUTACION</v>
          </cell>
        </row>
        <row r="185">
          <cell r="A185">
            <v>544</v>
          </cell>
          <cell r="B185" t="str">
            <v>ADQ. DE EQ. DE IMPRENTA</v>
          </cell>
        </row>
        <row r="186">
          <cell r="A186">
            <v>550</v>
          </cell>
          <cell r="B186" t="str">
            <v>ADQ. DE EQ. MILITAR Y DE SEGURIDAD</v>
          </cell>
        </row>
        <row r="187">
          <cell r="A187">
            <v>551</v>
          </cell>
          <cell r="B187" t="str">
            <v>EQ. MILITAR Y DE SEGURIDAD</v>
          </cell>
        </row>
        <row r="188">
          <cell r="A188">
            <v>552</v>
          </cell>
          <cell r="B188" t="str">
            <v>EQ. DE SEGURIDAD INSTITUC.</v>
          </cell>
        </row>
        <row r="189">
          <cell r="A189">
            <v>560</v>
          </cell>
          <cell r="B189" t="str">
            <v>ADQ. DE SEMOVIENTES</v>
          </cell>
        </row>
        <row r="190">
          <cell r="A190">
            <v>569</v>
          </cell>
          <cell r="B190" t="str">
            <v>ADQ. DE SEMOVIENTES</v>
          </cell>
        </row>
        <row r="191">
          <cell r="A191">
            <v>570</v>
          </cell>
          <cell r="B191" t="str">
            <v xml:space="preserve">ADQ. DE ACTIVOS INTANGIBLES </v>
          </cell>
        </row>
        <row r="192">
          <cell r="A192">
            <v>579</v>
          </cell>
          <cell r="B192" t="str">
            <v>ACTIVOS INTANGIBLES</v>
          </cell>
        </row>
        <row r="193">
          <cell r="A193">
            <v>580</v>
          </cell>
          <cell r="B193" t="str">
            <v>ESTUDIOS PROY. INVERSION</v>
          </cell>
        </row>
        <row r="194">
          <cell r="A194">
            <v>581</v>
          </cell>
          <cell r="B194" t="str">
            <v>ESTUDIOS PROY. INVERSION</v>
          </cell>
        </row>
        <row r="195">
          <cell r="A195">
            <v>582</v>
          </cell>
          <cell r="B195" t="str">
            <v>FISCALIZ. EXTERNA DE OBRAS Y SERV.</v>
          </cell>
        </row>
        <row r="196">
          <cell r="A196">
            <v>583</v>
          </cell>
          <cell r="B196" t="str">
            <v>ADM. DE ESTUDIOS Y PROY. P/ TERCEROS</v>
          </cell>
        </row>
        <row r="197">
          <cell r="A197">
            <v>584</v>
          </cell>
          <cell r="B197" t="str">
            <v>EJECUCION DE PROYECTOS POR TERCEROS</v>
          </cell>
        </row>
        <row r="198">
          <cell r="A198">
            <v>590</v>
          </cell>
          <cell r="B198" t="str">
            <v>OTROS GASTOS DE INV. Y REP. MAYORES</v>
          </cell>
        </row>
        <row r="199">
          <cell r="A199">
            <v>591</v>
          </cell>
          <cell r="B199" t="str">
            <v>INV. EN REC. NAT. AL SECTOR PUB.</v>
          </cell>
        </row>
        <row r="200">
          <cell r="A200">
            <v>592</v>
          </cell>
          <cell r="B200" t="str">
            <v>INV. EN REC. NAT. AL SECTOR PRIV.</v>
          </cell>
        </row>
        <row r="201">
          <cell r="A201">
            <v>593</v>
          </cell>
          <cell r="B201" t="str">
            <v>INDEMNIZACIONES POR INMUEBLES</v>
          </cell>
        </row>
        <row r="202">
          <cell r="A202">
            <v>594</v>
          </cell>
          <cell r="B202" t="str">
            <v>REPARAC. MAY. DE INMUEBLES</v>
          </cell>
        </row>
        <row r="203">
          <cell r="A203">
            <v>595</v>
          </cell>
          <cell r="B203" t="str">
            <v>REPARAC. MAY. DE EQUIPOS</v>
          </cell>
        </row>
        <row r="204">
          <cell r="A204">
            <v>596</v>
          </cell>
          <cell r="B204" t="str">
            <v>REPARAC. MAY. DE MAQ.</v>
          </cell>
        </row>
        <row r="205">
          <cell r="A205">
            <v>597</v>
          </cell>
          <cell r="B205" t="str">
            <v>REPARAC. MAY. DE INSTALAC.</v>
          </cell>
        </row>
        <row r="206">
          <cell r="A206">
            <v>598</v>
          </cell>
          <cell r="B206" t="str">
            <v>REPARAC. MAY. DE HERRAM. Y OTROS</v>
          </cell>
        </row>
        <row r="207">
          <cell r="A207">
            <v>599</v>
          </cell>
          <cell r="B207" t="str">
            <v>REPARAC. MAYORES, VARIOS</v>
          </cell>
        </row>
        <row r="208">
          <cell r="A208">
            <v>710</v>
          </cell>
          <cell r="B208" t="str">
            <v>INTERESES DE LA DEUDA PÚBLICA INTERNA</v>
          </cell>
        </row>
        <row r="209">
          <cell r="A209">
            <v>711</v>
          </cell>
          <cell r="B209" t="str">
            <v>INTERESES DE LA DEUDA C/ SEC. PUB. FINANC.</v>
          </cell>
        </row>
        <row r="210">
          <cell r="A210">
            <v>712</v>
          </cell>
          <cell r="B210" t="str">
            <v>INTERESES DE LA DEUDA C/ SEC. PUB. NO FIN.</v>
          </cell>
        </row>
        <row r="211">
          <cell r="A211">
            <v>713</v>
          </cell>
          <cell r="B211" t="str">
            <v>INTERESES DE LA DEUDA C/ EL SEC. PRIV.</v>
          </cell>
        </row>
        <row r="212">
          <cell r="A212">
            <v>714</v>
          </cell>
          <cell r="B212" t="str">
            <v>INTERESES DEL CRED. INTERNO DE PROV.</v>
          </cell>
        </row>
        <row r="213">
          <cell r="A213">
            <v>715</v>
          </cell>
          <cell r="B213" t="str">
            <v>INTERESES POR DEUDA BONIFICADA</v>
          </cell>
        </row>
        <row r="214">
          <cell r="A214">
            <v>720</v>
          </cell>
          <cell r="B214" t="str">
            <v>INTERESES DE LA DEUDA PÚB. EXTERNA</v>
          </cell>
        </row>
        <row r="215">
          <cell r="A215">
            <v>721</v>
          </cell>
          <cell r="B215" t="str">
            <v>INTERESES DE LA DEUDA C/ ORG. MULTIL.</v>
          </cell>
        </row>
        <row r="216">
          <cell r="A216">
            <v>722</v>
          </cell>
          <cell r="B216" t="str">
            <v>INTERESES DE LA DEUDA C/ GOB. EXT. Y AG. FIN.</v>
          </cell>
        </row>
        <row r="217">
          <cell r="A217">
            <v>723</v>
          </cell>
          <cell r="B217" t="str">
            <v>INTERESES DE LA DEUDA C/ ENTES FIN. PRIV. EXT.</v>
          </cell>
        </row>
        <row r="218">
          <cell r="A218">
            <v>724</v>
          </cell>
          <cell r="B218" t="str">
            <v>INTERESES DE LA DEUDA C/ PROV. DEL EXTERIOR</v>
          </cell>
        </row>
        <row r="219">
          <cell r="A219">
            <v>725</v>
          </cell>
          <cell r="B219" t="str">
            <v>INTERESES P/ DEUDA EXTERNA BONIFICADA</v>
          </cell>
        </row>
        <row r="220">
          <cell r="A220">
            <v>730</v>
          </cell>
          <cell r="B220" t="str">
            <v>AMORTIZ. DEUDA PÚBLICA INTERNA</v>
          </cell>
        </row>
        <row r="221">
          <cell r="A221">
            <v>731</v>
          </cell>
          <cell r="B221" t="str">
            <v>AMORTIZ. DEUDA C/ SEC. PUB. FINANC.</v>
          </cell>
        </row>
        <row r="222">
          <cell r="A222">
            <v>732</v>
          </cell>
          <cell r="B222" t="str">
            <v>AMORTIZ. DEUDA C/ SEC. PUB. NO FINANC.</v>
          </cell>
        </row>
        <row r="223">
          <cell r="A223">
            <v>733</v>
          </cell>
          <cell r="B223" t="str">
            <v>AMORTIZ. DEUDA C/ SEC. PRIVADO</v>
          </cell>
        </row>
        <row r="224">
          <cell r="A224">
            <v>734</v>
          </cell>
          <cell r="B224" t="str">
            <v>AMORTIZ. CREDITO INTERNO A PROV.</v>
          </cell>
        </row>
        <row r="225">
          <cell r="A225">
            <v>735</v>
          </cell>
          <cell r="B225" t="str">
            <v>AMORTIZ. POR DEUDA BONIF.</v>
          </cell>
        </row>
        <row r="226">
          <cell r="A226">
            <v>740</v>
          </cell>
          <cell r="B226" t="str">
            <v>AMORTIZ. DEUDA PÚBLICA EXTERNA</v>
          </cell>
        </row>
        <row r="227">
          <cell r="A227">
            <v>741</v>
          </cell>
          <cell r="B227" t="str">
            <v>AMORTIZ. DEUDA C/ ORG. MULTILAT.</v>
          </cell>
        </row>
        <row r="228">
          <cell r="A228">
            <v>742</v>
          </cell>
          <cell r="B228" t="str">
            <v>AMORTIZ.  DEUDA C/ GOB. EXT. Y AG. FIN.</v>
          </cell>
        </row>
        <row r="229">
          <cell r="A229">
            <v>743</v>
          </cell>
          <cell r="B229" t="str">
            <v>AMORTIZ.  DEUDA C/ ENTES FIN. PRIV. EXT.</v>
          </cell>
        </row>
        <row r="230">
          <cell r="A230">
            <v>744</v>
          </cell>
          <cell r="B230" t="str">
            <v>AMORTIZ. DEUDA C/ PROV. DEL EXTERIOR</v>
          </cell>
        </row>
        <row r="231">
          <cell r="A231">
            <v>745</v>
          </cell>
          <cell r="B231" t="str">
            <v>AMORTIZ. DEUDA EXTERNA BONIFICADA</v>
          </cell>
        </row>
        <row r="232">
          <cell r="A232">
            <v>750</v>
          </cell>
          <cell r="B232" t="str">
            <v>COMISIONES</v>
          </cell>
        </row>
        <row r="233">
          <cell r="A233">
            <v>751</v>
          </cell>
          <cell r="B233" t="str">
            <v>COM. Y OTROS GASTOS DE LA DEUDA INT.</v>
          </cell>
        </row>
        <row r="234">
          <cell r="A234">
            <v>752</v>
          </cell>
          <cell r="B234" t="str">
            <v>COM. Y OTROS GASTOS DE LA DEUDA EXT.</v>
          </cell>
        </row>
        <row r="235">
          <cell r="A235">
            <v>753</v>
          </cell>
          <cell r="B235" t="str">
            <v>COM. Y OTROS GASTOS DE LA DEUDA INT. BONIF.</v>
          </cell>
        </row>
        <row r="236">
          <cell r="A236">
            <v>754</v>
          </cell>
          <cell r="B236" t="str">
            <v>COM. Y OTROS GASTOS DE LA DEUDA EXT. BONIF.</v>
          </cell>
        </row>
        <row r="237">
          <cell r="A237">
            <v>760</v>
          </cell>
          <cell r="B237" t="str">
            <v>OTROS GASTOS SERV. DEUDA PÚBLICA</v>
          </cell>
        </row>
        <row r="238">
          <cell r="A238">
            <v>761</v>
          </cell>
          <cell r="B238" t="str">
            <v>AMORTIZ. DEUDA PÚBLICA EXTERNA</v>
          </cell>
        </row>
        <row r="239">
          <cell r="A239">
            <v>762</v>
          </cell>
          <cell r="B239" t="str">
            <v>AMORTIZ. DEUDA PÚBLICA EXTERNA BONIF.</v>
          </cell>
        </row>
        <row r="240">
          <cell r="A240">
            <v>763</v>
          </cell>
          <cell r="B240" t="str">
            <v>INTERESES DE LA DEUDA PÚB. EXTERNA</v>
          </cell>
        </row>
        <row r="241">
          <cell r="A241">
            <v>764</v>
          </cell>
          <cell r="B241" t="str">
            <v>INTERESES DE LA DEUDA PÚB. EXTERNA BONIF.</v>
          </cell>
        </row>
        <row r="242">
          <cell r="A242">
            <v>765</v>
          </cell>
          <cell r="B242" t="str">
            <v>COMIS. Y OTROS GASTOS DEUDA PÚB. EXT.</v>
          </cell>
        </row>
        <row r="243">
          <cell r="A243">
            <v>766</v>
          </cell>
          <cell r="B243" t="str">
            <v>COMIS. Y OTROS GASTOS DEUDA PÚB. EXT. BONIF.</v>
          </cell>
        </row>
        <row r="244">
          <cell r="A244">
            <v>810</v>
          </cell>
          <cell r="B244" t="str">
            <v>TRANSF. CONSOLID. CORR. AL SECTOR PÚBLICO</v>
          </cell>
        </row>
        <row r="245">
          <cell r="A245">
            <v>811</v>
          </cell>
          <cell r="B245" t="str">
            <v>TRANSF. CONSOLID. ADM. CTRAL. A ENT.DESC.</v>
          </cell>
        </row>
        <row r="246">
          <cell r="A246">
            <v>812</v>
          </cell>
          <cell r="B246" t="str">
            <v xml:space="preserve">TRANSF. CONSOLID. ENT. DESC. A ADM. CTRAL. </v>
          </cell>
        </row>
        <row r="247">
          <cell r="A247">
            <v>813</v>
          </cell>
          <cell r="B247" t="str">
            <v>TRANSF. CONSOLID. P/ COPARTIC. DE IVA</v>
          </cell>
        </row>
        <row r="248">
          <cell r="A248">
            <v>814</v>
          </cell>
          <cell r="B248" t="str">
            <v>TRANSF. CONSOLID. P/ COPARTIC. JGOS. AZAR</v>
          </cell>
        </row>
        <row r="249">
          <cell r="A249">
            <v>815</v>
          </cell>
          <cell r="B249" t="str">
            <v>TRANSF. CONSOLID. P/ COPARTIC. ROYALTIES</v>
          </cell>
        </row>
        <row r="250">
          <cell r="A250">
            <v>816</v>
          </cell>
          <cell r="B250" t="str">
            <v>TRANSF. CONSOLID. E/ ENT. DESCENT.</v>
          </cell>
        </row>
        <row r="251">
          <cell r="A251">
            <v>817</v>
          </cell>
          <cell r="B251" t="str">
            <v>TRANSF. CONSOLID. E/ ORG. ADM. CENTRAL</v>
          </cell>
        </row>
        <row r="252">
          <cell r="A252">
            <v>818</v>
          </cell>
          <cell r="B252" t="str">
            <v>TRANSF. CONSOLID. REMUN. SINDICO</v>
          </cell>
        </row>
        <row r="253">
          <cell r="A253">
            <v>819</v>
          </cell>
          <cell r="B253" t="str">
            <v>OTRAS TRANSF. CONSOLID. CORRIENTES</v>
          </cell>
        </row>
        <row r="254">
          <cell r="A254">
            <v>820</v>
          </cell>
          <cell r="B254" t="str">
            <v>TRANSF. A JUBIL. Y PENSIONADOS</v>
          </cell>
        </row>
        <row r="255">
          <cell r="A255">
            <v>821</v>
          </cell>
          <cell r="B255" t="str">
            <v>JUBIL. Y PENS. FUNC. Y EMP. SECTOR PUB. Y PRIV.</v>
          </cell>
        </row>
        <row r="256">
          <cell r="A256">
            <v>822</v>
          </cell>
          <cell r="B256" t="str">
            <v>JUBIL. Y PENS. MAGISTRADOS JUDIC.</v>
          </cell>
        </row>
        <row r="257">
          <cell r="A257">
            <v>823</v>
          </cell>
          <cell r="B257" t="str">
            <v>JUBIL. Y PENS. MAGISTERIO NACIONAL</v>
          </cell>
        </row>
        <row r="258">
          <cell r="A258">
            <v>824</v>
          </cell>
          <cell r="B258" t="str">
            <v>JUBIL. Y PENS. DOCENTES UNIVERS.</v>
          </cell>
        </row>
        <row r="259">
          <cell r="A259">
            <v>825</v>
          </cell>
          <cell r="B259" t="str">
            <v>JUBIL. Y PENS. FUERZAS ARMADAS</v>
          </cell>
        </row>
        <row r="260">
          <cell r="A260">
            <v>826</v>
          </cell>
          <cell r="B260" t="str">
            <v>JUBIL. Y PENS. FUERZAS POLICIALES</v>
          </cell>
        </row>
        <row r="261">
          <cell r="A261">
            <v>827</v>
          </cell>
          <cell r="B261" t="str">
            <v>PENSIONES GRACIABLES</v>
          </cell>
        </row>
        <row r="262">
          <cell r="A262">
            <v>828</v>
          </cell>
          <cell r="B262" t="str">
            <v>PENSIONES VARIAS</v>
          </cell>
        </row>
        <row r="263">
          <cell r="A263">
            <v>829</v>
          </cell>
          <cell r="B263" t="str">
            <v>OTRAS TRANSF. A JUBILADOS Y PENS.</v>
          </cell>
        </row>
        <row r="264">
          <cell r="A264">
            <v>830</v>
          </cell>
          <cell r="B264" t="str">
            <v>OTRAS TRANSF. CORR. AL SECTOR PUB. O PRIV.</v>
          </cell>
        </row>
        <row r="265">
          <cell r="A265">
            <v>831</v>
          </cell>
          <cell r="B265" t="str">
            <v>APORTES A ENT.C/FINES SOC. O EMERG.NAC.</v>
          </cell>
        </row>
        <row r="266">
          <cell r="A266">
            <v>832</v>
          </cell>
          <cell r="B266" t="str">
            <v>APORTES DEL TESORO NACIONAL</v>
          </cell>
        </row>
        <row r="267">
          <cell r="A267">
            <v>833</v>
          </cell>
          <cell r="B267" t="str">
            <v>TRANSF. A MUNICIPALIDADES</v>
          </cell>
        </row>
        <row r="268">
          <cell r="A268">
            <v>834</v>
          </cell>
          <cell r="B268" t="str">
            <v>OTRAS TRANSF. AL SECTOR PÚB.</v>
          </cell>
        </row>
        <row r="269">
          <cell r="A269">
            <v>835</v>
          </cell>
          <cell r="B269" t="str">
            <v>OTROS APORTES DEL TESORO NACIONAL</v>
          </cell>
        </row>
        <row r="270">
          <cell r="A270">
            <v>836</v>
          </cell>
          <cell r="B270" t="str">
            <v>TRANSF. A ORGANIZ. MUNICIPALES</v>
          </cell>
        </row>
        <row r="271">
          <cell r="A271">
            <v>840</v>
          </cell>
          <cell r="B271" t="str">
            <v>TRANSF. CORR. AL SECTOR PRIVADO</v>
          </cell>
        </row>
        <row r="272">
          <cell r="A272">
            <v>841</v>
          </cell>
          <cell r="B272" t="str">
            <v>BECAS</v>
          </cell>
        </row>
        <row r="273">
          <cell r="A273">
            <v>842</v>
          </cell>
          <cell r="B273" t="str">
            <v>APORTES A ENT.EDUC. E INST. S/FINES DE LUCRO</v>
          </cell>
        </row>
        <row r="274">
          <cell r="A274">
            <v>843</v>
          </cell>
          <cell r="B274" t="str">
            <v>APORTES A PARTIDOS POLITICOS</v>
          </cell>
        </row>
        <row r="275">
          <cell r="A275">
            <v>844</v>
          </cell>
          <cell r="B275" t="str">
            <v>SUBSIDIO A LOS PARTIDOS POLITICOS</v>
          </cell>
        </row>
        <row r="276">
          <cell r="A276">
            <v>845</v>
          </cell>
          <cell r="B276" t="str">
            <v>INDEMNIZACIONES</v>
          </cell>
        </row>
        <row r="277">
          <cell r="A277">
            <v>849</v>
          </cell>
          <cell r="B277" t="str">
            <v>OTRAS TRANS. CORRIENTES</v>
          </cell>
        </row>
        <row r="278">
          <cell r="A278">
            <v>850</v>
          </cell>
          <cell r="B278" t="str">
            <v>TRANSF. CORR. AL SECTOR EXTERNO</v>
          </cell>
        </row>
        <row r="279">
          <cell r="A279">
            <v>851</v>
          </cell>
          <cell r="B279" t="str">
            <v>TRANSF. CORR. AL SECTOR EXTERNO, VARIAS</v>
          </cell>
        </row>
        <row r="280">
          <cell r="A280">
            <v>860</v>
          </cell>
          <cell r="B280" t="str">
            <v>TRANSF. CONSOLID. DE CAPITAL AL SECTOR PUB.</v>
          </cell>
        </row>
        <row r="281">
          <cell r="A281">
            <v>861</v>
          </cell>
          <cell r="B281" t="str">
            <v>TRANSF. CONSOLID. ADM. CTRAL. A ENT.DESC.</v>
          </cell>
        </row>
        <row r="282">
          <cell r="A282">
            <v>862</v>
          </cell>
          <cell r="B282" t="str">
            <v xml:space="preserve">TRANSF. CONSOLID. ENT. DESC. A ADM. CTRAL. </v>
          </cell>
        </row>
        <row r="283">
          <cell r="A283">
            <v>863</v>
          </cell>
          <cell r="B283" t="str">
            <v>TRANSF. CONSOLID. P/ COPARTICIPACION IVA</v>
          </cell>
        </row>
        <row r="284">
          <cell r="A284">
            <v>864</v>
          </cell>
          <cell r="B284" t="str">
            <v>TRANSF. CONSOLID. P/ COPARTIC. JGOS. AZAR</v>
          </cell>
        </row>
        <row r="285">
          <cell r="A285">
            <v>865</v>
          </cell>
          <cell r="B285" t="str">
            <v>TRANSF. CONSOLID. P/ COPARTIC. ROYALTIES</v>
          </cell>
        </row>
        <row r="286">
          <cell r="A286">
            <v>866</v>
          </cell>
          <cell r="B286" t="str">
            <v>TRANSF. CONSOLID. E/ ENT. DESCENT.</v>
          </cell>
        </row>
        <row r="287">
          <cell r="A287">
            <v>867</v>
          </cell>
          <cell r="B287" t="str">
            <v>TRANSF. CONSOLID. E/ ORG. ADM. CENTRAL</v>
          </cell>
        </row>
        <row r="288">
          <cell r="A288">
            <v>869</v>
          </cell>
          <cell r="B288" t="str">
            <v>OTRAS TRANSF. CONSOLID. DE CAPITAL</v>
          </cell>
        </row>
        <row r="289">
          <cell r="A289">
            <v>870</v>
          </cell>
          <cell r="B289" t="str">
            <v>TRANSF. DE CAPITAL AL SECTOR PRIV.</v>
          </cell>
        </row>
        <row r="290">
          <cell r="A290">
            <v>871</v>
          </cell>
          <cell r="B290" t="str">
            <v>TRANSF. DE CAPITAL AL SECTOR PRIV., VARIAS</v>
          </cell>
        </row>
        <row r="291">
          <cell r="A291">
            <v>879</v>
          </cell>
          <cell r="B291" t="str">
            <v>TRANSF. DE CAPITAL AL SECTOR PRIV., VARIAS</v>
          </cell>
        </row>
        <row r="292">
          <cell r="A292">
            <v>880</v>
          </cell>
          <cell r="B292" t="str">
            <v>TRANSF. DE CAPITAL AL SECTOR EXTERNO</v>
          </cell>
        </row>
        <row r="293">
          <cell r="A293">
            <v>881</v>
          </cell>
          <cell r="B293" t="str">
            <v>TRANSF. DE CAPITAL AL SECTOR EXTERNO, VARIAS</v>
          </cell>
        </row>
        <row r="294">
          <cell r="A294">
            <v>890</v>
          </cell>
          <cell r="B294" t="str">
            <v>OTRAS TRANSF. DE CAPITAL AL SECTOR PUB. O PRIV.</v>
          </cell>
        </row>
        <row r="295">
          <cell r="A295">
            <v>891</v>
          </cell>
          <cell r="B295" t="str">
            <v>TRANSF. DE CAPITAL AL BCO.CENTRAL DEL PARAGUAY</v>
          </cell>
        </row>
        <row r="296">
          <cell r="A296">
            <v>892</v>
          </cell>
          <cell r="B296" t="str">
            <v>APORTES DEL TESORO NACIONAL</v>
          </cell>
        </row>
        <row r="297">
          <cell r="A297">
            <v>893</v>
          </cell>
          <cell r="B297" t="str">
            <v>TRANSF. A MUNICIPALIDADES</v>
          </cell>
        </row>
        <row r="298">
          <cell r="A298">
            <v>894</v>
          </cell>
          <cell r="B298" t="str">
            <v>OTRAS TRANSF. AL SECTOR PÚB.</v>
          </cell>
        </row>
        <row r="299">
          <cell r="A299">
            <v>895</v>
          </cell>
          <cell r="B299" t="str">
            <v>OTROS APORTES DEL TESORO NAC.</v>
          </cell>
        </row>
        <row r="300">
          <cell r="A300">
            <v>896</v>
          </cell>
          <cell r="B300" t="str">
            <v>TRANSF. A ORGANIZ. MUNICIPALES</v>
          </cell>
        </row>
        <row r="301">
          <cell r="A301">
            <v>910</v>
          </cell>
          <cell r="B301" t="str">
            <v>PAGO DE IMP.,TASAS, GASTOS JUD.</v>
          </cell>
        </row>
        <row r="302">
          <cell r="A302">
            <v>911</v>
          </cell>
          <cell r="B302" t="str">
            <v>IMPUESTOS DIRECTOS</v>
          </cell>
        </row>
        <row r="303">
          <cell r="A303">
            <v>912</v>
          </cell>
          <cell r="B303" t="str">
            <v>IMPUESTOS INDIRECTOS</v>
          </cell>
        </row>
        <row r="304">
          <cell r="A304">
            <v>913</v>
          </cell>
          <cell r="B304" t="str">
            <v>TASAS Y CONTRIB.</v>
          </cell>
        </row>
        <row r="305">
          <cell r="A305">
            <v>914</v>
          </cell>
          <cell r="B305" t="str">
            <v>MULTAS Y RECARGOS</v>
          </cell>
        </row>
        <row r="306">
          <cell r="A306">
            <v>915</v>
          </cell>
          <cell r="B306" t="str">
            <v>GASTOS JUDICIALES</v>
          </cell>
        </row>
        <row r="307">
          <cell r="A307">
            <v>919</v>
          </cell>
          <cell r="B307" t="str">
            <v>IMPUESTOS, TASAS Y GASTOS JUD. VARIOS</v>
          </cell>
        </row>
        <row r="308">
          <cell r="A308">
            <v>920</v>
          </cell>
          <cell r="B308" t="str">
            <v>DEVOL. DE IMPUESTOS Y OTROS ING. NO TRIBUT.</v>
          </cell>
        </row>
        <row r="309">
          <cell r="A309">
            <v>921</v>
          </cell>
          <cell r="B309" t="str">
            <v>DEVOL. DE IMPUESTOS, TASAS Y CONTRIBUC.</v>
          </cell>
        </row>
        <row r="310">
          <cell r="A310">
            <v>922</v>
          </cell>
          <cell r="B310" t="str">
            <v>DEVOL. DE INGRESOS NO TRIBUTARIOS</v>
          </cell>
        </row>
        <row r="311">
          <cell r="A311">
            <v>923</v>
          </cell>
          <cell r="B311" t="str">
            <v>DEVOL. DE ARANCELES</v>
          </cell>
        </row>
        <row r="312">
          <cell r="A312">
            <v>924</v>
          </cell>
          <cell r="B312" t="str">
            <v>DEVOL. DE DEPOSITOS Y GARANTIAS</v>
          </cell>
        </row>
        <row r="313">
          <cell r="A313">
            <v>929</v>
          </cell>
          <cell r="B313" t="str">
            <v>DEVOL. VARIAS</v>
          </cell>
        </row>
        <row r="314">
          <cell r="A314">
            <v>930</v>
          </cell>
          <cell r="B314" t="str">
            <v>INTERESES DE ENT. FINANC. PUBLICAS</v>
          </cell>
        </row>
        <row r="315">
          <cell r="A315">
            <v>939</v>
          </cell>
          <cell r="B315" t="str">
            <v>INTERESES DE ENT. FINANC. PUBLICAS, VARIOS</v>
          </cell>
        </row>
        <row r="316">
          <cell r="A316">
            <v>940</v>
          </cell>
          <cell r="B316" t="str">
            <v>DESCUENTOS POR VENTAS</v>
          </cell>
        </row>
        <row r="317">
          <cell r="A317">
            <v>949</v>
          </cell>
          <cell r="B317" t="str">
            <v>DESCUENTOS VARIOS</v>
          </cell>
        </row>
        <row r="318">
          <cell r="A318">
            <v>950</v>
          </cell>
          <cell r="B318" t="str">
            <v>RESERVAS TECNICAS Y CAMBIARIAS</v>
          </cell>
        </row>
        <row r="319">
          <cell r="A319">
            <v>951</v>
          </cell>
          <cell r="B319" t="str">
            <v>PROV. PARA DIF. DE CAMBIO</v>
          </cell>
        </row>
        <row r="320">
          <cell r="A320">
            <v>959</v>
          </cell>
          <cell r="B320" t="str">
            <v>RESERVAS TECNICAS VARIAS</v>
          </cell>
        </row>
        <row r="321">
          <cell r="A321">
            <v>960</v>
          </cell>
          <cell r="B321" t="str">
            <v>DEUDAS PEND. PAGO DE GASTOS CORR. DE EJERC. ANT.</v>
          </cell>
        </row>
        <row r="322">
          <cell r="A322">
            <v>961</v>
          </cell>
          <cell r="B322" t="str">
            <v>SERV. PERSONALES</v>
          </cell>
        </row>
        <row r="323">
          <cell r="A323">
            <v>962</v>
          </cell>
          <cell r="B323" t="str">
            <v>SERV. NO PERSONALES</v>
          </cell>
        </row>
        <row r="324">
          <cell r="A324">
            <v>963</v>
          </cell>
          <cell r="B324" t="str">
            <v>BIENES DE CONSUMO E INSUMOS</v>
          </cell>
        </row>
        <row r="325">
          <cell r="A325">
            <v>964</v>
          </cell>
          <cell r="B325" t="str">
            <v>SERVICIO DE LA DEUDA PUBLICA</v>
          </cell>
        </row>
        <row r="326">
          <cell r="A326">
            <v>965</v>
          </cell>
          <cell r="B326" t="str">
            <v>TRANSFERENCIAS</v>
          </cell>
        </row>
        <row r="327">
          <cell r="A327">
            <v>969</v>
          </cell>
          <cell r="B327" t="str">
            <v>OTROS GASTOS</v>
          </cell>
        </row>
        <row r="328">
          <cell r="A328">
            <v>970</v>
          </cell>
          <cell r="B328" t="str">
            <v>GASTOS RESERVADOS</v>
          </cell>
        </row>
        <row r="329">
          <cell r="A329">
            <v>979</v>
          </cell>
          <cell r="B329" t="str">
            <v>GASTOS RESERVADOS</v>
          </cell>
        </row>
        <row r="330">
          <cell r="A330">
            <v>980</v>
          </cell>
          <cell r="B330" t="str">
            <v>DEUDAS PEND. PAGO DE GASTOS DE CAP. DE EJERC. ANT.</v>
          </cell>
        </row>
        <row r="331">
          <cell r="A331">
            <v>981</v>
          </cell>
          <cell r="B331" t="str">
            <v>SERV. PERSONALES</v>
          </cell>
        </row>
        <row r="332">
          <cell r="A332">
            <v>982</v>
          </cell>
          <cell r="B332" t="str">
            <v>SERV. NO PERSONALES</v>
          </cell>
        </row>
        <row r="333">
          <cell r="A333">
            <v>983</v>
          </cell>
          <cell r="B333" t="str">
            <v>BIENES DE CONSUMO E INSUMOS</v>
          </cell>
        </row>
        <row r="334">
          <cell r="A334">
            <v>984</v>
          </cell>
          <cell r="B334" t="str">
            <v>BIENES DE CAMBIO</v>
          </cell>
        </row>
        <row r="335">
          <cell r="A335">
            <v>985</v>
          </cell>
          <cell r="B335" t="str">
            <v>INVERSION FISICA</v>
          </cell>
        </row>
        <row r="336">
          <cell r="A336">
            <v>986</v>
          </cell>
          <cell r="B336" t="str">
            <v>INVERSION FINANCIERA</v>
          </cell>
        </row>
        <row r="337">
          <cell r="A337">
            <v>987</v>
          </cell>
          <cell r="B337" t="str">
            <v>SERV. DEUDA PUBLICA</v>
          </cell>
        </row>
        <row r="338">
          <cell r="A338">
            <v>988</v>
          </cell>
          <cell r="B338" t="str">
            <v>TRANSFERENCIAS</v>
          </cell>
        </row>
        <row r="339">
          <cell r="A339">
            <v>989</v>
          </cell>
          <cell r="B339" t="str">
            <v>OTROS GASTOS</v>
          </cell>
        </row>
        <row r="340">
          <cell r="A340">
            <v>990</v>
          </cell>
          <cell r="B340" t="str">
            <v xml:space="preserve">GASTOS IMPREVISTOS </v>
          </cell>
        </row>
        <row r="341">
          <cell r="A341">
            <v>999</v>
          </cell>
          <cell r="B341" t="str">
            <v>GASTOS IMPREVISTOS VARIOS</v>
          </cell>
        </row>
      </sheetData>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F"/>
      <sheetName val="MER"/>
      <sheetName val="MMR"/>
      <sheetName val="Settings"/>
      <sheetName val="base de datos"/>
    </sheetNames>
    <sheetDataSet>
      <sheetData sheetId="0">
        <row r="8">
          <cell r="C8" t="str">
            <v>I</v>
          </cell>
          <cell r="D8" t="str">
            <v>Desarrollo</v>
          </cell>
          <cell r="E8" t="str">
            <v xml:space="preserve">Que la entidad se vea sometida a procesos judiciales y/o administrativos </v>
          </cell>
        </row>
        <row r="12">
          <cell r="C12" t="str">
            <v>I y II</v>
          </cell>
          <cell r="D12" t="str">
            <v>Desarrollo</v>
          </cell>
          <cell r="E12" t="str">
            <v>Sobrecostos de las obras</v>
          </cell>
        </row>
        <row r="19">
          <cell r="C19" t="str">
            <v>II</v>
          </cell>
          <cell r="D19" t="str">
            <v>Desarrollo</v>
          </cell>
          <cell r="E19" t="str">
            <v>Retrasos/ paro de ejecución del interceptor</v>
          </cell>
        </row>
        <row r="26">
          <cell r="C26" t="str">
            <v>I y II</v>
          </cell>
          <cell r="D26" t="str">
            <v>Fiduciarios</v>
          </cell>
          <cell r="E26" t="str">
            <v>Retrasos en las contrataciones /adquisiciones</v>
          </cell>
        </row>
        <row r="31">
          <cell r="C31" t="str">
            <v>I y II</v>
          </cell>
          <cell r="D31" t="str">
            <v>Ambientales y Sociales</v>
          </cell>
          <cell r="E31" t="str">
            <v>No se logren los objetivos de calidad del proyecto</v>
          </cell>
        </row>
        <row r="35">
          <cell r="C35" t="str">
            <v>I y II</v>
          </cell>
          <cell r="D35" t="str">
            <v>Ambientales y Sociales</v>
          </cell>
          <cell r="E35" t="str">
            <v>Impacto en el medio ambiente por problemas en el proceso de construcción</v>
          </cell>
        </row>
        <row r="40">
          <cell r="C40" t="str">
            <v>III</v>
          </cell>
          <cell r="D40" t="str">
            <v>Gobernabilidad</v>
          </cell>
          <cell r="E40" t="str">
            <v>Retraso en la implementación de la NIIF</v>
          </cell>
        </row>
        <row r="44">
          <cell r="C44" t="str">
            <v>I</v>
          </cell>
          <cell r="D44" t="str">
            <v>Desarrollo</v>
          </cell>
          <cell r="E44" t="str">
            <v>Retrasos/ paro de ejecución de la PTAR</v>
          </cell>
        </row>
      </sheetData>
      <sheetData sheetId="1">
        <row r="15">
          <cell r="I15">
            <v>2</v>
          </cell>
          <cell r="J15" t="str">
            <v>Medio</v>
          </cell>
        </row>
        <row r="16">
          <cell r="I16">
            <v>1</v>
          </cell>
          <cell r="J16" t="str">
            <v>Bajo</v>
          </cell>
        </row>
        <row r="17">
          <cell r="I17">
            <v>2</v>
          </cell>
          <cell r="J17" t="str">
            <v>Medio</v>
          </cell>
        </row>
        <row r="18">
          <cell r="I18">
            <v>2</v>
          </cell>
          <cell r="J18" t="str">
            <v>Medio</v>
          </cell>
        </row>
        <row r="21">
          <cell r="I21">
            <v>2</v>
          </cell>
          <cell r="J21" t="str">
            <v>Medio</v>
          </cell>
        </row>
        <row r="22">
          <cell r="I22">
            <v>2</v>
          </cell>
          <cell r="J22" t="str">
            <v>Medio</v>
          </cell>
        </row>
        <row r="23">
          <cell r="I23">
            <v>1</v>
          </cell>
          <cell r="J23" t="str">
            <v>Bajo</v>
          </cell>
        </row>
        <row r="25">
          <cell r="I25">
            <v>2</v>
          </cell>
          <cell r="J25" t="str">
            <v>Medio</v>
          </cell>
        </row>
      </sheetData>
      <sheetData sheetId="2"/>
      <sheetData sheetId="3"/>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 Datos"/>
      <sheetName val="Plan de Ctas."/>
    </sheetNames>
    <sheetDataSet>
      <sheetData sheetId="0"/>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6"/>
      <sheetName val="G04_006"/>
      <sheetName val="Catalogo"/>
      <sheetName val="Clasificador"/>
      <sheetName val="Resumen x Area"/>
      <sheetName val="006_1"/>
      <sheetName val="Hoja1"/>
    </sheetNames>
    <sheetDataSet>
      <sheetData sheetId="0">
        <row r="9">
          <cell r="B9" t="str">
            <v>A</v>
          </cell>
        </row>
      </sheetData>
      <sheetData sheetId="1">
        <row r="9">
          <cell r="B9" t="str">
            <v>A</v>
          </cell>
        </row>
      </sheetData>
      <sheetData sheetId="2">
        <row r="9">
          <cell r="B9" t="str">
            <v>A</v>
          </cell>
          <cell r="C9" t="str">
            <v>B</v>
          </cell>
          <cell r="D9" t="str">
            <v>C</v>
          </cell>
          <cell r="E9" t="str">
            <v>D</v>
          </cell>
          <cell r="F9" t="str">
            <v>E</v>
          </cell>
        </row>
        <row r="10">
          <cell r="B10" t="str">
            <v>CODIGO</v>
          </cell>
          <cell r="C10" t="str">
            <v>NOMBRE</v>
          </cell>
          <cell r="D10" t="str">
            <v>O.G.</v>
          </cell>
          <cell r="E10" t="str">
            <v>PRECIO</v>
          </cell>
          <cell r="F10" t="str">
            <v>UNIDAD DE MEDIDA</v>
          </cell>
        </row>
        <row r="11">
          <cell r="B11">
            <v>10121604</v>
          </cell>
          <cell r="C11" t="str">
            <v>Alimento para los aves</v>
          </cell>
          <cell r="D11">
            <v>312</v>
          </cell>
          <cell r="E11">
            <v>18000</v>
          </cell>
          <cell r="F11" t="str">
            <v>BOLSA</v>
          </cell>
        </row>
        <row r="12">
          <cell r="B12">
            <v>10122101</v>
          </cell>
          <cell r="C12" t="str">
            <v>Comida para cerdos</v>
          </cell>
          <cell r="D12">
            <v>312</v>
          </cell>
          <cell r="E12">
            <v>27500</v>
          </cell>
          <cell r="F12" t="str">
            <v>BOLSA</v>
          </cell>
        </row>
        <row r="13">
          <cell r="B13">
            <v>10151502</v>
          </cell>
          <cell r="C13" t="str">
            <v>Semillas o plantulas de zanahoria</v>
          </cell>
          <cell r="D13">
            <v>412</v>
          </cell>
          <cell r="E13">
            <v>5000</v>
          </cell>
          <cell r="F13" t="str">
            <v>SOBRE</v>
          </cell>
        </row>
        <row r="14">
          <cell r="B14">
            <v>10151503</v>
          </cell>
          <cell r="C14" t="str">
            <v>Semillas o plantulas de apio</v>
          </cell>
          <cell r="D14">
            <v>412</v>
          </cell>
          <cell r="E14">
            <v>3000</v>
          </cell>
          <cell r="F14" t="str">
            <v>KILO</v>
          </cell>
        </row>
        <row r="15">
          <cell r="B15">
            <v>10151506</v>
          </cell>
          <cell r="C15" t="str">
            <v>Semillas o plantulas de guisante</v>
          </cell>
          <cell r="D15">
            <v>412</v>
          </cell>
          <cell r="E15">
            <v>3800</v>
          </cell>
          <cell r="F15" t="str">
            <v>PAQUETE</v>
          </cell>
        </row>
        <row r="16">
          <cell r="B16">
            <v>10151507</v>
          </cell>
          <cell r="C16" t="str">
            <v>Semillas o plantulas de pepino</v>
          </cell>
          <cell r="D16">
            <v>412</v>
          </cell>
          <cell r="E16">
            <v>2300</v>
          </cell>
          <cell r="F16" t="str">
            <v>KILO</v>
          </cell>
        </row>
        <row r="17">
          <cell r="B17">
            <v>10151508</v>
          </cell>
          <cell r="C17" t="str">
            <v>Semillas o plantulas de berenjena</v>
          </cell>
          <cell r="D17">
            <v>412</v>
          </cell>
          <cell r="E17">
            <v>3000</v>
          </cell>
          <cell r="F17" t="str">
            <v>KILO</v>
          </cell>
        </row>
        <row r="18">
          <cell r="B18">
            <v>10151512</v>
          </cell>
          <cell r="C18" t="str">
            <v>Semillas o plantulas de lechuga</v>
          </cell>
          <cell r="D18">
            <v>412</v>
          </cell>
          <cell r="E18">
            <v>1600</v>
          </cell>
          <cell r="F18" t="str">
            <v>SOBRE</v>
          </cell>
        </row>
        <row r="19">
          <cell r="B19">
            <v>10151515</v>
          </cell>
          <cell r="C19" t="str">
            <v>Semillas o plantulas de cebolla</v>
          </cell>
          <cell r="D19">
            <v>412</v>
          </cell>
          <cell r="E19">
            <v>2300</v>
          </cell>
          <cell r="F19" t="str">
            <v>SOBRE</v>
          </cell>
        </row>
        <row r="20">
          <cell r="B20">
            <v>10151516</v>
          </cell>
          <cell r="C20" t="str">
            <v>Semillas o plantulas de soja</v>
          </cell>
          <cell r="D20">
            <v>412</v>
          </cell>
          <cell r="E20">
            <v>21800</v>
          </cell>
          <cell r="F20" t="str">
            <v>FRASCO</v>
          </cell>
        </row>
        <row r="21">
          <cell r="B21">
            <v>10151517</v>
          </cell>
          <cell r="C21" t="str">
            <v>Semillas o plantulas de espinaca</v>
          </cell>
          <cell r="D21">
            <v>412</v>
          </cell>
          <cell r="E21">
            <v>2500</v>
          </cell>
          <cell r="F21" t="str">
            <v>KILO</v>
          </cell>
        </row>
        <row r="22">
          <cell r="B22">
            <v>10151518</v>
          </cell>
          <cell r="C22" t="str">
            <v>Semillas o plantulas de tomate</v>
          </cell>
          <cell r="D22">
            <v>412</v>
          </cell>
          <cell r="E22">
            <v>4000</v>
          </cell>
          <cell r="F22" t="str">
            <v>SOBRE</v>
          </cell>
        </row>
        <row r="23">
          <cell r="B23">
            <v>10151520</v>
          </cell>
          <cell r="C23" t="str">
            <v>Semillas o plantulas de acelga</v>
          </cell>
          <cell r="D23">
            <v>412</v>
          </cell>
          <cell r="E23">
            <v>800</v>
          </cell>
          <cell r="F23" t="str">
            <v>MAZO</v>
          </cell>
        </row>
        <row r="24">
          <cell r="B24">
            <v>10151522</v>
          </cell>
          <cell r="C24" t="str">
            <v>Semillas o plantas de remolacha</v>
          </cell>
          <cell r="D24">
            <v>412</v>
          </cell>
          <cell r="E24">
            <v>13000</v>
          </cell>
          <cell r="F24" t="str">
            <v>SOBRE</v>
          </cell>
        </row>
        <row r="25">
          <cell r="B25">
            <v>10151524</v>
          </cell>
          <cell r="C25" t="str">
            <v>Semillas o plantas de perejil</v>
          </cell>
          <cell r="D25">
            <v>412</v>
          </cell>
          <cell r="E25">
            <v>7000</v>
          </cell>
          <cell r="F25" t="str">
            <v>SOBRE</v>
          </cell>
        </row>
        <row r="26">
          <cell r="B26">
            <v>10151529</v>
          </cell>
          <cell r="C26" t="str">
            <v>Semillas o plantulas de calabaza</v>
          </cell>
          <cell r="D26">
            <v>412</v>
          </cell>
          <cell r="E26">
            <v>1100</v>
          </cell>
          <cell r="F26" t="str">
            <v>KILO</v>
          </cell>
        </row>
        <row r="27">
          <cell r="B27">
            <v>10151609</v>
          </cell>
          <cell r="C27" t="str">
            <v>Semillas de maiz</v>
          </cell>
          <cell r="D27">
            <v>412</v>
          </cell>
          <cell r="E27">
            <v>33120</v>
          </cell>
          <cell r="F27" t="str">
            <v>CAJA</v>
          </cell>
        </row>
        <row r="28">
          <cell r="B28">
            <v>10151611</v>
          </cell>
          <cell r="C28" t="str">
            <v>Semillas de sorgo</v>
          </cell>
          <cell r="D28">
            <v>412</v>
          </cell>
          <cell r="E28">
            <v>111102</v>
          </cell>
          <cell r="F28" t="str">
            <v>SOBRE</v>
          </cell>
        </row>
        <row r="29">
          <cell r="B29">
            <v>10151701</v>
          </cell>
          <cell r="C29" t="str">
            <v>Semillas o plantulas de arroz</v>
          </cell>
          <cell r="D29">
            <v>412</v>
          </cell>
          <cell r="E29">
            <v>3000</v>
          </cell>
          <cell r="F29" t="str">
            <v>KILO</v>
          </cell>
        </row>
        <row r="30">
          <cell r="B30">
            <v>10151807</v>
          </cell>
          <cell r="C30" t="str">
            <v>Semillas o plantulas de azafran</v>
          </cell>
          <cell r="D30">
            <v>412</v>
          </cell>
          <cell r="E30">
            <v>180000</v>
          </cell>
          <cell r="F30" t="str">
            <v>KILO</v>
          </cell>
        </row>
        <row r="31">
          <cell r="B31">
            <v>10151903</v>
          </cell>
          <cell r="C31" t="str">
            <v>Semillas, bulbos, plantulas o esquejes de narciso</v>
          </cell>
          <cell r="D31">
            <v>412</v>
          </cell>
          <cell r="E31">
            <v>2000</v>
          </cell>
          <cell r="F31" t="str">
            <v>SOBRE</v>
          </cell>
        </row>
        <row r="32">
          <cell r="B32">
            <v>10161506</v>
          </cell>
          <cell r="C32" t="str">
            <v>Naranjos</v>
          </cell>
          <cell r="D32">
            <v>412</v>
          </cell>
          <cell r="E32">
            <v>18000</v>
          </cell>
          <cell r="F32" t="str">
            <v>UNIDAD</v>
          </cell>
        </row>
        <row r="33">
          <cell r="B33">
            <v>10161707</v>
          </cell>
          <cell r="C33" t="str">
            <v>Arreglo de flores cortadas</v>
          </cell>
          <cell r="D33">
            <v>412</v>
          </cell>
          <cell r="E33">
            <v>350000</v>
          </cell>
          <cell r="F33" t="str">
            <v>UNIDAD</v>
          </cell>
        </row>
        <row r="34">
          <cell r="B34">
            <v>10171601</v>
          </cell>
          <cell r="C34" t="str">
            <v>Abono nitrogenado</v>
          </cell>
          <cell r="D34">
            <v>412</v>
          </cell>
          <cell r="E34">
            <v>2000</v>
          </cell>
          <cell r="F34" t="str">
            <v>SOBRE</v>
          </cell>
        </row>
        <row r="35">
          <cell r="B35">
            <v>10171602</v>
          </cell>
          <cell r="C35" t="str">
            <v>Abono potasico</v>
          </cell>
          <cell r="D35">
            <v>412</v>
          </cell>
          <cell r="E35">
            <v>4000</v>
          </cell>
          <cell r="F35" t="str">
            <v>KGRS.</v>
          </cell>
        </row>
        <row r="36">
          <cell r="B36">
            <v>10171604</v>
          </cell>
          <cell r="C36" t="str">
            <v>Abono sulfurico</v>
          </cell>
          <cell r="D36">
            <v>412</v>
          </cell>
          <cell r="E36">
            <v>92000</v>
          </cell>
          <cell r="F36" t="str">
            <v>FRASCO</v>
          </cell>
        </row>
        <row r="37">
          <cell r="B37">
            <v>10171701</v>
          </cell>
          <cell r="C37" t="str">
            <v>Herbicida de malezas</v>
          </cell>
          <cell r="D37">
            <v>412</v>
          </cell>
          <cell r="E37">
            <v>45000</v>
          </cell>
          <cell r="F37" t="str">
            <v>LITRO</v>
          </cell>
        </row>
        <row r="38">
          <cell r="B38">
            <v>10171702</v>
          </cell>
          <cell r="C38" t="str">
            <v>Fungicidas</v>
          </cell>
          <cell r="D38">
            <v>412</v>
          </cell>
          <cell r="E38">
            <v>76800</v>
          </cell>
          <cell r="F38" t="str">
            <v>CAJA</v>
          </cell>
        </row>
        <row r="39">
          <cell r="B39">
            <v>10191509</v>
          </cell>
          <cell r="C39" t="str">
            <v>Insecticidas</v>
          </cell>
          <cell r="D39">
            <v>354</v>
          </cell>
          <cell r="E39">
            <v>78200</v>
          </cell>
          <cell r="F39" t="str">
            <v>CAJA</v>
          </cell>
        </row>
        <row r="40">
          <cell r="B40">
            <v>11101502</v>
          </cell>
          <cell r="C40" t="str">
            <v>Esmeril</v>
          </cell>
          <cell r="D40">
            <v>429</v>
          </cell>
          <cell r="E40">
            <v>8000</v>
          </cell>
          <cell r="F40" t="str">
            <v>UNIDAD</v>
          </cell>
        </row>
        <row r="41">
          <cell r="B41">
            <v>11101503</v>
          </cell>
          <cell r="C41" t="str">
            <v>Cuarzo</v>
          </cell>
          <cell r="D41">
            <v>429</v>
          </cell>
          <cell r="E41">
            <v>1620000</v>
          </cell>
          <cell r="F41" t="str">
            <v>UNIDAD</v>
          </cell>
        </row>
        <row r="42">
          <cell r="B42">
            <v>11101505</v>
          </cell>
          <cell r="C42" t="str">
            <v>Azufre</v>
          </cell>
          <cell r="D42">
            <v>429</v>
          </cell>
          <cell r="E42">
            <v>3000</v>
          </cell>
          <cell r="F42" t="str">
            <v>CAJA</v>
          </cell>
        </row>
        <row r="43">
          <cell r="B43">
            <v>11101506</v>
          </cell>
          <cell r="C43" t="str">
            <v>Yeso</v>
          </cell>
          <cell r="D43">
            <v>422</v>
          </cell>
          <cell r="E43">
            <v>20000</v>
          </cell>
          <cell r="F43" t="str">
            <v>KILO</v>
          </cell>
        </row>
        <row r="44">
          <cell r="B44">
            <v>11101510</v>
          </cell>
          <cell r="C44" t="str">
            <v>Amianto</v>
          </cell>
          <cell r="D44">
            <v>429</v>
          </cell>
          <cell r="E44">
            <v>14000</v>
          </cell>
          <cell r="F44" t="str">
            <v>UNIDAD</v>
          </cell>
        </row>
        <row r="45">
          <cell r="B45">
            <v>11101511</v>
          </cell>
          <cell r="C45" t="str">
            <v>Calcio</v>
          </cell>
          <cell r="D45">
            <v>429</v>
          </cell>
          <cell r="E45">
            <v>52800</v>
          </cell>
          <cell r="F45" t="str">
            <v>UNIDAD</v>
          </cell>
        </row>
        <row r="46">
          <cell r="B46">
            <v>11101518</v>
          </cell>
          <cell r="C46" t="str">
            <v>Talco</v>
          </cell>
          <cell r="D46">
            <v>429</v>
          </cell>
          <cell r="E46">
            <v>5500</v>
          </cell>
          <cell r="F46" t="str">
            <v>UNIDAD</v>
          </cell>
        </row>
        <row r="47">
          <cell r="B47">
            <v>11101703</v>
          </cell>
          <cell r="C47" t="str">
            <v>Titanio</v>
          </cell>
          <cell r="D47">
            <v>429</v>
          </cell>
          <cell r="E47">
            <v>143000</v>
          </cell>
          <cell r="F47" t="str">
            <v>UNIDAD</v>
          </cell>
        </row>
        <row r="48">
          <cell r="B48">
            <v>11101704</v>
          </cell>
          <cell r="C48" t="str">
            <v>Acero</v>
          </cell>
          <cell r="D48">
            <v>426</v>
          </cell>
          <cell r="E48">
            <v>30000</v>
          </cell>
          <cell r="F48" t="str">
            <v>UNIDAD</v>
          </cell>
        </row>
        <row r="49">
          <cell r="B49">
            <v>11101705</v>
          </cell>
          <cell r="C49" t="str">
            <v>Aluminio</v>
          </cell>
          <cell r="D49">
            <v>397</v>
          </cell>
          <cell r="E49">
            <v>15000</v>
          </cell>
          <cell r="F49" t="str">
            <v>M2</v>
          </cell>
        </row>
        <row r="50">
          <cell r="B50">
            <v>11101707</v>
          </cell>
          <cell r="C50" t="str">
            <v>Magnesio</v>
          </cell>
          <cell r="D50">
            <v>397</v>
          </cell>
          <cell r="E50">
            <v>46000</v>
          </cell>
          <cell r="F50" t="str">
            <v>CAJA</v>
          </cell>
        </row>
        <row r="51">
          <cell r="B51">
            <v>11101713</v>
          </cell>
          <cell r="C51" t="str">
            <v>Hierro</v>
          </cell>
          <cell r="D51">
            <v>426</v>
          </cell>
          <cell r="E51">
            <v>804000</v>
          </cell>
          <cell r="F51" t="str">
            <v>FRASCO</v>
          </cell>
        </row>
        <row r="52">
          <cell r="B52">
            <v>11101714</v>
          </cell>
          <cell r="C52" t="str">
            <v>Plomo</v>
          </cell>
          <cell r="D52">
            <v>397</v>
          </cell>
          <cell r="E52">
            <v>32000</v>
          </cell>
          <cell r="F52" t="str">
            <v>UNIDAD</v>
          </cell>
        </row>
        <row r="53">
          <cell r="B53">
            <v>11101716</v>
          </cell>
          <cell r="C53" t="str">
            <v>Estano</v>
          </cell>
          <cell r="D53">
            <v>397</v>
          </cell>
          <cell r="E53">
            <v>25000</v>
          </cell>
          <cell r="F53" t="str">
            <v>UNIDAD</v>
          </cell>
        </row>
        <row r="54">
          <cell r="B54">
            <v>11101719</v>
          </cell>
          <cell r="C54" t="str">
            <v>Cinc</v>
          </cell>
          <cell r="D54">
            <v>397</v>
          </cell>
          <cell r="E54">
            <v>25310</v>
          </cell>
          <cell r="F54" t="str">
            <v>CAJA</v>
          </cell>
        </row>
        <row r="55">
          <cell r="B55">
            <v>11101803</v>
          </cell>
          <cell r="C55" t="str">
            <v>Platino</v>
          </cell>
          <cell r="D55">
            <v>397</v>
          </cell>
          <cell r="E55">
            <v>10000</v>
          </cell>
          <cell r="F55" t="str">
            <v>UNIDAD</v>
          </cell>
        </row>
        <row r="56">
          <cell r="B56">
            <v>11111501</v>
          </cell>
          <cell r="C56" t="str">
            <v>Tierra</v>
          </cell>
          <cell r="D56">
            <v>422</v>
          </cell>
          <cell r="E56">
            <v>40611</v>
          </cell>
          <cell r="F56" t="str">
            <v>Metro cUbi</v>
          </cell>
        </row>
        <row r="57">
          <cell r="B57">
            <v>11111605</v>
          </cell>
          <cell r="C57" t="str">
            <v>Marmol</v>
          </cell>
          <cell r="D57">
            <v>422</v>
          </cell>
          <cell r="E57">
            <v>700000</v>
          </cell>
          <cell r="F57" t="str">
            <v>M2</v>
          </cell>
        </row>
        <row r="58">
          <cell r="B58">
            <v>11111606</v>
          </cell>
          <cell r="C58" t="str">
            <v>Pizarra</v>
          </cell>
          <cell r="D58">
            <v>422</v>
          </cell>
          <cell r="E58">
            <v>380000</v>
          </cell>
          <cell r="F58" t="str">
            <v>UNIDAD</v>
          </cell>
        </row>
        <row r="59">
          <cell r="B59">
            <v>11111608</v>
          </cell>
          <cell r="C59" t="str">
            <v>Piedra caliza</v>
          </cell>
          <cell r="D59">
            <v>422</v>
          </cell>
          <cell r="E59">
            <v>15000</v>
          </cell>
          <cell r="F59" t="str">
            <v>UNIDAD</v>
          </cell>
        </row>
        <row r="60">
          <cell r="B60">
            <v>11111610</v>
          </cell>
          <cell r="C60" t="str">
            <v>Piedra pomez</v>
          </cell>
          <cell r="D60">
            <v>422</v>
          </cell>
          <cell r="E60">
            <v>7000</v>
          </cell>
          <cell r="F60" t="str">
            <v>PAQUETE</v>
          </cell>
        </row>
        <row r="61">
          <cell r="B61">
            <v>11111701</v>
          </cell>
          <cell r="C61" t="str">
            <v>Arena silicea</v>
          </cell>
          <cell r="D61">
            <v>422</v>
          </cell>
          <cell r="E61">
            <v>40000</v>
          </cell>
          <cell r="F61" t="str">
            <v>KILO</v>
          </cell>
        </row>
        <row r="62">
          <cell r="B62">
            <v>11111807</v>
          </cell>
          <cell r="C62" t="str">
            <v>Grano grueso</v>
          </cell>
          <cell r="D62">
            <v>422</v>
          </cell>
          <cell r="E62">
            <v>15000</v>
          </cell>
          <cell r="F62" t="str">
            <v>UNIDAD</v>
          </cell>
        </row>
        <row r="63">
          <cell r="B63">
            <v>11121603</v>
          </cell>
          <cell r="C63" t="str">
            <v>Troncos</v>
          </cell>
          <cell r="D63">
            <v>413</v>
          </cell>
          <cell r="E63">
            <v>15000</v>
          </cell>
          <cell r="F63" t="str">
            <v>UNIDAD</v>
          </cell>
        </row>
        <row r="64">
          <cell r="B64">
            <v>11121610</v>
          </cell>
          <cell r="C64" t="str">
            <v>Maderas duras</v>
          </cell>
          <cell r="D64">
            <v>413</v>
          </cell>
          <cell r="E64">
            <v>1550</v>
          </cell>
          <cell r="F64" t="str">
            <v>Unidad (Nr</v>
          </cell>
        </row>
        <row r="65">
          <cell r="B65">
            <v>11121801</v>
          </cell>
          <cell r="C65" t="str">
            <v>Canamo</v>
          </cell>
          <cell r="D65">
            <v>321</v>
          </cell>
          <cell r="E65">
            <v>47950</v>
          </cell>
          <cell r="F65" t="str">
            <v>UNIDAD</v>
          </cell>
        </row>
        <row r="66">
          <cell r="B66">
            <v>11121802</v>
          </cell>
          <cell r="C66" t="str">
            <v>Algodon</v>
          </cell>
          <cell r="D66">
            <v>321</v>
          </cell>
          <cell r="E66">
            <v>2800</v>
          </cell>
          <cell r="F66" t="str">
            <v>KILO</v>
          </cell>
        </row>
        <row r="67">
          <cell r="B67">
            <v>11131504</v>
          </cell>
          <cell r="C67" t="str">
            <v>Cuero</v>
          </cell>
          <cell r="D67">
            <v>325</v>
          </cell>
          <cell r="E67">
            <v>8200</v>
          </cell>
          <cell r="F67" t="str">
            <v>METRO</v>
          </cell>
        </row>
        <row r="68">
          <cell r="B68">
            <v>11151502</v>
          </cell>
          <cell r="C68" t="str">
            <v>Fibras de nilon</v>
          </cell>
          <cell r="D68">
            <v>321</v>
          </cell>
          <cell r="E68">
            <v>10000</v>
          </cell>
          <cell r="F68" t="str">
            <v>UNIDAD</v>
          </cell>
        </row>
        <row r="69">
          <cell r="B69">
            <v>11151503</v>
          </cell>
          <cell r="C69" t="str">
            <v>Fibras de poliester</v>
          </cell>
          <cell r="D69">
            <v>321</v>
          </cell>
          <cell r="E69">
            <v>15000</v>
          </cell>
          <cell r="F69" t="str">
            <v>UNIDAD</v>
          </cell>
        </row>
        <row r="70">
          <cell r="B70">
            <v>11151507</v>
          </cell>
          <cell r="C70" t="str">
            <v>Fibras de algodon</v>
          </cell>
          <cell r="D70">
            <v>321</v>
          </cell>
          <cell r="E70">
            <v>4000</v>
          </cell>
          <cell r="F70" t="str">
            <v>UNIDAD</v>
          </cell>
        </row>
        <row r="71">
          <cell r="B71">
            <v>11151510</v>
          </cell>
          <cell r="C71" t="str">
            <v>Fibras vegetales</v>
          </cell>
          <cell r="D71">
            <v>321</v>
          </cell>
          <cell r="E71">
            <v>150000</v>
          </cell>
          <cell r="F71" t="str">
            <v>UNIDAD</v>
          </cell>
        </row>
        <row r="72">
          <cell r="B72">
            <v>11151511</v>
          </cell>
          <cell r="C72" t="str">
            <v>Fibras de polipropileno</v>
          </cell>
          <cell r="D72">
            <v>321</v>
          </cell>
          <cell r="E72">
            <v>2500</v>
          </cell>
          <cell r="F72" t="str">
            <v>CAJA</v>
          </cell>
        </row>
        <row r="73">
          <cell r="B73">
            <v>11151512</v>
          </cell>
          <cell r="C73" t="str">
            <v>Fibras de vidrio</v>
          </cell>
          <cell r="D73">
            <v>321</v>
          </cell>
          <cell r="E73">
            <v>550000</v>
          </cell>
          <cell r="F73" t="str">
            <v>UNIDAD</v>
          </cell>
        </row>
        <row r="74">
          <cell r="B74">
            <v>11151604</v>
          </cell>
          <cell r="C74" t="str">
            <v>Hebra de poliamida</v>
          </cell>
          <cell r="D74">
            <v>321</v>
          </cell>
          <cell r="E74">
            <v>9889</v>
          </cell>
          <cell r="F74" t="str">
            <v>UNIDAD</v>
          </cell>
        </row>
        <row r="75">
          <cell r="B75">
            <v>11151608</v>
          </cell>
          <cell r="C75" t="str">
            <v>Hebra de nilon</v>
          </cell>
          <cell r="D75">
            <v>321</v>
          </cell>
          <cell r="E75">
            <v>1727</v>
          </cell>
          <cell r="F75" t="str">
            <v>UNIDAD</v>
          </cell>
        </row>
        <row r="76">
          <cell r="B76">
            <v>11151702</v>
          </cell>
          <cell r="C76" t="str">
            <v>Hilo de algodon</v>
          </cell>
          <cell r="D76">
            <v>321</v>
          </cell>
          <cell r="E76">
            <v>44000</v>
          </cell>
          <cell r="F76" t="str">
            <v>CAJA</v>
          </cell>
        </row>
        <row r="77">
          <cell r="B77">
            <v>11151703</v>
          </cell>
          <cell r="C77" t="str">
            <v>Hilo de poliester</v>
          </cell>
          <cell r="D77">
            <v>321</v>
          </cell>
          <cell r="E77">
            <v>1727</v>
          </cell>
          <cell r="F77" t="str">
            <v>UNIDAD</v>
          </cell>
        </row>
        <row r="78">
          <cell r="B78">
            <v>11151704</v>
          </cell>
          <cell r="C78" t="str">
            <v>Hilo acrilico</v>
          </cell>
          <cell r="D78">
            <v>321</v>
          </cell>
          <cell r="E78">
            <v>260000</v>
          </cell>
          <cell r="F78" t="str">
            <v>CAJA</v>
          </cell>
        </row>
        <row r="79">
          <cell r="B79">
            <v>11151705</v>
          </cell>
          <cell r="C79" t="str">
            <v>Hilo de seda</v>
          </cell>
          <cell r="D79">
            <v>321</v>
          </cell>
          <cell r="E79">
            <v>1727</v>
          </cell>
          <cell r="F79" t="str">
            <v>UNIDAD</v>
          </cell>
        </row>
        <row r="80">
          <cell r="B80">
            <v>11151706</v>
          </cell>
          <cell r="C80" t="str">
            <v>Hilo de ramio</v>
          </cell>
          <cell r="D80">
            <v>321</v>
          </cell>
          <cell r="E80">
            <v>72000</v>
          </cell>
          <cell r="F80" t="str">
            <v>UNIDAD</v>
          </cell>
        </row>
        <row r="81">
          <cell r="B81">
            <v>11151710</v>
          </cell>
          <cell r="C81" t="str">
            <v>Tejido de yute</v>
          </cell>
          <cell r="D81">
            <v>321</v>
          </cell>
          <cell r="E81">
            <v>70000</v>
          </cell>
          <cell r="F81" t="str">
            <v>UNIDAD</v>
          </cell>
        </row>
        <row r="82">
          <cell r="B82">
            <v>11161702</v>
          </cell>
          <cell r="C82" t="str">
            <v>Tejidos cruzados de algodon</v>
          </cell>
          <cell r="D82">
            <v>323</v>
          </cell>
          <cell r="E82">
            <v>4035</v>
          </cell>
          <cell r="F82" t="str">
            <v>METRO</v>
          </cell>
        </row>
        <row r="83">
          <cell r="B83">
            <v>11161702</v>
          </cell>
          <cell r="C83" t="str">
            <v>Tejidos cruzados de algodon</v>
          </cell>
          <cell r="D83">
            <v>323</v>
          </cell>
          <cell r="E83">
            <v>25000</v>
          </cell>
          <cell r="F83" t="str">
            <v>METRO</v>
          </cell>
        </row>
        <row r="84">
          <cell r="B84">
            <v>11161703</v>
          </cell>
          <cell r="C84" t="str">
            <v>Telas de Oxford de algodon</v>
          </cell>
          <cell r="D84">
            <v>323</v>
          </cell>
          <cell r="E84">
            <v>10800</v>
          </cell>
          <cell r="F84" t="str">
            <v>METRO</v>
          </cell>
        </row>
        <row r="85">
          <cell r="B85">
            <v>11162003</v>
          </cell>
          <cell r="C85" t="str">
            <v>Arpillera o canamo o tela de yute</v>
          </cell>
          <cell r="D85">
            <v>323</v>
          </cell>
          <cell r="E85">
            <v>12800</v>
          </cell>
          <cell r="F85" t="str">
            <v>METRO</v>
          </cell>
        </row>
        <row r="86">
          <cell r="B86">
            <v>11162109</v>
          </cell>
          <cell r="C86" t="str">
            <v>Encaje</v>
          </cell>
          <cell r="D86">
            <v>323</v>
          </cell>
          <cell r="E86">
            <v>6200</v>
          </cell>
          <cell r="F86" t="str">
            <v>UNIDAD</v>
          </cell>
        </row>
        <row r="87">
          <cell r="B87">
            <v>12131502</v>
          </cell>
          <cell r="C87" t="str">
            <v>Cartuchos explosivos</v>
          </cell>
          <cell r="D87">
            <v>492</v>
          </cell>
          <cell r="E87">
            <v>17500</v>
          </cell>
          <cell r="F87" t="str">
            <v>UNIDAD</v>
          </cell>
        </row>
        <row r="88">
          <cell r="B88">
            <v>12131507</v>
          </cell>
          <cell r="C88" t="str">
            <v>Explosivos de nitrato de amonio</v>
          </cell>
          <cell r="D88">
            <v>492</v>
          </cell>
          <cell r="E88">
            <v>214700</v>
          </cell>
          <cell r="F88" t="str">
            <v>CAJA</v>
          </cell>
        </row>
        <row r="89">
          <cell r="B89">
            <v>12131701</v>
          </cell>
          <cell r="C89" t="str">
            <v>Capsulas de voladura</v>
          </cell>
          <cell r="D89">
            <v>492</v>
          </cell>
          <cell r="E89">
            <v>20000</v>
          </cell>
          <cell r="F89" t="str">
            <v>UNIDAD</v>
          </cell>
        </row>
        <row r="90">
          <cell r="B90">
            <v>12131702</v>
          </cell>
          <cell r="C90" t="str">
            <v>Detonadores</v>
          </cell>
          <cell r="D90">
            <v>492</v>
          </cell>
          <cell r="E90">
            <v>2174</v>
          </cell>
          <cell r="F90" t="str">
            <v>METRO</v>
          </cell>
        </row>
        <row r="91">
          <cell r="B91">
            <v>12131704</v>
          </cell>
          <cell r="C91" t="str">
            <v>Iniciadores de explosivos</v>
          </cell>
          <cell r="D91">
            <v>492</v>
          </cell>
          <cell r="E91">
            <v>88123</v>
          </cell>
          <cell r="F91" t="str">
            <v>UNIDAD</v>
          </cell>
        </row>
        <row r="92">
          <cell r="B92">
            <v>12141505</v>
          </cell>
          <cell r="C92" t="str">
            <v>Bario Ba</v>
          </cell>
          <cell r="D92">
            <v>351</v>
          </cell>
          <cell r="E92">
            <v>10780</v>
          </cell>
          <cell r="F92" t="str">
            <v>FRASCO</v>
          </cell>
        </row>
        <row r="93">
          <cell r="B93">
            <v>12141901</v>
          </cell>
          <cell r="C93" t="str">
            <v>Cloro Cl</v>
          </cell>
          <cell r="D93">
            <v>351</v>
          </cell>
          <cell r="E93">
            <v>35000</v>
          </cell>
          <cell r="F93" t="str">
            <v>KG</v>
          </cell>
        </row>
        <row r="94">
          <cell r="B94">
            <v>12142101</v>
          </cell>
          <cell r="C94" t="str">
            <v>Gases compuestos de hidrogeno</v>
          </cell>
          <cell r="D94">
            <v>421</v>
          </cell>
          <cell r="E94">
            <v>40000</v>
          </cell>
          <cell r="F94" t="str">
            <v>M3</v>
          </cell>
        </row>
        <row r="95">
          <cell r="B95">
            <v>12142103</v>
          </cell>
          <cell r="C95" t="str">
            <v>Amoniaco</v>
          </cell>
          <cell r="D95">
            <v>421</v>
          </cell>
          <cell r="E95">
            <v>26620</v>
          </cell>
          <cell r="F95" t="str">
            <v>FRASCO</v>
          </cell>
        </row>
        <row r="96">
          <cell r="B96">
            <v>12142104</v>
          </cell>
          <cell r="C96" t="str">
            <v>Gas dioxido de carbono CO2</v>
          </cell>
          <cell r="D96">
            <v>421</v>
          </cell>
          <cell r="E96">
            <v>9900</v>
          </cell>
          <cell r="F96" t="str">
            <v>LITRO</v>
          </cell>
        </row>
        <row r="97">
          <cell r="B97">
            <v>12162003</v>
          </cell>
          <cell r="C97" t="str">
            <v>Aceites agricolas</v>
          </cell>
          <cell r="D97">
            <v>362</v>
          </cell>
          <cell r="E97">
            <v>60000</v>
          </cell>
          <cell r="F97" t="str">
            <v>UNIDAD</v>
          </cell>
        </row>
        <row r="98">
          <cell r="B98">
            <v>12162201</v>
          </cell>
          <cell r="C98" t="str">
            <v>acido ascorbico</v>
          </cell>
          <cell r="D98">
            <v>351</v>
          </cell>
          <cell r="E98">
            <v>36300</v>
          </cell>
          <cell r="F98" t="str">
            <v>FRASCO</v>
          </cell>
        </row>
        <row r="99">
          <cell r="B99">
            <v>12163301</v>
          </cell>
          <cell r="C99" t="str">
            <v>Agentes de expansion de cemento</v>
          </cell>
          <cell r="D99">
            <v>398</v>
          </cell>
          <cell r="E99">
            <v>7000</v>
          </cell>
          <cell r="F99" t="str">
            <v>LITRO</v>
          </cell>
        </row>
        <row r="100">
          <cell r="B100">
            <v>12164102</v>
          </cell>
          <cell r="C100" t="str">
            <v>Aditivos acidos</v>
          </cell>
          <cell r="D100">
            <v>362</v>
          </cell>
          <cell r="E100">
            <v>28601</v>
          </cell>
          <cell r="F100" t="str">
            <v>FRASCO</v>
          </cell>
        </row>
        <row r="101">
          <cell r="B101">
            <v>12171504</v>
          </cell>
          <cell r="C101" t="str">
            <v>Colorantes FDC seguros para alimentos, farmacos o cosmeticos</v>
          </cell>
          <cell r="D101">
            <v>355</v>
          </cell>
          <cell r="E101">
            <v>69850</v>
          </cell>
          <cell r="F101" t="str">
            <v>CAJA</v>
          </cell>
        </row>
        <row r="102">
          <cell r="B102">
            <v>12181501</v>
          </cell>
          <cell r="C102" t="str">
            <v>Ceras sinteticos</v>
          </cell>
          <cell r="D102">
            <v>341</v>
          </cell>
          <cell r="E102">
            <v>6950</v>
          </cell>
          <cell r="F102" t="str">
            <v>LITRO</v>
          </cell>
        </row>
        <row r="103">
          <cell r="B103">
            <v>12181502</v>
          </cell>
          <cell r="C103" t="str">
            <v>Ceras naturales</v>
          </cell>
          <cell r="D103">
            <v>341</v>
          </cell>
          <cell r="E103">
            <v>12100</v>
          </cell>
          <cell r="F103" t="str">
            <v>UNIDAD</v>
          </cell>
        </row>
        <row r="104">
          <cell r="B104">
            <v>13101501</v>
          </cell>
          <cell r="C104" t="str">
            <v>Caucho de latex</v>
          </cell>
          <cell r="D104">
            <v>391</v>
          </cell>
          <cell r="E104">
            <v>661917</v>
          </cell>
          <cell r="F104" t="str">
            <v>Unidad (Nr</v>
          </cell>
        </row>
        <row r="105">
          <cell r="B105">
            <v>13101504</v>
          </cell>
          <cell r="C105" t="str">
            <v>Caucho de espuma natural</v>
          </cell>
          <cell r="D105">
            <v>391</v>
          </cell>
          <cell r="E105">
            <v>11300</v>
          </cell>
          <cell r="F105" t="str">
            <v>LITRO</v>
          </cell>
        </row>
        <row r="106">
          <cell r="B106">
            <v>14111507</v>
          </cell>
          <cell r="C106" t="str">
            <v>Papel para fotocopiadora o impresora</v>
          </cell>
          <cell r="D106">
            <v>332</v>
          </cell>
          <cell r="E106">
            <v>136000</v>
          </cell>
          <cell r="F106" t="str">
            <v>CAJA</v>
          </cell>
        </row>
        <row r="107">
          <cell r="B107">
            <v>14111511</v>
          </cell>
          <cell r="C107" t="str">
            <v>Papel de hilo</v>
          </cell>
          <cell r="D107">
            <v>331</v>
          </cell>
          <cell r="E107">
            <v>33750</v>
          </cell>
          <cell r="F107" t="str">
            <v>Unidad (Nr</v>
          </cell>
        </row>
        <row r="108">
          <cell r="B108">
            <v>14111512</v>
          </cell>
          <cell r="C108" t="str">
            <v>Papel cuadriculado</v>
          </cell>
          <cell r="D108">
            <v>331</v>
          </cell>
          <cell r="E108">
            <v>2400</v>
          </cell>
          <cell r="F108" t="str">
            <v>BLOCK</v>
          </cell>
        </row>
        <row r="109">
          <cell r="B109">
            <v>14111515</v>
          </cell>
          <cell r="C109" t="str">
            <v>Papel para calculadoras o cajas registradoras</v>
          </cell>
          <cell r="D109">
            <v>334</v>
          </cell>
          <cell r="E109">
            <v>1760</v>
          </cell>
          <cell r="F109" t="str">
            <v>UNIDAD</v>
          </cell>
        </row>
        <row r="110">
          <cell r="B110">
            <v>14111520</v>
          </cell>
          <cell r="C110" t="str">
            <v>Papel secante</v>
          </cell>
          <cell r="D110">
            <v>339</v>
          </cell>
          <cell r="E110">
            <v>48125</v>
          </cell>
          <cell r="F110" t="str">
            <v>UNIDAD</v>
          </cell>
        </row>
        <row r="111">
          <cell r="B111">
            <v>14111525</v>
          </cell>
          <cell r="C111" t="str">
            <v>Papel madera</v>
          </cell>
          <cell r="D111">
            <v>339</v>
          </cell>
          <cell r="E111">
            <v>900</v>
          </cell>
          <cell r="F111" t="str">
            <v>Unidad (Nr</v>
          </cell>
        </row>
        <row r="112">
          <cell r="B112">
            <v>14111527</v>
          </cell>
          <cell r="C112" t="str">
            <v>Papel autocopiativo</v>
          </cell>
          <cell r="D112">
            <v>339</v>
          </cell>
          <cell r="E112">
            <v>20000</v>
          </cell>
          <cell r="F112" t="str">
            <v>Caja</v>
          </cell>
        </row>
        <row r="113">
          <cell r="B113">
            <v>14111528</v>
          </cell>
          <cell r="C113" t="str">
            <v>Papel magnetico</v>
          </cell>
          <cell r="D113">
            <v>339</v>
          </cell>
          <cell r="E113">
            <v>70000</v>
          </cell>
          <cell r="F113" t="str">
            <v>CAJA</v>
          </cell>
        </row>
        <row r="114">
          <cell r="B114">
            <v>14111533</v>
          </cell>
          <cell r="C114" t="str">
            <v>Cuadernillos o formularios para examenes</v>
          </cell>
          <cell r="D114">
            <v>339</v>
          </cell>
          <cell r="E114">
            <v>22000</v>
          </cell>
          <cell r="F114" t="str">
            <v>UNIDAD</v>
          </cell>
        </row>
        <row r="115">
          <cell r="B115">
            <v>14111537</v>
          </cell>
          <cell r="C115" t="str">
            <v>Papel de etiquetas</v>
          </cell>
          <cell r="D115">
            <v>334</v>
          </cell>
          <cell r="E115">
            <v>10900</v>
          </cell>
          <cell r="F115" t="str">
            <v>BLOCK</v>
          </cell>
        </row>
        <row r="116">
          <cell r="B116">
            <v>14111604</v>
          </cell>
          <cell r="C116" t="str">
            <v>Tarjetas comerciales</v>
          </cell>
          <cell r="D116">
            <v>333</v>
          </cell>
          <cell r="E116">
            <v>200000</v>
          </cell>
          <cell r="F116" t="str">
            <v>CAJA</v>
          </cell>
        </row>
        <row r="117">
          <cell r="B117">
            <v>14111611</v>
          </cell>
          <cell r="C117" t="str">
            <v>Tarjetas de invitacion o anuncio</v>
          </cell>
          <cell r="D117">
            <v>333</v>
          </cell>
          <cell r="E117">
            <v>200000</v>
          </cell>
          <cell r="F117" t="str">
            <v>CAJA</v>
          </cell>
        </row>
        <row r="118">
          <cell r="B118">
            <v>14111615</v>
          </cell>
          <cell r="C118" t="str">
            <v>Papeles para carteles</v>
          </cell>
          <cell r="D118">
            <v>333</v>
          </cell>
          <cell r="E118">
            <v>979</v>
          </cell>
          <cell r="F118" t="str">
            <v>PLIEGO</v>
          </cell>
        </row>
        <row r="119">
          <cell r="B119">
            <v>14111703</v>
          </cell>
          <cell r="C119" t="str">
            <v>Toallas de papel</v>
          </cell>
          <cell r="D119">
            <v>334</v>
          </cell>
          <cell r="E119">
            <v>4400</v>
          </cell>
          <cell r="F119" t="str">
            <v>UNIDAD</v>
          </cell>
        </row>
        <row r="120">
          <cell r="B120">
            <v>14111802</v>
          </cell>
          <cell r="C120" t="str">
            <v>Recibos o libros de recibos</v>
          </cell>
          <cell r="D120">
            <v>339</v>
          </cell>
          <cell r="E120">
            <v>22000</v>
          </cell>
          <cell r="F120" t="str">
            <v>BLOCK</v>
          </cell>
        </row>
        <row r="121">
          <cell r="B121">
            <v>14111803</v>
          </cell>
          <cell r="C121" t="str">
            <v>Vales</v>
          </cell>
          <cell r="D121">
            <v>339</v>
          </cell>
          <cell r="E121">
            <v>1000</v>
          </cell>
          <cell r="F121" t="str">
            <v>Unidad (Nr</v>
          </cell>
        </row>
        <row r="122">
          <cell r="B122">
            <v>14111804</v>
          </cell>
          <cell r="C122" t="str">
            <v>Facturas o libros de facturas</v>
          </cell>
          <cell r="D122">
            <v>339</v>
          </cell>
          <cell r="E122">
            <v>33000</v>
          </cell>
          <cell r="F122" t="str">
            <v>BLOCK</v>
          </cell>
        </row>
        <row r="123">
          <cell r="B123">
            <v>14111805</v>
          </cell>
          <cell r="C123" t="str">
            <v>Talones o talonarios</v>
          </cell>
          <cell r="D123">
            <v>339</v>
          </cell>
          <cell r="E123">
            <v>6600</v>
          </cell>
          <cell r="F123" t="str">
            <v>BLOCK</v>
          </cell>
        </row>
        <row r="124">
          <cell r="B124">
            <v>14111806</v>
          </cell>
          <cell r="C124" t="str">
            <v>Formularios o cuestionarios comerciales</v>
          </cell>
          <cell r="D124">
            <v>333</v>
          </cell>
          <cell r="E124">
            <v>546000</v>
          </cell>
          <cell r="F124" t="str">
            <v>CAJA</v>
          </cell>
        </row>
        <row r="125">
          <cell r="B125">
            <v>14111808</v>
          </cell>
          <cell r="C125" t="str">
            <v>Formularios de contabilidad o libros de contabilidad</v>
          </cell>
          <cell r="D125">
            <v>339</v>
          </cell>
          <cell r="E125">
            <v>5000</v>
          </cell>
          <cell r="F125" t="str">
            <v>BLOCK</v>
          </cell>
        </row>
        <row r="126">
          <cell r="B126">
            <v>14111810</v>
          </cell>
          <cell r="C126" t="str">
            <v>Formularios o libros del personal</v>
          </cell>
          <cell r="D126">
            <v>339</v>
          </cell>
          <cell r="E126">
            <v>8000</v>
          </cell>
          <cell r="F126" t="str">
            <v>Block</v>
          </cell>
        </row>
        <row r="127">
          <cell r="B127">
            <v>14111811</v>
          </cell>
          <cell r="C127" t="str">
            <v>Formularios o libros de ventas</v>
          </cell>
          <cell r="D127">
            <v>339</v>
          </cell>
          <cell r="E127">
            <v>8000</v>
          </cell>
          <cell r="F127" t="str">
            <v>BLOCK</v>
          </cell>
        </row>
        <row r="128">
          <cell r="B128">
            <v>14111814</v>
          </cell>
          <cell r="C128" t="str">
            <v>Formularios o libros de impuestos</v>
          </cell>
          <cell r="D128">
            <v>339</v>
          </cell>
          <cell r="E128">
            <v>500</v>
          </cell>
          <cell r="F128" t="str">
            <v>Unidad (Nr</v>
          </cell>
        </row>
        <row r="129">
          <cell r="B129">
            <v>14111815</v>
          </cell>
          <cell r="C129" t="str">
            <v>Tarjetas promocionales</v>
          </cell>
          <cell r="D129">
            <v>333</v>
          </cell>
          <cell r="E129">
            <v>50000</v>
          </cell>
          <cell r="F129" t="str">
            <v>CAJA</v>
          </cell>
        </row>
        <row r="130">
          <cell r="B130">
            <v>14111817</v>
          </cell>
          <cell r="C130" t="str">
            <v>Formulario de verificacion de depositos</v>
          </cell>
          <cell r="D130">
            <v>339</v>
          </cell>
          <cell r="E130">
            <v>4850</v>
          </cell>
          <cell r="F130" t="str">
            <v>BLOCK</v>
          </cell>
        </row>
        <row r="131">
          <cell r="B131">
            <v>14121501</v>
          </cell>
          <cell r="C131" t="str">
            <v>Carton blanqueado</v>
          </cell>
          <cell r="D131">
            <v>339</v>
          </cell>
          <cell r="E131">
            <v>3000</v>
          </cell>
          <cell r="F131" t="str">
            <v>Unidad (Nr</v>
          </cell>
        </row>
        <row r="132">
          <cell r="B132">
            <v>14121502</v>
          </cell>
          <cell r="C132" t="str">
            <v>Carton no blanqueado</v>
          </cell>
          <cell r="D132">
            <v>339</v>
          </cell>
          <cell r="E132">
            <v>2000</v>
          </cell>
          <cell r="F132" t="str">
            <v>UNIDAD</v>
          </cell>
        </row>
        <row r="133">
          <cell r="B133">
            <v>14121503</v>
          </cell>
          <cell r="C133" t="str">
            <v>Cartulina</v>
          </cell>
          <cell r="D133">
            <v>339</v>
          </cell>
          <cell r="E133">
            <v>2000</v>
          </cell>
          <cell r="F133" t="str">
            <v>UNIDAD</v>
          </cell>
        </row>
        <row r="134">
          <cell r="B134">
            <v>14121505</v>
          </cell>
          <cell r="C134" t="str">
            <v>Tableros de fibra</v>
          </cell>
          <cell r="D134">
            <v>339</v>
          </cell>
          <cell r="E134">
            <v>38000</v>
          </cell>
          <cell r="F134" t="str">
            <v>UNIDAD</v>
          </cell>
        </row>
        <row r="135">
          <cell r="B135">
            <v>14121601</v>
          </cell>
          <cell r="C135" t="str">
            <v>Papel crepe no blanqueado</v>
          </cell>
          <cell r="D135">
            <v>339</v>
          </cell>
          <cell r="E135">
            <v>7500</v>
          </cell>
          <cell r="F135" t="str">
            <v>Metro line</v>
          </cell>
        </row>
        <row r="136">
          <cell r="B136">
            <v>14121603</v>
          </cell>
          <cell r="C136" t="str">
            <v>Papel de seda de resistencia en humedo</v>
          </cell>
          <cell r="D136">
            <v>339</v>
          </cell>
          <cell r="E136">
            <v>100</v>
          </cell>
          <cell r="F136" t="str">
            <v>Unidad (Nr</v>
          </cell>
        </row>
        <row r="137">
          <cell r="B137">
            <v>14121605</v>
          </cell>
          <cell r="C137" t="str">
            <v>Papel de seda Kraft</v>
          </cell>
          <cell r="D137">
            <v>339</v>
          </cell>
          <cell r="E137">
            <v>100</v>
          </cell>
          <cell r="F137" t="str">
            <v>Unidad (Nr</v>
          </cell>
        </row>
        <row r="138">
          <cell r="B138">
            <v>14121802</v>
          </cell>
          <cell r="C138" t="str">
            <v>Papeles de polietileno</v>
          </cell>
          <cell r="D138">
            <v>339</v>
          </cell>
          <cell r="E138">
            <v>275000</v>
          </cell>
          <cell r="F138" t="str">
            <v>CAJA</v>
          </cell>
        </row>
        <row r="139">
          <cell r="B139">
            <v>14121803</v>
          </cell>
          <cell r="C139" t="str">
            <v>Papeles con bano de poliester</v>
          </cell>
          <cell r="D139">
            <v>339</v>
          </cell>
          <cell r="E139">
            <v>25000</v>
          </cell>
          <cell r="F139" t="str">
            <v>BLOCK</v>
          </cell>
        </row>
        <row r="140">
          <cell r="B140">
            <v>14121811</v>
          </cell>
          <cell r="C140" t="str">
            <v>Papeles de copia sensibilizados</v>
          </cell>
          <cell r="D140">
            <v>339</v>
          </cell>
          <cell r="E140">
            <v>98500</v>
          </cell>
          <cell r="F140" t="str">
            <v>Rollo</v>
          </cell>
        </row>
        <row r="141">
          <cell r="B141">
            <v>14121904</v>
          </cell>
          <cell r="C141" t="str">
            <v>Papel offset</v>
          </cell>
          <cell r="D141">
            <v>339</v>
          </cell>
          <cell r="E141">
            <v>198000</v>
          </cell>
          <cell r="F141" t="str">
            <v>RESMA</v>
          </cell>
        </row>
        <row r="142">
          <cell r="B142">
            <v>15101502</v>
          </cell>
          <cell r="C142" t="str">
            <v>Queroseno</v>
          </cell>
          <cell r="D142">
            <v>361</v>
          </cell>
          <cell r="E142">
            <v>1100</v>
          </cell>
          <cell r="F142" t="str">
            <v>LITRO</v>
          </cell>
        </row>
        <row r="143">
          <cell r="B143">
            <v>15101503</v>
          </cell>
          <cell r="C143" t="str">
            <v>Nafta</v>
          </cell>
          <cell r="D143">
            <v>361</v>
          </cell>
          <cell r="E143">
            <v>4480</v>
          </cell>
          <cell r="F143" t="str">
            <v>LITROS</v>
          </cell>
        </row>
        <row r="144">
          <cell r="B144">
            <v>15101505</v>
          </cell>
          <cell r="C144" t="str">
            <v>Diesel</v>
          </cell>
          <cell r="D144">
            <v>361</v>
          </cell>
          <cell r="E144">
            <v>4500</v>
          </cell>
          <cell r="F144" t="str">
            <v>LITRO</v>
          </cell>
        </row>
        <row r="145">
          <cell r="B145">
            <v>15101506</v>
          </cell>
          <cell r="C145" t="str">
            <v>Gasolina</v>
          </cell>
          <cell r="D145">
            <v>361</v>
          </cell>
          <cell r="E145">
            <v>3800</v>
          </cell>
          <cell r="F145" t="str">
            <v>LITROS</v>
          </cell>
        </row>
        <row r="146">
          <cell r="B146">
            <v>15101508</v>
          </cell>
          <cell r="C146" t="str">
            <v>Petroleo crudo</v>
          </cell>
          <cell r="D146">
            <v>421</v>
          </cell>
          <cell r="E146">
            <v>73220</v>
          </cell>
          <cell r="F146" t="str">
            <v>KILO</v>
          </cell>
        </row>
        <row r="147">
          <cell r="B147">
            <v>15101509</v>
          </cell>
          <cell r="C147" t="str">
            <v>Combustible para barcos</v>
          </cell>
          <cell r="D147">
            <v>361</v>
          </cell>
          <cell r="E147">
            <v>2000</v>
          </cell>
          <cell r="F147" t="str">
            <v>UNIDAD</v>
          </cell>
        </row>
        <row r="148">
          <cell r="B148">
            <v>15101605</v>
          </cell>
          <cell r="C148" t="str">
            <v>Carbon</v>
          </cell>
          <cell r="D148">
            <v>424</v>
          </cell>
          <cell r="E148">
            <v>1000</v>
          </cell>
          <cell r="F148" t="str">
            <v>PAQUETE</v>
          </cell>
        </row>
        <row r="149">
          <cell r="B149">
            <v>15111506</v>
          </cell>
          <cell r="C149" t="str">
            <v>Acetileno</v>
          </cell>
          <cell r="D149">
            <v>251</v>
          </cell>
          <cell r="E149">
            <v>420390</v>
          </cell>
          <cell r="F149" t="str">
            <v>FRASCO</v>
          </cell>
        </row>
        <row r="150">
          <cell r="B150">
            <v>15111507</v>
          </cell>
          <cell r="C150" t="str">
            <v>Gas ciudad</v>
          </cell>
          <cell r="D150">
            <v>361</v>
          </cell>
          <cell r="E150">
            <v>40000</v>
          </cell>
          <cell r="F150" t="str">
            <v>KILO</v>
          </cell>
        </row>
        <row r="151">
          <cell r="B151">
            <v>15111510</v>
          </cell>
          <cell r="C151" t="str">
            <v>Gas licuado de Petroleo</v>
          </cell>
          <cell r="D151">
            <v>361</v>
          </cell>
          <cell r="E151">
            <v>2400</v>
          </cell>
          <cell r="F151" t="str">
            <v>LITROS</v>
          </cell>
        </row>
        <row r="152">
          <cell r="B152">
            <v>15121501</v>
          </cell>
          <cell r="C152" t="str">
            <v>Aceite de motor</v>
          </cell>
          <cell r="D152">
            <v>362</v>
          </cell>
          <cell r="E152">
            <v>16500</v>
          </cell>
          <cell r="F152" t="str">
            <v>BIDON</v>
          </cell>
        </row>
        <row r="153">
          <cell r="B153">
            <v>15121502</v>
          </cell>
          <cell r="C153" t="str">
            <v>Aceite para cortar metales</v>
          </cell>
          <cell r="D153">
            <v>362</v>
          </cell>
          <cell r="E153">
            <v>156050</v>
          </cell>
          <cell r="F153" t="str">
            <v>LITRO</v>
          </cell>
        </row>
        <row r="154">
          <cell r="B154">
            <v>15121503</v>
          </cell>
          <cell r="C154" t="str">
            <v>Aceite de engranajes</v>
          </cell>
          <cell r="D154">
            <v>362</v>
          </cell>
          <cell r="E154">
            <v>20500</v>
          </cell>
          <cell r="F154" t="str">
            <v>BIDON</v>
          </cell>
        </row>
        <row r="155">
          <cell r="B155">
            <v>15121504</v>
          </cell>
          <cell r="C155" t="str">
            <v>Aceite hidraulico</v>
          </cell>
          <cell r="D155">
            <v>362</v>
          </cell>
          <cell r="E155">
            <v>13500</v>
          </cell>
          <cell r="F155" t="str">
            <v>LITRO</v>
          </cell>
        </row>
        <row r="156">
          <cell r="B156">
            <v>15121505</v>
          </cell>
          <cell r="C156" t="str">
            <v>Aceite para transformadores</v>
          </cell>
          <cell r="D156">
            <v>362</v>
          </cell>
          <cell r="E156">
            <v>12900</v>
          </cell>
          <cell r="F156" t="str">
            <v>LITRO</v>
          </cell>
        </row>
        <row r="157">
          <cell r="B157">
            <v>15121508</v>
          </cell>
          <cell r="C157" t="str">
            <v>Aceite para transmisiones</v>
          </cell>
          <cell r="D157">
            <v>362</v>
          </cell>
          <cell r="E157">
            <v>6694</v>
          </cell>
          <cell r="F157" t="str">
            <v>LITRO</v>
          </cell>
        </row>
        <row r="158">
          <cell r="B158">
            <v>15121509</v>
          </cell>
          <cell r="C158" t="str">
            <v>Aceite de frenos</v>
          </cell>
          <cell r="D158">
            <v>362</v>
          </cell>
          <cell r="E158">
            <v>52800</v>
          </cell>
          <cell r="F158" t="str">
            <v>LITROS</v>
          </cell>
        </row>
        <row r="159">
          <cell r="B159">
            <v>15121518</v>
          </cell>
          <cell r="C159" t="str">
            <v>Liquidos de amortiguacion</v>
          </cell>
          <cell r="D159">
            <v>361</v>
          </cell>
          <cell r="E159">
            <v>60000</v>
          </cell>
          <cell r="F159" t="str">
            <v>Litro</v>
          </cell>
        </row>
        <row r="160">
          <cell r="B160">
            <v>15121520</v>
          </cell>
          <cell r="C160" t="str">
            <v>Lubricantes de uso general</v>
          </cell>
          <cell r="D160">
            <v>362</v>
          </cell>
          <cell r="E160">
            <v>22000</v>
          </cell>
          <cell r="F160" t="str">
            <v>KILO</v>
          </cell>
        </row>
        <row r="161">
          <cell r="B161">
            <v>15121521</v>
          </cell>
          <cell r="C161" t="str">
            <v>Aceites lubricantes para bombas</v>
          </cell>
          <cell r="D161">
            <v>362</v>
          </cell>
          <cell r="E161">
            <v>40000</v>
          </cell>
          <cell r="F161" t="str">
            <v>LITRO</v>
          </cell>
        </row>
        <row r="162">
          <cell r="B162">
            <v>15121522</v>
          </cell>
          <cell r="C162" t="str">
            <v>Aceites lubricantes para armas</v>
          </cell>
          <cell r="D162">
            <v>362</v>
          </cell>
          <cell r="E162">
            <v>8500</v>
          </cell>
          <cell r="F162" t="str">
            <v>ENVASE</v>
          </cell>
        </row>
        <row r="163">
          <cell r="B163">
            <v>15121527</v>
          </cell>
          <cell r="C163" t="str">
            <v>Aceite de turbina</v>
          </cell>
          <cell r="D163">
            <v>362</v>
          </cell>
          <cell r="E163">
            <v>16074</v>
          </cell>
          <cell r="F163" t="str">
            <v>LITRO</v>
          </cell>
        </row>
        <row r="164">
          <cell r="B164">
            <v>15121802</v>
          </cell>
          <cell r="C164" t="str">
            <v>Lubricantes anticorrosivos</v>
          </cell>
          <cell r="D164">
            <v>362</v>
          </cell>
          <cell r="E164">
            <v>12480</v>
          </cell>
          <cell r="F164" t="str">
            <v>FRASCO</v>
          </cell>
        </row>
        <row r="165">
          <cell r="B165">
            <v>15121806</v>
          </cell>
          <cell r="C165" t="str">
            <v>Aceites desoxidantes</v>
          </cell>
          <cell r="D165">
            <v>362</v>
          </cell>
          <cell r="E165">
            <v>15000</v>
          </cell>
          <cell r="F165" t="str">
            <v>LITRO</v>
          </cell>
        </row>
        <row r="166">
          <cell r="B166">
            <v>15121901</v>
          </cell>
          <cell r="C166" t="str">
            <v>Grasa de silicon</v>
          </cell>
          <cell r="D166">
            <v>362</v>
          </cell>
          <cell r="E166">
            <v>120000</v>
          </cell>
          <cell r="F166" t="str">
            <v>Kilogramo</v>
          </cell>
        </row>
        <row r="167">
          <cell r="B167">
            <v>15121902</v>
          </cell>
          <cell r="C167" t="str">
            <v>Grasa</v>
          </cell>
          <cell r="D167">
            <v>362</v>
          </cell>
          <cell r="E167">
            <v>150000</v>
          </cell>
          <cell r="F167" t="str">
            <v>CAJA</v>
          </cell>
        </row>
        <row r="168">
          <cell r="B168">
            <v>20102002</v>
          </cell>
          <cell r="C168" t="str">
            <v>Taladros de larga profundidad de martillo superior</v>
          </cell>
          <cell r="D168">
            <v>531</v>
          </cell>
          <cell r="E168">
            <v>1407600</v>
          </cell>
          <cell r="F168" t="str">
            <v>UNIDAD</v>
          </cell>
        </row>
        <row r="169">
          <cell r="B169">
            <v>20102305</v>
          </cell>
          <cell r="C169" t="str">
            <v>Vehiculos de servicio</v>
          </cell>
          <cell r="D169">
            <v>537</v>
          </cell>
          <cell r="E169">
            <v>173331250</v>
          </cell>
          <cell r="F169" t="str">
            <v>UNIDAD</v>
          </cell>
        </row>
        <row r="170">
          <cell r="B170">
            <v>20111504</v>
          </cell>
          <cell r="C170" t="str">
            <v>Equipo de perforacion de pozos de agua</v>
          </cell>
          <cell r="D170">
            <v>531</v>
          </cell>
          <cell r="E170">
            <v>20000000</v>
          </cell>
          <cell r="F170" t="str">
            <v>UNIDAD</v>
          </cell>
        </row>
        <row r="171">
          <cell r="B171">
            <v>20122107</v>
          </cell>
          <cell r="C171" t="str">
            <v>Armas de fuego de densidad alto de tiro</v>
          </cell>
          <cell r="D171">
            <v>551</v>
          </cell>
          <cell r="E171">
            <v>1700000</v>
          </cell>
          <cell r="F171" t="str">
            <v>UNIDAD</v>
          </cell>
        </row>
        <row r="172">
          <cell r="B172">
            <v>20131301</v>
          </cell>
          <cell r="C172" t="str">
            <v>Cemento a granel de pozo petrolero</v>
          </cell>
          <cell r="D172">
            <v>398</v>
          </cell>
          <cell r="E172">
            <v>23000</v>
          </cell>
          <cell r="F172" t="str">
            <v>Kilogramo</v>
          </cell>
        </row>
        <row r="173">
          <cell r="B173">
            <v>20141011</v>
          </cell>
          <cell r="C173" t="str">
            <v>Adaptador de cabeza de tuberia</v>
          </cell>
          <cell r="D173">
            <v>391</v>
          </cell>
          <cell r="E173">
            <v>2690</v>
          </cell>
          <cell r="F173" t="str">
            <v>UNIDAD</v>
          </cell>
        </row>
        <row r="174">
          <cell r="B174">
            <v>20141501</v>
          </cell>
          <cell r="C174" t="str">
            <v>Bombas electricas de barrenas hacia abajo</v>
          </cell>
          <cell r="D174">
            <v>533</v>
          </cell>
          <cell r="E174">
            <v>3000000</v>
          </cell>
          <cell r="F174" t="str">
            <v>UNIDAD</v>
          </cell>
        </row>
        <row r="175">
          <cell r="B175">
            <v>20142201</v>
          </cell>
          <cell r="C175" t="str">
            <v>Calentadores de linea electrica</v>
          </cell>
          <cell r="D175">
            <v>533</v>
          </cell>
          <cell r="E175">
            <v>17500</v>
          </cell>
          <cell r="F175" t="str">
            <v>UNIDAD</v>
          </cell>
        </row>
        <row r="176">
          <cell r="B176">
            <v>21101513</v>
          </cell>
          <cell r="C176" t="str">
            <v>Discos</v>
          </cell>
          <cell r="D176">
            <v>342</v>
          </cell>
          <cell r="E176">
            <v>15000</v>
          </cell>
          <cell r="F176" t="str">
            <v>TUBO</v>
          </cell>
        </row>
        <row r="177">
          <cell r="B177">
            <v>21101603</v>
          </cell>
          <cell r="C177" t="str">
            <v>Sembradoras de grano</v>
          </cell>
          <cell r="D177">
            <v>532</v>
          </cell>
          <cell r="E177">
            <v>24000000</v>
          </cell>
          <cell r="F177" t="str">
            <v>UNIDAD</v>
          </cell>
        </row>
        <row r="178">
          <cell r="B178">
            <v>21101604</v>
          </cell>
          <cell r="C178" t="str">
            <v>Sembradoras de semillas</v>
          </cell>
          <cell r="D178">
            <v>532</v>
          </cell>
          <cell r="E178">
            <v>2600000</v>
          </cell>
          <cell r="F178" t="str">
            <v>UNIDAD</v>
          </cell>
        </row>
        <row r="179">
          <cell r="B179">
            <v>21101606</v>
          </cell>
          <cell r="C179" t="str">
            <v>Excavadoras de agujeros</v>
          </cell>
          <cell r="D179">
            <v>531</v>
          </cell>
          <cell r="E179">
            <v>8000</v>
          </cell>
          <cell r="F179" t="str">
            <v>UNIDAD</v>
          </cell>
        </row>
        <row r="180">
          <cell r="B180">
            <v>21101607</v>
          </cell>
          <cell r="C180" t="str">
            <v>Remolque de sembradora</v>
          </cell>
          <cell r="D180">
            <v>532</v>
          </cell>
          <cell r="E180">
            <v>150000</v>
          </cell>
          <cell r="F180" t="str">
            <v>UNIDAD</v>
          </cell>
        </row>
        <row r="181">
          <cell r="B181">
            <v>21102003</v>
          </cell>
          <cell r="C181" t="str">
            <v>Clasificadoras de semillas, grano o leguminosas secas</v>
          </cell>
          <cell r="D181">
            <v>532</v>
          </cell>
          <cell r="E181">
            <v>4500</v>
          </cell>
          <cell r="F181" t="str">
            <v>KILO</v>
          </cell>
        </row>
        <row r="182">
          <cell r="B182">
            <v>21102101</v>
          </cell>
          <cell r="C182" t="str">
            <v>Maquinas agricolas de briquetaje o de arrojar</v>
          </cell>
          <cell r="D182">
            <v>532</v>
          </cell>
          <cell r="E182">
            <v>30000000</v>
          </cell>
          <cell r="F182" t="str">
            <v>UNIDAD</v>
          </cell>
        </row>
        <row r="183">
          <cell r="B183">
            <v>22101701</v>
          </cell>
          <cell r="C183" t="str">
            <v>Palas excavadoras</v>
          </cell>
          <cell r="D183">
            <v>531</v>
          </cell>
          <cell r="E183">
            <v>6803475</v>
          </cell>
          <cell r="F183" t="str">
            <v>UNIDAD</v>
          </cell>
        </row>
        <row r="184">
          <cell r="B184">
            <v>22101706</v>
          </cell>
          <cell r="C184" t="str">
            <v>Cucharas de pala</v>
          </cell>
          <cell r="D184">
            <v>531</v>
          </cell>
          <cell r="E184">
            <v>18000</v>
          </cell>
          <cell r="F184" t="str">
            <v>UNIDAD</v>
          </cell>
        </row>
        <row r="185">
          <cell r="B185">
            <v>22101707</v>
          </cell>
          <cell r="C185" t="str">
            <v>Cables de retencion</v>
          </cell>
          <cell r="D185">
            <v>531</v>
          </cell>
          <cell r="E185">
            <v>6000</v>
          </cell>
          <cell r="F185" t="str">
            <v>Par o jueg</v>
          </cell>
        </row>
        <row r="186">
          <cell r="B186">
            <v>22101901</v>
          </cell>
          <cell r="C186" t="str">
            <v>Plantas de hormigon u hormigoneras</v>
          </cell>
          <cell r="D186">
            <v>521</v>
          </cell>
          <cell r="E186">
            <v>1000000</v>
          </cell>
          <cell r="F186" t="str">
            <v>UNIDAD</v>
          </cell>
        </row>
        <row r="187">
          <cell r="B187">
            <v>23101501</v>
          </cell>
          <cell r="C187" t="str">
            <v>Copiadoras</v>
          </cell>
          <cell r="D187">
            <v>533</v>
          </cell>
          <cell r="E187">
            <v>95000000</v>
          </cell>
          <cell r="F187" t="str">
            <v>UNIDAD</v>
          </cell>
        </row>
        <row r="188">
          <cell r="B188">
            <v>23101502</v>
          </cell>
          <cell r="C188" t="str">
            <v>Perforadoras</v>
          </cell>
          <cell r="D188">
            <v>542</v>
          </cell>
          <cell r="E188">
            <v>175560</v>
          </cell>
          <cell r="F188" t="str">
            <v>UNIDAD</v>
          </cell>
        </row>
        <row r="189">
          <cell r="B189">
            <v>23101504</v>
          </cell>
          <cell r="C189" t="str">
            <v>Maquinas dobladoras</v>
          </cell>
          <cell r="D189">
            <v>533</v>
          </cell>
          <cell r="E189">
            <v>2000000</v>
          </cell>
          <cell r="F189" t="str">
            <v>UNIDAD</v>
          </cell>
        </row>
        <row r="190">
          <cell r="B190">
            <v>23101506</v>
          </cell>
          <cell r="C190" t="str">
            <v>Trituradoras</v>
          </cell>
          <cell r="D190">
            <v>533</v>
          </cell>
          <cell r="E190">
            <v>460000000</v>
          </cell>
          <cell r="F190" t="str">
            <v>UNIDAD</v>
          </cell>
        </row>
        <row r="191">
          <cell r="B191">
            <v>23101508</v>
          </cell>
          <cell r="C191" t="str">
            <v>Cortadoras</v>
          </cell>
          <cell r="D191">
            <v>533</v>
          </cell>
          <cell r="E191">
            <v>450000</v>
          </cell>
          <cell r="F191" t="str">
            <v>UNIDAD</v>
          </cell>
        </row>
        <row r="192">
          <cell r="B192">
            <v>23101509</v>
          </cell>
          <cell r="C192" t="str">
            <v>Lijadoras</v>
          </cell>
          <cell r="D192">
            <v>533</v>
          </cell>
          <cell r="E192">
            <v>5900</v>
          </cell>
          <cell r="F192" t="str">
            <v>UNIDAD</v>
          </cell>
        </row>
        <row r="193">
          <cell r="B193">
            <v>23101510</v>
          </cell>
          <cell r="C193" t="str">
            <v>Pulidoras</v>
          </cell>
          <cell r="D193">
            <v>533</v>
          </cell>
          <cell r="E193">
            <v>8470</v>
          </cell>
          <cell r="F193" t="str">
            <v>UNIDAD</v>
          </cell>
        </row>
        <row r="194">
          <cell r="B194">
            <v>23101515</v>
          </cell>
          <cell r="C194" t="str">
            <v>Grabadoras</v>
          </cell>
          <cell r="D194">
            <v>533</v>
          </cell>
          <cell r="E194">
            <v>2500000</v>
          </cell>
          <cell r="F194" t="str">
            <v>UNIDAD</v>
          </cell>
        </row>
        <row r="195">
          <cell r="B195">
            <v>23101521</v>
          </cell>
          <cell r="C195" t="str">
            <v>Maquina de descarga de electrodo de catodo de alambre</v>
          </cell>
          <cell r="D195">
            <v>533</v>
          </cell>
          <cell r="E195">
            <v>20000000</v>
          </cell>
          <cell r="F195" t="str">
            <v>UNIDAD</v>
          </cell>
        </row>
        <row r="196">
          <cell r="B196">
            <v>23111502</v>
          </cell>
          <cell r="C196" t="str">
            <v>Maquinaria para destilacion de crudo</v>
          </cell>
          <cell r="D196">
            <v>533</v>
          </cell>
          <cell r="E196">
            <v>750000</v>
          </cell>
          <cell r="F196" t="str">
            <v>UNIDAD</v>
          </cell>
        </row>
        <row r="197">
          <cell r="B197">
            <v>23121603</v>
          </cell>
          <cell r="C197" t="str">
            <v>Maquinas de hacer ojales</v>
          </cell>
          <cell r="D197">
            <v>533</v>
          </cell>
          <cell r="E197">
            <v>6000</v>
          </cell>
          <cell r="F197" t="str">
            <v>UNIDAD</v>
          </cell>
        </row>
        <row r="198">
          <cell r="B198">
            <v>23121614</v>
          </cell>
          <cell r="C198" t="str">
            <v>Maquinas de coser</v>
          </cell>
          <cell r="D198">
            <v>533</v>
          </cell>
          <cell r="E198">
            <v>7000000</v>
          </cell>
          <cell r="F198" t="str">
            <v>UNIDAD</v>
          </cell>
        </row>
        <row r="199">
          <cell r="B199">
            <v>23131503</v>
          </cell>
          <cell r="C199" t="str">
            <v>Ruedas de esmerilado</v>
          </cell>
          <cell r="D199">
            <v>533</v>
          </cell>
          <cell r="E199">
            <v>55000</v>
          </cell>
          <cell r="F199" t="str">
            <v>UNIDAD</v>
          </cell>
        </row>
        <row r="200">
          <cell r="B200">
            <v>23131511</v>
          </cell>
          <cell r="C200" t="str">
            <v>Cabezales de inyeccion</v>
          </cell>
          <cell r="D200">
            <v>533</v>
          </cell>
          <cell r="E200">
            <v>625000</v>
          </cell>
          <cell r="F200" t="str">
            <v>UNIDAD</v>
          </cell>
        </row>
        <row r="201">
          <cell r="B201">
            <v>23131514</v>
          </cell>
          <cell r="C201" t="str">
            <v>Piedras montadas</v>
          </cell>
          <cell r="D201">
            <v>398</v>
          </cell>
          <cell r="E201">
            <v>50000</v>
          </cell>
          <cell r="F201" t="str">
            <v>M2</v>
          </cell>
        </row>
        <row r="202">
          <cell r="B202">
            <v>23131601</v>
          </cell>
          <cell r="C202" t="str">
            <v>Accesorios de facetaje</v>
          </cell>
          <cell r="D202">
            <v>346</v>
          </cell>
          <cell r="E202">
            <v>500000</v>
          </cell>
          <cell r="F202" t="str">
            <v>Unidad (Nr</v>
          </cell>
        </row>
        <row r="203">
          <cell r="B203">
            <v>23151606</v>
          </cell>
          <cell r="C203" t="str">
            <v>Maquinas moldeadoras de cemento o ceramica o vidrio o similar</v>
          </cell>
          <cell r="D203">
            <v>533</v>
          </cell>
          <cell r="E203">
            <v>57500000</v>
          </cell>
          <cell r="F203" t="str">
            <v>UNIDAD</v>
          </cell>
        </row>
        <row r="204">
          <cell r="B204">
            <v>23151607</v>
          </cell>
          <cell r="C204" t="str">
            <v>Prensas</v>
          </cell>
          <cell r="D204">
            <v>533</v>
          </cell>
          <cell r="E204">
            <v>20100</v>
          </cell>
          <cell r="F204" t="str">
            <v>UNIDAD</v>
          </cell>
        </row>
        <row r="205">
          <cell r="B205">
            <v>23151702</v>
          </cell>
          <cell r="C205" t="str">
            <v>Equipo de medicion de lentes</v>
          </cell>
          <cell r="D205">
            <v>533</v>
          </cell>
          <cell r="E205">
            <v>210000000</v>
          </cell>
          <cell r="F205" t="str">
            <v>UNIDAD</v>
          </cell>
        </row>
        <row r="206">
          <cell r="B206">
            <v>23151805</v>
          </cell>
          <cell r="C206" t="str">
            <v>Maquinas dosificadoras de barrena para llenado o cerrado hermetico</v>
          </cell>
          <cell r="D206">
            <v>535</v>
          </cell>
          <cell r="E206">
            <v>15000000</v>
          </cell>
          <cell r="F206" t="str">
            <v>UNIDAD</v>
          </cell>
        </row>
        <row r="207">
          <cell r="B207">
            <v>23151812</v>
          </cell>
          <cell r="C207" t="str">
            <v>Contadores de tabletas</v>
          </cell>
          <cell r="D207">
            <v>535</v>
          </cell>
          <cell r="E207">
            <v>528000</v>
          </cell>
          <cell r="F207" t="str">
            <v>UNIDAD</v>
          </cell>
        </row>
        <row r="208">
          <cell r="B208">
            <v>23151901</v>
          </cell>
          <cell r="C208" t="str">
            <v>Cortadores</v>
          </cell>
          <cell r="D208">
            <v>533</v>
          </cell>
          <cell r="E208">
            <v>300000</v>
          </cell>
          <cell r="F208" t="str">
            <v>UNIDAD</v>
          </cell>
        </row>
        <row r="209">
          <cell r="B209">
            <v>23151904</v>
          </cell>
          <cell r="C209" t="str">
            <v>Bobinadoras</v>
          </cell>
          <cell r="D209">
            <v>533</v>
          </cell>
          <cell r="E209">
            <v>333720000</v>
          </cell>
          <cell r="F209" t="str">
            <v>UNIDAD</v>
          </cell>
        </row>
        <row r="210">
          <cell r="B210">
            <v>23153016</v>
          </cell>
          <cell r="C210" t="str">
            <v>Utensilio de embrague</v>
          </cell>
          <cell r="D210">
            <v>533</v>
          </cell>
          <cell r="E210">
            <v>39930</v>
          </cell>
          <cell r="F210" t="str">
            <v>UNIDAD</v>
          </cell>
        </row>
        <row r="211">
          <cell r="B211">
            <v>23153022</v>
          </cell>
          <cell r="C211" t="str">
            <v>Alimentador mecanico</v>
          </cell>
          <cell r="D211">
            <v>533</v>
          </cell>
          <cell r="E211">
            <v>50000</v>
          </cell>
          <cell r="F211" t="str">
            <v>UNIDAD</v>
          </cell>
        </row>
        <row r="212">
          <cell r="B212">
            <v>23153025</v>
          </cell>
          <cell r="C212" t="str">
            <v>Pinza mecanica</v>
          </cell>
          <cell r="D212">
            <v>533</v>
          </cell>
          <cell r="E212">
            <v>2866667</v>
          </cell>
          <cell r="F212" t="str">
            <v>UNIDAD</v>
          </cell>
        </row>
        <row r="213">
          <cell r="B213">
            <v>23153027</v>
          </cell>
          <cell r="C213" t="str">
            <v>Conjunto de mordaza</v>
          </cell>
          <cell r="D213">
            <v>533</v>
          </cell>
          <cell r="E213">
            <v>50000000</v>
          </cell>
          <cell r="F213" t="str">
            <v>UNIDAD</v>
          </cell>
        </row>
        <row r="214">
          <cell r="B214">
            <v>23153036</v>
          </cell>
          <cell r="C214" t="str">
            <v>Placas de cerrojo</v>
          </cell>
          <cell r="D214">
            <v>533</v>
          </cell>
          <cell r="E214">
            <v>3000</v>
          </cell>
          <cell r="F214" t="str">
            <v>CAJA</v>
          </cell>
        </row>
        <row r="215">
          <cell r="B215">
            <v>23153137</v>
          </cell>
          <cell r="C215" t="str">
            <v>Cubiertas guardapolvos de maquina</v>
          </cell>
          <cell r="D215">
            <v>533</v>
          </cell>
          <cell r="E215">
            <v>2000</v>
          </cell>
          <cell r="F215" t="str">
            <v>Unidad (Nr</v>
          </cell>
        </row>
        <row r="216">
          <cell r="B216">
            <v>23153140</v>
          </cell>
          <cell r="C216" t="str">
            <v>Brazos articulados</v>
          </cell>
          <cell r="D216">
            <v>533</v>
          </cell>
          <cell r="E216">
            <v>80000</v>
          </cell>
          <cell r="F216" t="str">
            <v>Unidad (Nr</v>
          </cell>
        </row>
        <row r="217">
          <cell r="B217">
            <v>23153313</v>
          </cell>
          <cell r="C217" t="str">
            <v>Cuchillas o conjuntos de cuchillas de maquinaria</v>
          </cell>
          <cell r="D217">
            <v>533</v>
          </cell>
          <cell r="E217">
            <v>20000</v>
          </cell>
          <cell r="F217" t="str">
            <v>UNIDAD</v>
          </cell>
        </row>
        <row r="218">
          <cell r="B218">
            <v>23161503</v>
          </cell>
          <cell r="C218" t="str">
            <v>Horno de secado del nucleo</v>
          </cell>
          <cell r="D218">
            <v>533</v>
          </cell>
          <cell r="E218">
            <v>3000000</v>
          </cell>
          <cell r="F218" t="str">
            <v>UNIDAD</v>
          </cell>
        </row>
        <row r="219">
          <cell r="B219">
            <v>23171507</v>
          </cell>
          <cell r="C219" t="str">
            <v>Soldadores o pistolas para sueldas</v>
          </cell>
          <cell r="D219">
            <v>394</v>
          </cell>
          <cell r="E219">
            <v>1200000</v>
          </cell>
          <cell r="F219" t="str">
            <v>UNIDAD</v>
          </cell>
        </row>
        <row r="220">
          <cell r="B220">
            <v>23171508</v>
          </cell>
          <cell r="C220" t="str">
            <v>Maquinas de soldar</v>
          </cell>
          <cell r="D220">
            <v>533</v>
          </cell>
          <cell r="E220">
            <v>4700000</v>
          </cell>
          <cell r="F220" t="str">
            <v>UNIDAD</v>
          </cell>
        </row>
        <row r="221">
          <cell r="B221">
            <v>23171509</v>
          </cell>
          <cell r="C221" t="str">
            <v>Soldadura</v>
          </cell>
          <cell r="D221">
            <v>394</v>
          </cell>
          <cell r="E221">
            <v>2500000</v>
          </cell>
          <cell r="F221" t="str">
            <v>Unidad (Nr</v>
          </cell>
        </row>
        <row r="222">
          <cell r="B222">
            <v>23171510</v>
          </cell>
          <cell r="C222" t="str">
            <v>Alambre para soldar o estano</v>
          </cell>
          <cell r="D222">
            <v>394</v>
          </cell>
          <cell r="E222">
            <v>3000</v>
          </cell>
          <cell r="F222" t="str">
            <v>UNIDAD</v>
          </cell>
        </row>
        <row r="223">
          <cell r="B223">
            <v>23171511</v>
          </cell>
          <cell r="C223" t="str">
            <v>Herramientas de soldadura</v>
          </cell>
          <cell r="D223">
            <v>394</v>
          </cell>
          <cell r="E223">
            <v>450000</v>
          </cell>
          <cell r="F223" t="str">
            <v>UNIDAD</v>
          </cell>
        </row>
        <row r="224">
          <cell r="B224">
            <v>23171512</v>
          </cell>
          <cell r="C224" t="str">
            <v>Varillas soldadoras</v>
          </cell>
          <cell r="D224">
            <v>394</v>
          </cell>
          <cell r="E224">
            <v>12100</v>
          </cell>
          <cell r="F224" t="str">
            <v>UNIDAD</v>
          </cell>
        </row>
        <row r="225">
          <cell r="B225">
            <v>23171515</v>
          </cell>
          <cell r="C225" t="str">
            <v>Electrodos para soldar</v>
          </cell>
          <cell r="D225">
            <v>533</v>
          </cell>
          <cell r="E225">
            <v>8500</v>
          </cell>
          <cell r="F225" t="str">
            <v>KILO</v>
          </cell>
        </row>
        <row r="226">
          <cell r="B226">
            <v>23171517</v>
          </cell>
          <cell r="C226" t="str">
            <v>Sopletes</v>
          </cell>
          <cell r="D226">
            <v>394</v>
          </cell>
          <cell r="E226">
            <v>250000</v>
          </cell>
          <cell r="F226" t="str">
            <v>Unidad (Nr</v>
          </cell>
        </row>
        <row r="227">
          <cell r="B227">
            <v>23171525</v>
          </cell>
          <cell r="C227" t="str">
            <v>Aditivos soldantes</v>
          </cell>
          <cell r="D227">
            <v>362</v>
          </cell>
          <cell r="E227">
            <v>30000</v>
          </cell>
          <cell r="F227" t="str">
            <v>UNIDAD</v>
          </cell>
        </row>
        <row r="228">
          <cell r="B228">
            <v>23171603</v>
          </cell>
          <cell r="C228" t="str">
            <v>Cortadores de canerias o tubos</v>
          </cell>
          <cell r="D228">
            <v>533</v>
          </cell>
          <cell r="E228">
            <v>8000</v>
          </cell>
          <cell r="F228" t="str">
            <v>UNIDAD</v>
          </cell>
        </row>
        <row r="229">
          <cell r="B229">
            <v>23171610</v>
          </cell>
          <cell r="C229" t="str">
            <v>Escariadores</v>
          </cell>
          <cell r="D229">
            <v>533</v>
          </cell>
          <cell r="E229">
            <v>5000000</v>
          </cell>
          <cell r="F229" t="str">
            <v>Gruesa</v>
          </cell>
        </row>
        <row r="230">
          <cell r="B230">
            <v>23171707</v>
          </cell>
          <cell r="C230" t="str">
            <v>Acabadores de terminales de tubos</v>
          </cell>
          <cell r="D230">
            <v>533</v>
          </cell>
          <cell r="E230">
            <v>4250</v>
          </cell>
          <cell r="F230" t="str">
            <v>UNIDAD</v>
          </cell>
        </row>
        <row r="231">
          <cell r="B231">
            <v>23171901</v>
          </cell>
          <cell r="C231" t="str">
            <v>Artefactos de Retencion</v>
          </cell>
          <cell r="D231">
            <v>533</v>
          </cell>
          <cell r="E231">
            <v>135000</v>
          </cell>
          <cell r="F231" t="str">
            <v>Unidad (Nr</v>
          </cell>
        </row>
        <row r="232">
          <cell r="B232">
            <v>23171902</v>
          </cell>
          <cell r="C232" t="str">
            <v>Dispositivos de inspeccion o medicion</v>
          </cell>
          <cell r="D232">
            <v>533</v>
          </cell>
          <cell r="E232">
            <v>1500000</v>
          </cell>
          <cell r="F232" t="str">
            <v>Unidad (Nr</v>
          </cell>
        </row>
        <row r="233">
          <cell r="B233">
            <v>23181502</v>
          </cell>
          <cell r="C233" t="str">
            <v>Maquinaria de molido</v>
          </cell>
          <cell r="D233">
            <v>533</v>
          </cell>
          <cell r="E233">
            <v>100000</v>
          </cell>
          <cell r="F233" t="str">
            <v>UNIDAD</v>
          </cell>
        </row>
        <row r="234">
          <cell r="B234">
            <v>23181506</v>
          </cell>
          <cell r="C234" t="str">
            <v>Maquinaria de lavado</v>
          </cell>
          <cell r="D234">
            <v>533</v>
          </cell>
          <cell r="E234">
            <v>20000000</v>
          </cell>
          <cell r="F234" t="str">
            <v>UNIDAD</v>
          </cell>
        </row>
        <row r="235">
          <cell r="B235">
            <v>23181604</v>
          </cell>
          <cell r="C235" t="str">
            <v>Maquinaria para cortar</v>
          </cell>
          <cell r="D235">
            <v>533</v>
          </cell>
          <cell r="E235">
            <v>1500000</v>
          </cell>
          <cell r="F235" t="str">
            <v>UNIDAD</v>
          </cell>
        </row>
        <row r="236">
          <cell r="B236">
            <v>23201202</v>
          </cell>
          <cell r="C236" t="str">
            <v>Secadores de aire</v>
          </cell>
          <cell r="D236">
            <v>533</v>
          </cell>
          <cell r="E236">
            <v>136363636</v>
          </cell>
          <cell r="F236" t="str">
            <v>UNIDAD</v>
          </cell>
        </row>
        <row r="237">
          <cell r="B237">
            <v>23231602</v>
          </cell>
          <cell r="C237" t="str">
            <v>Rodillo de terminacion</v>
          </cell>
          <cell r="D237">
            <v>533</v>
          </cell>
          <cell r="E237">
            <v>1000</v>
          </cell>
          <cell r="F237" t="str">
            <v>UNIDAD</v>
          </cell>
        </row>
        <row r="238">
          <cell r="B238">
            <v>23231902</v>
          </cell>
          <cell r="C238" t="str">
            <v>Placa trasera</v>
          </cell>
          <cell r="D238">
            <v>533</v>
          </cell>
          <cell r="E238">
            <v>42350</v>
          </cell>
          <cell r="F238" t="str">
            <v>JUEGO</v>
          </cell>
        </row>
        <row r="239">
          <cell r="B239">
            <v>24101602</v>
          </cell>
          <cell r="C239" t="str">
            <v>Montacargas</v>
          </cell>
          <cell r="D239">
            <v>533</v>
          </cell>
          <cell r="E239">
            <v>80000000</v>
          </cell>
          <cell r="F239" t="str">
            <v>UNIDAD</v>
          </cell>
        </row>
        <row r="240">
          <cell r="B240">
            <v>24101603</v>
          </cell>
          <cell r="C240" t="str">
            <v>Horquillas elevadoras</v>
          </cell>
          <cell r="D240">
            <v>533</v>
          </cell>
          <cell r="E240">
            <v>5000</v>
          </cell>
          <cell r="F240" t="str">
            <v>UNIDAD</v>
          </cell>
        </row>
        <row r="241">
          <cell r="B241">
            <v>24101611</v>
          </cell>
          <cell r="C241" t="str">
            <v>Eslingas</v>
          </cell>
          <cell r="D241">
            <v>533</v>
          </cell>
          <cell r="E241">
            <v>139421</v>
          </cell>
          <cell r="F241" t="str">
            <v>UNIDAD</v>
          </cell>
        </row>
        <row r="242">
          <cell r="B242">
            <v>24101612</v>
          </cell>
          <cell r="C242" t="str">
            <v>Gatos</v>
          </cell>
          <cell r="D242">
            <v>533</v>
          </cell>
          <cell r="E242">
            <v>1400000</v>
          </cell>
          <cell r="F242" t="str">
            <v>UNIDAD</v>
          </cell>
        </row>
        <row r="243">
          <cell r="B243">
            <v>24101622</v>
          </cell>
          <cell r="C243" t="str">
            <v>Gruas sobre cadenas</v>
          </cell>
          <cell r="D243">
            <v>533</v>
          </cell>
          <cell r="E243">
            <v>14250000</v>
          </cell>
          <cell r="F243" t="str">
            <v>UNIDAD</v>
          </cell>
        </row>
        <row r="244">
          <cell r="B244">
            <v>24101623</v>
          </cell>
          <cell r="C244" t="str">
            <v>Gruas torre</v>
          </cell>
          <cell r="D244">
            <v>533</v>
          </cell>
          <cell r="E244">
            <v>18000000</v>
          </cell>
          <cell r="F244" t="str">
            <v>UNIDAD</v>
          </cell>
        </row>
        <row r="245">
          <cell r="B245">
            <v>24101624</v>
          </cell>
          <cell r="C245" t="str">
            <v>Gruas hidraulicas sobre camion</v>
          </cell>
          <cell r="D245">
            <v>533</v>
          </cell>
          <cell r="E245">
            <v>6000000</v>
          </cell>
          <cell r="F245" t="str">
            <v>UNIDAD</v>
          </cell>
        </row>
        <row r="246">
          <cell r="B246">
            <v>24101712</v>
          </cell>
          <cell r="C246" t="str">
            <v>Cintas transportadoras</v>
          </cell>
          <cell r="D246">
            <v>391</v>
          </cell>
          <cell r="E246">
            <v>4170381</v>
          </cell>
          <cell r="F246" t="str">
            <v>UNIDAD</v>
          </cell>
        </row>
        <row r="247">
          <cell r="B247">
            <v>24102006</v>
          </cell>
          <cell r="C247" t="str">
            <v>Bancos de trabajo</v>
          </cell>
          <cell r="D247">
            <v>541</v>
          </cell>
          <cell r="E247">
            <v>594000</v>
          </cell>
          <cell r="F247" t="str">
            <v>UNIDAD</v>
          </cell>
        </row>
        <row r="248">
          <cell r="B248">
            <v>24111501</v>
          </cell>
          <cell r="C248" t="str">
            <v>Bolsas de lona</v>
          </cell>
          <cell r="D248">
            <v>323</v>
          </cell>
          <cell r="E248">
            <v>3500</v>
          </cell>
          <cell r="F248" t="str">
            <v>UNIDAD</v>
          </cell>
        </row>
        <row r="249">
          <cell r="B249">
            <v>24111502</v>
          </cell>
          <cell r="C249" t="str">
            <v>Bolsas de papel</v>
          </cell>
          <cell r="D249">
            <v>334</v>
          </cell>
          <cell r="E249">
            <v>2500</v>
          </cell>
          <cell r="F249" t="str">
            <v>UNIDAD</v>
          </cell>
        </row>
        <row r="250">
          <cell r="B250">
            <v>24111503</v>
          </cell>
          <cell r="C250" t="str">
            <v>Bolsas de plastico</v>
          </cell>
          <cell r="D250">
            <v>396</v>
          </cell>
          <cell r="E250">
            <v>30000</v>
          </cell>
          <cell r="F250" t="str">
            <v>PAQUETE</v>
          </cell>
        </row>
        <row r="251">
          <cell r="B251">
            <v>24111802</v>
          </cell>
          <cell r="C251" t="str">
            <v>Tanques o botellas de aire o gas</v>
          </cell>
          <cell r="D251">
            <v>533</v>
          </cell>
          <cell r="E251">
            <v>215249</v>
          </cell>
          <cell r="F251" t="str">
            <v>METRO</v>
          </cell>
        </row>
        <row r="252">
          <cell r="B252">
            <v>24112005</v>
          </cell>
          <cell r="C252" t="str">
            <v>Cestas metalicas</v>
          </cell>
          <cell r="D252">
            <v>397</v>
          </cell>
          <cell r="E252">
            <v>28000</v>
          </cell>
          <cell r="F252" t="str">
            <v>UNIDAD</v>
          </cell>
        </row>
        <row r="253">
          <cell r="B253">
            <v>24112108</v>
          </cell>
          <cell r="C253" t="str">
            <v>Tambores metalicos</v>
          </cell>
          <cell r="D253">
            <v>533</v>
          </cell>
          <cell r="E253">
            <v>260000</v>
          </cell>
          <cell r="F253" t="str">
            <v>UNIDAD</v>
          </cell>
        </row>
        <row r="254">
          <cell r="B254">
            <v>24112207</v>
          </cell>
          <cell r="C254" t="str">
            <v>Bidones no metalicos para liquido flamable</v>
          </cell>
          <cell r="D254">
            <v>533</v>
          </cell>
          <cell r="E254">
            <v>51000</v>
          </cell>
          <cell r="F254" t="str">
            <v>UNIDAD</v>
          </cell>
        </row>
        <row r="255">
          <cell r="B255">
            <v>24121802</v>
          </cell>
          <cell r="C255" t="str">
            <v>Latas de pintura o barniz</v>
          </cell>
          <cell r="D255">
            <v>355</v>
          </cell>
          <cell r="E255">
            <v>10000</v>
          </cell>
          <cell r="F255" t="str">
            <v>LITRO</v>
          </cell>
        </row>
        <row r="256">
          <cell r="B256">
            <v>24131503</v>
          </cell>
          <cell r="C256" t="str">
            <v>Camaras frigorificas</v>
          </cell>
          <cell r="D256">
            <v>533</v>
          </cell>
          <cell r="E256">
            <v>9240000</v>
          </cell>
          <cell r="F256" t="str">
            <v>UNIDAD</v>
          </cell>
        </row>
        <row r="257">
          <cell r="B257">
            <v>24131603</v>
          </cell>
          <cell r="C257" t="str">
            <v>Congeladores a bajas temperaturas</v>
          </cell>
          <cell r="D257">
            <v>541</v>
          </cell>
          <cell r="E257">
            <v>150000</v>
          </cell>
          <cell r="F257" t="str">
            <v>UNIDAD</v>
          </cell>
        </row>
        <row r="258">
          <cell r="B258">
            <v>24141607</v>
          </cell>
          <cell r="C258" t="str">
            <v>Separadores de carton</v>
          </cell>
          <cell r="D258">
            <v>339</v>
          </cell>
          <cell r="E258">
            <v>2000</v>
          </cell>
          <cell r="F258" t="str">
            <v>PAQUETE</v>
          </cell>
        </row>
        <row r="259">
          <cell r="B259">
            <v>25101503</v>
          </cell>
          <cell r="C259" t="str">
            <v>Automoviles</v>
          </cell>
          <cell r="D259">
            <v>537</v>
          </cell>
          <cell r="E259">
            <v>120000000</v>
          </cell>
          <cell r="F259" t="str">
            <v>UNIDAD</v>
          </cell>
        </row>
        <row r="260">
          <cell r="B260">
            <v>25101602</v>
          </cell>
          <cell r="C260" t="str">
            <v>Camiones de remolque</v>
          </cell>
          <cell r="D260">
            <v>537</v>
          </cell>
          <cell r="E260">
            <v>250000000</v>
          </cell>
          <cell r="F260" t="str">
            <v>UNIDAD</v>
          </cell>
        </row>
        <row r="261">
          <cell r="B261">
            <v>25101604</v>
          </cell>
          <cell r="C261" t="str">
            <v>Camiones de reparto</v>
          </cell>
          <cell r="D261">
            <v>537</v>
          </cell>
          <cell r="E261">
            <v>236666667</v>
          </cell>
          <cell r="F261" t="str">
            <v>UNIDAD</v>
          </cell>
        </row>
        <row r="262">
          <cell r="B262">
            <v>25101611</v>
          </cell>
          <cell r="C262" t="str">
            <v>Camiones de transporte</v>
          </cell>
          <cell r="D262">
            <v>537</v>
          </cell>
          <cell r="E262">
            <v>210000000</v>
          </cell>
          <cell r="F262" t="str">
            <v>UNIDAD</v>
          </cell>
        </row>
        <row r="263">
          <cell r="B263">
            <v>25101801</v>
          </cell>
          <cell r="C263" t="str">
            <v>Motocicletas</v>
          </cell>
          <cell r="D263">
            <v>537</v>
          </cell>
          <cell r="E263">
            <v>20125000</v>
          </cell>
          <cell r="F263" t="str">
            <v>UNIDAD</v>
          </cell>
        </row>
        <row r="264">
          <cell r="B264">
            <v>25101901</v>
          </cell>
          <cell r="C264" t="str">
            <v>Tractores agricolas</v>
          </cell>
          <cell r="D264">
            <v>537</v>
          </cell>
          <cell r="E264">
            <v>95000</v>
          </cell>
          <cell r="F264" t="str">
            <v>UNIDAD</v>
          </cell>
        </row>
        <row r="265">
          <cell r="B265">
            <v>25101908</v>
          </cell>
          <cell r="C265" t="str">
            <v>Vehiculos Quad</v>
          </cell>
          <cell r="D265">
            <v>537</v>
          </cell>
          <cell r="E265">
            <v>233406360</v>
          </cell>
          <cell r="F265" t="str">
            <v>Unidad (Nr</v>
          </cell>
        </row>
        <row r="266">
          <cell r="B266">
            <v>25102001</v>
          </cell>
          <cell r="C266" t="str">
            <v>Tanques</v>
          </cell>
          <cell r="D266">
            <v>551</v>
          </cell>
          <cell r="E266">
            <v>2200000</v>
          </cell>
          <cell r="F266" t="str">
            <v>UNIDAD</v>
          </cell>
        </row>
        <row r="267">
          <cell r="B267">
            <v>25111507</v>
          </cell>
          <cell r="C267" t="str">
            <v>Lanchas</v>
          </cell>
          <cell r="D267">
            <v>537</v>
          </cell>
          <cell r="E267">
            <v>11075000</v>
          </cell>
          <cell r="F267" t="str">
            <v>UNIDAD</v>
          </cell>
        </row>
        <row r="268">
          <cell r="B268">
            <v>25111601</v>
          </cell>
          <cell r="C268" t="str">
            <v>Botes y balsas salvavidas</v>
          </cell>
          <cell r="D268">
            <v>537</v>
          </cell>
          <cell r="E268">
            <v>7000000</v>
          </cell>
          <cell r="F268" t="str">
            <v>UNIDAD</v>
          </cell>
        </row>
        <row r="269">
          <cell r="B269">
            <v>25111709</v>
          </cell>
          <cell r="C269" t="str">
            <v>Destructores</v>
          </cell>
          <cell r="D269">
            <v>551</v>
          </cell>
          <cell r="E269">
            <v>3000000</v>
          </cell>
          <cell r="F269" t="str">
            <v>UNIDAD</v>
          </cell>
        </row>
        <row r="270">
          <cell r="B270">
            <v>25111903</v>
          </cell>
          <cell r="C270" t="str">
            <v>Velas</v>
          </cell>
          <cell r="D270">
            <v>537</v>
          </cell>
          <cell r="E270">
            <v>8000</v>
          </cell>
          <cell r="F270" t="str">
            <v>PAQUETE</v>
          </cell>
        </row>
        <row r="271">
          <cell r="B271">
            <v>25111922</v>
          </cell>
          <cell r="C271" t="str">
            <v>Cabos de amarre</v>
          </cell>
          <cell r="D271">
            <v>537</v>
          </cell>
          <cell r="E271">
            <v>60000</v>
          </cell>
          <cell r="F271" t="str">
            <v>UNIDAD</v>
          </cell>
        </row>
        <row r="272">
          <cell r="B272">
            <v>25131603</v>
          </cell>
          <cell r="C272" t="str">
            <v>Helicopteros agricolas</v>
          </cell>
          <cell r="D272">
            <v>537</v>
          </cell>
          <cell r="E272">
            <v>9000000</v>
          </cell>
          <cell r="F272" t="str">
            <v>Evento</v>
          </cell>
        </row>
        <row r="273">
          <cell r="B273">
            <v>25151701</v>
          </cell>
          <cell r="C273" t="str">
            <v>Satelites de comunicacion</v>
          </cell>
          <cell r="D273">
            <v>536</v>
          </cell>
          <cell r="E273">
            <v>500000</v>
          </cell>
          <cell r="F273" t="str">
            <v>JUEGO</v>
          </cell>
        </row>
        <row r="274">
          <cell r="B274">
            <v>25171507</v>
          </cell>
          <cell r="C274" t="str">
            <v>Cuchillas limpiadoras</v>
          </cell>
          <cell r="D274">
            <v>537</v>
          </cell>
          <cell r="E274">
            <v>66550</v>
          </cell>
          <cell r="F274" t="str">
            <v>UNIDAD</v>
          </cell>
        </row>
        <row r="275">
          <cell r="B275">
            <v>25171705</v>
          </cell>
          <cell r="C275" t="str">
            <v>Rotores</v>
          </cell>
          <cell r="D275">
            <v>537</v>
          </cell>
          <cell r="E275">
            <v>30000</v>
          </cell>
          <cell r="F275" t="str">
            <v>UNIDAD</v>
          </cell>
        </row>
        <row r="276">
          <cell r="B276">
            <v>25171707</v>
          </cell>
          <cell r="C276" t="str">
            <v>Freno de tambor</v>
          </cell>
          <cell r="D276">
            <v>537</v>
          </cell>
          <cell r="E276">
            <v>120000</v>
          </cell>
          <cell r="F276" t="str">
            <v>JUEGO</v>
          </cell>
        </row>
        <row r="277">
          <cell r="B277">
            <v>25171711</v>
          </cell>
          <cell r="C277" t="str">
            <v>Cilindros esclavos</v>
          </cell>
          <cell r="D277">
            <v>537</v>
          </cell>
          <cell r="E277">
            <v>184500</v>
          </cell>
          <cell r="F277" t="str">
            <v>UNIDAD</v>
          </cell>
        </row>
        <row r="278">
          <cell r="B278">
            <v>25171712</v>
          </cell>
          <cell r="C278" t="str">
            <v>Patines de freno de tambor</v>
          </cell>
          <cell r="D278">
            <v>537</v>
          </cell>
          <cell r="E278">
            <v>150000</v>
          </cell>
          <cell r="F278" t="str">
            <v>UNIDAD</v>
          </cell>
        </row>
        <row r="279">
          <cell r="B279">
            <v>25171714</v>
          </cell>
          <cell r="C279" t="str">
            <v>Tambor de freno</v>
          </cell>
          <cell r="D279">
            <v>537</v>
          </cell>
          <cell r="E279">
            <v>800000</v>
          </cell>
          <cell r="F279" t="str">
            <v>JUEGO</v>
          </cell>
        </row>
        <row r="280">
          <cell r="B280">
            <v>25171716</v>
          </cell>
          <cell r="C280" t="str">
            <v>Lineas de freno</v>
          </cell>
          <cell r="D280">
            <v>537</v>
          </cell>
          <cell r="E280">
            <v>460000</v>
          </cell>
          <cell r="F280" t="str">
            <v>UNIDAD</v>
          </cell>
        </row>
        <row r="281">
          <cell r="B281">
            <v>25171718</v>
          </cell>
          <cell r="C281" t="str">
            <v>Kits de reparacion de frenos</v>
          </cell>
          <cell r="D281">
            <v>537</v>
          </cell>
          <cell r="E281">
            <v>180000</v>
          </cell>
          <cell r="F281" t="str">
            <v>JUEGO</v>
          </cell>
        </row>
        <row r="282">
          <cell r="B282">
            <v>25171901</v>
          </cell>
          <cell r="C282" t="str">
            <v>Llantas y ruedas para automoviles</v>
          </cell>
          <cell r="D282">
            <v>537</v>
          </cell>
          <cell r="E282">
            <v>556600</v>
          </cell>
          <cell r="F282" t="str">
            <v>UNIDAD</v>
          </cell>
        </row>
        <row r="283">
          <cell r="B283">
            <v>25172003</v>
          </cell>
          <cell r="C283" t="str">
            <v>Amortiguadores para camiones</v>
          </cell>
          <cell r="D283">
            <v>537</v>
          </cell>
          <cell r="E283">
            <v>900000</v>
          </cell>
          <cell r="F283" t="str">
            <v>PAR</v>
          </cell>
        </row>
        <row r="284">
          <cell r="B284">
            <v>25172004</v>
          </cell>
          <cell r="C284" t="str">
            <v>Amortiguadores para automoviles</v>
          </cell>
          <cell r="D284">
            <v>537</v>
          </cell>
          <cell r="E284">
            <v>362000</v>
          </cell>
          <cell r="F284" t="str">
            <v>PAR</v>
          </cell>
        </row>
        <row r="285">
          <cell r="B285">
            <v>25172007</v>
          </cell>
          <cell r="C285" t="str">
            <v>Puntales</v>
          </cell>
          <cell r="D285">
            <v>346</v>
          </cell>
          <cell r="E285">
            <v>18500</v>
          </cell>
          <cell r="F285" t="str">
            <v>UNIDAD</v>
          </cell>
        </row>
        <row r="286">
          <cell r="B286">
            <v>25172009</v>
          </cell>
          <cell r="C286" t="str">
            <v>Buje de automotor</v>
          </cell>
          <cell r="D286">
            <v>537</v>
          </cell>
          <cell r="E286">
            <v>45000</v>
          </cell>
          <cell r="F286" t="str">
            <v>UNIDAD</v>
          </cell>
        </row>
        <row r="287">
          <cell r="B287">
            <v>25172104</v>
          </cell>
          <cell r="C287" t="str">
            <v>Cinturones de seguridad</v>
          </cell>
          <cell r="D287">
            <v>551</v>
          </cell>
          <cell r="E287">
            <v>400000</v>
          </cell>
          <cell r="F287" t="str">
            <v>Unidad (Nr</v>
          </cell>
        </row>
        <row r="288">
          <cell r="B288">
            <v>25172408</v>
          </cell>
          <cell r="C288" t="str">
            <v>Tapas de aceite o combustible</v>
          </cell>
          <cell r="D288">
            <v>537</v>
          </cell>
          <cell r="E288">
            <v>87120</v>
          </cell>
          <cell r="F288" t="str">
            <v>UNIDAD</v>
          </cell>
        </row>
        <row r="289">
          <cell r="B289">
            <v>25172502</v>
          </cell>
          <cell r="C289" t="str">
            <v>Camaras de neumaticos para automoviles</v>
          </cell>
          <cell r="D289">
            <v>392</v>
          </cell>
          <cell r="E289">
            <v>645115</v>
          </cell>
          <cell r="F289" t="str">
            <v>Unidad (Nr</v>
          </cell>
        </row>
        <row r="290">
          <cell r="B290">
            <v>25172503</v>
          </cell>
          <cell r="C290" t="str">
            <v>Neumaticos para camiones pesados</v>
          </cell>
          <cell r="D290">
            <v>392</v>
          </cell>
          <cell r="E290">
            <v>1500000</v>
          </cell>
          <cell r="F290" t="str">
            <v>UNIDAD</v>
          </cell>
        </row>
        <row r="291">
          <cell r="B291">
            <v>25172504</v>
          </cell>
          <cell r="C291" t="str">
            <v>Neumaticos para camionetas o automoviles</v>
          </cell>
          <cell r="D291">
            <v>392</v>
          </cell>
          <cell r="E291">
            <v>590000</v>
          </cell>
          <cell r="F291" t="str">
            <v>UNIDAD</v>
          </cell>
        </row>
        <row r="292">
          <cell r="B292">
            <v>25172604</v>
          </cell>
          <cell r="C292" t="str">
            <v>Espejos de vehiculo</v>
          </cell>
          <cell r="D292">
            <v>537</v>
          </cell>
          <cell r="E292">
            <v>27500</v>
          </cell>
          <cell r="F292" t="str">
            <v>UNIDAD</v>
          </cell>
        </row>
        <row r="293">
          <cell r="B293">
            <v>25172906</v>
          </cell>
          <cell r="C293" t="str">
            <v>Reflectores</v>
          </cell>
          <cell r="D293">
            <v>537</v>
          </cell>
          <cell r="E293">
            <v>200000</v>
          </cell>
          <cell r="F293" t="str">
            <v>UNIDAD</v>
          </cell>
        </row>
        <row r="294">
          <cell r="B294">
            <v>25172907</v>
          </cell>
          <cell r="C294" t="str">
            <v>Faro de vehiculo</v>
          </cell>
          <cell r="D294">
            <v>537</v>
          </cell>
          <cell r="E294">
            <v>80000</v>
          </cell>
          <cell r="F294" t="str">
            <v>UNIDAD</v>
          </cell>
        </row>
        <row r="295">
          <cell r="B295">
            <v>25173107</v>
          </cell>
          <cell r="C295" t="str">
            <v>Sistemas de posicionar global de vehiculos</v>
          </cell>
          <cell r="D295">
            <v>537</v>
          </cell>
          <cell r="E295">
            <v>1964700</v>
          </cell>
          <cell r="F295" t="str">
            <v>Unidad (Nr</v>
          </cell>
        </row>
        <row r="296">
          <cell r="B296">
            <v>25173108</v>
          </cell>
          <cell r="C296" t="str">
            <v>Sistemas de navegacion del vehiculo</v>
          </cell>
          <cell r="D296">
            <v>537</v>
          </cell>
          <cell r="E296">
            <v>6000000</v>
          </cell>
          <cell r="F296" t="str">
            <v>UNIDAD</v>
          </cell>
        </row>
        <row r="297">
          <cell r="B297">
            <v>25173702</v>
          </cell>
          <cell r="C297" t="str">
            <v>Silenciadores de escape o resonadores</v>
          </cell>
          <cell r="D297">
            <v>537</v>
          </cell>
          <cell r="E297">
            <v>200000</v>
          </cell>
          <cell r="F297" t="str">
            <v>UNIDAD</v>
          </cell>
        </row>
        <row r="298">
          <cell r="B298">
            <v>25173801</v>
          </cell>
          <cell r="C298" t="str">
            <v>Ejes de mando</v>
          </cell>
          <cell r="D298">
            <v>537</v>
          </cell>
          <cell r="E298">
            <v>42000000</v>
          </cell>
          <cell r="F298" t="str">
            <v>Unidad (Nr</v>
          </cell>
        </row>
        <row r="299">
          <cell r="B299">
            <v>25173805</v>
          </cell>
          <cell r="C299" t="str">
            <v>Diferenciales</v>
          </cell>
          <cell r="D299">
            <v>537</v>
          </cell>
          <cell r="E299">
            <v>414000</v>
          </cell>
          <cell r="F299" t="str">
            <v>UNIDAD</v>
          </cell>
        </row>
        <row r="300">
          <cell r="B300">
            <v>25173806</v>
          </cell>
          <cell r="C300" t="str">
            <v>Juntas de velocidad constante</v>
          </cell>
          <cell r="D300">
            <v>537</v>
          </cell>
          <cell r="E300">
            <v>25000</v>
          </cell>
          <cell r="F300" t="str">
            <v>Unidad (Nr</v>
          </cell>
        </row>
        <row r="301">
          <cell r="B301">
            <v>25173808</v>
          </cell>
          <cell r="C301" t="str">
            <v>Equipo de reparar ejes</v>
          </cell>
          <cell r="D301">
            <v>537</v>
          </cell>
          <cell r="E301">
            <v>460000</v>
          </cell>
          <cell r="F301" t="str">
            <v>JUEGO</v>
          </cell>
        </row>
        <row r="302">
          <cell r="B302">
            <v>25173810</v>
          </cell>
          <cell r="C302" t="str">
            <v>Juntas cardanicas</v>
          </cell>
          <cell r="D302">
            <v>537</v>
          </cell>
          <cell r="E302">
            <v>480000</v>
          </cell>
          <cell r="F302" t="str">
            <v>JUEGO</v>
          </cell>
        </row>
        <row r="303">
          <cell r="B303">
            <v>25173811</v>
          </cell>
          <cell r="C303" t="str">
            <v>arbol motor</v>
          </cell>
          <cell r="D303">
            <v>537</v>
          </cell>
          <cell r="E303">
            <v>950000</v>
          </cell>
          <cell r="F303" t="str">
            <v>JUEGO</v>
          </cell>
        </row>
        <row r="304">
          <cell r="B304">
            <v>25173816</v>
          </cell>
          <cell r="C304" t="str">
            <v>Componentes hidraulicos de embrague</v>
          </cell>
          <cell r="D304">
            <v>537</v>
          </cell>
          <cell r="E304">
            <v>240000</v>
          </cell>
          <cell r="F304" t="str">
            <v>UNIDAD</v>
          </cell>
        </row>
        <row r="305">
          <cell r="B305">
            <v>25174003</v>
          </cell>
          <cell r="C305" t="str">
            <v>Tapas de radiador</v>
          </cell>
          <cell r="D305">
            <v>537</v>
          </cell>
          <cell r="E305">
            <v>25000</v>
          </cell>
          <cell r="F305" t="str">
            <v>UNIDAD</v>
          </cell>
        </row>
        <row r="306">
          <cell r="B306">
            <v>25174004</v>
          </cell>
          <cell r="C306" t="str">
            <v>Refrigerante de motor</v>
          </cell>
          <cell r="D306">
            <v>537</v>
          </cell>
          <cell r="E306">
            <v>786500</v>
          </cell>
          <cell r="F306" t="str">
            <v>UNIDAD</v>
          </cell>
        </row>
        <row r="307">
          <cell r="B307">
            <v>25174101</v>
          </cell>
          <cell r="C307" t="str">
            <v>Salida de emergencia de vehiculos</v>
          </cell>
          <cell r="D307">
            <v>537</v>
          </cell>
          <cell r="E307">
            <v>80000</v>
          </cell>
          <cell r="F307" t="str">
            <v>UNIDAD</v>
          </cell>
        </row>
        <row r="308">
          <cell r="B308">
            <v>25174202</v>
          </cell>
          <cell r="C308" t="str">
            <v>Suspension de direccion</v>
          </cell>
          <cell r="D308">
            <v>537</v>
          </cell>
          <cell r="E308">
            <v>250000</v>
          </cell>
          <cell r="F308" t="str">
            <v>UNIDAD</v>
          </cell>
        </row>
        <row r="309">
          <cell r="B309">
            <v>25174209</v>
          </cell>
          <cell r="C309" t="str">
            <v>Pinones</v>
          </cell>
          <cell r="D309">
            <v>537</v>
          </cell>
          <cell r="E309">
            <v>1500000</v>
          </cell>
          <cell r="F309" t="str">
            <v>UNIDAD</v>
          </cell>
        </row>
        <row r="310">
          <cell r="B310">
            <v>25174407</v>
          </cell>
          <cell r="C310" t="str">
            <v>Pedales</v>
          </cell>
          <cell r="D310">
            <v>537</v>
          </cell>
          <cell r="E310">
            <v>56050</v>
          </cell>
          <cell r="F310" t="str">
            <v>UNIDAD</v>
          </cell>
        </row>
        <row r="311">
          <cell r="B311">
            <v>25174601</v>
          </cell>
          <cell r="C311" t="str">
            <v>Fundas de asientos</v>
          </cell>
          <cell r="D311">
            <v>537</v>
          </cell>
          <cell r="E311">
            <v>30000</v>
          </cell>
          <cell r="F311" t="str">
            <v>UNIDAD</v>
          </cell>
        </row>
        <row r="312">
          <cell r="B312">
            <v>25191503</v>
          </cell>
          <cell r="C312" t="str">
            <v>Sistemas integrados de informacion de mantenimiento</v>
          </cell>
          <cell r="D312">
            <v>537</v>
          </cell>
          <cell r="E312">
            <v>100000</v>
          </cell>
          <cell r="F312" t="str">
            <v>Evento</v>
          </cell>
        </row>
        <row r="313">
          <cell r="B313">
            <v>25191510</v>
          </cell>
          <cell r="C313" t="str">
            <v>Grupos electrogenos de pista para aviacion</v>
          </cell>
          <cell r="D313">
            <v>537</v>
          </cell>
          <cell r="E313">
            <v>5000000</v>
          </cell>
          <cell r="F313" t="str">
            <v>Evento</v>
          </cell>
        </row>
        <row r="314">
          <cell r="B314">
            <v>25191513</v>
          </cell>
          <cell r="C314" t="str">
            <v>Kit de mantenimiento de vehiculo de soporte en tierra</v>
          </cell>
          <cell r="D314">
            <v>244</v>
          </cell>
          <cell r="E314">
            <v>170000</v>
          </cell>
          <cell r="F314" t="str">
            <v>EVENTO</v>
          </cell>
        </row>
        <row r="315">
          <cell r="B315">
            <v>25201901</v>
          </cell>
          <cell r="C315" t="str">
            <v>Sistemas de Control de incendio o sistemas de extinguir</v>
          </cell>
          <cell r="D315">
            <v>537</v>
          </cell>
          <cell r="E315">
            <v>330000000</v>
          </cell>
          <cell r="F315" t="str">
            <v>UNIDAD</v>
          </cell>
        </row>
        <row r="316">
          <cell r="B316">
            <v>25201904</v>
          </cell>
          <cell r="C316" t="str">
            <v>Paracaidas</v>
          </cell>
          <cell r="D316">
            <v>537</v>
          </cell>
          <cell r="E316">
            <v>24750000</v>
          </cell>
          <cell r="F316" t="str">
            <v>UNIDAD</v>
          </cell>
        </row>
        <row r="317">
          <cell r="B317">
            <v>25202205</v>
          </cell>
          <cell r="C317" t="str">
            <v>Neumaticos de avion</v>
          </cell>
          <cell r="D317">
            <v>392</v>
          </cell>
          <cell r="E317">
            <v>4685000</v>
          </cell>
          <cell r="F317" t="str">
            <v>Unidad (Nr</v>
          </cell>
        </row>
        <row r="318">
          <cell r="B318">
            <v>26101510</v>
          </cell>
          <cell r="C318" t="str">
            <v>Maquinas rotativas</v>
          </cell>
          <cell r="D318">
            <v>537</v>
          </cell>
          <cell r="E318">
            <v>140000</v>
          </cell>
          <cell r="F318" t="str">
            <v>UNIDAD</v>
          </cell>
        </row>
        <row r="319">
          <cell r="B319">
            <v>26101602</v>
          </cell>
          <cell r="C319" t="str">
            <v>Motores de corriente alterna (CA)</v>
          </cell>
          <cell r="D319">
            <v>537</v>
          </cell>
          <cell r="E319">
            <v>402039</v>
          </cell>
          <cell r="F319" t="str">
            <v>UNIDAD</v>
          </cell>
        </row>
        <row r="320">
          <cell r="B320">
            <v>26101606</v>
          </cell>
          <cell r="C320" t="str">
            <v>Servomotores</v>
          </cell>
          <cell r="D320">
            <v>537</v>
          </cell>
          <cell r="E320">
            <v>1600000</v>
          </cell>
          <cell r="F320" t="str">
            <v>UNIDAD</v>
          </cell>
        </row>
        <row r="321">
          <cell r="B321">
            <v>26101611</v>
          </cell>
          <cell r="C321" t="str">
            <v>Motores monofasicos</v>
          </cell>
          <cell r="D321">
            <v>537</v>
          </cell>
          <cell r="E321">
            <v>1650000</v>
          </cell>
          <cell r="F321" t="str">
            <v>UNIDAD</v>
          </cell>
        </row>
        <row r="322">
          <cell r="B322">
            <v>26101612</v>
          </cell>
          <cell r="C322" t="str">
            <v>Motores multifasicos</v>
          </cell>
          <cell r="D322">
            <v>537</v>
          </cell>
          <cell r="E322">
            <v>348000</v>
          </cell>
          <cell r="F322" t="str">
            <v>UNIDAD</v>
          </cell>
        </row>
        <row r="323">
          <cell r="B323">
            <v>26101710</v>
          </cell>
          <cell r="C323" t="str">
            <v>Carburadores</v>
          </cell>
          <cell r="D323">
            <v>537</v>
          </cell>
          <cell r="E323">
            <v>300000</v>
          </cell>
          <cell r="F323" t="str">
            <v>EVENTO</v>
          </cell>
        </row>
        <row r="324">
          <cell r="B324">
            <v>26101711</v>
          </cell>
          <cell r="C324" t="str">
            <v>Bielas</v>
          </cell>
          <cell r="D324">
            <v>537</v>
          </cell>
          <cell r="E324">
            <v>1000000</v>
          </cell>
          <cell r="F324" t="str">
            <v>Unidad (Nr</v>
          </cell>
        </row>
        <row r="325">
          <cell r="B325">
            <v>26101715</v>
          </cell>
          <cell r="C325" t="str">
            <v>Tapas o tachos de motor</v>
          </cell>
          <cell r="D325">
            <v>537</v>
          </cell>
          <cell r="E325">
            <v>185000</v>
          </cell>
          <cell r="F325" t="str">
            <v>JUEGO</v>
          </cell>
        </row>
        <row r="326">
          <cell r="B326">
            <v>26101721</v>
          </cell>
          <cell r="C326" t="str">
            <v>Roldanas de motor</v>
          </cell>
          <cell r="D326">
            <v>537</v>
          </cell>
          <cell r="E326">
            <v>3300000</v>
          </cell>
          <cell r="F326" t="str">
            <v>Unidad (Nr</v>
          </cell>
        </row>
        <row r="327">
          <cell r="B327">
            <v>26101728</v>
          </cell>
          <cell r="C327" t="str">
            <v>Tubos de varilla de empuje</v>
          </cell>
          <cell r="D327">
            <v>537</v>
          </cell>
          <cell r="E327">
            <v>45000</v>
          </cell>
          <cell r="F327" t="str">
            <v>Unidad (Nr</v>
          </cell>
        </row>
        <row r="328">
          <cell r="B328">
            <v>26101729</v>
          </cell>
          <cell r="C328" t="str">
            <v>Bolas de brazo oscilante</v>
          </cell>
          <cell r="D328">
            <v>537</v>
          </cell>
          <cell r="E328">
            <v>85000</v>
          </cell>
          <cell r="F328" t="str">
            <v>Unidad (Nr</v>
          </cell>
        </row>
        <row r="329">
          <cell r="B329">
            <v>26101731</v>
          </cell>
          <cell r="C329" t="str">
            <v>Brazos oscilantes</v>
          </cell>
          <cell r="D329">
            <v>537</v>
          </cell>
          <cell r="E329">
            <v>125000</v>
          </cell>
          <cell r="F329" t="str">
            <v>UNIDAD</v>
          </cell>
        </row>
        <row r="330">
          <cell r="B330">
            <v>26101732</v>
          </cell>
          <cell r="C330" t="str">
            <v>Bujia de encendido</v>
          </cell>
          <cell r="D330">
            <v>537</v>
          </cell>
          <cell r="E330">
            <v>120000</v>
          </cell>
          <cell r="F330" t="str">
            <v>UNIDAD</v>
          </cell>
        </row>
        <row r="331">
          <cell r="B331">
            <v>26101736</v>
          </cell>
          <cell r="C331" t="str">
            <v>embolos</v>
          </cell>
          <cell r="D331">
            <v>537</v>
          </cell>
          <cell r="E331">
            <v>34650</v>
          </cell>
          <cell r="F331" t="str">
            <v>UNIDAD</v>
          </cell>
        </row>
        <row r="332">
          <cell r="B332">
            <v>26101743</v>
          </cell>
          <cell r="C332" t="str">
            <v>Valvulas de motor</v>
          </cell>
          <cell r="D332">
            <v>537</v>
          </cell>
          <cell r="E332">
            <v>48400</v>
          </cell>
          <cell r="F332" t="str">
            <v>UNIDAD</v>
          </cell>
        </row>
        <row r="333">
          <cell r="B333">
            <v>26101757</v>
          </cell>
          <cell r="C333" t="str">
            <v>Accesorios de las bujias</v>
          </cell>
          <cell r="D333">
            <v>537</v>
          </cell>
          <cell r="E333">
            <v>100000</v>
          </cell>
          <cell r="F333" t="str">
            <v>JUEGO</v>
          </cell>
        </row>
        <row r="334">
          <cell r="B334">
            <v>26101766</v>
          </cell>
          <cell r="C334" t="str">
            <v>Reguladores</v>
          </cell>
          <cell r="D334">
            <v>537</v>
          </cell>
          <cell r="E334">
            <v>145950</v>
          </cell>
          <cell r="F334" t="str">
            <v>UNIDAD</v>
          </cell>
        </row>
        <row r="335">
          <cell r="B335">
            <v>26101802</v>
          </cell>
          <cell r="C335" t="str">
            <v>Armaduras</v>
          </cell>
          <cell r="D335">
            <v>537</v>
          </cell>
          <cell r="E335">
            <v>23000</v>
          </cell>
          <cell r="F335" t="str">
            <v>UNIDAD</v>
          </cell>
        </row>
        <row r="336">
          <cell r="B336">
            <v>26101805</v>
          </cell>
          <cell r="C336" t="str">
            <v>Kits de reparacion del motor</v>
          </cell>
          <cell r="D336">
            <v>537</v>
          </cell>
          <cell r="E336">
            <v>11500000</v>
          </cell>
          <cell r="F336" t="str">
            <v>UNIDAD</v>
          </cell>
        </row>
        <row r="337">
          <cell r="B337">
            <v>26101809</v>
          </cell>
          <cell r="C337" t="str">
            <v>Freno de motor</v>
          </cell>
          <cell r="D337">
            <v>537</v>
          </cell>
          <cell r="E337">
            <v>240000</v>
          </cell>
          <cell r="F337" t="str">
            <v>JUEGO</v>
          </cell>
        </row>
        <row r="338">
          <cell r="B338">
            <v>26111501</v>
          </cell>
          <cell r="C338" t="str">
            <v>Conmutadores</v>
          </cell>
          <cell r="D338">
            <v>537</v>
          </cell>
          <cell r="E338">
            <v>70000000</v>
          </cell>
          <cell r="F338" t="str">
            <v>UNIDAD</v>
          </cell>
        </row>
        <row r="339">
          <cell r="B339">
            <v>26111503</v>
          </cell>
          <cell r="C339" t="str">
            <v>Dispositivos de velocidad regulables</v>
          </cell>
          <cell r="D339">
            <v>537</v>
          </cell>
          <cell r="E339">
            <v>350000000</v>
          </cell>
          <cell r="F339" t="str">
            <v>UNIDAD</v>
          </cell>
        </row>
        <row r="340">
          <cell r="B340">
            <v>26111512</v>
          </cell>
          <cell r="C340" t="str">
            <v>Ejes</v>
          </cell>
          <cell r="D340">
            <v>537</v>
          </cell>
          <cell r="E340">
            <v>750000</v>
          </cell>
          <cell r="F340" t="str">
            <v>UNIDAD</v>
          </cell>
        </row>
        <row r="341">
          <cell r="B341">
            <v>26111514</v>
          </cell>
          <cell r="C341" t="str">
            <v>Uniones a charnela</v>
          </cell>
          <cell r="D341">
            <v>537</v>
          </cell>
          <cell r="E341">
            <v>7500</v>
          </cell>
          <cell r="F341" t="str">
            <v>UNIDAD</v>
          </cell>
        </row>
        <row r="342">
          <cell r="B342">
            <v>26111526</v>
          </cell>
          <cell r="C342" t="str">
            <v>Motores de engranajes</v>
          </cell>
          <cell r="D342">
            <v>537</v>
          </cell>
          <cell r="E342">
            <v>80000</v>
          </cell>
          <cell r="F342" t="str">
            <v>UNIDAD</v>
          </cell>
        </row>
        <row r="343">
          <cell r="B343">
            <v>26111601</v>
          </cell>
          <cell r="C343" t="str">
            <v>Generadores diesel</v>
          </cell>
          <cell r="D343">
            <v>533</v>
          </cell>
          <cell r="E343">
            <v>15017400</v>
          </cell>
          <cell r="F343" t="str">
            <v>UNIDAD</v>
          </cell>
        </row>
        <row r="344">
          <cell r="B344">
            <v>26111602</v>
          </cell>
          <cell r="C344" t="str">
            <v>Generadores hidroelectricos</v>
          </cell>
          <cell r="D344">
            <v>533</v>
          </cell>
          <cell r="E344">
            <v>50000000</v>
          </cell>
          <cell r="F344" t="str">
            <v>Unidad (Nr</v>
          </cell>
        </row>
        <row r="345">
          <cell r="B345">
            <v>26111701</v>
          </cell>
          <cell r="C345" t="str">
            <v>Baterias recargables</v>
          </cell>
          <cell r="D345">
            <v>343</v>
          </cell>
          <cell r="E345">
            <v>720000</v>
          </cell>
          <cell r="F345" t="str">
            <v>UNIDAD</v>
          </cell>
        </row>
        <row r="346">
          <cell r="B346">
            <v>26111703</v>
          </cell>
          <cell r="C346" t="str">
            <v>Baterias para vehiculos</v>
          </cell>
          <cell r="D346">
            <v>343</v>
          </cell>
          <cell r="E346">
            <v>650000</v>
          </cell>
          <cell r="F346" t="str">
            <v>UNIDAD</v>
          </cell>
        </row>
        <row r="347">
          <cell r="B347">
            <v>26111704</v>
          </cell>
          <cell r="C347" t="str">
            <v>Cargadores de baterias</v>
          </cell>
          <cell r="D347">
            <v>343</v>
          </cell>
          <cell r="E347">
            <v>9100000</v>
          </cell>
          <cell r="F347" t="str">
            <v>JUEGO</v>
          </cell>
        </row>
        <row r="348">
          <cell r="B348">
            <v>26111706</v>
          </cell>
          <cell r="C348" t="str">
            <v>Pilas electronicas</v>
          </cell>
          <cell r="D348">
            <v>343</v>
          </cell>
          <cell r="E348">
            <v>800000</v>
          </cell>
          <cell r="F348" t="str">
            <v>Unidad (Nr</v>
          </cell>
        </row>
        <row r="349">
          <cell r="B349">
            <v>26111709</v>
          </cell>
          <cell r="C349" t="str">
            <v>Baterias de niquel-cadmio</v>
          </cell>
          <cell r="D349">
            <v>343</v>
          </cell>
          <cell r="E349">
            <v>1170000</v>
          </cell>
          <cell r="F349" t="str">
            <v>UNIDAD</v>
          </cell>
        </row>
        <row r="350">
          <cell r="B350">
            <v>26111711</v>
          </cell>
          <cell r="C350" t="str">
            <v>Baterias de litio</v>
          </cell>
          <cell r="D350">
            <v>343</v>
          </cell>
          <cell r="E350">
            <v>10000</v>
          </cell>
          <cell r="F350" t="str">
            <v>Unidad (Nr</v>
          </cell>
        </row>
        <row r="351">
          <cell r="B351">
            <v>26111720</v>
          </cell>
          <cell r="C351" t="str">
            <v>Soportes de bateria</v>
          </cell>
          <cell r="D351">
            <v>346</v>
          </cell>
          <cell r="E351">
            <v>8343000</v>
          </cell>
          <cell r="F351" t="str">
            <v>UNIDAD</v>
          </cell>
        </row>
        <row r="352">
          <cell r="B352">
            <v>26111722</v>
          </cell>
          <cell r="C352" t="str">
            <v>Adaptador de bateria o accesorios</v>
          </cell>
          <cell r="D352">
            <v>346</v>
          </cell>
          <cell r="E352">
            <v>83500</v>
          </cell>
          <cell r="F352" t="str">
            <v>Unidad (Nr</v>
          </cell>
        </row>
        <row r="353">
          <cell r="B353">
            <v>26111723</v>
          </cell>
          <cell r="C353" t="str">
            <v>Puertas, tapas o cajas de baterias</v>
          </cell>
          <cell r="D353">
            <v>346</v>
          </cell>
          <cell r="E353">
            <v>70000000</v>
          </cell>
          <cell r="F353" t="str">
            <v>Unidad (Nr</v>
          </cell>
        </row>
        <row r="354">
          <cell r="B354">
            <v>26111802</v>
          </cell>
          <cell r="C354" t="str">
            <v>Correas de distribucion de engranaje</v>
          </cell>
          <cell r="D354">
            <v>537</v>
          </cell>
          <cell r="E354">
            <v>120000</v>
          </cell>
          <cell r="F354" t="str">
            <v>UNIDAD</v>
          </cell>
        </row>
        <row r="355">
          <cell r="B355">
            <v>26111803</v>
          </cell>
          <cell r="C355" t="str">
            <v>Correas redondas</v>
          </cell>
          <cell r="D355">
            <v>537</v>
          </cell>
          <cell r="E355">
            <v>10000</v>
          </cell>
          <cell r="F355" t="str">
            <v>UNIDAD</v>
          </cell>
        </row>
        <row r="356">
          <cell r="B356">
            <v>26111901</v>
          </cell>
          <cell r="C356" t="str">
            <v>Embragues de platillo</v>
          </cell>
          <cell r="D356">
            <v>537</v>
          </cell>
          <cell r="E356">
            <v>198000</v>
          </cell>
          <cell r="F356" t="str">
            <v>UNIDAD</v>
          </cell>
        </row>
        <row r="357">
          <cell r="B357">
            <v>26111902</v>
          </cell>
          <cell r="C357" t="str">
            <v>Embragues de</v>
          </cell>
          <cell r="D357">
            <v>537</v>
          </cell>
          <cell r="E357">
            <v>9000</v>
          </cell>
          <cell r="F357" t="str">
            <v>UNIDAD</v>
          </cell>
        </row>
        <row r="358">
          <cell r="B358">
            <v>26111907</v>
          </cell>
          <cell r="C358" t="str">
            <v>Acoplamiento de fluido</v>
          </cell>
          <cell r="D358">
            <v>537</v>
          </cell>
          <cell r="E358">
            <v>1943</v>
          </cell>
          <cell r="F358" t="str">
            <v>UNIDAD</v>
          </cell>
        </row>
        <row r="359">
          <cell r="B359">
            <v>26111910</v>
          </cell>
          <cell r="C359" t="str">
            <v>Embragues hidraulicos</v>
          </cell>
          <cell r="D359">
            <v>537</v>
          </cell>
          <cell r="E359">
            <v>100000</v>
          </cell>
          <cell r="F359" t="str">
            <v>UNIDAD</v>
          </cell>
        </row>
        <row r="360">
          <cell r="B360">
            <v>26112004</v>
          </cell>
          <cell r="C360" t="str">
            <v>Kits de reparacion del embrague</v>
          </cell>
          <cell r="D360">
            <v>537</v>
          </cell>
          <cell r="E360">
            <v>170000</v>
          </cell>
          <cell r="F360" t="str">
            <v>EVENTO</v>
          </cell>
        </row>
        <row r="361">
          <cell r="B361">
            <v>26112104</v>
          </cell>
          <cell r="C361" t="str">
            <v>Conjuntos de embrague de frenado</v>
          </cell>
          <cell r="D361">
            <v>537</v>
          </cell>
          <cell r="E361">
            <v>250000</v>
          </cell>
          <cell r="F361" t="str">
            <v>UNIDAD</v>
          </cell>
        </row>
        <row r="362">
          <cell r="B362">
            <v>26121505</v>
          </cell>
          <cell r="C362" t="str">
            <v>Alambre para artefactos</v>
          </cell>
          <cell r="D362">
            <v>397</v>
          </cell>
          <cell r="E362">
            <v>12000</v>
          </cell>
          <cell r="F362" t="str">
            <v>Par o jueg</v>
          </cell>
        </row>
        <row r="363">
          <cell r="B363">
            <v>26121520</v>
          </cell>
          <cell r="C363" t="str">
            <v>Alambre de cobre-acero (1% cobre)</v>
          </cell>
          <cell r="D363">
            <v>397</v>
          </cell>
          <cell r="E363">
            <v>18000</v>
          </cell>
          <cell r="F363" t="str">
            <v>UNIDAD</v>
          </cell>
        </row>
        <row r="364">
          <cell r="B364">
            <v>26121521</v>
          </cell>
          <cell r="C364" t="str">
            <v>Alambre de bronce</v>
          </cell>
          <cell r="D364">
            <v>397</v>
          </cell>
          <cell r="E364">
            <v>30000</v>
          </cell>
          <cell r="F364" t="str">
            <v>Par o jueg</v>
          </cell>
        </row>
        <row r="365">
          <cell r="B365">
            <v>26121524</v>
          </cell>
          <cell r="C365" t="str">
            <v>Alambre aislado o forrado</v>
          </cell>
          <cell r="D365">
            <v>397</v>
          </cell>
          <cell r="E365">
            <v>3120</v>
          </cell>
          <cell r="F365" t="str">
            <v>METRO</v>
          </cell>
        </row>
        <row r="366">
          <cell r="B366">
            <v>26121538</v>
          </cell>
          <cell r="C366" t="str">
            <v>Conjunto de alambre</v>
          </cell>
          <cell r="D366">
            <v>397</v>
          </cell>
          <cell r="E366">
            <v>57000</v>
          </cell>
          <cell r="F366" t="str">
            <v>ROLLO</v>
          </cell>
        </row>
        <row r="367">
          <cell r="B367">
            <v>26121540</v>
          </cell>
          <cell r="C367" t="str">
            <v>Cable galvanizado</v>
          </cell>
          <cell r="D367">
            <v>343</v>
          </cell>
          <cell r="E367">
            <v>15000</v>
          </cell>
          <cell r="F367" t="str">
            <v>ROLLO</v>
          </cell>
        </row>
        <row r="368">
          <cell r="B368">
            <v>26121541</v>
          </cell>
          <cell r="C368" t="str">
            <v>Conductores de bus</v>
          </cell>
          <cell r="D368">
            <v>343</v>
          </cell>
          <cell r="E368">
            <v>2400000</v>
          </cell>
          <cell r="F368" t="str">
            <v>Unidad (Nr</v>
          </cell>
        </row>
        <row r="369">
          <cell r="B369">
            <v>26121606</v>
          </cell>
          <cell r="C369" t="str">
            <v>Cable coaxial</v>
          </cell>
          <cell r="D369">
            <v>343</v>
          </cell>
          <cell r="E369">
            <v>5000</v>
          </cell>
          <cell r="F369" t="str">
            <v>METRO</v>
          </cell>
        </row>
        <row r="370">
          <cell r="B370">
            <v>26121607</v>
          </cell>
          <cell r="C370" t="str">
            <v>Cable de fibra optica</v>
          </cell>
          <cell r="D370">
            <v>343</v>
          </cell>
          <cell r="E370">
            <v>16600000</v>
          </cell>
          <cell r="F370" t="str">
            <v>JUEGO</v>
          </cell>
        </row>
        <row r="371">
          <cell r="B371">
            <v>26121608</v>
          </cell>
          <cell r="C371" t="str">
            <v>Cable aereo</v>
          </cell>
          <cell r="D371">
            <v>343</v>
          </cell>
          <cell r="E371">
            <v>9000</v>
          </cell>
          <cell r="F371" t="str">
            <v>METRO</v>
          </cell>
        </row>
        <row r="372">
          <cell r="B372">
            <v>26121609</v>
          </cell>
          <cell r="C372" t="str">
            <v>Cable de redes</v>
          </cell>
          <cell r="D372">
            <v>343</v>
          </cell>
          <cell r="E372">
            <v>2750</v>
          </cell>
          <cell r="F372" t="str">
            <v>METRO</v>
          </cell>
        </row>
        <row r="373">
          <cell r="B373">
            <v>26121610</v>
          </cell>
          <cell r="C373" t="str">
            <v>Cable de bronce</v>
          </cell>
          <cell r="D373">
            <v>343</v>
          </cell>
          <cell r="E373">
            <v>5000</v>
          </cell>
          <cell r="F373" t="str">
            <v>Litro</v>
          </cell>
        </row>
        <row r="374">
          <cell r="B374">
            <v>26121611</v>
          </cell>
          <cell r="C374" t="str">
            <v>Cable desnudo</v>
          </cell>
          <cell r="D374">
            <v>343</v>
          </cell>
          <cell r="E374">
            <v>12000</v>
          </cell>
          <cell r="F374" t="str">
            <v>Metro line</v>
          </cell>
        </row>
        <row r="375">
          <cell r="B375">
            <v>26121613</v>
          </cell>
          <cell r="C375" t="str">
            <v>Cable aislado o forrado</v>
          </cell>
          <cell r="D375">
            <v>343</v>
          </cell>
          <cell r="E375">
            <v>28000</v>
          </cell>
          <cell r="F375" t="str">
            <v>CAJA</v>
          </cell>
        </row>
        <row r="376">
          <cell r="B376">
            <v>26121616</v>
          </cell>
          <cell r="C376" t="str">
            <v>Cable de telecomunicaciones</v>
          </cell>
          <cell r="D376">
            <v>343</v>
          </cell>
          <cell r="E376">
            <v>110000</v>
          </cell>
          <cell r="F376" t="str">
            <v>ROLLO</v>
          </cell>
        </row>
        <row r="377">
          <cell r="B377">
            <v>26121617</v>
          </cell>
          <cell r="C377" t="str">
            <v>Cable triaxial</v>
          </cell>
          <cell r="D377">
            <v>343</v>
          </cell>
          <cell r="E377">
            <v>210000</v>
          </cell>
          <cell r="F377" t="str">
            <v>ROLLO</v>
          </cell>
        </row>
        <row r="378">
          <cell r="B378">
            <v>26121620</v>
          </cell>
          <cell r="C378" t="str">
            <v>Cable para interconexiones</v>
          </cell>
          <cell r="D378">
            <v>343</v>
          </cell>
          <cell r="E378">
            <v>4100000</v>
          </cell>
          <cell r="F378" t="str">
            <v>EVENTO</v>
          </cell>
        </row>
        <row r="379">
          <cell r="B379">
            <v>26121629</v>
          </cell>
          <cell r="C379" t="str">
            <v>Cable de alimentacion</v>
          </cell>
          <cell r="D379">
            <v>343</v>
          </cell>
          <cell r="E379">
            <v>2000000</v>
          </cell>
          <cell r="F379" t="str">
            <v>EVENTO</v>
          </cell>
        </row>
        <row r="380">
          <cell r="B380">
            <v>26121630</v>
          </cell>
          <cell r="C380" t="str">
            <v>Accesorios de cable</v>
          </cell>
          <cell r="D380">
            <v>343</v>
          </cell>
          <cell r="E380">
            <v>364139000</v>
          </cell>
          <cell r="F380" t="str">
            <v>Unidad (Nr</v>
          </cell>
        </row>
        <row r="381">
          <cell r="B381">
            <v>26121632</v>
          </cell>
          <cell r="C381" t="str">
            <v>Cable de comunicaciones exterior de planta</v>
          </cell>
          <cell r="D381">
            <v>343</v>
          </cell>
          <cell r="E381">
            <v>5500</v>
          </cell>
          <cell r="F381" t="str">
            <v>Metro line</v>
          </cell>
        </row>
        <row r="382">
          <cell r="B382">
            <v>26121634</v>
          </cell>
          <cell r="C382" t="str">
            <v>Cable de cobre</v>
          </cell>
          <cell r="D382">
            <v>343</v>
          </cell>
          <cell r="E382">
            <v>18000</v>
          </cell>
          <cell r="F382" t="str">
            <v>METRO</v>
          </cell>
        </row>
        <row r="383">
          <cell r="B383">
            <v>26121636</v>
          </cell>
          <cell r="C383" t="str">
            <v>Cables de alimentacion</v>
          </cell>
          <cell r="D383">
            <v>343</v>
          </cell>
          <cell r="E383">
            <v>950</v>
          </cell>
          <cell r="F383" t="str">
            <v>METRO</v>
          </cell>
        </row>
        <row r="384">
          <cell r="B384">
            <v>26121702</v>
          </cell>
          <cell r="C384" t="str">
            <v>Cableado preformado troncal</v>
          </cell>
          <cell r="D384">
            <v>343</v>
          </cell>
          <cell r="E384">
            <v>1800000</v>
          </cell>
          <cell r="F384" t="str">
            <v>UNIDAD</v>
          </cell>
        </row>
        <row r="385">
          <cell r="B385">
            <v>26121703</v>
          </cell>
          <cell r="C385" t="str">
            <v>Cableado preformado de comunicacion</v>
          </cell>
          <cell r="D385">
            <v>343</v>
          </cell>
          <cell r="E385">
            <v>18000</v>
          </cell>
          <cell r="F385" t="str">
            <v>UNIDAD</v>
          </cell>
        </row>
        <row r="386">
          <cell r="B386">
            <v>26131501</v>
          </cell>
          <cell r="C386" t="str">
            <v>Centrales electricas de diesel</v>
          </cell>
          <cell r="D386">
            <v>533</v>
          </cell>
          <cell r="E386">
            <v>250000</v>
          </cell>
          <cell r="F386" t="str">
            <v>UNIDAD</v>
          </cell>
        </row>
        <row r="387">
          <cell r="B387">
            <v>26131503</v>
          </cell>
          <cell r="C387" t="str">
            <v>Centrales hidroelectricas</v>
          </cell>
          <cell r="D387">
            <v>533</v>
          </cell>
          <cell r="E387">
            <v>200000000</v>
          </cell>
          <cell r="F387" t="str">
            <v>Evento</v>
          </cell>
        </row>
        <row r="388">
          <cell r="B388">
            <v>26131806</v>
          </cell>
          <cell r="C388" t="str">
            <v>Paneles de corriente alterna (CA) y corriente continua (CC) de baja tension</v>
          </cell>
          <cell r="D388">
            <v>533</v>
          </cell>
          <cell r="E388">
            <v>210000</v>
          </cell>
          <cell r="F388" t="str">
            <v>UNIDAD</v>
          </cell>
        </row>
        <row r="389">
          <cell r="B389">
            <v>26131808</v>
          </cell>
          <cell r="C389" t="str">
            <v>Conmutadores de control de carga de subestacion</v>
          </cell>
          <cell r="D389">
            <v>533</v>
          </cell>
          <cell r="E389">
            <v>3500000</v>
          </cell>
          <cell r="F389" t="str">
            <v>UNIDAD</v>
          </cell>
        </row>
        <row r="390">
          <cell r="B390">
            <v>26131811</v>
          </cell>
          <cell r="C390" t="str">
            <v>Reactores de limitacion de intensidad</v>
          </cell>
          <cell r="D390">
            <v>533</v>
          </cell>
          <cell r="E390">
            <v>70000000</v>
          </cell>
          <cell r="F390" t="str">
            <v>UNIDAD</v>
          </cell>
        </row>
        <row r="391">
          <cell r="B391">
            <v>26141807</v>
          </cell>
          <cell r="C391" t="str">
            <v>Ventanas de vidrio plomizo para recintos radiactivos</v>
          </cell>
          <cell r="D391">
            <v>533</v>
          </cell>
          <cell r="E391">
            <v>200000</v>
          </cell>
          <cell r="F391" t="str">
            <v>UNIDAD</v>
          </cell>
        </row>
        <row r="392">
          <cell r="B392">
            <v>26142007</v>
          </cell>
          <cell r="C392" t="str">
            <v>Generadores de neutrones</v>
          </cell>
          <cell r="D392">
            <v>533</v>
          </cell>
          <cell r="E392">
            <v>9500000</v>
          </cell>
          <cell r="F392" t="str">
            <v>UNIDAD</v>
          </cell>
        </row>
        <row r="393">
          <cell r="B393">
            <v>26142201</v>
          </cell>
          <cell r="C393" t="str">
            <v>Tubos con revestimiento de acero inoxidable para combustible nuclear</v>
          </cell>
          <cell r="D393">
            <v>533</v>
          </cell>
          <cell r="E393">
            <v>120000</v>
          </cell>
          <cell r="F393" t="str">
            <v>METRO</v>
          </cell>
        </row>
        <row r="394">
          <cell r="B394">
            <v>26142304</v>
          </cell>
          <cell r="C394" t="str">
            <v>Equipo radiografico</v>
          </cell>
          <cell r="D394">
            <v>533</v>
          </cell>
          <cell r="E394">
            <v>5500000</v>
          </cell>
          <cell r="F394" t="str">
            <v>UNIDAD</v>
          </cell>
        </row>
        <row r="395">
          <cell r="B395">
            <v>27111503</v>
          </cell>
          <cell r="C395" t="str">
            <v>Cuchillos de diversas aplicaciones</v>
          </cell>
          <cell r="D395">
            <v>394</v>
          </cell>
          <cell r="E395">
            <v>400000</v>
          </cell>
          <cell r="F395" t="str">
            <v>UNIDAD</v>
          </cell>
        </row>
        <row r="396">
          <cell r="B396">
            <v>27111504</v>
          </cell>
          <cell r="C396" t="str">
            <v>Cuchillos de bolsillo</v>
          </cell>
          <cell r="D396">
            <v>394</v>
          </cell>
          <cell r="E396">
            <v>31667</v>
          </cell>
          <cell r="F396" t="str">
            <v>UNIDAD</v>
          </cell>
        </row>
        <row r="397">
          <cell r="B397">
            <v>27111506</v>
          </cell>
          <cell r="C397" t="str">
            <v>Cizallas</v>
          </cell>
          <cell r="D397">
            <v>394</v>
          </cell>
          <cell r="E397">
            <v>330000</v>
          </cell>
          <cell r="F397" t="str">
            <v>Unidad (Nr</v>
          </cell>
        </row>
        <row r="398">
          <cell r="B398">
            <v>27111507</v>
          </cell>
          <cell r="C398" t="str">
            <v>Cortadores de metal</v>
          </cell>
          <cell r="D398">
            <v>394</v>
          </cell>
          <cell r="E398">
            <v>22000</v>
          </cell>
          <cell r="F398" t="str">
            <v>UNIDAD</v>
          </cell>
        </row>
        <row r="399">
          <cell r="B399">
            <v>27111508</v>
          </cell>
          <cell r="C399" t="str">
            <v>Sierras</v>
          </cell>
          <cell r="D399">
            <v>394</v>
          </cell>
          <cell r="E399">
            <v>7500</v>
          </cell>
          <cell r="F399" t="str">
            <v>UNIDAD</v>
          </cell>
        </row>
        <row r="400">
          <cell r="B400">
            <v>27111515</v>
          </cell>
          <cell r="C400" t="str">
            <v>Taladro de mano o empuje</v>
          </cell>
          <cell r="D400">
            <v>394</v>
          </cell>
          <cell r="E400">
            <v>39000</v>
          </cell>
          <cell r="F400" t="str">
            <v>UNIDAD</v>
          </cell>
        </row>
        <row r="401">
          <cell r="B401">
            <v>27111602</v>
          </cell>
          <cell r="C401" t="str">
            <v>Martillos</v>
          </cell>
          <cell r="D401">
            <v>394</v>
          </cell>
          <cell r="E401">
            <v>31625000</v>
          </cell>
          <cell r="F401" t="str">
            <v>UNIDAD</v>
          </cell>
        </row>
        <row r="402">
          <cell r="B402">
            <v>27111604</v>
          </cell>
          <cell r="C402" t="str">
            <v>Hachas de mano</v>
          </cell>
          <cell r="D402">
            <v>394</v>
          </cell>
          <cell r="E402">
            <v>52000</v>
          </cell>
          <cell r="F402" t="str">
            <v>UNIDAD</v>
          </cell>
        </row>
        <row r="403">
          <cell r="B403">
            <v>27111605</v>
          </cell>
          <cell r="C403" t="str">
            <v>Picos</v>
          </cell>
          <cell r="D403">
            <v>394</v>
          </cell>
          <cell r="E403">
            <v>20000</v>
          </cell>
          <cell r="F403" t="str">
            <v>UNIDAD</v>
          </cell>
        </row>
        <row r="404">
          <cell r="B404">
            <v>27111701</v>
          </cell>
          <cell r="C404" t="str">
            <v>Destornilladores</v>
          </cell>
          <cell r="D404">
            <v>394</v>
          </cell>
          <cell r="E404">
            <v>10000</v>
          </cell>
          <cell r="F404" t="str">
            <v>UNIDAD</v>
          </cell>
        </row>
        <row r="405">
          <cell r="B405">
            <v>27111702</v>
          </cell>
          <cell r="C405" t="str">
            <v>Llaves para tuercas</v>
          </cell>
          <cell r="D405">
            <v>394</v>
          </cell>
          <cell r="E405">
            <v>18000</v>
          </cell>
          <cell r="F405" t="str">
            <v>Unidad (Nr</v>
          </cell>
        </row>
        <row r="406">
          <cell r="B406">
            <v>27111704</v>
          </cell>
          <cell r="C406" t="str">
            <v>Enchufes</v>
          </cell>
          <cell r="D406">
            <v>394</v>
          </cell>
          <cell r="E406">
            <v>3491</v>
          </cell>
          <cell r="F406" t="str">
            <v>UNIDAD</v>
          </cell>
        </row>
        <row r="407">
          <cell r="B407">
            <v>27111706</v>
          </cell>
          <cell r="C407" t="str">
            <v>Llave de tuercas de boca abierta</v>
          </cell>
          <cell r="D407">
            <v>394</v>
          </cell>
          <cell r="E407">
            <v>51500</v>
          </cell>
          <cell r="F407" t="str">
            <v>Unidad (Nr</v>
          </cell>
        </row>
        <row r="408">
          <cell r="B408">
            <v>27111707</v>
          </cell>
          <cell r="C408" t="str">
            <v>Llaves ajustables</v>
          </cell>
          <cell r="D408">
            <v>394</v>
          </cell>
          <cell r="E408">
            <v>30000</v>
          </cell>
          <cell r="F408" t="str">
            <v>Unidad (Nr</v>
          </cell>
        </row>
        <row r="409">
          <cell r="B409">
            <v>27111708</v>
          </cell>
          <cell r="C409" t="str">
            <v>Llaves para tubos</v>
          </cell>
          <cell r="D409">
            <v>394</v>
          </cell>
          <cell r="E409">
            <v>15000</v>
          </cell>
          <cell r="F409" t="str">
            <v>UNIDAD</v>
          </cell>
        </row>
        <row r="410">
          <cell r="B410">
            <v>27111710</v>
          </cell>
          <cell r="C410" t="str">
            <v>Llaves Allen</v>
          </cell>
          <cell r="D410">
            <v>394</v>
          </cell>
          <cell r="E410">
            <v>5000</v>
          </cell>
          <cell r="F410" t="str">
            <v>UNIDAD</v>
          </cell>
        </row>
        <row r="411">
          <cell r="B411">
            <v>27111712</v>
          </cell>
          <cell r="C411" t="str">
            <v>Extractores</v>
          </cell>
          <cell r="D411">
            <v>394</v>
          </cell>
          <cell r="E411">
            <v>42950</v>
          </cell>
          <cell r="F411" t="str">
            <v>FRASCO</v>
          </cell>
        </row>
        <row r="412">
          <cell r="B412">
            <v>27111720</v>
          </cell>
          <cell r="C412" t="str">
            <v>Llave manual en T para tomas</v>
          </cell>
          <cell r="D412">
            <v>394</v>
          </cell>
          <cell r="E412">
            <v>230000</v>
          </cell>
          <cell r="F412" t="str">
            <v>UNIDAD</v>
          </cell>
        </row>
        <row r="413">
          <cell r="B413">
            <v>27111723</v>
          </cell>
          <cell r="C413" t="str">
            <v>Llaves de tubo</v>
          </cell>
          <cell r="D413">
            <v>394</v>
          </cell>
          <cell r="E413">
            <v>15000</v>
          </cell>
          <cell r="F413" t="str">
            <v>UNIDAD</v>
          </cell>
        </row>
        <row r="414">
          <cell r="B414">
            <v>27111726</v>
          </cell>
          <cell r="C414" t="str">
            <v>Llaves de tuercas</v>
          </cell>
          <cell r="D414">
            <v>394</v>
          </cell>
          <cell r="E414">
            <v>76000</v>
          </cell>
          <cell r="F414" t="str">
            <v>UNIDAD</v>
          </cell>
        </row>
        <row r="415">
          <cell r="B415">
            <v>27111801</v>
          </cell>
          <cell r="C415" t="str">
            <v>Cintas metricas</v>
          </cell>
          <cell r="D415">
            <v>394</v>
          </cell>
          <cell r="E415">
            <v>120000</v>
          </cell>
          <cell r="F415" t="str">
            <v>UNIDAD</v>
          </cell>
        </row>
        <row r="416">
          <cell r="B416">
            <v>27111803</v>
          </cell>
          <cell r="C416" t="str">
            <v>Escuadras</v>
          </cell>
          <cell r="D416">
            <v>394</v>
          </cell>
          <cell r="E416">
            <v>2835</v>
          </cell>
          <cell r="F416" t="str">
            <v>UNIDAD</v>
          </cell>
        </row>
        <row r="417">
          <cell r="B417">
            <v>27111902</v>
          </cell>
          <cell r="C417" t="str">
            <v>Limas</v>
          </cell>
          <cell r="D417">
            <v>394</v>
          </cell>
          <cell r="E417">
            <v>19250</v>
          </cell>
          <cell r="F417" t="str">
            <v>UNIDAD</v>
          </cell>
        </row>
        <row r="418">
          <cell r="B418">
            <v>27111905</v>
          </cell>
          <cell r="C418" t="str">
            <v>Esmeriladoras</v>
          </cell>
          <cell r="D418">
            <v>394</v>
          </cell>
          <cell r="E418">
            <v>2000000</v>
          </cell>
          <cell r="F418" t="str">
            <v>UNIDAD</v>
          </cell>
        </row>
        <row r="419">
          <cell r="B419">
            <v>27111906</v>
          </cell>
          <cell r="C419" t="str">
            <v>Cinceles de madera</v>
          </cell>
          <cell r="D419">
            <v>394</v>
          </cell>
          <cell r="E419">
            <v>19500</v>
          </cell>
          <cell r="F419" t="str">
            <v>UNIDAD</v>
          </cell>
        </row>
        <row r="420">
          <cell r="B420">
            <v>27111907</v>
          </cell>
          <cell r="C420" t="str">
            <v>Cepillos de alambre</v>
          </cell>
          <cell r="D420">
            <v>394</v>
          </cell>
          <cell r="E420">
            <v>990</v>
          </cell>
          <cell r="F420" t="str">
            <v>UNIDAD</v>
          </cell>
        </row>
        <row r="421">
          <cell r="B421">
            <v>27111909</v>
          </cell>
          <cell r="C421" t="str">
            <v>Espatulas</v>
          </cell>
          <cell r="D421">
            <v>394</v>
          </cell>
          <cell r="E421">
            <v>2795</v>
          </cell>
          <cell r="F421" t="str">
            <v>UNIDAD</v>
          </cell>
        </row>
        <row r="422">
          <cell r="B422">
            <v>27111911</v>
          </cell>
          <cell r="C422" t="str">
            <v>Formones</v>
          </cell>
          <cell r="D422">
            <v>394</v>
          </cell>
          <cell r="E422">
            <v>13200</v>
          </cell>
          <cell r="F422" t="str">
            <v>UNIDAD</v>
          </cell>
        </row>
        <row r="423">
          <cell r="B423">
            <v>27112001</v>
          </cell>
          <cell r="C423" t="str">
            <v>Machetes</v>
          </cell>
          <cell r="D423">
            <v>394</v>
          </cell>
          <cell r="E423">
            <v>16000</v>
          </cell>
          <cell r="F423" t="str">
            <v>UNIDAD</v>
          </cell>
        </row>
        <row r="424">
          <cell r="B424">
            <v>27112003</v>
          </cell>
          <cell r="C424" t="str">
            <v>Rastrillos</v>
          </cell>
          <cell r="D424">
            <v>394</v>
          </cell>
          <cell r="E424">
            <v>24500</v>
          </cell>
          <cell r="F424" t="str">
            <v>UNIDAD</v>
          </cell>
        </row>
        <row r="425">
          <cell r="B425">
            <v>27112004</v>
          </cell>
          <cell r="C425" t="str">
            <v>Palas</v>
          </cell>
          <cell r="D425">
            <v>394</v>
          </cell>
          <cell r="E425">
            <v>12070</v>
          </cell>
          <cell r="F425" t="str">
            <v>UNIDAD</v>
          </cell>
        </row>
        <row r="426">
          <cell r="B426">
            <v>27112006</v>
          </cell>
          <cell r="C426" t="str">
            <v>Guadanas</v>
          </cell>
          <cell r="D426">
            <v>394</v>
          </cell>
          <cell r="E426">
            <v>24000</v>
          </cell>
          <cell r="F426" t="str">
            <v>UNIDAD</v>
          </cell>
        </row>
        <row r="427">
          <cell r="B427">
            <v>27112007</v>
          </cell>
          <cell r="C427" t="str">
            <v>Tijeras de podar</v>
          </cell>
          <cell r="D427">
            <v>394</v>
          </cell>
          <cell r="E427">
            <v>12500</v>
          </cell>
          <cell r="F427" t="str">
            <v>UNIDAD</v>
          </cell>
        </row>
        <row r="428">
          <cell r="B428">
            <v>27112011</v>
          </cell>
          <cell r="C428" t="str">
            <v>Mangas de herramientas</v>
          </cell>
          <cell r="D428">
            <v>394</v>
          </cell>
          <cell r="E428">
            <v>258750</v>
          </cell>
          <cell r="F428" t="str">
            <v>UNIDAD</v>
          </cell>
        </row>
        <row r="429">
          <cell r="B429">
            <v>27112012</v>
          </cell>
          <cell r="C429" t="str">
            <v>Criba jardinera</v>
          </cell>
          <cell r="D429">
            <v>394</v>
          </cell>
          <cell r="E429">
            <v>10000</v>
          </cell>
          <cell r="F429" t="str">
            <v>UNIDAD</v>
          </cell>
        </row>
        <row r="430">
          <cell r="B430">
            <v>27112014</v>
          </cell>
          <cell r="C430" t="str">
            <v>Segadora de cesped</v>
          </cell>
          <cell r="D430">
            <v>532</v>
          </cell>
          <cell r="E430">
            <v>3000000</v>
          </cell>
          <cell r="F430" t="str">
            <v>UNIDAD</v>
          </cell>
        </row>
        <row r="431">
          <cell r="B431">
            <v>27112103</v>
          </cell>
          <cell r="C431" t="str">
            <v>Abrazaderas</v>
          </cell>
          <cell r="D431">
            <v>394</v>
          </cell>
          <cell r="E431">
            <v>600000</v>
          </cell>
          <cell r="F431" t="str">
            <v>UNIDAD</v>
          </cell>
        </row>
        <row r="432">
          <cell r="B432">
            <v>27112104</v>
          </cell>
          <cell r="C432" t="str">
            <v>Tenazas</v>
          </cell>
          <cell r="D432">
            <v>394</v>
          </cell>
          <cell r="E432">
            <v>14733</v>
          </cell>
          <cell r="F432" t="str">
            <v>UNIDAD</v>
          </cell>
        </row>
        <row r="433">
          <cell r="B433">
            <v>27112107</v>
          </cell>
          <cell r="C433" t="str">
            <v>Alicates boquianchos ajustables</v>
          </cell>
          <cell r="D433">
            <v>394</v>
          </cell>
          <cell r="E433">
            <v>140000</v>
          </cell>
          <cell r="F433" t="str">
            <v>UNIDAD</v>
          </cell>
        </row>
        <row r="434">
          <cell r="B434">
            <v>27112109</v>
          </cell>
          <cell r="C434" t="str">
            <v>Herramientas magneticas</v>
          </cell>
          <cell r="D434">
            <v>394</v>
          </cell>
          <cell r="E434">
            <v>15000</v>
          </cell>
          <cell r="F434" t="str">
            <v>UNIDAD</v>
          </cell>
        </row>
        <row r="435">
          <cell r="B435">
            <v>27112110</v>
          </cell>
          <cell r="C435" t="str">
            <v>Pinzas de anillo de retencion</v>
          </cell>
          <cell r="D435">
            <v>394</v>
          </cell>
          <cell r="E435">
            <v>7050000</v>
          </cell>
          <cell r="F435" t="str">
            <v>Unidad (Nr</v>
          </cell>
        </row>
        <row r="436">
          <cell r="B436">
            <v>27112112</v>
          </cell>
          <cell r="C436" t="str">
            <v>Pinzas de ranura y leng?a</v>
          </cell>
          <cell r="D436">
            <v>394</v>
          </cell>
          <cell r="E436">
            <v>7050000</v>
          </cell>
          <cell r="F436" t="str">
            <v>Unidad (Nr</v>
          </cell>
        </row>
        <row r="437">
          <cell r="B437">
            <v>27112114</v>
          </cell>
          <cell r="C437" t="str">
            <v>Pinzas de corte de angulo</v>
          </cell>
          <cell r="D437">
            <v>394</v>
          </cell>
          <cell r="E437">
            <v>7500</v>
          </cell>
          <cell r="F437" t="str">
            <v>UNIDAD</v>
          </cell>
        </row>
        <row r="438">
          <cell r="B438">
            <v>27112115</v>
          </cell>
          <cell r="C438" t="str">
            <v>Pinzas cerrador</v>
          </cell>
          <cell r="D438">
            <v>394</v>
          </cell>
          <cell r="E438">
            <v>60000</v>
          </cell>
          <cell r="F438" t="str">
            <v>UNIDAD</v>
          </cell>
        </row>
        <row r="439">
          <cell r="B439">
            <v>27112116</v>
          </cell>
          <cell r="C439" t="str">
            <v>Pinzas de cerco</v>
          </cell>
          <cell r="D439">
            <v>394</v>
          </cell>
          <cell r="E439">
            <v>70000</v>
          </cell>
          <cell r="F439" t="str">
            <v>UNIDAD</v>
          </cell>
        </row>
        <row r="440">
          <cell r="B440">
            <v>27112117</v>
          </cell>
          <cell r="C440" t="str">
            <v>Pinzas con corte adelante</v>
          </cell>
          <cell r="D440">
            <v>394</v>
          </cell>
          <cell r="E440">
            <v>61211</v>
          </cell>
          <cell r="F440" t="str">
            <v>Unidad (Nr</v>
          </cell>
        </row>
        <row r="441">
          <cell r="B441">
            <v>27112119</v>
          </cell>
          <cell r="C441" t="str">
            <v>Cambiador de bombilla de luz</v>
          </cell>
          <cell r="D441">
            <v>394</v>
          </cell>
          <cell r="E441">
            <v>220</v>
          </cell>
          <cell r="F441" t="str">
            <v>UNIDAD</v>
          </cell>
        </row>
        <row r="442">
          <cell r="B442">
            <v>27112122</v>
          </cell>
          <cell r="C442" t="str">
            <v>Alicates de chapa metalica</v>
          </cell>
          <cell r="D442">
            <v>394</v>
          </cell>
          <cell r="E442">
            <v>12000</v>
          </cell>
          <cell r="F442" t="str">
            <v>UNIDAD</v>
          </cell>
        </row>
        <row r="443">
          <cell r="B443">
            <v>27112126</v>
          </cell>
          <cell r="C443" t="str">
            <v>Alicates planos</v>
          </cell>
          <cell r="D443">
            <v>394</v>
          </cell>
          <cell r="E443">
            <v>75000</v>
          </cell>
          <cell r="F443" t="str">
            <v>UNIDAD</v>
          </cell>
        </row>
        <row r="444">
          <cell r="B444">
            <v>27112128</v>
          </cell>
          <cell r="C444" t="str">
            <v>Alicates de punta curvada</v>
          </cell>
          <cell r="D444">
            <v>394</v>
          </cell>
          <cell r="E444">
            <v>39500</v>
          </cell>
          <cell r="F444" t="str">
            <v>UNIDAD</v>
          </cell>
        </row>
        <row r="445">
          <cell r="B445">
            <v>27112133</v>
          </cell>
          <cell r="C445" t="str">
            <v>Abrazaderas con mango en T</v>
          </cell>
          <cell r="D445">
            <v>394</v>
          </cell>
          <cell r="E445">
            <v>50000</v>
          </cell>
          <cell r="F445" t="str">
            <v>UNIDAD</v>
          </cell>
        </row>
        <row r="446">
          <cell r="B446">
            <v>27112134</v>
          </cell>
          <cell r="C446" t="str">
            <v>Alicates de punta larga</v>
          </cell>
          <cell r="D446">
            <v>394</v>
          </cell>
          <cell r="E446">
            <v>130000</v>
          </cell>
          <cell r="F446" t="str">
            <v>UNIDAD</v>
          </cell>
        </row>
        <row r="447">
          <cell r="B447">
            <v>27112205</v>
          </cell>
          <cell r="C447" t="str">
            <v>Vibradores de hormigon</v>
          </cell>
          <cell r="D447">
            <v>394</v>
          </cell>
          <cell r="E447">
            <v>359000</v>
          </cell>
          <cell r="F447" t="str">
            <v>UNIDAD</v>
          </cell>
        </row>
        <row r="448">
          <cell r="B448">
            <v>27112303</v>
          </cell>
          <cell r="C448" t="str">
            <v>Punzon de trazar</v>
          </cell>
          <cell r="D448">
            <v>394</v>
          </cell>
          <cell r="E448">
            <v>30000</v>
          </cell>
          <cell r="F448" t="str">
            <v>UNIDAD</v>
          </cell>
        </row>
        <row r="449">
          <cell r="B449">
            <v>27112504</v>
          </cell>
          <cell r="C449" t="str">
            <v>Cuñas</v>
          </cell>
          <cell r="D449">
            <v>394</v>
          </cell>
          <cell r="E449">
            <v>2000</v>
          </cell>
          <cell r="F449" t="str">
            <v>UNIDAD</v>
          </cell>
        </row>
        <row r="450">
          <cell r="B450">
            <v>27112702</v>
          </cell>
          <cell r="C450" t="str">
            <v>Pulidoras mecanicas</v>
          </cell>
          <cell r="D450">
            <v>394</v>
          </cell>
          <cell r="E450">
            <v>36000</v>
          </cell>
          <cell r="F450" t="str">
            <v>BIDON</v>
          </cell>
        </row>
        <row r="451">
          <cell r="B451">
            <v>27112704</v>
          </cell>
          <cell r="C451" t="str">
            <v>Amoladoras mecanicas</v>
          </cell>
          <cell r="D451">
            <v>394</v>
          </cell>
          <cell r="E451">
            <v>700000</v>
          </cell>
          <cell r="F451" t="str">
            <v>Unidad (Nr</v>
          </cell>
        </row>
        <row r="452">
          <cell r="B452">
            <v>27112707</v>
          </cell>
          <cell r="C452" t="str">
            <v>Cuchillas mecanicas</v>
          </cell>
          <cell r="D452">
            <v>394</v>
          </cell>
          <cell r="E452">
            <v>85000</v>
          </cell>
          <cell r="F452" t="str">
            <v>UNIDAD</v>
          </cell>
        </row>
        <row r="453">
          <cell r="B453">
            <v>27112709</v>
          </cell>
          <cell r="C453" t="str">
            <v>Sierras mecanicas</v>
          </cell>
          <cell r="D453">
            <v>394</v>
          </cell>
          <cell r="E453">
            <v>208333</v>
          </cell>
          <cell r="F453" t="str">
            <v>UNIDAD</v>
          </cell>
        </row>
        <row r="454">
          <cell r="B454">
            <v>27112717</v>
          </cell>
          <cell r="C454" t="str">
            <v>Pistolas de calor</v>
          </cell>
          <cell r="D454">
            <v>394</v>
          </cell>
          <cell r="E454">
            <v>295000</v>
          </cell>
          <cell r="F454" t="str">
            <v>UNIDAD</v>
          </cell>
        </row>
        <row r="455">
          <cell r="B455">
            <v>27112801</v>
          </cell>
          <cell r="C455" t="str">
            <v>Brocas</v>
          </cell>
          <cell r="D455">
            <v>394</v>
          </cell>
          <cell r="E455">
            <v>12000</v>
          </cell>
          <cell r="F455" t="str">
            <v>Unidad (Nr</v>
          </cell>
        </row>
        <row r="456">
          <cell r="B456">
            <v>27112809</v>
          </cell>
          <cell r="C456" t="str">
            <v>Portautiles</v>
          </cell>
          <cell r="D456">
            <v>394</v>
          </cell>
          <cell r="E456">
            <v>86250</v>
          </cell>
          <cell r="F456" t="str">
            <v>UNIDAD</v>
          </cell>
        </row>
        <row r="457">
          <cell r="B457">
            <v>27112822</v>
          </cell>
          <cell r="C457" t="str">
            <v>Adaptadores de cubo</v>
          </cell>
          <cell r="D457">
            <v>394</v>
          </cell>
          <cell r="E457">
            <v>3800</v>
          </cell>
          <cell r="F457" t="str">
            <v>UNIDAD</v>
          </cell>
        </row>
        <row r="458">
          <cell r="B458">
            <v>27112823</v>
          </cell>
          <cell r="C458" t="str">
            <v>Cadenas de corte</v>
          </cell>
          <cell r="D458">
            <v>394</v>
          </cell>
          <cell r="E458">
            <v>25750</v>
          </cell>
          <cell r="F458" t="str">
            <v>Unidad (Nr</v>
          </cell>
        </row>
        <row r="459">
          <cell r="B459">
            <v>27112826</v>
          </cell>
          <cell r="C459" t="str">
            <v>Sierra de calar</v>
          </cell>
          <cell r="D459">
            <v>394</v>
          </cell>
          <cell r="E459">
            <v>600000</v>
          </cell>
          <cell r="F459" t="str">
            <v>UNIDAD</v>
          </cell>
        </row>
        <row r="460">
          <cell r="B460">
            <v>27113001</v>
          </cell>
          <cell r="C460" t="str">
            <v>Cepillos de rasgar</v>
          </cell>
          <cell r="D460">
            <v>394</v>
          </cell>
          <cell r="E460">
            <v>45000</v>
          </cell>
          <cell r="F460" t="str">
            <v>UNIDAD</v>
          </cell>
        </row>
        <row r="461">
          <cell r="B461">
            <v>27113201</v>
          </cell>
          <cell r="C461" t="str">
            <v>Conjuntos generales de herramientas</v>
          </cell>
          <cell r="D461">
            <v>394</v>
          </cell>
          <cell r="E461">
            <v>5000</v>
          </cell>
          <cell r="F461" t="str">
            <v>CAJA</v>
          </cell>
        </row>
        <row r="462">
          <cell r="B462">
            <v>27113202</v>
          </cell>
          <cell r="C462" t="str">
            <v>Kit de herramientas para ajustar cojinete</v>
          </cell>
          <cell r="D462">
            <v>394</v>
          </cell>
          <cell r="E462">
            <v>54450</v>
          </cell>
          <cell r="F462" t="str">
            <v>UNIDAD</v>
          </cell>
        </row>
        <row r="463">
          <cell r="B463">
            <v>27113203</v>
          </cell>
          <cell r="C463" t="str">
            <v>Kit de herramienta para computadores</v>
          </cell>
          <cell r="D463">
            <v>394</v>
          </cell>
          <cell r="E463">
            <v>60000</v>
          </cell>
          <cell r="F463" t="str">
            <v>UNIDAD</v>
          </cell>
        </row>
        <row r="464">
          <cell r="B464">
            <v>27121602</v>
          </cell>
          <cell r="C464" t="str">
            <v>Cilindros hidraulicos</v>
          </cell>
          <cell r="D464">
            <v>538</v>
          </cell>
          <cell r="E464">
            <v>215000</v>
          </cell>
          <cell r="F464" t="str">
            <v>UNIDAD</v>
          </cell>
        </row>
        <row r="465">
          <cell r="B465">
            <v>27121604</v>
          </cell>
          <cell r="C465" t="str">
            <v>Kits de reparacion de cilindro hidraulico o sus componentes</v>
          </cell>
          <cell r="D465">
            <v>538</v>
          </cell>
          <cell r="E465">
            <v>308000</v>
          </cell>
          <cell r="F465" t="str">
            <v>JUEGO</v>
          </cell>
        </row>
        <row r="466">
          <cell r="B466">
            <v>27121701</v>
          </cell>
          <cell r="C466" t="str">
            <v>Conectores Hidraulicos Rapidos</v>
          </cell>
          <cell r="D466">
            <v>538</v>
          </cell>
          <cell r="E466">
            <v>600</v>
          </cell>
          <cell r="F466" t="str">
            <v>Unidad (Nr</v>
          </cell>
        </row>
        <row r="467">
          <cell r="B467">
            <v>27121704</v>
          </cell>
          <cell r="C467" t="str">
            <v>Uniones Hidraulicas</v>
          </cell>
          <cell r="D467">
            <v>538</v>
          </cell>
          <cell r="E467">
            <v>15500</v>
          </cell>
          <cell r="F467" t="str">
            <v>UNIDAD</v>
          </cell>
        </row>
        <row r="468">
          <cell r="B468">
            <v>27121705</v>
          </cell>
          <cell r="C468" t="str">
            <v>Codos Hidraulicos o de compresion</v>
          </cell>
          <cell r="D468">
            <v>538</v>
          </cell>
          <cell r="E468">
            <v>1309000</v>
          </cell>
          <cell r="F468" t="str">
            <v>UNIDAD</v>
          </cell>
        </row>
        <row r="469">
          <cell r="B469">
            <v>27126102</v>
          </cell>
          <cell r="C469" t="str">
            <v>Acumuladores hidraulicos</v>
          </cell>
          <cell r="D469">
            <v>538</v>
          </cell>
          <cell r="E469">
            <v>380000</v>
          </cell>
          <cell r="F469" t="str">
            <v>UNIDAD</v>
          </cell>
        </row>
        <row r="470">
          <cell r="B470">
            <v>27131501</v>
          </cell>
          <cell r="C470" t="str">
            <v>Llaves de impacto neumatico</v>
          </cell>
          <cell r="D470">
            <v>538</v>
          </cell>
          <cell r="E470">
            <v>24500</v>
          </cell>
          <cell r="F470" t="str">
            <v>UNIDAD</v>
          </cell>
        </row>
        <row r="471">
          <cell r="B471">
            <v>27131502</v>
          </cell>
          <cell r="C471" t="str">
            <v>Pistola de aire comprimido</v>
          </cell>
          <cell r="D471">
            <v>538</v>
          </cell>
          <cell r="E471">
            <v>145000</v>
          </cell>
          <cell r="F471" t="str">
            <v>UNIDAD</v>
          </cell>
        </row>
        <row r="472">
          <cell r="B472">
            <v>27131504</v>
          </cell>
          <cell r="C472" t="str">
            <v>Martillo de neumaticos</v>
          </cell>
          <cell r="D472">
            <v>538</v>
          </cell>
          <cell r="E472">
            <v>3000000</v>
          </cell>
          <cell r="F472" t="str">
            <v>UNIDAD</v>
          </cell>
        </row>
        <row r="473">
          <cell r="B473">
            <v>27131505</v>
          </cell>
          <cell r="C473" t="str">
            <v>Taladro neumatico</v>
          </cell>
          <cell r="D473">
            <v>538</v>
          </cell>
          <cell r="E473">
            <v>800000</v>
          </cell>
          <cell r="F473" t="str">
            <v>UNIDAD</v>
          </cell>
        </row>
        <row r="474">
          <cell r="B474">
            <v>27131702</v>
          </cell>
          <cell r="C474" t="str">
            <v>Accesorios de vastago de cilindro neumatico</v>
          </cell>
          <cell r="D474">
            <v>538</v>
          </cell>
          <cell r="E474">
            <v>909</v>
          </cell>
          <cell r="F474" t="str">
            <v>JUEGO</v>
          </cell>
        </row>
        <row r="475">
          <cell r="B475">
            <v>30101504</v>
          </cell>
          <cell r="C475" t="str">
            <v>angulos de acero</v>
          </cell>
          <cell r="D475">
            <v>397</v>
          </cell>
          <cell r="E475">
            <v>390000</v>
          </cell>
          <cell r="F475" t="str">
            <v>CAJA</v>
          </cell>
        </row>
        <row r="476">
          <cell r="B476">
            <v>30101515</v>
          </cell>
          <cell r="C476" t="str">
            <v>angulos de plastico</v>
          </cell>
          <cell r="D476">
            <v>357</v>
          </cell>
          <cell r="E476">
            <v>5000</v>
          </cell>
          <cell r="F476" t="str">
            <v>UNIDAD</v>
          </cell>
        </row>
        <row r="477">
          <cell r="B477">
            <v>30101603</v>
          </cell>
          <cell r="C477" t="str">
            <v>Barras de hierro</v>
          </cell>
          <cell r="D477">
            <v>397</v>
          </cell>
          <cell r="E477">
            <v>4000</v>
          </cell>
          <cell r="F477" t="str">
            <v>KILO</v>
          </cell>
        </row>
        <row r="478">
          <cell r="B478">
            <v>30101611</v>
          </cell>
          <cell r="C478" t="str">
            <v>Barras de bronce</v>
          </cell>
          <cell r="D478">
            <v>397</v>
          </cell>
          <cell r="E478">
            <v>577792</v>
          </cell>
          <cell r="F478" t="str">
            <v>UNIDAD</v>
          </cell>
        </row>
        <row r="479">
          <cell r="B479">
            <v>30101615</v>
          </cell>
          <cell r="C479" t="str">
            <v>Barras de plastico</v>
          </cell>
          <cell r="D479">
            <v>357</v>
          </cell>
          <cell r="E479">
            <v>31000</v>
          </cell>
          <cell r="F479" t="str">
            <v>UNIDAD</v>
          </cell>
        </row>
        <row r="480">
          <cell r="B480">
            <v>30101616</v>
          </cell>
          <cell r="C480" t="str">
            <v>Barras de metal precioso</v>
          </cell>
          <cell r="D480">
            <v>397</v>
          </cell>
          <cell r="E480">
            <v>25000</v>
          </cell>
          <cell r="F480" t="str">
            <v>UNIDAD</v>
          </cell>
        </row>
        <row r="481">
          <cell r="B481">
            <v>30101617</v>
          </cell>
          <cell r="C481" t="str">
            <v>Barras de madera</v>
          </cell>
          <cell r="D481">
            <v>399</v>
          </cell>
          <cell r="E481">
            <v>38400</v>
          </cell>
          <cell r="F481" t="str">
            <v>UNIDAD</v>
          </cell>
        </row>
        <row r="482">
          <cell r="B482">
            <v>30101618</v>
          </cell>
          <cell r="C482" t="str">
            <v>Barras de caucho</v>
          </cell>
          <cell r="D482">
            <v>325</v>
          </cell>
          <cell r="E482">
            <v>900000</v>
          </cell>
          <cell r="F482" t="str">
            <v>UNIDAD</v>
          </cell>
        </row>
        <row r="483">
          <cell r="B483">
            <v>30101717</v>
          </cell>
          <cell r="C483" t="str">
            <v>Vigas de hormigon</v>
          </cell>
          <cell r="D483">
            <v>425</v>
          </cell>
          <cell r="E483">
            <v>490000</v>
          </cell>
          <cell r="F483" t="str">
            <v>UNIDAD</v>
          </cell>
        </row>
        <row r="484">
          <cell r="B484">
            <v>30101718</v>
          </cell>
          <cell r="C484" t="str">
            <v>Vigas de metales preciosos</v>
          </cell>
          <cell r="D484">
            <v>397</v>
          </cell>
          <cell r="E484">
            <v>345027</v>
          </cell>
          <cell r="F484" t="str">
            <v>UNIDAD</v>
          </cell>
        </row>
        <row r="485">
          <cell r="B485">
            <v>30101804</v>
          </cell>
          <cell r="C485" t="str">
            <v>Conductos de acero</v>
          </cell>
          <cell r="D485">
            <v>397</v>
          </cell>
          <cell r="E485">
            <v>25000</v>
          </cell>
          <cell r="F485" t="str">
            <v>METRO</v>
          </cell>
        </row>
        <row r="486">
          <cell r="B486">
            <v>30101815</v>
          </cell>
          <cell r="C486" t="str">
            <v>Conductos de plastico</v>
          </cell>
          <cell r="D486">
            <v>357</v>
          </cell>
          <cell r="E486">
            <v>1200</v>
          </cell>
          <cell r="F486" t="str">
            <v>UNIDAD</v>
          </cell>
        </row>
        <row r="487">
          <cell r="B487">
            <v>30101914</v>
          </cell>
          <cell r="C487" t="str">
            <v>Bobina de plomo</v>
          </cell>
          <cell r="D487">
            <v>397</v>
          </cell>
          <cell r="E487">
            <v>1500</v>
          </cell>
          <cell r="F487" t="str">
            <v>METRO</v>
          </cell>
        </row>
        <row r="488">
          <cell r="B488">
            <v>30102203</v>
          </cell>
          <cell r="C488" t="str">
            <v>Plancha de hierro</v>
          </cell>
          <cell r="D488">
            <v>397</v>
          </cell>
          <cell r="E488">
            <v>93500</v>
          </cell>
          <cell r="F488" t="str">
            <v>Unidad (Nr</v>
          </cell>
        </row>
        <row r="489">
          <cell r="B489">
            <v>30102205</v>
          </cell>
          <cell r="C489" t="str">
            <v>Plancha de acero inoxidable</v>
          </cell>
          <cell r="D489">
            <v>397</v>
          </cell>
          <cell r="E489">
            <v>1100</v>
          </cell>
          <cell r="F489" t="str">
            <v>UNIDAD</v>
          </cell>
        </row>
        <row r="490">
          <cell r="B490">
            <v>30102215</v>
          </cell>
          <cell r="C490" t="str">
            <v>Plancha de plastico</v>
          </cell>
          <cell r="D490">
            <v>357</v>
          </cell>
          <cell r="E490">
            <v>14375</v>
          </cell>
          <cell r="F490" t="str">
            <v>UNIDAD</v>
          </cell>
        </row>
        <row r="491">
          <cell r="B491">
            <v>30102216</v>
          </cell>
          <cell r="C491" t="str">
            <v>Plancha de caucho</v>
          </cell>
          <cell r="D491">
            <v>325</v>
          </cell>
          <cell r="E491">
            <v>434545</v>
          </cell>
          <cell r="F491" t="str">
            <v>UNIDAD</v>
          </cell>
        </row>
        <row r="492">
          <cell r="B492">
            <v>30102218</v>
          </cell>
          <cell r="C492" t="str">
            <v>Plancha de metal precioso</v>
          </cell>
          <cell r="D492">
            <v>397</v>
          </cell>
          <cell r="E492">
            <v>18000</v>
          </cell>
          <cell r="F492" t="str">
            <v>CAJA</v>
          </cell>
        </row>
        <row r="493">
          <cell r="B493">
            <v>30102303</v>
          </cell>
          <cell r="C493" t="str">
            <v>Perfiles de hierro</v>
          </cell>
          <cell r="D493">
            <v>397</v>
          </cell>
          <cell r="E493">
            <v>55660</v>
          </cell>
          <cell r="F493" t="str">
            <v>UNIDAD</v>
          </cell>
        </row>
        <row r="494">
          <cell r="B494">
            <v>30102403</v>
          </cell>
          <cell r="C494" t="str">
            <v>Varillas de hierro</v>
          </cell>
          <cell r="D494">
            <v>397</v>
          </cell>
          <cell r="E494">
            <v>18000</v>
          </cell>
          <cell r="F494" t="str">
            <v>UNIDAD</v>
          </cell>
        </row>
        <row r="495">
          <cell r="B495">
            <v>30102404</v>
          </cell>
          <cell r="C495" t="str">
            <v>Varillas de acero</v>
          </cell>
          <cell r="D495">
            <v>397</v>
          </cell>
          <cell r="E495">
            <v>29500</v>
          </cell>
          <cell r="F495" t="str">
            <v>UNIDAD</v>
          </cell>
        </row>
        <row r="496">
          <cell r="B496">
            <v>30102405</v>
          </cell>
          <cell r="C496" t="str">
            <v>Varillas de acero inoxidable</v>
          </cell>
          <cell r="D496">
            <v>397</v>
          </cell>
          <cell r="E496">
            <v>19000</v>
          </cell>
          <cell r="F496" t="str">
            <v>Unidad (Nr</v>
          </cell>
        </row>
        <row r="497">
          <cell r="B497">
            <v>30102409</v>
          </cell>
          <cell r="C497" t="str">
            <v>Varillas de cobre</v>
          </cell>
          <cell r="D497">
            <v>397</v>
          </cell>
          <cell r="E497">
            <v>18000</v>
          </cell>
          <cell r="F497" t="str">
            <v>Unidad (Nr</v>
          </cell>
        </row>
        <row r="498">
          <cell r="B498">
            <v>30102411</v>
          </cell>
          <cell r="C498" t="str">
            <v>Varillas de bronce</v>
          </cell>
          <cell r="D498">
            <v>397</v>
          </cell>
          <cell r="E498">
            <v>8000</v>
          </cell>
          <cell r="F498" t="str">
            <v>UNIDAD</v>
          </cell>
        </row>
        <row r="499">
          <cell r="B499">
            <v>30102503</v>
          </cell>
          <cell r="C499" t="str">
            <v>Chapa de hierro</v>
          </cell>
          <cell r="D499">
            <v>397</v>
          </cell>
          <cell r="E499">
            <v>150000</v>
          </cell>
          <cell r="F499" t="str">
            <v>Unidad (Nr</v>
          </cell>
        </row>
        <row r="500">
          <cell r="B500">
            <v>30102504</v>
          </cell>
          <cell r="C500" t="str">
            <v>Chapa de acero</v>
          </cell>
          <cell r="D500">
            <v>397</v>
          </cell>
          <cell r="E500">
            <v>847000</v>
          </cell>
          <cell r="F500" t="str">
            <v>UNIDAD</v>
          </cell>
        </row>
        <row r="501">
          <cell r="B501">
            <v>30102506</v>
          </cell>
          <cell r="C501" t="str">
            <v>Chapa de aluminio</v>
          </cell>
          <cell r="D501">
            <v>397</v>
          </cell>
          <cell r="E501">
            <v>84507</v>
          </cell>
          <cell r="F501" t="str">
            <v>UNIDAD</v>
          </cell>
        </row>
        <row r="502">
          <cell r="B502">
            <v>30102510</v>
          </cell>
          <cell r="C502" t="str">
            <v>Chapa de laton</v>
          </cell>
          <cell r="D502">
            <v>397</v>
          </cell>
          <cell r="E502">
            <v>40000</v>
          </cell>
          <cell r="F502" t="str">
            <v>UNIDAD</v>
          </cell>
        </row>
        <row r="503">
          <cell r="B503">
            <v>30102512</v>
          </cell>
          <cell r="C503" t="str">
            <v>Chapa de cinc</v>
          </cell>
          <cell r="D503">
            <v>397</v>
          </cell>
          <cell r="E503">
            <v>65000</v>
          </cell>
          <cell r="F503" t="str">
            <v>UNIDAD</v>
          </cell>
        </row>
        <row r="504">
          <cell r="B504">
            <v>30102513</v>
          </cell>
          <cell r="C504" t="str">
            <v>Chapa de estano</v>
          </cell>
          <cell r="D504">
            <v>397</v>
          </cell>
          <cell r="E504">
            <v>148000</v>
          </cell>
          <cell r="F504" t="str">
            <v>UNIDAD</v>
          </cell>
        </row>
        <row r="505">
          <cell r="B505">
            <v>30102515</v>
          </cell>
          <cell r="C505" t="str">
            <v>Chapa de plastico</v>
          </cell>
          <cell r="D505">
            <v>357</v>
          </cell>
          <cell r="E505">
            <v>50000</v>
          </cell>
          <cell r="F505" t="str">
            <v>UNIDAD</v>
          </cell>
        </row>
        <row r="506">
          <cell r="B506">
            <v>30102517</v>
          </cell>
          <cell r="C506" t="str">
            <v>Chapa blindada</v>
          </cell>
          <cell r="D506">
            <v>397</v>
          </cell>
          <cell r="E506">
            <v>49000</v>
          </cell>
          <cell r="F506" t="str">
            <v>UNIDAD</v>
          </cell>
        </row>
        <row r="507">
          <cell r="B507">
            <v>30102519</v>
          </cell>
          <cell r="C507" t="str">
            <v>Chapa de metal chapado</v>
          </cell>
          <cell r="D507">
            <v>397</v>
          </cell>
          <cell r="E507">
            <v>72000</v>
          </cell>
          <cell r="F507" t="str">
            <v>UNIDAD</v>
          </cell>
        </row>
        <row r="508">
          <cell r="B508">
            <v>30102604</v>
          </cell>
          <cell r="C508" t="str">
            <v>Banda de acero</v>
          </cell>
          <cell r="D508">
            <v>397</v>
          </cell>
          <cell r="E508">
            <v>5500</v>
          </cell>
          <cell r="F508" t="str">
            <v>UNIDAD</v>
          </cell>
        </row>
        <row r="509">
          <cell r="B509">
            <v>30102605</v>
          </cell>
          <cell r="C509" t="str">
            <v>Banda de acero inoxidable</v>
          </cell>
          <cell r="D509">
            <v>397</v>
          </cell>
          <cell r="E509">
            <v>7000</v>
          </cell>
          <cell r="F509" t="str">
            <v>UNIDAD</v>
          </cell>
        </row>
        <row r="510">
          <cell r="B510">
            <v>30102615</v>
          </cell>
          <cell r="C510" t="str">
            <v>Banda de plastico</v>
          </cell>
          <cell r="D510">
            <v>357</v>
          </cell>
          <cell r="E510">
            <v>4500000</v>
          </cell>
          <cell r="F510" t="str">
            <v>Caja</v>
          </cell>
        </row>
        <row r="511">
          <cell r="B511">
            <v>30102616</v>
          </cell>
          <cell r="C511" t="str">
            <v>Banda de caucho</v>
          </cell>
          <cell r="D511">
            <v>325</v>
          </cell>
          <cell r="E511">
            <v>372727</v>
          </cell>
          <cell r="F511" t="str">
            <v>UNIDAD</v>
          </cell>
        </row>
        <row r="512">
          <cell r="B512">
            <v>30102901</v>
          </cell>
          <cell r="C512" t="str">
            <v>Pilares de cemento u hormigon</v>
          </cell>
          <cell r="D512">
            <v>398</v>
          </cell>
          <cell r="E512">
            <v>80000</v>
          </cell>
          <cell r="F512" t="str">
            <v>UNIDAD</v>
          </cell>
        </row>
        <row r="513">
          <cell r="B513">
            <v>30102904</v>
          </cell>
          <cell r="C513" t="str">
            <v>Postes de madera</v>
          </cell>
          <cell r="D513">
            <v>439</v>
          </cell>
          <cell r="E513">
            <v>10000</v>
          </cell>
          <cell r="F513" t="str">
            <v>UNIDAD</v>
          </cell>
        </row>
        <row r="514">
          <cell r="B514">
            <v>30103205</v>
          </cell>
          <cell r="C514" t="str">
            <v>Enrejado de hierro</v>
          </cell>
          <cell r="D514">
            <v>397</v>
          </cell>
          <cell r="E514">
            <v>120000</v>
          </cell>
          <cell r="F514" t="str">
            <v>M2</v>
          </cell>
        </row>
        <row r="515">
          <cell r="B515">
            <v>30103301</v>
          </cell>
          <cell r="C515" t="str">
            <v>Moldura de aluminio</v>
          </cell>
          <cell r="D515">
            <v>397</v>
          </cell>
          <cell r="E515">
            <v>45000</v>
          </cell>
          <cell r="F515" t="str">
            <v>UNIDAD</v>
          </cell>
        </row>
        <row r="516">
          <cell r="B516">
            <v>30103307</v>
          </cell>
          <cell r="C516" t="str">
            <v>Molduras de acero</v>
          </cell>
          <cell r="D516">
            <v>397</v>
          </cell>
          <cell r="E516">
            <v>150000</v>
          </cell>
          <cell r="F516" t="str">
            <v>UNIDAD</v>
          </cell>
        </row>
        <row r="517">
          <cell r="B517">
            <v>30103405</v>
          </cell>
          <cell r="C517" t="str">
            <v>Lingotes de acero</v>
          </cell>
          <cell r="D517">
            <v>397</v>
          </cell>
          <cell r="E517">
            <v>21500</v>
          </cell>
          <cell r="F517" t="str">
            <v>Unidad (Nr</v>
          </cell>
        </row>
        <row r="518">
          <cell r="B518">
            <v>30103407</v>
          </cell>
          <cell r="C518" t="str">
            <v>Lingotes de bronce</v>
          </cell>
          <cell r="D518">
            <v>397</v>
          </cell>
          <cell r="E518">
            <v>18000</v>
          </cell>
          <cell r="F518" t="str">
            <v>UNIDAD</v>
          </cell>
        </row>
        <row r="519">
          <cell r="B519">
            <v>30103504</v>
          </cell>
          <cell r="C519" t="str">
            <v>Alma de panal de plastico</v>
          </cell>
          <cell r="D519">
            <v>357</v>
          </cell>
          <cell r="E519">
            <v>2994</v>
          </cell>
          <cell r="F519" t="str">
            <v>UNIDAD</v>
          </cell>
        </row>
        <row r="520">
          <cell r="B520">
            <v>30103601</v>
          </cell>
          <cell r="C520" t="str">
            <v>Vigas de madera</v>
          </cell>
          <cell r="D520">
            <v>439</v>
          </cell>
          <cell r="E520">
            <v>1150</v>
          </cell>
          <cell r="F520" t="str">
            <v>METRO</v>
          </cell>
        </row>
        <row r="521">
          <cell r="B521">
            <v>30103605</v>
          </cell>
          <cell r="C521" t="str">
            <v>Tablas de madera</v>
          </cell>
          <cell r="D521">
            <v>439</v>
          </cell>
          <cell r="E521">
            <v>75000</v>
          </cell>
          <cell r="F521" t="str">
            <v>UNIDAD</v>
          </cell>
        </row>
        <row r="522">
          <cell r="B522">
            <v>30111504</v>
          </cell>
          <cell r="C522" t="str">
            <v>Morteros</v>
          </cell>
          <cell r="D522">
            <v>551</v>
          </cell>
          <cell r="E522">
            <v>38500</v>
          </cell>
          <cell r="F522" t="str">
            <v>UNIDAD</v>
          </cell>
        </row>
        <row r="523">
          <cell r="B523">
            <v>30111601</v>
          </cell>
          <cell r="C523" t="str">
            <v>Cemento</v>
          </cell>
          <cell r="D523">
            <v>398</v>
          </cell>
          <cell r="E523">
            <v>55000</v>
          </cell>
          <cell r="F523" t="str">
            <v>UNIDAD</v>
          </cell>
        </row>
        <row r="524">
          <cell r="B524">
            <v>30111602</v>
          </cell>
          <cell r="C524" t="str">
            <v>Cal clorada</v>
          </cell>
          <cell r="D524">
            <v>422</v>
          </cell>
          <cell r="E524">
            <v>4000</v>
          </cell>
          <cell r="F524" t="str">
            <v>KILO</v>
          </cell>
        </row>
        <row r="525">
          <cell r="B525">
            <v>30111604</v>
          </cell>
          <cell r="C525" t="str">
            <v>Cal apagada</v>
          </cell>
          <cell r="D525">
            <v>422</v>
          </cell>
          <cell r="E525">
            <v>20000</v>
          </cell>
          <cell r="F525" t="str">
            <v>BOLSA</v>
          </cell>
        </row>
        <row r="526">
          <cell r="B526">
            <v>30111605</v>
          </cell>
          <cell r="C526" t="str">
            <v>Cal magra</v>
          </cell>
          <cell r="D526">
            <v>422</v>
          </cell>
          <cell r="E526">
            <v>25000</v>
          </cell>
          <cell r="F526" t="str">
            <v>BOLSA</v>
          </cell>
        </row>
        <row r="527">
          <cell r="B527">
            <v>30121601</v>
          </cell>
          <cell r="C527" t="str">
            <v>Asfalto</v>
          </cell>
          <cell r="D527">
            <v>398</v>
          </cell>
          <cell r="E527">
            <v>55000</v>
          </cell>
          <cell r="F527" t="str">
            <v>UNIDAD</v>
          </cell>
        </row>
        <row r="528">
          <cell r="B528">
            <v>30131503</v>
          </cell>
          <cell r="C528" t="str">
            <v>Bloques de piedra</v>
          </cell>
          <cell r="D528">
            <v>422</v>
          </cell>
          <cell r="E528">
            <v>55000</v>
          </cell>
          <cell r="F528" t="str">
            <v>M2</v>
          </cell>
        </row>
        <row r="529">
          <cell r="B529">
            <v>30131602</v>
          </cell>
          <cell r="C529" t="str">
            <v>Ladrillos de ceramica</v>
          </cell>
          <cell r="D529">
            <v>422</v>
          </cell>
          <cell r="E529">
            <v>160</v>
          </cell>
          <cell r="F529" t="str">
            <v>UNIDAD</v>
          </cell>
        </row>
        <row r="530">
          <cell r="B530">
            <v>30131701</v>
          </cell>
          <cell r="C530" t="str">
            <v>Azulejos o baldosas de cemento</v>
          </cell>
          <cell r="D530">
            <v>398</v>
          </cell>
          <cell r="E530">
            <v>25000</v>
          </cell>
          <cell r="F530" t="str">
            <v>M2</v>
          </cell>
        </row>
        <row r="531">
          <cell r="B531">
            <v>30131704</v>
          </cell>
          <cell r="C531" t="str">
            <v>Azulejos o baldosas de ceramica</v>
          </cell>
          <cell r="D531">
            <v>398</v>
          </cell>
          <cell r="E531">
            <v>17600</v>
          </cell>
          <cell r="F531" t="str">
            <v>M2</v>
          </cell>
        </row>
        <row r="532">
          <cell r="B532">
            <v>30151506</v>
          </cell>
          <cell r="C532" t="str">
            <v>Tejas</v>
          </cell>
          <cell r="D532">
            <v>398</v>
          </cell>
          <cell r="E532">
            <v>1100</v>
          </cell>
          <cell r="F532" t="str">
            <v>UNIDAD</v>
          </cell>
        </row>
        <row r="533">
          <cell r="B533">
            <v>30151607</v>
          </cell>
          <cell r="C533" t="str">
            <v>Ventiladores de techo</v>
          </cell>
          <cell r="D533">
            <v>541</v>
          </cell>
          <cell r="E533">
            <v>200000</v>
          </cell>
          <cell r="F533" t="str">
            <v>UNIDAD</v>
          </cell>
        </row>
        <row r="534">
          <cell r="B534">
            <v>30152001</v>
          </cell>
          <cell r="C534" t="str">
            <v>Cercado de metal</v>
          </cell>
          <cell r="D534">
            <v>397</v>
          </cell>
          <cell r="E534">
            <v>62500</v>
          </cell>
          <cell r="F534" t="str">
            <v>UNIDAD</v>
          </cell>
        </row>
        <row r="535">
          <cell r="B535">
            <v>30152101</v>
          </cell>
          <cell r="C535" t="str">
            <v>Acero de perdigones</v>
          </cell>
          <cell r="D535">
            <v>397</v>
          </cell>
          <cell r="E535">
            <v>3500</v>
          </cell>
          <cell r="F535" t="str">
            <v>METRO</v>
          </cell>
        </row>
        <row r="536">
          <cell r="B536">
            <v>30161701</v>
          </cell>
          <cell r="C536" t="str">
            <v>Alfombrado</v>
          </cell>
          <cell r="D536">
            <v>541</v>
          </cell>
          <cell r="E536">
            <v>10000</v>
          </cell>
          <cell r="F536" t="str">
            <v>UNIDAD</v>
          </cell>
        </row>
        <row r="537">
          <cell r="B537">
            <v>30161705</v>
          </cell>
          <cell r="C537" t="str">
            <v>Suelos de caucho</v>
          </cell>
          <cell r="D537">
            <v>391</v>
          </cell>
          <cell r="E537">
            <v>45000</v>
          </cell>
          <cell r="F537" t="str">
            <v>UNIDAD</v>
          </cell>
        </row>
        <row r="538">
          <cell r="B538">
            <v>30161709</v>
          </cell>
          <cell r="C538" t="str">
            <v>Alfombras de penachos</v>
          </cell>
          <cell r="D538">
            <v>541</v>
          </cell>
          <cell r="E538">
            <v>800000</v>
          </cell>
          <cell r="F538" t="str">
            <v>UNIDAD</v>
          </cell>
        </row>
        <row r="539">
          <cell r="B539">
            <v>30161711</v>
          </cell>
          <cell r="C539" t="str">
            <v>Alfombras para exterior</v>
          </cell>
          <cell r="D539">
            <v>541</v>
          </cell>
          <cell r="E539">
            <v>6055</v>
          </cell>
          <cell r="F539" t="str">
            <v>M2</v>
          </cell>
        </row>
        <row r="540">
          <cell r="B540">
            <v>30161901</v>
          </cell>
          <cell r="C540" t="str">
            <v>Persianas</v>
          </cell>
          <cell r="D540">
            <v>541</v>
          </cell>
          <cell r="E540">
            <v>50000</v>
          </cell>
          <cell r="F540" t="str">
            <v>UNIDAD</v>
          </cell>
        </row>
        <row r="541">
          <cell r="B541">
            <v>30161902</v>
          </cell>
          <cell r="C541" t="str">
            <v>Columnas</v>
          </cell>
          <cell r="D541">
            <v>393</v>
          </cell>
          <cell r="E541">
            <v>312500</v>
          </cell>
          <cell r="F541" t="str">
            <v>UNIDAD</v>
          </cell>
        </row>
        <row r="542">
          <cell r="B542">
            <v>30161907</v>
          </cell>
          <cell r="C542" t="str">
            <v>Escaleras</v>
          </cell>
          <cell r="D542">
            <v>541</v>
          </cell>
          <cell r="E542">
            <v>1712500</v>
          </cell>
          <cell r="F542" t="str">
            <v>UNIDAD</v>
          </cell>
        </row>
        <row r="543">
          <cell r="B543">
            <v>30171504</v>
          </cell>
          <cell r="C543" t="str">
            <v>Puertas de madera</v>
          </cell>
          <cell r="D543">
            <v>541</v>
          </cell>
          <cell r="E543">
            <v>30000000</v>
          </cell>
          <cell r="F543" t="str">
            <v>EVENTO</v>
          </cell>
        </row>
        <row r="544">
          <cell r="B544">
            <v>30171505</v>
          </cell>
          <cell r="C544" t="str">
            <v>Puertas de metal</v>
          </cell>
          <cell r="D544">
            <v>541</v>
          </cell>
          <cell r="E544">
            <v>800000</v>
          </cell>
          <cell r="F544" t="str">
            <v>UNIDAD</v>
          </cell>
        </row>
        <row r="545">
          <cell r="B545">
            <v>30171507</v>
          </cell>
          <cell r="C545" t="str">
            <v>Marcos de puertas</v>
          </cell>
          <cell r="D545">
            <v>541</v>
          </cell>
          <cell r="E545">
            <v>100000</v>
          </cell>
          <cell r="F545" t="str">
            <v>UNIDAD</v>
          </cell>
        </row>
        <row r="546">
          <cell r="B546">
            <v>30171508</v>
          </cell>
          <cell r="C546" t="str">
            <v>Puertas correderas</v>
          </cell>
          <cell r="D546">
            <v>541</v>
          </cell>
          <cell r="E546">
            <v>2720000</v>
          </cell>
          <cell r="F546" t="str">
            <v>UNIDAD</v>
          </cell>
        </row>
        <row r="547">
          <cell r="B547">
            <v>30171510</v>
          </cell>
          <cell r="C547" t="str">
            <v>Puertas automaticas</v>
          </cell>
          <cell r="D547">
            <v>541</v>
          </cell>
          <cell r="E547">
            <v>185000</v>
          </cell>
          <cell r="F547" t="str">
            <v>UNIDAD</v>
          </cell>
        </row>
        <row r="548">
          <cell r="B548">
            <v>30171705</v>
          </cell>
          <cell r="C548" t="str">
            <v>Cristal laminado</v>
          </cell>
          <cell r="D548">
            <v>345</v>
          </cell>
          <cell r="E548">
            <v>194</v>
          </cell>
          <cell r="F548" t="str">
            <v>UNIDAD</v>
          </cell>
        </row>
        <row r="549">
          <cell r="B549">
            <v>30171706</v>
          </cell>
          <cell r="C549" t="str">
            <v>Vidrio templado</v>
          </cell>
          <cell r="D549">
            <v>345</v>
          </cell>
          <cell r="E549">
            <v>60000</v>
          </cell>
          <cell r="F549" t="str">
            <v>M2</v>
          </cell>
        </row>
        <row r="550">
          <cell r="B550">
            <v>30171708</v>
          </cell>
          <cell r="C550" t="str">
            <v>Vidrio banado en metal</v>
          </cell>
          <cell r="D550">
            <v>345</v>
          </cell>
          <cell r="E550">
            <v>6000</v>
          </cell>
          <cell r="F550" t="str">
            <v>UNIDAD</v>
          </cell>
        </row>
        <row r="551">
          <cell r="B551">
            <v>30181503</v>
          </cell>
          <cell r="C551" t="str">
            <v>Duchas</v>
          </cell>
          <cell r="D551">
            <v>541</v>
          </cell>
          <cell r="E551">
            <v>25000</v>
          </cell>
          <cell r="F551" t="str">
            <v>UNIDAD</v>
          </cell>
        </row>
        <row r="552">
          <cell r="B552">
            <v>30181504</v>
          </cell>
          <cell r="C552" t="str">
            <v>Lavabos</v>
          </cell>
          <cell r="D552">
            <v>345</v>
          </cell>
          <cell r="E552">
            <v>100000</v>
          </cell>
          <cell r="F552" t="str">
            <v>UNIDAD</v>
          </cell>
        </row>
        <row r="553">
          <cell r="B553">
            <v>30181505</v>
          </cell>
          <cell r="C553" t="str">
            <v>Inodoros</v>
          </cell>
          <cell r="D553">
            <v>345</v>
          </cell>
          <cell r="E553">
            <v>100714</v>
          </cell>
          <cell r="F553" t="str">
            <v>UNIDAD</v>
          </cell>
        </row>
        <row r="554">
          <cell r="B554">
            <v>30181506</v>
          </cell>
          <cell r="C554" t="str">
            <v>Urinarios</v>
          </cell>
          <cell r="D554">
            <v>345</v>
          </cell>
          <cell r="E554">
            <v>80000</v>
          </cell>
          <cell r="F554" t="str">
            <v>UNIDAD</v>
          </cell>
        </row>
        <row r="555">
          <cell r="B555">
            <v>30222034</v>
          </cell>
          <cell r="C555" t="str">
            <v>Tunel</v>
          </cell>
          <cell r="D555">
            <v>521</v>
          </cell>
          <cell r="E555">
            <v>145200</v>
          </cell>
          <cell r="F555" t="str">
            <v>JUEGO</v>
          </cell>
        </row>
        <row r="556">
          <cell r="B556">
            <v>31102003</v>
          </cell>
          <cell r="C556" t="str">
            <v>Piezas de fundicion centrifuga de acero</v>
          </cell>
          <cell r="D556">
            <v>397</v>
          </cell>
          <cell r="E556">
            <v>50000</v>
          </cell>
          <cell r="F556" t="str">
            <v>UNIDAD</v>
          </cell>
        </row>
        <row r="557">
          <cell r="B557">
            <v>31132002</v>
          </cell>
          <cell r="C557" t="str">
            <v>Repuestos de metal no ferroso en polvo</v>
          </cell>
          <cell r="D557">
            <v>397</v>
          </cell>
          <cell r="E557">
            <v>85000000</v>
          </cell>
          <cell r="F557" t="str">
            <v>UNIDAD</v>
          </cell>
        </row>
        <row r="558">
          <cell r="B558">
            <v>31151503</v>
          </cell>
          <cell r="C558" t="str">
            <v>Cuerda de polipropileno</v>
          </cell>
          <cell r="D558">
            <v>323</v>
          </cell>
          <cell r="E558">
            <v>10500</v>
          </cell>
          <cell r="F558" t="str">
            <v>UNIDAD</v>
          </cell>
        </row>
        <row r="559">
          <cell r="B559">
            <v>31151504</v>
          </cell>
          <cell r="C559" t="str">
            <v>Cuerda de nilon</v>
          </cell>
          <cell r="D559">
            <v>323</v>
          </cell>
          <cell r="E559">
            <v>200000</v>
          </cell>
          <cell r="F559" t="str">
            <v>ROLLO</v>
          </cell>
        </row>
        <row r="560">
          <cell r="B560">
            <v>31151509</v>
          </cell>
          <cell r="C560" t="str">
            <v>Cuerda de caucho</v>
          </cell>
          <cell r="D560">
            <v>391</v>
          </cell>
          <cell r="E560">
            <v>14000</v>
          </cell>
          <cell r="F560" t="str">
            <v>UNIDAD</v>
          </cell>
        </row>
        <row r="561">
          <cell r="B561">
            <v>31151607</v>
          </cell>
          <cell r="C561" t="str">
            <v>Cadenas corrientes</v>
          </cell>
          <cell r="D561">
            <v>397</v>
          </cell>
          <cell r="E561">
            <v>15400</v>
          </cell>
          <cell r="F561" t="str">
            <v>UNIDAD</v>
          </cell>
        </row>
        <row r="562">
          <cell r="B562">
            <v>31151704</v>
          </cell>
          <cell r="C562" t="str">
            <v>Cable-vias</v>
          </cell>
          <cell r="D562">
            <v>343</v>
          </cell>
          <cell r="E562">
            <v>21000</v>
          </cell>
          <cell r="F562" t="str">
            <v>METRO</v>
          </cell>
        </row>
        <row r="563">
          <cell r="B563">
            <v>31151707</v>
          </cell>
          <cell r="C563" t="str">
            <v>Cable de aluminio no electrico</v>
          </cell>
          <cell r="D563">
            <v>397</v>
          </cell>
          <cell r="E563">
            <v>15000</v>
          </cell>
          <cell r="F563" t="str">
            <v>Metro line</v>
          </cell>
        </row>
        <row r="564">
          <cell r="B564">
            <v>31151804</v>
          </cell>
          <cell r="C564" t="str">
            <v>Alambre para grapar</v>
          </cell>
          <cell r="D564">
            <v>397</v>
          </cell>
          <cell r="E564">
            <v>18000</v>
          </cell>
          <cell r="F564" t="str">
            <v>Par o jueg</v>
          </cell>
        </row>
        <row r="565">
          <cell r="B565">
            <v>31151901</v>
          </cell>
          <cell r="C565" t="str">
            <v>Correas metalicas</v>
          </cell>
          <cell r="D565">
            <v>397</v>
          </cell>
          <cell r="E565">
            <v>80000</v>
          </cell>
          <cell r="F565" t="str">
            <v>UNIDAD</v>
          </cell>
        </row>
        <row r="566">
          <cell r="B566">
            <v>31151905</v>
          </cell>
          <cell r="C566" t="str">
            <v>Correas de caucho</v>
          </cell>
          <cell r="D566">
            <v>325</v>
          </cell>
          <cell r="E566">
            <v>160000</v>
          </cell>
          <cell r="F566" t="str">
            <v>UNIDAD</v>
          </cell>
        </row>
        <row r="567">
          <cell r="B567">
            <v>31161502</v>
          </cell>
          <cell r="C567" t="str">
            <v>Tornillos de anclaje</v>
          </cell>
          <cell r="D567">
            <v>399</v>
          </cell>
          <cell r="E567">
            <v>11900</v>
          </cell>
          <cell r="F567" t="str">
            <v>UNIDAD</v>
          </cell>
        </row>
        <row r="568">
          <cell r="B568">
            <v>31161503</v>
          </cell>
          <cell r="C568" t="str">
            <v>Clavo-tornillo</v>
          </cell>
          <cell r="D568">
            <v>399</v>
          </cell>
          <cell r="E568">
            <v>1000</v>
          </cell>
          <cell r="F568" t="str">
            <v>UNIDAD</v>
          </cell>
        </row>
        <row r="569">
          <cell r="B569">
            <v>31161504</v>
          </cell>
          <cell r="C569" t="str">
            <v>Tornillos para metales</v>
          </cell>
          <cell r="D569">
            <v>399</v>
          </cell>
          <cell r="E569">
            <v>1800</v>
          </cell>
          <cell r="F569" t="str">
            <v>Unidad (Nr</v>
          </cell>
        </row>
        <row r="570">
          <cell r="B570">
            <v>31161505</v>
          </cell>
          <cell r="C570" t="str">
            <v>Tornillos de presion</v>
          </cell>
          <cell r="D570">
            <v>399</v>
          </cell>
          <cell r="E570">
            <v>500</v>
          </cell>
          <cell r="F570" t="str">
            <v>Unidad (Nr</v>
          </cell>
        </row>
        <row r="571">
          <cell r="B571">
            <v>31161507</v>
          </cell>
          <cell r="C571" t="str">
            <v>Tornillos roscadores</v>
          </cell>
          <cell r="D571">
            <v>399</v>
          </cell>
          <cell r="E571">
            <v>1300</v>
          </cell>
          <cell r="F571" t="str">
            <v>UNIDAD</v>
          </cell>
        </row>
        <row r="572">
          <cell r="B572">
            <v>31161508</v>
          </cell>
          <cell r="C572" t="str">
            <v>Tornillos de rosca para madera</v>
          </cell>
          <cell r="D572">
            <v>399</v>
          </cell>
          <cell r="E572">
            <v>600</v>
          </cell>
          <cell r="F572" t="str">
            <v>Unidad (Nr</v>
          </cell>
        </row>
        <row r="573">
          <cell r="B573">
            <v>31161511</v>
          </cell>
          <cell r="C573" t="str">
            <v>Tornillos de apriete</v>
          </cell>
          <cell r="D573">
            <v>399</v>
          </cell>
          <cell r="E573">
            <v>800</v>
          </cell>
          <cell r="F573" t="str">
            <v>Unidad (Nr</v>
          </cell>
        </row>
        <row r="574">
          <cell r="B574">
            <v>31161518</v>
          </cell>
          <cell r="C574" t="str">
            <v>Tornillo con hueco hexagonal en la cabeza</v>
          </cell>
          <cell r="D574">
            <v>399</v>
          </cell>
          <cell r="E574">
            <v>2500</v>
          </cell>
          <cell r="F574" t="str">
            <v>Unidad (Nr</v>
          </cell>
        </row>
        <row r="575">
          <cell r="B575">
            <v>31161601</v>
          </cell>
          <cell r="C575" t="str">
            <v>Pernos de anclaje</v>
          </cell>
          <cell r="D575">
            <v>399</v>
          </cell>
          <cell r="E575">
            <v>7500</v>
          </cell>
          <cell r="F575" t="str">
            <v>UNIDAD</v>
          </cell>
        </row>
        <row r="576">
          <cell r="B576">
            <v>31161606</v>
          </cell>
          <cell r="C576" t="str">
            <v>Cerrojos de puerta</v>
          </cell>
          <cell r="D576">
            <v>399</v>
          </cell>
          <cell r="E576">
            <v>6000</v>
          </cell>
          <cell r="F576" t="str">
            <v>UNIDAD</v>
          </cell>
        </row>
        <row r="577">
          <cell r="B577">
            <v>31161608</v>
          </cell>
          <cell r="C577" t="str">
            <v>Tirafondos</v>
          </cell>
          <cell r="D577">
            <v>399</v>
          </cell>
          <cell r="E577">
            <v>600</v>
          </cell>
          <cell r="F577" t="str">
            <v>UNIDAD</v>
          </cell>
        </row>
        <row r="578">
          <cell r="B578">
            <v>31161611</v>
          </cell>
          <cell r="C578" t="str">
            <v>Pernos de sujecion</v>
          </cell>
          <cell r="D578">
            <v>399</v>
          </cell>
          <cell r="E578">
            <v>7500</v>
          </cell>
          <cell r="F578" t="str">
            <v>Unidad (Nr</v>
          </cell>
        </row>
        <row r="579">
          <cell r="B579">
            <v>31161614</v>
          </cell>
          <cell r="C579" t="str">
            <v>Pernos estructurales</v>
          </cell>
          <cell r="D579">
            <v>399</v>
          </cell>
          <cell r="E579">
            <v>300000</v>
          </cell>
          <cell r="F579" t="str">
            <v>JUEGO</v>
          </cell>
        </row>
        <row r="580">
          <cell r="B580">
            <v>31161616</v>
          </cell>
          <cell r="C580" t="str">
            <v>Pernos en U</v>
          </cell>
          <cell r="D580">
            <v>399</v>
          </cell>
          <cell r="E580">
            <v>25000</v>
          </cell>
          <cell r="F580" t="str">
            <v>JUEGO</v>
          </cell>
        </row>
        <row r="581">
          <cell r="B581">
            <v>31161620</v>
          </cell>
          <cell r="C581" t="str">
            <v>Pernos de cabeza hexagonal</v>
          </cell>
          <cell r="D581">
            <v>399</v>
          </cell>
          <cell r="E581">
            <v>2100</v>
          </cell>
          <cell r="F581" t="str">
            <v>UNIDAD</v>
          </cell>
        </row>
        <row r="582">
          <cell r="B582">
            <v>31161701</v>
          </cell>
          <cell r="C582" t="str">
            <v>Tuercas de anclaje</v>
          </cell>
          <cell r="D582">
            <v>399</v>
          </cell>
          <cell r="E582">
            <v>28400</v>
          </cell>
          <cell r="F582" t="str">
            <v>UNIDAD</v>
          </cell>
        </row>
        <row r="583">
          <cell r="B583">
            <v>31161703</v>
          </cell>
          <cell r="C583" t="str">
            <v>Tuercas ciegas</v>
          </cell>
          <cell r="D583">
            <v>399</v>
          </cell>
          <cell r="E583">
            <v>15000</v>
          </cell>
          <cell r="F583" t="str">
            <v>UNIDAD</v>
          </cell>
        </row>
        <row r="584">
          <cell r="B584">
            <v>31161705</v>
          </cell>
          <cell r="C584" t="str">
            <v>Tuerca tapa</v>
          </cell>
          <cell r="D584">
            <v>399</v>
          </cell>
          <cell r="E584">
            <v>2420</v>
          </cell>
          <cell r="F584" t="str">
            <v>UNIDAD</v>
          </cell>
        </row>
        <row r="585">
          <cell r="B585">
            <v>31161709</v>
          </cell>
          <cell r="C585" t="str">
            <v>Tuercas sujetadoras</v>
          </cell>
          <cell r="D585">
            <v>399</v>
          </cell>
          <cell r="E585">
            <v>3000</v>
          </cell>
          <cell r="F585" t="str">
            <v>Unidad (Nr</v>
          </cell>
        </row>
        <row r="586">
          <cell r="B586">
            <v>31161711</v>
          </cell>
          <cell r="C586" t="str">
            <v>Tuercas de ojo</v>
          </cell>
          <cell r="D586">
            <v>399</v>
          </cell>
          <cell r="E586">
            <v>3000</v>
          </cell>
          <cell r="F586" t="str">
            <v>UNIDAD</v>
          </cell>
        </row>
        <row r="587">
          <cell r="B587">
            <v>31161717</v>
          </cell>
          <cell r="C587" t="str">
            <v>Tuercas de aletas</v>
          </cell>
          <cell r="D587">
            <v>399</v>
          </cell>
          <cell r="E587">
            <v>2000</v>
          </cell>
          <cell r="F587" t="str">
            <v>Unidad (Nr</v>
          </cell>
        </row>
        <row r="588">
          <cell r="B588">
            <v>31161725</v>
          </cell>
          <cell r="C588" t="str">
            <v>Tuercas abrazaderas</v>
          </cell>
          <cell r="D588">
            <v>399</v>
          </cell>
          <cell r="E588">
            <v>5767</v>
          </cell>
          <cell r="F588" t="str">
            <v>Unidad (Nr</v>
          </cell>
        </row>
        <row r="589">
          <cell r="B589">
            <v>31161727</v>
          </cell>
          <cell r="C589" t="str">
            <v>Tuercas hexagonales</v>
          </cell>
          <cell r="D589">
            <v>399</v>
          </cell>
          <cell r="E589">
            <v>500</v>
          </cell>
          <cell r="F589" t="str">
            <v>UNIDAD</v>
          </cell>
        </row>
        <row r="590">
          <cell r="B590">
            <v>31161730</v>
          </cell>
          <cell r="C590" t="str">
            <v>Tuercas cuadradas</v>
          </cell>
          <cell r="D590">
            <v>399</v>
          </cell>
          <cell r="E590">
            <v>24200</v>
          </cell>
          <cell r="F590" t="str">
            <v>Unidad (Nr</v>
          </cell>
        </row>
        <row r="591">
          <cell r="B591">
            <v>31161801</v>
          </cell>
          <cell r="C591" t="str">
            <v>Arandelas de seguridad</v>
          </cell>
          <cell r="D591">
            <v>399</v>
          </cell>
          <cell r="E591">
            <v>500</v>
          </cell>
          <cell r="F591" t="str">
            <v>Unidad (Nr</v>
          </cell>
        </row>
        <row r="592">
          <cell r="B592">
            <v>31161803</v>
          </cell>
          <cell r="C592" t="str">
            <v>Arandelas de fijacion</v>
          </cell>
          <cell r="D592">
            <v>399</v>
          </cell>
          <cell r="E592">
            <v>4250</v>
          </cell>
          <cell r="F592" t="str">
            <v>Unidad (Nr</v>
          </cell>
        </row>
        <row r="593">
          <cell r="B593">
            <v>31161807</v>
          </cell>
          <cell r="C593" t="str">
            <v>Arandelas planas</v>
          </cell>
          <cell r="D593">
            <v>399</v>
          </cell>
          <cell r="E593">
            <v>200</v>
          </cell>
          <cell r="F593" t="str">
            <v>Unidad (Nr</v>
          </cell>
        </row>
        <row r="594">
          <cell r="B594">
            <v>31161808</v>
          </cell>
          <cell r="C594" t="str">
            <v>Arandelas abiertas</v>
          </cell>
          <cell r="D594">
            <v>399</v>
          </cell>
          <cell r="E594">
            <v>500</v>
          </cell>
          <cell r="F594" t="str">
            <v>Unidad (Nr</v>
          </cell>
        </row>
        <row r="595">
          <cell r="B595">
            <v>31161812</v>
          </cell>
          <cell r="C595" t="str">
            <v>Arandelas cuadradas</v>
          </cell>
          <cell r="D595">
            <v>399</v>
          </cell>
          <cell r="E595">
            <v>500</v>
          </cell>
          <cell r="F595" t="str">
            <v>UNIDAD</v>
          </cell>
        </row>
        <row r="596">
          <cell r="B596">
            <v>31161817</v>
          </cell>
          <cell r="C596" t="str">
            <v>Arandelas conicas</v>
          </cell>
          <cell r="D596">
            <v>399</v>
          </cell>
          <cell r="E596">
            <v>100</v>
          </cell>
          <cell r="F596" t="str">
            <v>Unidad (Nr</v>
          </cell>
        </row>
        <row r="597">
          <cell r="B597">
            <v>31161819</v>
          </cell>
          <cell r="C597" t="str">
            <v>Juegos de arandelas</v>
          </cell>
          <cell r="D597">
            <v>399</v>
          </cell>
          <cell r="E597">
            <v>200</v>
          </cell>
          <cell r="F597" t="str">
            <v>UNIDAD</v>
          </cell>
        </row>
        <row r="598">
          <cell r="B598">
            <v>31161907</v>
          </cell>
          <cell r="C598" t="str">
            <v>Resortes tensores</v>
          </cell>
          <cell r="D598">
            <v>399</v>
          </cell>
          <cell r="E598">
            <v>4400</v>
          </cell>
          <cell r="F598" t="str">
            <v>UNIDAD</v>
          </cell>
        </row>
        <row r="599">
          <cell r="B599">
            <v>31162002</v>
          </cell>
          <cell r="C599" t="str">
            <v>Clavos de sombrerete</v>
          </cell>
          <cell r="D599">
            <v>399</v>
          </cell>
          <cell r="E599">
            <v>320000</v>
          </cell>
          <cell r="F599" t="str">
            <v>CAJA</v>
          </cell>
        </row>
        <row r="600">
          <cell r="B600">
            <v>31162003</v>
          </cell>
          <cell r="C600" t="str">
            <v>Clavos de acabado</v>
          </cell>
          <cell r="D600">
            <v>399</v>
          </cell>
          <cell r="E600">
            <v>7533</v>
          </cell>
          <cell r="F600" t="str">
            <v>Kilogramo</v>
          </cell>
        </row>
        <row r="601">
          <cell r="B601">
            <v>31162006</v>
          </cell>
          <cell r="C601" t="str">
            <v>Clavos de alambre</v>
          </cell>
          <cell r="D601">
            <v>399</v>
          </cell>
          <cell r="E601">
            <v>250000</v>
          </cell>
          <cell r="F601" t="str">
            <v>CAJA</v>
          </cell>
        </row>
        <row r="602">
          <cell r="B602">
            <v>31162007</v>
          </cell>
          <cell r="C602" t="str">
            <v>Clavos de tapiceria</v>
          </cell>
          <cell r="D602">
            <v>399</v>
          </cell>
          <cell r="E602">
            <v>184000</v>
          </cell>
          <cell r="F602" t="str">
            <v>CAJA</v>
          </cell>
        </row>
        <row r="603">
          <cell r="B603">
            <v>31162202</v>
          </cell>
          <cell r="C603" t="str">
            <v>Remaches de corona</v>
          </cell>
          <cell r="D603">
            <v>346</v>
          </cell>
          <cell r="E603">
            <v>1500000</v>
          </cell>
          <cell r="F603" t="str">
            <v>UNIDAD</v>
          </cell>
        </row>
        <row r="604">
          <cell r="B604">
            <v>31162204</v>
          </cell>
          <cell r="C604" t="str">
            <v>Remaches completos</v>
          </cell>
          <cell r="D604">
            <v>346</v>
          </cell>
          <cell r="E604">
            <v>50000</v>
          </cell>
          <cell r="F604" t="str">
            <v>UNIDAD</v>
          </cell>
        </row>
        <row r="605">
          <cell r="B605">
            <v>31162303</v>
          </cell>
          <cell r="C605" t="str">
            <v>Barras de montaje</v>
          </cell>
          <cell r="D605">
            <v>346</v>
          </cell>
          <cell r="E605">
            <v>1500000</v>
          </cell>
          <cell r="F605" t="str">
            <v>UNIDAD</v>
          </cell>
        </row>
        <row r="606">
          <cell r="B606">
            <v>31162307</v>
          </cell>
          <cell r="C606" t="str">
            <v>Placas de montaje</v>
          </cell>
          <cell r="D606">
            <v>346</v>
          </cell>
          <cell r="E606">
            <v>3000</v>
          </cell>
          <cell r="F606" t="str">
            <v>UNIDAD</v>
          </cell>
        </row>
        <row r="607">
          <cell r="B607">
            <v>31162310</v>
          </cell>
          <cell r="C607" t="str">
            <v>Correas de montaje</v>
          </cell>
          <cell r="D607">
            <v>346</v>
          </cell>
          <cell r="E607">
            <v>120000</v>
          </cell>
          <cell r="F607" t="str">
            <v>Unidad (Nr</v>
          </cell>
        </row>
        <row r="608">
          <cell r="B608">
            <v>31162311</v>
          </cell>
          <cell r="C608" t="str">
            <v>Bujes de pared</v>
          </cell>
          <cell r="D608">
            <v>346</v>
          </cell>
          <cell r="E608">
            <v>3500</v>
          </cell>
          <cell r="F608" t="str">
            <v>UNIDAD</v>
          </cell>
        </row>
        <row r="609">
          <cell r="B609">
            <v>31162313</v>
          </cell>
          <cell r="C609" t="str">
            <v>Kits de montaje</v>
          </cell>
          <cell r="D609">
            <v>346</v>
          </cell>
          <cell r="E609">
            <v>14000000</v>
          </cell>
          <cell r="F609" t="str">
            <v>EVENTO</v>
          </cell>
        </row>
        <row r="610">
          <cell r="B610">
            <v>31162402</v>
          </cell>
          <cell r="C610" t="str">
            <v>Portacandado</v>
          </cell>
          <cell r="D610">
            <v>346</v>
          </cell>
          <cell r="E610">
            <v>4500</v>
          </cell>
          <cell r="F610" t="str">
            <v>UNIDAD</v>
          </cell>
        </row>
        <row r="611">
          <cell r="B611">
            <v>31162405</v>
          </cell>
          <cell r="C611" t="str">
            <v>Tensores</v>
          </cell>
          <cell r="D611">
            <v>346</v>
          </cell>
          <cell r="E611">
            <v>15000</v>
          </cell>
          <cell r="F611" t="str">
            <v>UNIDAD</v>
          </cell>
        </row>
        <row r="612">
          <cell r="B612">
            <v>31162501</v>
          </cell>
          <cell r="C612" t="str">
            <v>Soportes para estanterias</v>
          </cell>
          <cell r="D612">
            <v>346</v>
          </cell>
          <cell r="E612">
            <v>14000</v>
          </cell>
          <cell r="F612" t="str">
            <v>Unidad (Nr</v>
          </cell>
        </row>
        <row r="613">
          <cell r="B613">
            <v>31162504</v>
          </cell>
          <cell r="C613" t="str">
            <v>Soportes para accesorios de alumbrado</v>
          </cell>
          <cell r="D613">
            <v>346</v>
          </cell>
          <cell r="E613">
            <v>3500</v>
          </cell>
          <cell r="F613" t="str">
            <v>UNIDAD</v>
          </cell>
        </row>
        <row r="614">
          <cell r="B614">
            <v>31162505</v>
          </cell>
          <cell r="C614" t="str">
            <v>Soportes de montaje magnetico</v>
          </cell>
          <cell r="D614">
            <v>346</v>
          </cell>
          <cell r="E614">
            <v>400000</v>
          </cell>
          <cell r="F614" t="str">
            <v>FRASCO</v>
          </cell>
        </row>
        <row r="615">
          <cell r="B615">
            <v>31162506</v>
          </cell>
          <cell r="C615" t="str">
            <v>Soporte de pared</v>
          </cell>
          <cell r="D615">
            <v>346</v>
          </cell>
          <cell r="E615">
            <v>40000</v>
          </cell>
          <cell r="F615" t="str">
            <v>Unidad (Nr</v>
          </cell>
        </row>
        <row r="616">
          <cell r="B616">
            <v>31162507</v>
          </cell>
          <cell r="C616" t="str">
            <v>Soportes de pinon</v>
          </cell>
          <cell r="D616">
            <v>346</v>
          </cell>
          <cell r="E616">
            <v>710000</v>
          </cell>
          <cell r="F616" t="str">
            <v>JUEGO</v>
          </cell>
        </row>
        <row r="617">
          <cell r="B617">
            <v>31162605</v>
          </cell>
          <cell r="C617" t="str">
            <v>Ganchos de suspension</v>
          </cell>
          <cell r="D617">
            <v>346</v>
          </cell>
          <cell r="E617">
            <v>900000</v>
          </cell>
          <cell r="F617" t="str">
            <v>UNIDAD</v>
          </cell>
        </row>
        <row r="618">
          <cell r="B618">
            <v>31162609</v>
          </cell>
          <cell r="C618" t="str">
            <v>Ganchos roscados</v>
          </cell>
          <cell r="D618">
            <v>346</v>
          </cell>
          <cell r="E618">
            <v>10400</v>
          </cell>
          <cell r="F618" t="str">
            <v>UNIDAD</v>
          </cell>
        </row>
        <row r="619">
          <cell r="B619">
            <v>31162702</v>
          </cell>
          <cell r="C619" t="str">
            <v>Ruedas</v>
          </cell>
          <cell r="D619">
            <v>346</v>
          </cell>
          <cell r="E619">
            <v>80000</v>
          </cell>
          <cell r="F619" t="str">
            <v>UNIDAD</v>
          </cell>
        </row>
        <row r="620">
          <cell r="B620">
            <v>31162801</v>
          </cell>
          <cell r="C620" t="str">
            <v>Asideros o pomos</v>
          </cell>
          <cell r="D620">
            <v>346</v>
          </cell>
          <cell r="E620">
            <v>15000</v>
          </cell>
          <cell r="F620" t="str">
            <v>UNIDAD</v>
          </cell>
        </row>
        <row r="621">
          <cell r="B621">
            <v>31162803</v>
          </cell>
          <cell r="C621" t="str">
            <v>Grilletes</v>
          </cell>
          <cell r="D621">
            <v>346</v>
          </cell>
          <cell r="E621">
            <v>150000</v>
          </cell>
          <cell r="F621" t="str">
            <v>JUEGO</v>
          </cell>
        </row>
        <row r="622">
          <cell r="B622">
            <v>31162806</v>
          </cell>
          <cell r="C622" t="str">
            <v>Tarugo</v>
          </cell>
          <cell r="D622">
            <v>346</v>
          </cell>
          <cell r="E622">
            <v>8500</v>
          </cell>
          <cell r="F622" t="str">
            <v>CAJA</v>
          </cell>
        </row>
        <row r="623">
          <cell r="B623">
            <v>31162903</v>
          </cell>
          <cell r="C623" t="str">
            <v>Mordazas de tornillo</v>
          </cell>
          <cell r="D623">
            <v>346</v>
          </cell>
          <cell r="E623">
            <v>102850</v>
          </cell>
          <cell r="F623" t="str">
            <v>JUEGO</v>
          </cell>
        </row>
        <row r="624">
          <cell r="B624">
            <v>31162904</v>
          </cell>
          <cell r="C624" t="str">
            <v>Grampas de cable metalico</v>
          </cell>
          <cell r="D624">
            <v>346</v>
          </cell>
          <cell r="E624">
            <v>20000</v>
          </cell>
          <cell r="F624" t="str">
            <v>CAJA</v>
          </cell>
        </row>
        <row r="625">
          <cell r="B625">
            <v>31162905</v>
          </cell>
          <cell r="C625" t="str">
            <v>Abrazadera para viga doble T</v>
          </cell>
          <cell r="D625">
            <v>346</v>
          </cell>
          <cell r="E625">
            <v>4000</v>
          </cell>
          <cell r="F625" t="str">
            <v>UNIDAD</v>
          </cell>
        </row>
        <row r="626">
          <cell r="B626">
            <v>31162906</v>
          </cell>
          <cell r="C626" t="str">
            <v>Abrazaderas de manguera o tubo</v>
          </cell>
          <cell r="D626">
            <v>346</v>
          </cell>
          <cell r="E626">
            <v>2651515</v>
          </cell>
          <cell r="F626" t="str">
            <v>UNIDAD</v>
          </cell>
        </row>
        <row r="627">
          <cell r="B627">
            <v>31163002</v>
          </cell>
          <cell r="C627" t="str">
            <v>Embragues por engranaje</v>
          </cell>
          <cell r="D627">
            <v>346</v>
          </cell>
          <cell r="E627">
            <v>490000</v>
          </cell>
          <cell r="F627" t="str">
            <v>UNIDAD</v>
          </cell>
        </row>
        <row r="628">
          <cell r="B628">
            <v>31163003</v>
          </cell>
          <cell r="C628" t="str">
            <v>Embragues metalicos</v>
          </cell>
          <cell r="D628">
            <v>346</v>
          </cell>
          <cell r="E628">
            <v>400000</v>
          </cell>
          <cell r="F628" t="str">
            <v>UNIDAD</v>
          </cell>
        </row>
        <row r="629">
          <cell r="B629">
            <v>31163103</v>
          </cell>
          <cell r="C629" t="str">
            <v>Conector de remolque</v>
          </cell>
          <cell r="D629">
            <v>346</v>
          </cell>
          <cell r="E629">
            <v>20000</v>
          </cell>
          <cell r="F629" t="str">
            <v>UNIDAD</v>
          </cell>
        </row>
        <row r="630">
          <cell r="B630">
            <v>31163202</v>
          </cell>
          <cell r="C630" t="str">
            <v>Anillos de retencion</v>
          </cell>
          <cell r="D630">
            <v>346</v>
          </cell>
          <cell r="E630">
            <v>132000</v>
          </cell>
          <cell r="F630" t="str">
            <v>UNIDAD</v>
          </cell>
        </row>
        <row r="631">
          <cell r="B631">
            <v>31163204</v>
          </cell>
          <cell r="C631" t="str">
            <v>Chavetas de dos patas</v>
          </cell>
          <cell r="D631">
            <v>346</v>
          </cell>
          <cell r="E631">
            <v>55000</v>
          </cell>
          <cell r="F631" t="str">
            <v>Unidad (Nr</v>
          </cell>
        </row>
        <row r="632">
          <cell r="B632">
            <v>31163205</v>
          </cell>
          <cell r="C632" t="str">
            <v>Pernos de ahusamiento</v>
          </cell>
          <cell r="D632">
            <v>346</v>
          </cell>
          <cell r="E632">
            <v>120000</v>
          </cell>
          <cell r="F632" t="str">
            <v>UNIDAD</v>
          </cell>
        </row>
        <row r="633">
          <cell r="B633">
            <v>31163209</v>
          </cell>
          <cell r="C633" t="str">
            <v>Soportes o retenes del cojinete</v>
          </cell>
          <cell r="D633">
            <v>346</v>
          </cell>
          <cell r="E633">
            <v>114950</v>
          </cell>
          <cell r="F633" t="str">
            <v>JUEGO</v>
          </cell>
        </row>
        <row r="634">
          <cell r="B634">
            <v>31163212</v>
          </cell>
          <cell r="C634" t="str">
            <v>Pasadores roscados</v>
          </cell>
          <cell r="D634">
            <v>346</v>
          </cell>
          <cell r="E634">
            <v>4800</v>
          </cell>
          <cell r="F634" t="str">
            <v>UNIDAD</v>
          </cell>
        </row>
        <row r="635">
          <cell r="B635">
            <v>31163215</v>
          </cell>
          <cell r="C635" t="str">
            <v>Perno estriado</v>
          </cell>
          <cell r="D635">
            <v>346</v>
          </cell>
          <cell r="E635">
            <v>38500</v>
          </cell>
          <cell r="F635" t="str">
            <v>JUEGO</v>
          </cell>
        </row>
        <row r="636">
          <cell r="B636">
            <v>31163301</v>
          </cell>
          <cell r="C636" t="str">
            <v>Plancha de relleno</v>
          </cell>
          <cell r="D636">
            <v>346</v>
          </cell>
          <cell r="E636">
            <v>12000000</v>
          </cell>
          <cell r="F636" t="str">
            <v>JUEGO</v>
          </cell>
        </row>
        <row r="637">
          <cell r="B637">
            <v>31171503</v>
          </cell>
          <cell r="C637" t="str">
            <v>Cojinetes de rueda</v>
          </cell>
          <cell r="D637">
            <v>346</v>
          </cell>
          <cell r="E637">
            <v>29040</v>
          </cell>
          <cell r="F637" t="str">
            <v>UNIDAD</v>
          </cell>
        </row>
        <row r="638">
          <cell r="B638">
            <v>31171503</v>
          </cell>
          <cell r="C638" t="str">
            <v>Cojinetes de rueda</v>
          </cell>
          <cell r="D638">
            <v>346</v>
          </cell>
          <cell r="E638">
            <v>60000</v>
          </cell>
          <cell r="F638" t="str">
            <v>UNIDAD</v>
          </cell>
        </row>
        <row r="639">
          <cell r="B639">
            <v>31171504</v>
          </cell>
          <cell r="C639" t="str">
            <v>Cojinetes de bolas</v>
          </cell>
          <cell r="D639">
            <v>346</v>
          </cell>
          <cell r="E639">
            <v>60000</v>
          </cell>
          <cell r="F639" t="str">
            <v>UNIDAD</v>
          </cell>
        </row>
        <row r="640">
          <cell r="B640">
            <v>31171507</v>
          </cell>
          <cell r="C640" t="str">
            <v>Cojinetes de empuje</v>
          </cell>
          <cell r="D640">
            <v>346</v>
          </cell>
          <cell r="E640">
            <v>120000</v>
          </cell>
          <cell r="F640" t="str">
            <v>UNIDAD</v>
          </cell>
        </row>
        <row r="641">
          <cell r="B641">
            <v>31171508</v>
          </cell>
          <cell r="C641" t="str">
            <v>Cojinetes de cabeza de biela</v>
          </cell>
          <cell r="D641">
            <v>346</v>
          </cell>
          <cell r="E641">
            <v>110000</v>
          </cell>
          <cell r="F641" t="str">
            <v>JUEGO</v>
          </cell>
        </row>
        <row r="642">
          <cell r="B642">
            <v>31171511</v>
          </cell>
          <cell r="C642" t="str">
            <v>Cojinetes de la cajera de eje</v>
          </cell>
          <cell r="D642">
            <v>346</v>
          </cell>
          <cell r="E642">
            <v>200000</v>
          </cell>
          <cell r="F642" t="str">
            <v>UNIDAD</v>
          </cell>
        </row>
        <row r="643">
          <cell r="B643">
            <v>31171515</v>
          </cell>
          <cell r="C643" t="str">
            <v>Cojinetes simples</v>
          </cell>
          <cell r="D643">
            <v>346</v>
          </cell>
          <cell r="E643">
            <v>80000</v>
          </cell>
          <cell r="F643" t="str">
            <v>UNIDAD</v>
          </cell>
        </row>
        <row r="644">
          <cell r="B644">
            <v>31171521</v>
          </cell>
          <cell r="C644" t="str">
            <v>Bolas o rodillos de cojinete</v>
          </cell>
          <cell r="D644">
            <v>346</v>
          </cell>
          <cell r="E644">
            <v>70180</v>
          </cell>
          <cell r="F644" t="str">
            <v>UNIDAD</v>
          </cell>
        </row>
        <row r="645">
          <cell r="B645">
            <v>31171523</v>
          </cell>
          <cell r="C645" t="str">
            <v>Cojinetes neumaticos</v>
          </cell>
          <cell r="D645">
            <v>346</v>
          </cell>
          <cell r="E645">
            <v>120000</v>
          </cell>
          <cell r="F645" t="str">
            <v>UNIDAD</v>
          </cell>
        </row>
        <row r="646">
          <cell r="B646">
            <v>31171605</v>
          </cell>
          <cell r="C646" t="str">
            <v>Bujes de eje</v>
          </cell>
          <cell r="D646">
            <v>346</v>
          </cell>
          <cell r="E646">
            <v>72000</v>
          </cell>
          <cell r="F646" t="str">
            <v>UNIDAD</v>
          </cell>
        </row>
        <row r="647">
          <cell r="B647">
            <v>31171713</v>
          </cell>
          <cell r="C647" t="str">
            <v>Engranajes laterales</v>
          </cell>
          <cell r="D647">
            <v>533</v>
          </cell>
          <cell r="E647">
            <v>6915</v>
          </cell>
          <cell r="F647" t="str">
            <v>UNIDAD</v>
          </cell>
        </row>
        <row r="648">
          <cell r="B648">
            <v>31171804</v>
          </cell>
          <cell r="C648" t="str">
            <v>Poleas</v>
          </cell>
          <cell r="D648">
            <v>532</v>
          </cell>
          <cell r="E648">
            <v>3500000</v>
          </cell>
          <cell r="F648" t="str">
            <v>UNIDAD</v>
          </cell>
        </row>
        <row r="649">
          <cell r="B649">
            <v>31181501</v>
          </cell>
          <cell r="C649" t="str">
            <v>Juntas obturadoras plasticas</v>
          </cell>
          <cell r="D649">
            <v>533</v>
          </cell>
          <cell r="E649">
            <v>28500</v>
          </cell>
          <cell r="F649" t="str">
            <v>JUEGO</v>
          </cell>
        </row>
        <row r="650">
          <cell r="B650">
            <v>31181512</v>
          </cell>
          <cell r="C650" t="str">
            <v>Juntas de fibra comprimida</v>
          </cell>
          <cell r="D650">
            <v>533</v>
          </cell>
          <cell r="E650">
            <v>240562</v>
          </cell>
          <cell r="F650" t="str">
            <v>JUEGO</v>
          </cell>
        </row>
        <row r="651">
          <cell r="B651">
            <v>31181602</v>
          </cell>
          <cell r="C651" t="str">
            <v>Sellos de caucho</v>
          </cell>
          <cell r="D651">
            <v>342</v>
          </cell>
          <cell r="E651">
            <v>6985</v>
          </cell>
          <cell r="F651" t="str">
            <v>UNIDAD</v>
          </cell>
        </row>
        <row r="652">
          <cell r="B652">
            <v>31181603</v>
          </cell>
          <cell r="C652" t="str">
            <v>Sellos metalicos</v>
          </cell>
          <cell r="D652">
            <v>342</v>
          </cell>
          <cell r="E652">
            <v>28400</v>
          </cell>
          <cell r="F652" t="str">
            <v>UNIDAD</v>
          </cell>
        </row>
        <row r="653">
          <cell r="B653">
            <v>31181604</v>
          </cell>
          <cell r="C653" t="str">
            <v>Sello mecanico</v>
          </cell>
          <cell r="D653">
            <v>342</v>
          </cell>
          <cell r="E653">
            <v>35223</v>
          </cell>
          <cell r="F653" t="str">
            <v>UNIDAD</v>
          </cell>
        </row>
        <row r="654">
          <cell r="B654">
            <v>31181606</v>
          </cell>
          <cell r="C654" t="str">
            <v>Juegos de sellos</v>
          </cell>
          <cell r="D654">
            <v>342</v>
          </cell>
          <cell r="E654">
            <v>27000</v>
          </cell>
          <cell r="F654" t="str">
            <v>UNIDAD</v>
          </cell>
        </row>
        <row r="655">
          <cell r="B655">
            <v>31181702</v>
          </cell>
          <cell r="C655" t="str">
            <v>Empaquetaduras</v>
          </cell>
          <cell r="D655">
            <v>533</v>
          </cell>
          <cell r="E655">
            <v>120000</v>
          </cell>
          <cell r="F655" t="str">
            <v>UNIDAD</v>
          </cell>
        </row>
        <row r="656">
          <cell r="B656">
            <v>31191501</v>
          </cell>
          <cell r="C656" t="str">
            <v>Papeles de lija</v>
          </cell>
          <cell r="D656">
            <v>394</v>
          </cell>
          <cell r="E656">
            <v>960</v>
          </cell>
          <cell r="F656" t="str">
            <v>UNIDAD</v>
          </cell>
        </row>
        <row r="657">
          <cell r="B657">
            <v>31201501</v>
          </cell>
          <cell r="C657" t="str">
            <v>Cinta de conductos</v>
          </cell>
          <cell r="D657">
            <v>391</v>
          </cell>
          <cell r="E657">
            <v>54600</v>
          </cell>
          <cell r="F657" t="str">
            <v>Unidad (Nr</v>
          </cell>
        </row>
        <row r="658">
          <cell r="B658">
            <v>31201502</v>
          </cell>
          <cell r="C658" t="str">
            <v>Cinta autoadhesiva aislante electrica</v>
          </cell>
          <cell r="D658">
            <v>343</v>
          </cell>
          <cell r="E658">
            <v>37000</v>
          </cell>
          <cell r="F658" t="str">
            <v>UNIDAD</v>
          </cell>
        </row>
        <row r="659">
          <cell r="B659">
            <v>31201503</v>
          </cell>
          <cell r="C659" t="str">
            <v>Cintas adhesivas de proteccion</v>
          </cell>
          <cell r="D659">
            <v>343</v>
          </cell>
          <cell r="E659">
            <v>6980</v>
          </cell>
          <cell r="F659" t="str">
            <v>UNIDAD</v>
          </cell>
        </row>
        <row r="660">
          <cell r="B660">
            <v>31201505</v>
          </cell>
          <cell r="C660" t="str">
            <v>Cinta adhesiva de doble cara</v>
          </cell>
          <cell r="D660">
            <v>342</v>
          </cell>
          <cell r="E660">
            <v>12000</v>
          </cell>
          <cell r="F660" t="str">
            <v>UNIDAD</v>
          </cell>
        </row>
        <row r="661">
          <cell r="B661">
            <v>31201508</v>
          </cell>
          <cell r="C661" t="str">
            <v>Cinta adhesiva de grafito</v>
          </cell>
          <cell r="D661">
            <v>398</v>
          </cell>
          <cell r="E661">
            <v>2500</v>
          </cell>
          <cell r="F661" t="str">
            <v>Unidad (Nr</v>
          </cell>
        </row>
        <row r="662">
          <cell r="B662">
            <v>31201509</v>
          </cell>
          <cell r="C662" t="str">
            <v>Cinta adhesiva de nilon</v>
          </cell>
          <cell r="D662">
            <v>398</v>
          </cell>
          <cell r="E662">
            <v>3500</v>
          </cell>
          <cell r="F662" t="str">
            <v>UNIDAD</v>
          </cell>
        </row>
        <row r="663">
          <cell r="B663">
            <v>31201510</v>
          </cell>
          <cell r="C663" t="str">
            <v>Cinta adhesiva impregnada de resina</v>
          </cell>
          <cell r="D663">
            <v>342</v>
          </cell>
          <cell r="E663">
            <v>3480</v>
          </cell>
          <cell r="F663" t="str">
            <v>UNIDAD</v>
          </cell>
        </row>
        <row r="664">
          <cell r="B664">
            <v>31201511</v>
          </cell>
          <cell r="C664" t="str">
            <v>Cinta adhesiva de tela metalica</v>
          </cell>
          <cell r="D664">
            <v>391</v>
          </cell>
          <cell r="E664">
            <v>1700</v>
          </cell>
          <cell r="F664" t="str">
            <v>UNIDAD</v>
          </cell>
        </row>
        <row r="665">
          <cell r="B665">
            <v>31201513</v>
          </cell>
          <cell r="C665" t="str">
            <v>Cintas de seguridad no-resbalon</v>
          </cell>
          <cell r="D665">
            <v>391</v>
          </cell>
          <cell r="E665">
            <v>9680</v>
          </cell>
          <cell r="F665" t="str">
            <v>UNIDAD</v>
          </cell>
        </row>
        <row r="666">
          <cell r="B666">
            <v>31201515</v>
          </cell>
          <cell r="C666" t="str">
            <v>Cintas de papel</v>
          </cell>
          <cell r="D666">
            <v>342</v>
          </cell>
          <cell r="E666">
            <v>1000</v>
          </cell>
          <cell r="F666" t="str">
            <v>Rollo</v>
          </cell>
        </row>
        <row r="667">
          <cell r="B667">
            <v>31201518</v>
          </cell>
          <cell r="C667" t="str">
            <v>Cinta conductor de electricidad</v>
          </cell>
          <cell r="D667">
            <v>343</v>
          </cell>
          <cell r="E667">
            <v>30500</v>
          </cell>
          <cell r="F667" t="str">
            <v>ROLLO</v>
          </cell>
        </row>
        <row r="668">
          <cell r="B668">
            <v>31201521</v>
          </cell>
          <cell r="C668" t="str">
            <v>Cinta metalica</v>
          </cell>
          <cell r="D668">
            <v>391</v>
          </cell>
          <cell r="E668">
            <v>100000</v>
          </cell>
          <cell r="F668" t="str">
            <v>UNIDAD</v>
          </cell>
        </row>
        <row r="669">
          <cell r="B669">
            <v>31201522</v>
          </cell>
          <cell r="C669" t="str">
            <v>Cinta de transferencia adhesiva</v>
          </cell>
          <cell r="D669">
            <v>342</v>
          </cell>
          <cell r="E669">
            <v>3707</v>
          </cell>
          <cell r="F669" t="str">
            <v>UNIDAD</v>
          </cell>
        </row>
        <row r="670">
          <cell r="B670">
            <v>31201524</v>
          </cell>
          <cell r="C670" t="str">
            <v>Cinta para codificacion de color</v>
          </cell>
          <cell r="D670">
            <v>343</v>
          </cell>
          <cell r="E670">
            <v>10811</v>
          </cell>
          <cell r="F670" t="str">
            <v>UNIDAD</v>
          </cell>
        </row>
        <row r="671">
          <cell r="B671">
            <v>31201525</v>
          </cell>
          <cell r="C671" t="str">
            <v>cinta de Vinil</v>
          </cell>
          <cell r="D671">
            <v>342</v>
          </cell>
          <cell r="E671">
            <v>8500</v>
          </cell>
          <cell r="F671" t="str">
            <v>UNIDAD</v>
          </cell>
        </row>
        <row r="672">
          <cell r="B672">
            <v>31201601</v>
          </cell>
          <cell r="C672" t="str">
            <v>Adhesivos quimicos</v>
          </cell>
          <cell r="D672">
            <v>334</v>
          </cell>
          <cell r="E672">
            <v>12000</v>
          </cell>
          <cell r="F672" t="str">
            <v>UNIDAD</v>
          </cell>
        </row>
        <row r="673">
          <cell r="B673">
            <v>31201603</v>
          </cell>
          <cell r="C673" t="str">
            <v>Gomas</v>
          </cell>
          <cell r="D673">
            <v>325</v>
          </cell>
          <cell r="E673">
            <v>46000</v>
          </cell>
          <cell r="F673" t="str">
            <v>UNIDAD</v>
          </cell>
        </row>
        <row r="674">
          <cell r="B674">
            <v>31201605</v>
          </cell>
          <cell r="C674" t="str">
            <v>Masillas</v>
          </cell>
          <cell r="D674">
            <v>355</v>
          </cell>
          <cell r="E674">
            <v>9000</v>
          </cell>
          <cell r="F674" t="str">
            <v>KILO</v>
          </cell>
        </row>
        <row r="675">
          <cell r="B675">
            <v>31211501</v>
          </cell>
          <cell r="C675" t="str">
            <v>Pinturas al esmalte</v>
          </cell>
          <cell r="D675">
            <v>355</v>
          </cell>
          <cell r="E675">
            <v>14000</v>
          </cell>
          <cell r="F675" t="str">
            <v>UNIDAD</v>
          </cell>
        </row>
        <row r="676">
          <cell r="B676">
            <v>31211505</v>
          </cell>
          <cell r="C676" t="str">
            <v>Pinturas aceitosas</v>
          </cell>
          <cell r="D676">
            <v>355</v>
          </cell>
          <cell r="E676">
            <v>35000</v>
          </cell>
          <cell r="F676" t="str">
            <v>BIDON</v>
          </cell>
        </row>
        <row r="677">
          <cell r="B677">
            <v>31211506</v>
          </cell>
          <cell r="C677" t="str">
            <v>Pinturas de latex</v>
          </cell>
          <cell r="D677">
            <v>355</v>
          </cell>
          <cell r="E677">
            <v>100000</v>
          </cell>
          <cell r="F677" t="str">
            <v>CAJA</v>
          </cell>
        </row>
        <row r="678">
          <cell r="B678">
            <v>31211508</v>
          </cell>
          <cell r="C678" t="str">
            <v>Pinturas acrilicas</v>
          </cell>
          <cell r="D678">
            <v>355</v>
          </cell>
          <cell r="E678">
            <v>85000</v>
          </cell>
          <cell r="F678" t="str">
            <v>BIDON</v>
          </cell>
        </row>
        <row r="679">
          <cell r="B679">
            <v>31211509</v>
          </cell>
          <cell r="C679" t="str">
            <v>Pinturas de imprimacion al esmalte</v>
          </cell>
          <cell r="D679">
            <v>355</v>
          </cell>
          <cell r="E679">
            <v>55000</v>
          </cell>
          <cell r="F679" t="str">
            <v>FRASCO</v>
          </cell>
        </row>
        <row r="680">
          <cell r="B680">
            <v>31211604</v>
          </cell>
          <cell r="C680" t="str">
            <v>Diluyentes para pinturas</v>
          </cell>
          <cell r="D680">
            <v>355</v>
          </cell>
          <cell r="E680">
            <v>19250</v>
          </cell>
          <cell r="F680" t="str">
            <v>CAJA</v>
          </cell>
        </row>
        <row r="681">
          <cell r="B681">
            <v>31211701</v>
          </cell>
          <cell r="C681" t="str">
            <v>Esmaltes</v>
          </cell>
          <cell r="D681">
            <v>355</v>
          </cell>
          <cell r="E681">
            <v>52000</v>
          </cell>
          <cell r="F681" t="str">
            <v>BIDON</v>
          </cell>
        </row>
        <row r="682">
          <cell r="B682">
            <v>31211702</v>
          </cell>
          <cell r="C682" t="str">
            <v>Lustres</v>
          </cell>
          <cell r="D682">
            <v>355</v>
          </cell>
          <cell r="E682">
            <v>14000</v>
          </cell>
          <cell r="F682" t="str">
            <v>BIDON</v>
          </cell>
        </row>
        <row r="683">
          <cell r="B683">
            <v>31211704</v>
          </cell>
          <cell r="C683" t="str">
            <v>Selladores</v>
          </cell>
          <cell r="D683">
            <v>355</v>
          </cell>
          <cell r="E683">
            <v>115000</v>
          </cell>
          <cell r="F683" t="str">
            <v>BIDON</v>
          </cell>
        </row>
        <row r="684">
          <cell r="B684">
            <v>31211705</v>
          </cell>
          <cell r="C684" t="str">
            <v>Barniza de laca</v>
          </cell>
          <cell r="D684">
            <v>355</v>
          </cell>
          <cell r="E684">
            <v>46545</v>
          </cell>
          <cell r="F684" t="str">
            <v>BIDON</v>
          </cell>
        </row>
        <row r="685">
          <cell r="B685">
            <v>31211706</v>
          </cell>
          <cell r="C685" t="str">
            <v>Tinturas</v>
          </cell>
          <cell r="D685">
            <v>355</v>
          </cell>
          <cell r="E685">
            <v>410300</v>
          </cell>
          <cell r="F685" t="str">
            <v>FRASCO</v>
          </cell>
        </row>
        <row r="686">
          <cell r="B686">
            <v>31211707</v>
          </cell>
          <cell r="C686" t="str">
            <v>Barnices</v>
          </cell>
          <cell r="D686">
            <v>355</v>
          </cell>
          <cell r="E686">
            <v>54200</v>
          </cell>
          <cell r="F686" t="str">
            <v>BIDON</v>
          </cell>
        </row>
        <row r="687">
          <cell r="B687">
            <v>31211708</v>
          </cell>
          <cell r="C687" t="str">
            <v>Recubrimiento de polvo</v>
          </cell>
          <cell r="D687">
            <v>355</v>
          </cell>
          <cell r="E687">
            <v>88000</v>
          </cell>
          <cell r="F687" t="str">
            <v>UNIDAD</v>
          </cell>
        </row>
        <row r="688">
          <cell r="B688">
            <v>31211801</v>
          </cell>
          <cell r="C688" t="str">
            <v>Quita pinturas y eliminadores de barniz</v>
          </cell>
          <cell r="D688">
            <v>355</v>
          </cell>
          <cell r="E688">
            <v>6000</v>
          </cell>
          <cell r="F688" t="str">
            <v>BIDON</v>
          </cell>
        </row>
        <row r="689">
          <cell r="B689">
            <v>31211802</v>
          </cell>
          <cell r="C689" t="str">
            <v>Decapantes para pinturas y barnices</v>
          </cell>
          <cell r="D689">
            <v>355</v>
          </cell>
          <cell r="E689">
            <v>18625</v>
          </cell>
          <cell r="F689" t="str">
            <v>Litro</v>
          </cell>
        </row>
        <row r="690">
          <cell r="B690">
            <v>31211803</v>
          </cell>
          <cell r="C690" t="str">
            <v>Diluyentes para pinturas y barnices</v>
          </cell>
          <cell r="D690">
            <v>355</v>
          </cell>
          <cell r="E690">
            <v>27747</v>
          </cell>
          <cell r="F690" t="str">
            <v>BIDON</v>
          </cell>
        </row>
        <row r="691">
          <cell r="B691">
            <v>31211903</v>
          </cell>
          <cell r="C691" t="str">
            <v>Equipo para proteccion</v>
          </cell>
          <cell r="D691">
            <v>395</v>
          </cell>
          <cell r="E691">
            <v>800000</v>
          </cell>
          <cell r="F691" t="str">
            <v>JUEGO</v>
          </cell>
        </row>
        <row r="692">
          <cell r="B692">
            <v>31211904</v>
          </cell>
          <cell r="C692" t="str">
            <v>Brochas</v>
          </cell>
          <cell r="D692">
            <v>394</v>
          </cell>
          <cell r="E692">
            <v>5115</v>
          </cell>
          <cell r="F692" t="str">
            <v>UNIDAD</v>
          </cell>
        </row>
        <row r="693">
          <cell r="B693">
            <v>31211906</v>
          </cell>
          <cell r="C693" t="str">
            <v>Rodillos de pintar</v>
          </cell>
          <cell r="D693">
            <v>394</v>
          </cell>
          <cell r="E693">
            <v>18000</v>
          </cell>
          <cell r="F693" t="str">
            <v>UNIDAD</v>
          </cell>
        </row>
        <row r="694">
          <cell r="B694">
            <v>31211912</v>
          </cell>
          <cell r="C694" t="str">
            <v>Varillas telescopicas</v>
          </cell>
          <cell r="D694">
            <v>535</v>
          </cell>
          <cell r="E694">
            <v>8343000</v>
          </cell>
          <cell r="F694" t="str">
            <v>UNIDAD</v>
          </cell>
        </row>
        <row r="695">
          <cell r="B695">
            <v>31231104</v>
          </cell>
          <cell r="C695" t="str">
            <v>Bronce en barra labrada</v>
          </cell>
          <cell r="D695">
            <v>397</v>
          </cell>
          <cell r="E695">
            <v>16000</v>
          </cell>
          <cell r="F695" t="str">
            <v>KILO</v>
          </cell>
        </row>
        <row r="696">
          <cell r="B696">
            <v>31231111</v>
          </cell>
          <cell r="C696" t="str">
            <v>Estano en barra labrada</v>
          </cell>
          <cell r="D696">
            <v>397</v>
          </cell>
          <cell r="E696">
            <v>7990</v>
          </cell>
          <cell r="F696" t="str">
            <v>UNIDAD</v>
          </cell>
        </row>
        <row r="697">
          <cell r="B697">
            <v>31231116</v>
          </cell>
          <cell r="C697" t="str">
            <v>Acero en barra labrada</v>
          </cell>
          <cell r="D697">
            <v>426</v>
          </cell>
          <cell r="E697">
            <v>50000</v>
          </cell>
          <cell r="F697" t="str">
            <v>UNIDAD</v>
          </cell>
        </row>
        <row r="698">
          <cell r="B698">
            <v>31231210</v>
          </cell>
          <cell r="C698" t="str">
            <v>Acero inoxidable en placas labrado</v>
          </cell>
          <cell r="D698">
            <v>426</v>
          </cell>
          <cell r="E698">
            <v>250000</v>
          </cell>
          <cell r="F698" t="str">
            <v>UNIDAD</v>
          </cell>
        </row>
        <row r="699">
          <cell r="B699">
            <v>31231216</v>
          </cell>
          <cell r="C699" t="str">
            <v>Acero en placas labrado</v>
          </cell>
          <cell r="D699">
            <v>426</v>
          </cell>
          <cell r="E699">
            <v>189000</v>
          </cell>
          <cell r="F699" t="str">
            <v>UNIDAD</v>
          </cell>
        </row>
        <row r="700">
          <cell r="B700">
            <v>31231302</v>
          </cell>
          <cell r="C700" t="str">
            <v>Tuberia de cobre</v>
          </cell>
          <cell r="D700">
            <v>397</v>
          </cell>
          <cell r="E700">
            <v>29165</v>
          </cell>
          <cell r="F700" t="str">
            <v>METRO</v>
          </cell>
        </row>
        <row r="701">
          <cell r="B701">
            <v>31231308</v>
          </cell>
          <cell r="C701" t="str">
            <v>Tuberia de bronce</v>
          </cell>
          <cell r="D701">
            <v>397</v>
          </cell>
          <cell r="E701">
            <v>5150</v>
          </cell>
          <cell r="F701" t="str">
            <v>UNIDAD</v>
          </cell>
        </row>
        <row r="702">
          <cell r="B702">
            <v>31231311</v>
          </cell>
          <cell r="C702" t="str">
            <v>Tuberia de hierro</v>
          </cell>
          <cell r="D702">
            <v>426</v>
          </cell>
          <cell r="E702">
            <v>44948</v>
          </cell>
          <cell r="F702" t="str">
            <v>UNIDAD</v>
          </cell>
        </row>
        <row r="703">
          <cell r="B703">
            <v>31231312</v>
          </cell>
          <cell r="C703" t="str">
            <v>Tuberia de cemento</v>
          </cell>
          <cell r="D703">
            <v>425</v>
          </cell>
          <cell r="E703">
            <v>1550000</v>
          </cell>
          <cell r="F703" t="str">
            <v>UNIDAD</v>
          </cell>
        </row>
        <row r="704">
          <cell r="B704">
            <v>31231313</v>
          </cell>
          <cell r="C704" t="str">
            <v>Tuberia de plastico</v>
          </cell>
          <cell r="D704">
            <v>398</v>
          </cell>
          <cell r="E704">
            <v>1200</v>
          </cell>
          <cell r="F704" t="str">
            <v>UNIDAD</v>
          </cell>
        </row>
        <row r="705">
          <cell r="B705">
            <v>31231314</v>
          </cell>
          <cell r="C705" t="str">
            <v>Tuberia de goma</v>
          </cell>
          <cell r="D705">
            <v>398</v>
          </cell>
          <cell r="E705">
            <v>550</v>
          </cell>
          <cell r="F705" t="str">
            <v>UNIDAD</v>
          </cell>
        </row>
        <row r="706">
          <cell r="B706">
            <v>31241501</v>
          </cell>
          <cell r="C706" t="str">
            <v>Lentes</v>
          </cell>
          <cell r="D706">
            <v>538</v>
          </cell>
          <cell r="E706">
            <v>55000</v>
          </cell>
          <cell r="F706" t="str">
            <v>Unidad (Nr</v>
          </cell>
        </row>
        <row r="707">
          <cell r="B707">
            <v>31241601</v>
          </cell>
          <cell r="C707" t="str">
            <v>Cristales de filtro</v>
          </cell>
          <cell r="D707">
            <v>345</v>
          </cell>
          <cell r="E707">
            <v>185000</v>
          </cell>
          <cell r="F707" t="str">
            <v>UNIDAD</v>
          </cell>
        </row>
        <row r="708">
          <cell r="B708">
            <v>31241604</v>
          </cell>
          <cell r="C708" t="str">
            <v>Cristales de prismas</v>
          </cell>
          <cell r="D708">
            <v>345</v>
          </cell>
          <cell r="E708">
            <v>22000</v>
          </cell>
          <cell r="F708" t="str">
            <v>UNIDAD</v>
          </cell>
        </row>
        <row r="709">
          <cell r="B709">
            <v>31241801</v>
          </cell>
          <cell r="C709" t="str">
            <v>Filtros opticos de banda ancha</v>
          </cell>
          <cell r="D709">
            <v>538</v>
          </cell>
          <cell r="E709">
            <v>35750</v>
          </cell>
          <cell r="F709" t="str">
            <v>UNIDAD</v>
          </cell>
        </row>
        <row r="710">
          <cell r="B710">
            <v>31241806</v>
          </cell>
          <cell r="C710" t="str">
            <v>Filtros de pelicula de plastico</v>
          </cell>
          <cell r="D710">
            <v>538</v>
          </cell>
          <cell r="E710">
            <v>2500</v>
          </cell>
          <cell r="F710" t="str">
            <v>UNIDAD</v>
          </cell>
        </row>
        <row r="711">
          <cell r="B711">
            <v>31241807</v>
          </cell>
          <cell r="C711" t="str">
            <v>Filtros visuales</v>
          </cell>
          <cell r="D711">
            <v>538</v>
          </cell>
          <cell r="E711">
            <v>4200000</v>
          </cell>
          <cell r="F711" t="str">
            <v>UNIDAD</v>
          </cell>
        </row>
        <row r="712">
          <cell r="B712">
            <v>31242206</v>
          </cell>
          <cell r="C712" t="str">
            <v>Vidrios opticamente planos</v>
          </cell>
          <cell r="D712">
            <v>345</v>
          </cell>
          <cell r="E712">
            <v>163109</v>
          </cell>
          <cell r="F712" t="str">
            <v>Unidad (Nr</v>
          </cell>
        </row>
        <row r="713">
          <cell r="B713">
            <v>31251501</v>
          </cell>
          <cell r="C713" t="str">
            <v>Actuadores electricos</v>
          </cell>
          <cell r="D713">
            <v>595</v>
          </cell>
          <cell r="E713">
            <v>1205000</v>
          </cell>
          <cell r="F713" t="str">
            <v>EVENTO</v>
          </cell>
        </row>
        <row r="714">
          <cell r="B714">
            <v>31261601</v>
          </cell>
          <cell r="C714" t="str">
            <v>Cascos y envolturas de plastico</v>
          </cell>
          <cell r="D714">
            <v>393</v>
          </cell>
          <cell r="E714">
            <v>45000</v>
          </cell>
          <cell r="F714" t="str">
            <v>UNIDAD</v>
          </cell>
        </row>
        <row r="715">
          <cell r="B715">
            <v>31371002</v>
          </cell>
          <cell r="C715" t="str">
            <v>Lana aisladora</v>
          </cell>
          <cell r="D715">
            <v>321</v>
          </cell>
          <cell r="E715">
            <v>5000</v>
          </cell>
          <cell r="F715" t="str">
            <v>Unidad (Nr</v>
          </cell>
        </row>
        <row r="716">
          <cell r="B716">
            <v>32101504</v>
          </cell>
          <cell r="C716" t="str">
            <v>Ensamblajes de circuitos montados en superficie</v>
          </cell>
          <cell r="D716">
            <v>538</v>
          </cell>
          <cell r="E716">
            <v>15000000</v>
          </cell>
          <cell r="F716" t="str">
            <v>UNIDAD</v>
          </cell>
        </row>
        <row r="717">
          <cell r="B717">
            <v>32101514</v>
          </cell>
          <cell r="C717" t="str">
            <v>Amplificadores</v>
          </cell>
          <cell r="D717">
            <v>536</v>
          </cell>
          <cell r="E717">
            <v>1020000</v>
          </cell>
          <cell r="F717" t="str">
            <v>UNIDAD</v>
          </cell>
        </row>
        <row r="718">
          <cell r="B718">
            <v>32101519</v>
          </cell>
          <cell r="C718" t="str">
            <v>Detectores</v>
          </cell>
          <cell r="D718">
            <v>538</v>
          </cell>
          <cell r="E718">
            <v>9000000</v>
          </cell>
          <cell r="F718" t="str">
            <v>UNIDAD</v>
          </cell>
        </row>
        <row r="719">
          <cell r="B719">
            <v>32101522</v>
          </cell>
          <cell r="C719" t="str">
            <v>Aisladores</v>
          </cell>
          <cell r="D719">
            <v>536</v>
          </cell>
          <cell r="E719">
            <v>37511</v>
          </cell>
          <cell r="F719" t="str">
            <v>UNIDAD</v>
          </cell>
        </row>
        <row r="720">
          <cell r="B720">
            <v>32101525</v>
          </cell>
          <cell r="C720" t="str">
            <v>Multiplexores</v>
          </cell>
          <cell r="D720">
            <v>536</v>
          </cell>
          <cell r="E720">
            <v>70000000</v>
          </cell>
          <cell r="F720" t="str">
            <v>UNIDAD</v>
          </cell>
        </row>
        <row r="721">
          <cell r="B721">
            <v>32101601</v>
          </cell>
          <cell r="C721" t="str">
            <v>Memoria de acceso aleatorio (RAM)</v>
          </cell>
          <cell r="D721">
            <v>543</v>
          </cell>
          <cell r="E721">
            <v>532570</v>
          </cell>
          <cell r="F721" t="str">
            <v>Unidad (Nr</v>
          </cell>
        </row>
        <row r="722">
          <cell r="B722">
            <v>32101602</v>
          </cell>
          <cell r="C722" t="str">
            <v>Memoria RAM dinamica (DRAM)</v>
          </cell>
          <cell r="D722">
            <v>543</v>
          </cell>
          <cell r="E722">
            <v>222952</v>
          </cell>
          <cell r="F722" t="str">
            <v>Unidad (Nr</v>
          </cell>
        </row>
        <row r="723">
          <cell r="B723">
            <v>32101609</v>
          </cell>
          <cell r="C723" t="str">
            <v>Circuitos integrados de aplicaciones especificas (ASIC)</v>
          </cell>
          <cell r="D723">
            <v>538</v>
          </cell>
          <cell r="E723">
            <v>59372195</v>
          </cell>
          <cell r="F723" t="str">
            <v>UNIDAD</v>
          </cell>
        </row>
        <row r="724">
          <cell r="B724">
            <v>32101620</v>
          </cell>
          <cell r="C724" t="str">
            <v>Circuitos integrados digitales</v>
          </cell>
          <cell r="D724">
            <v>543</v>
          </cell>
          <cell r="E724">
            <v>5000</v>
          </cell>
          <cell r="F724" t="str">
            <v>UNIDAD</v>
          </cell>
        </row>
        <row r="725">
          <cell r="B725">
            <v>32101622</v>
          </cell>
          <cell r="C725" t="str">
            <v>Memoria flash</v>
          </cell>
          <cell r="D725">
            <v>543</v>
          </cell>
          <cell r="E725">
            <v>356374</v>
          </cell>
          <cell r="F725" t="str">
            <v>UNIDAD</v>
          </cell>
        </row>
        <row r="726">
          <cell r="B726">
            <v>32101626</v>
          </cell>
          <cell r="C726" t="str">
            <v>Microprocesadores</v>
          </cell>
          <cell r="D726">
            <v>543</v>
          </cell>
          <cell r="E726">
            <v>3500000</v>
          </cell>
          <cell r="F726" t="str">
            <v>UNIDAD</v>
          </cell>
        </row>
        <row r="727">
          <cell r="B727">
            <v>32111501</v>
          </cell>
          <cell r="C727" t="str">
            <v>Diodos de microondas</v>
          </cell>
          <cell r="D727">
            <v>543</v>
          </cell>
          <cell r="E727">
            <v>218561880</v>
          </cell>
          <cell r="F727" t="str">
            <v>UNIDAD</v>
          </cell>
        </row>
        <row r="728">
          <cell r="B728">
            <v>32111509</v>
          </cell>
          <cell r="C728" t="str">
            <v>Diodos de energia</v>
          </cell>
          <cell r="D728">
            <v>543</v>
          </cell>
          <cell r="E728">
            <v>1400</v>
          </cell>
          <cell r="F728" t="str">
            <v>UNIDAD</v>
          </cell>
        </row>
        <row r="729">
          <cell r="B729">
            <v>32111604</v>
          </cell>
          <cell r="C729" t="str">
            <v>Chips de transistor</v>
          </cell>
          <cell r="D729">
            <v>532</v>
          </cell>
          <cell r="E729">
            <v>8200000</v>
          </cell>
          <cell r="F729" t="str">
            <v>CAJA</v>
          </cell>
        </row>
        <row r="730">
          <cell r="B730">
            <v>32111608</v>
          </cell>
          <cell r="C730" t="str">
            <v>Transistores uniempalme</v>
          </cell>
          <cell r="D730">
            <v>532</v>
          </cell>
          <cell r="E730">
            <v>5000</v>
          </cell>
          <cell r="F730" t="str">
            <v>UNIDAD</v>
          </cell>
        </row>
        <row r="731">
          <cell r="B731">
            <v>32121609</v>
          </cell>
          <cell r="C731" t="str">
            <v>Resistencias fijas</v>
          </cell>
          <cell r="D731">
            <v>533</v>
          </cell>
          <cell r="E731">
            <v>47220</v>
          </cell>
          <cell r="F731" t="str">
            <v>UNIDAD</v>
          </cell>
        </row>
        <row r="732">
          <cell r="B732">
            <v>32121706</v>
          </cell>
          <cell r="C732" t="str">
            <v>Redes RC de condensadores o resistencias</v>
          </cell>
          <cell r="D732">
            <v>532</v>
          </cell>
          <cell r="E732">
            <v>20000</v>
          </cell>
          <cell r="F732" t="str">
            <v>UNIDAD</v>
          </cell>
        </row>
        <row r="733">
          <cell r="B733">
            <v>32131009</v>
          </cell>
          <cell r="C733" t="str">
            <v>Aisladores para disipadores de calor</v>
          </cell>
          <cell r="D733">
            <v>532</v>
          </cell>
          <cell r="E733">
            <v>170000</v>
          </cell>
          <cell r="F733" t="str">
            <v>Unidad (Nr</v>
          </cell>
        </row>
        <row r="734">
          <cell r="B734">
            <v>32141009</v>
          </cell>
          <cell r="C734" t="str">
            <v>Tubos fotoelectricos</v>
          </cell>
          <cell r="D734">
            <v>536</v>
          </cell>
          <cell r="E734">
            <v>5000</v>
          </cell>
          <cell r="F734" t="str">
            <v>UNIDAD</v>
          </cell>
        </row>
        <row r="735">
          <cell r="B735">
            <v>32141014</v>
          </cell>
          <cell r="C735" t="str">
            <v>Tubos de tetrodo</v>
          </cell>
          <cell r="D735">
            <v>535</v>
          </cell>
          <cell r="E735">
            <v>500</v>
          </cell>
          <cell r="F735" t="str">
            <v>UNIDAD</v>
          </cell>
        </row>
        <row r="736">
          <cell r="B736">
            <v>32141107</v>
          </cell>
          <cell r="C736" t="str">
            <v>Zocalos de tubo</v>
          </cell>
          <cell r="D736">
            <v>536</v>
          </cell>
          <cell r="E736">
            <v>3000</v>
          </cell>
          <cell r="F736" t="str">
            <v>Unidad (Nr</v>
          </cell>
        </row>
        <row r="737">
          <cell r="B737">
            <v>39101601</v>
          </cell>
          <cell r="C737" t="str">
            <v>Lamparas halogenas</v>
          </cell>
          <cell r="D737">
            <v>535</v>
          </cell>
          <cell r="E737">
            <v>1500000</v>
          </cell>
          <cell r="F737" t="str">
            <v>UNIDAD</v>
          </cell>
        </row>
        <row r="738">
          <cell r="B738">
            <v>39101604</v>
          </cell>
          <cell r="C738" t="str">
            <v>Lamparas de alcohol</v>
          </cell>
          <cell r="D738">
            <v>538</v>
          </cell>
          <cell r="E738">
            <v>45000</v>
          </cell>
          <cell r="F738" t="str">
            <v>UNIDAD</v>
          </cell>
        </row>
        <row r="739">
          <cell r="B739">
            <v>39101605</v>
          </cell>
          <cell r="C739" t="str">
            <v>Lamparas fluorescentes</v>
          </cell>
          <cell r="D739">
            <v>538</v>
          </cell>
          <cell r="E739">
            <v>25000</v>
          </cell>
          <cell r="F739" t="str">
            <v>Unidad (Nr</v>
          </cell>
        </row>
        <row r="740">
          <cell r="B740">
            <v>39101610</v>
          </cell>
          <cell r="C740" t="str">
            <v>Lamparas de filamento</v>
          </cell>
          <cell r="D740">
            <v>534</v>
          </cell>
          <cell r="E740">
            <v>43500</v>
          </cell>
          <cell r="F740" t="str">
            <v>UNIDAD</v>
          </cell>
        </row>
        <row r="741">
          <cell r="B741">
            <v>39101612</v>
          </cell>
          <cell r="C741" t="str">
            <v>Lamparas incandescentes</v>
          </cell>
          <cell r="D741">
            <v>534</v>
          </cell>
          <cell r="E741">
            <v>1859</v>
          </cell>
          <cell r="F741" t="str">
            <v>UNIDAD</v>
          </cell>
        </row>
        <row r="742">
          <cell r="B742">
            <v>39101614</v>
          </cell>
          <cell r="C742" t="str">
            <v>Lamparas de haluro-metalico</v>
          </cell>
          <cell r="D742">
            <v>535</v>
          </cell>
          <cell r="E742">
            <v>40000</v>
          </cell>
          <cell r="F742" t="str">
            <v>UNIDAD</v>
          </cell>
        </row>
        <row r="743">
          <cell r="B743">
            <v>39101615</v>
          </cell>
          <cell r="C743" t="str">
            <v>Lamparas de vapor de mercurio</v>
          </cell>
          <cell r="D743">
            <v>535</v>
          </cell>
          <cell r="E743">
            <v>45980</v>
          </cell>
          <cell r="F743" t="str">
            <v>UNIDAD</v>
          </cell>
        </row>
        <row r="744">
          <cell r="B744">
            <v>39101616</v>
          </cell>
          <cell r="C744" t="str">
            <v>Lamparas de rayos ultravioleta (UV)</v>
          </cell>
          <cell r="D744">
            <v>535</v>
          </cell>
          <cell r="E744">
            <v>50000</v>
          </cell>
          <cell r="F744" t="str">
            <v>UNIDAD</v>
          </cell>
        </row>
        <row r="745">
          <cell r="B745">
            <v>39101617</v>
          </cell>
          <cell r="C745" t="str">
            <v>Lamparas de alta presion de sodio</v>
          </cell>
          <cell r="D745">
            <v>535</v>
          </cell>
          <cell r="E745">
            <v>65000</v>
          </cell>
          <cell r="F745" t="str">
            <v>UNIDAD</v>
          </cell>
        </row>
        <row r="746">
          <cell r="B746">
            <v>39101701</v>
          </cell>
          <cell r="C746" t="str">
            <v>Tubos fluorescentes</v>
          </cell>
          <cell r="D746">
            <v>343</v>
          </cell>
          <cell r="E746">
            <v>100000</v>
          </cell>
          <cell r="F746" t="str">
            <v>UNIDAD</v>
          </cell>
        </row>
        <row r="747">
          <cell r="B747">
            <v>39101801</v>
          </cell>
          <cell r="C747" t="str">
            <v>Filamento de Lampara</v>
          </cell>
          <cell r="D747">
            <v>343</v>
          </cell>
          <cell r="E747">
            <v>30800</v>
          </cell>
          <cell r="F747" t="str">
            <v>UNIDAD</v>
          </cell>
        </row>
        <row r="748">
          <cell r="B748">
            <v>39111501</v>
          </cell>
          <cell r="C748" t="str">
            <v>Artefactos fluorescentes</v>
          </cell>
          <cell r="D748">
            <v>343</v>
          </cell>
          <cell r="E748">
            <v>10000</v>
          </cell>
          <cell r="F748" t="str">
            <v>UNIDAD</v>
          </cell>
        </row>
        <row r="749">
          <cell r="B749">
            <v>39111509</v>
          </cell>
          <cell r="C749" t="str">
            <v>Lamparas de pie</v>
          </cell>
          <cell r="D749">
            <v>343</v>
          </cell>
          <cell r="E749">
            <v>50000</v>
          </cell>
          <cell r="F749" t="str">
            <v>Unidad (Nr</v>
          </cell>
        </row>
        <row r="750">
          <cell r="B750">
            <v>39111510</v>
          </cell>
          <cell r="C750" t="str">
            <v>Lamparas de mesa</v>
          </cell>
          <cell r="D750">
            <v>343</v>
          </cell>
          <cell r="E750">
            <v>20250</v>
          </cell>
          <cell r="F750" t="str">
            <v>UNIDAD</v>
          </cell>
        </row>
        <row r="751">
          <cell r="B751">
            <v>39111520</v>
          </cell>
          <cell r="C751" t="str">
            <v>Artefactos de alumbrado halogeno</v>
          </cell>
          <cell r="D751">
            <v>343</v>
          </cell>
          <cell r="E751">
            <v>2800</v>
          </cell>
          <cell r="F751" t="str">
            <v>UNIDAD</v>
          </cell>
        </row>
        <row r="752">
          <cell r="B752">
            <v>39111521</v>
          </cell>
          <cell r="C752" t="str">
            <v>Plafones</v>
          </cell>
          <cell r="D752">
            <v>343</v>
          </cell>
          <cell r="E752">
            <v>15000</v>
          </cell>
          <cell r="F752" t="str">
            <v>UNIDAD</v>
          </cell>
        </row>
        <row r="753">
          <cell r="B753">
            <v>39111603</v>
          </cell>
          <cell r="C753" t="str">
            <v>Alumbrado de la via publica</v>
          </cell>
          <cell r="D753">
            <v>343</v>
          </cell>
          <cell r="E753">
            <v>102130</v>
          </cell>
          <cell r="F753" t="str">
            <v>UNIDAD</v>
          </cell>
        </row>
        <row r="754">
          <cell r="B754">
            <v>39111608</v>
          </cell>
          <cell r="C754" t="str">
            <v>Alumbrado de zonas residenciales</v>
          </cell>
          <cell r="D754">
            <v>538</v>
          </cell>
          <cell r="E754">
            <v>60000</v>
          </cell>
          <cell r="F754" t="str">
            <v>UNIDAD</v>
          </cell>
        </row>
        <row r="755">
          <cell r="B755">
            <v>39111609</v>
          </cell>
          <cell r="C755" t="str">
            <v>Linternas de queroseno, propano o butano</v>
          </cell>
          <cell r="D755">
            <v>343</v>
          </cell>
          <cell r="E755">
            <v>69000</v>
          </cell>
          <cell r="F755" t="str">
            <v>UNIDAD</v>
          </cell>
        </row>
        <row r="756">
          <cell r="B756">
            <v>39111702</v>
          </cell>
          <cell r="C756" t="str">
            <v>Lamparas portatiles</v>
          </cell>
          <cell r="D756">
            <v>343</v>
          </cell>
          <cell r="E756">
            <v>45000</v>
          </cell>
          <cell r="F756" t="str">
            <v>Unidad (Nr</v>
          </cell>
        </row>
        <row r="757">
          <cell r="B757">
            <v>39111706</v>
          </cell>
          <cell r="C757" t="str">
            <v>Luces de emergencia o estroboscopicas</v>
          </cell>
          <cell r="D757">
            <v>538</v>
          </cell>
          <cell r="E757">
            <v>138000</v>
          </cell>
          <cell r="F757" t="str">
            <v>UNIDAD</v>
          </cell>
        </row>
        <row r="758">
          <cell r="B758">
            <v>39111801</v>
          </cell>
          <cell r="C758" t="str">
            <v>Resistencias de lamparas</v>
          </cell>
          <cell r="D758">
            <v>343</v>
          </cell>
          <cell r="E758">
            <v>47220</v>
          </cell>
          <cell r="F758" t="str">
            <v>UNIDAD</v>
          </cell>
        </row>
        <row r="759">
          <cell r="B759">
            <v>39111803</v>
          </cell>
          <cell r="C759" t="str">
            <v>Portalamparas</v>
          </cell>
          <cell r="D759">
            <v>344</v>
          </cell>
          <cell r="E759">
            <v>76000</v>
          </cell>
          <cell r="F759" t="str">
            <v>UNIDAD</v>
          </cell>
        </row>
        <row r="760">
          <cell r="B760">
            <v>39111808</v>
          </cell>
          <cell r="C760" t="str">
            <v>Rejillas</v>
          </cell>
          <cell r="D760">
            <v>343</v>
          </cell>
          <cell r="E760">
            <v>20000</v>
          </cell>
          <cell r="F760" t="str">
            <v>UNIDAD</v>
          </cell>
        </row>
        <row r="761">
          <cell r="B761">
            <v>39111810</v>
          </cell>
          <cell r="C761" t="str">
            <v>Interruptor de lampara</v>
          </cell>
          <cell r="D761">
            <v>343</v>
          </cell>
          <cell r="E761">
            <v>10000</v>
          </cell>
          <cell r="F761" t="str">
            <v>UNIDAD</v>
          </cell>
        </row>
        <row r="762">
          <cell r="B762">
            <v>39111813</v>
          </cell>
          <cell r="C762" t="str">
            <v>Brazos de lampara</v>
          </cell>
          <cell r="D762">
            <v>343</v>
          </cell>
          <cell r="E762">
            <v>158000</v>
          </cell>
          <cell r="F762" t="str">
            <v>UNIDAD</v>
          </cell>
        </row>
        <row r="763">
          <cell r="B763">
            <v>39121001</v>
          </cell>
          <cell r="C763" t="str">
            <v>Transformadores de potencia de distribucion</v>
          </cell>
          <cell r="D763">
            <v>343</v>
          </cell>
          <cell r="E763">
            <v>6000000</v>
          </cell>
          <cell r="F763" t="str">
            <v>EVENTO</v>
          </cell>
        </row>
        <row r="764">
          <cell r="B764">
            <v>39121003</v>
          </cell>
          <cell r="C764" t="str">
            <v>Transformadores de instrumentos</v>
          </cell>
          <cell r="D764">
            <v>343</v>
          </cell>
          <cell r="E764">
            <v>218750000</v>
          </cell>
          <cell r="F764" t="str">
            <v>EVENTO</v>
          </cell>
        </row>
        <row r="765">
          <cell r="B765">
            <v>39121004</v>
          </cell>
          <cell r="C765" t="str">
            <v>Unidades de suministro de energia</v>
          </cell>
          <cell r="D765">
            <v>343</v>
          </cell>
          <cell r="E765">
            <v>1900000</v>
          </cell>
          <cell r="F765" t="str">
            <v>UNIDAD</v>
          </cell>
        </row>
        <row r="766">
          <cell r="B766">
            <v>39121007</v>
          </cell>
          <cell r="C766" t="str">
            <v>Conversores de frecuencia</v>
          </cell>
          <cell r="D766">
            <v>538</v>
          </cell>
          <cell r="E766">
            <v>900000</v>
          </cell>
          <cell r="F766" t="str">
            <v>Unidad (Nr</v>
          </cell>
        </row>
        <row r="767">
          <cell r="B767">
            <v>39121008</v>
          </cell>
          <cell r="C767" t="str">
            <v>Conversores de senales</v>
          </cell>
          <cell r="D767">
            <v>538</v>
          </cell>
          <cell r="E767">
            <v>900000</v>
          </cell>
          <cell r="F767" t="str">
            <v>UNIDAD</v>
          </cell>
        </row>
        <row r="768">
          <cell r="B768">
            <v>39121009</v>
          </cell>
          <cell r="C768" t="str">
            <v>Reguladores de potencia</v>
          </cell>
          <cell r="D768">
            <v>343</v>
          </cell>
          <cell r="E768">
            <v>800000</v>
          </cell>
          <cell r="F768" t="str">
            <v>UNIDAD</v>
          </cell>
        </row>
        <row r="769">
          <cell r="B769">
            <v>39121011</v>
          </cell>
          <cell r="C769" t="str">
            <v>Fuentes de alimentacion continua</v>
          </cell>
          <cell r="D769">
            <v>343</v>
          </cell>
          <cell r="E769">
            <v>60295</v>
          </cell>
          <cell r="F769" t="str">
            <v>UNIDAD</v>
          </cell>
        </row>
        <row r="770">
          <cell r="B770">
            <v>39121015</v>
          </cell>
          <cell r="C770" t="str">
            <v>Reactores</v>
          </cell>
          <cell r="D770">
            <v>538</v>
          </cell>
          <cell r="E770">
            <v>800000</v>
          </cell>
          <cell r="F770" t="str">
            <v>UNIDAD</v>
          </cell>
        </row>
        <row r="771">
          <cell r="B771">
            <v>39121102</v>
          </cell>
          <cell r="C771" t="str">
            <v>Tomas o centros de medidores</v>
          </cell>
          <cell r="D771">
            <v>538</v>
          </cell>
          <cell r="E771">
            <v>4000</v>
          </cell>
          <cell r="F771" t="str">
            <v>UNIDAD</v>
          </cell>
        </row>
        <row r="772">
          <cell r="B772">
            <v>39121103</v>
          </cell>
          <cell r="C772" t="str">
            <v>Paneles</v>
          </cell>
          <cell r="D772">
            <v>343</v>
          </cell>
          <cell r="E772">
            <v>121000</v>
          </cell>
          <cell r="F772" t="str">
            <v>UNIDAD</v>
          </cell>
        </row>
        <row r="773">
          <cell r="B773">
            <v>39121104</v>
          </cell>
          <cell r="C773" t="str">
            <v>Centros de control de motor</v>
          </cell>
          <cell r="D773">
            <v>343</v>
          </cell>
          <cell r="E773">
            <v>1500000</v>
          </cell>
          <cell r="F773" t="str">
            <v>UNIDAD</v>
          </cell>
        </row>
        <row r="774">
          <cell r="B774">
            <v>39121106</v>
          </cell>
          <cell r="C774" t="str">
            <v>Sistemas de control o vigilancia de potencia</v>
          </cell>
          <cell r="D774">
            <v>538</v>
          </cell>
          <cell r="E774">
            <v>1500000</v>
          </cell>
          <cell r="F774" t="str">
            <v>UNIDAD</v>
          </cell>
        </row>
        <row r="775">
          <cell r="B775">
            <v>39121108</v>
          </cell>
          <cell r="C775" t="str">
            <v>Accesorios del panel de control o distribucion</v>
          </cell>
          <cell r="D775">
            <v>538</v>
          </cell>
          <cell r="E775">
            <v>850000</v>
          </cell>
          <cell r="F775" t="str">
            <v>UNIDAD</v>
          </cell>
        </row>
        <row r="776">
          <cell r="B776">
            <v>39121109</v>
          </cell>
          <cell r="C776" t="str">
            <v>Transformadores de transmision</v>
          </cell>
          <cell r="D776">
            <v>343</v>
          </cell>
          <cell r="E776">
            <v>1500000</v>
          </cell>
          <cell r="F776" t="str">
            <v>Unidad (Nr</v>
          </cell>
        </row>
        <row r="777">
          <cell r="B777">
            <v>39121205</v>
          </cell>
          <cell r="C777" t="str">
            <v>Canaletas para cables</v>
          </cell>
          <cell r="D777">
            <v>343</v>
          </cell>
          <cell r="E777">
            <v>12000</v>
          </cell>
          <cell r="F777" t="str">
            <v>METRO</v>
          </cell>
        </row>
        <row r="778">
          <cell r="B778">
            <v>39121303</v>
          </cell>
          <cell r="C778" t="str">
            <v>Cajas electricas</v>
          </cell>
          <cell r="D778">
            <v>343</v>
          </cell>
          <cell r="E778">
            <v>43400</v>
          </cell>
          <cell r="F778" t="str">
            <v>UNIDAD</v>
          </cell>
        </row>
        <row r="779">
          <cell r="B779">
            <v>39121306</v>
          </cell>
          <cell r="C779" t="str">
            <v>Cajas de conmutadores</v>
          </cell>
          <cell r="D779">
            <v>343</v>
          </cell>
          <cell r="E779">
            <v>10000000</v>
          </cell>
          <cell r="F779" t="str">
            <v>UNIDAD</v>
          </cell>
        </row>
        <row r="780">
          <cell r="B780">
            <v>39121308</v>
          </cell>
          <cell r="C780" t="str">
            <v>Cajas de toma de corriente</v>
          </cell>
          <cell r="D780">
            <v>343</v>
          </cell>
          <cell r="E780">
            <v>6000</v>
          </cell>
          <cell r="F780" t="str">
            <v>UNIDAD</v>
          </cell>
        </row>
        <row r="781">
          <cell r="B781">
            <v>39121309</v>
          </cell>
          <cell r="C781" t="str">
            <v>Cajas electricas especiales</v>
          </cell>
          <cell r="D781">
            <v>343</v>
          </cell>
          <cell r="E781">
            <v>57500</v>
          </cell>
          <cell r="F781" t="str">
            <v>UNIDAD</v>
          </cell>
        </row>
        <row r="782">
          <cell r="B782">
            <v>39121310</v>
          </cell>
          <cell r="C782" t="str">
            <v>Cajas de uso general</v>
          </cell>
          <cell r="D782">
            <v>343</v>
          </cell>
          <cell r="E782">
            <v>115000</v>
          </cell>
          <cell r="F782" t="str">
            <v>UNIDAD</v>
          </cell>
        </row>
        <row r="783">
          <cell r="B783">
            <v>39121311</v>
          </cell>
          <cell r="C783" t="str">
            <v>Accesorios electricos</v>
          </cell>
          <cell r="D783">
            <v>343</v>
          </cell>
          <cell r="E783">
            <v>450000</v>
          </cell>
          <cell r="F783" t="str">
            <v>UNIDAD</v>
          </cell>
        </row>
        <row r="784">
          <cell r="B784">
            <v>39121402</v>
          </cell>
          <cell r="C784" t="str">
            <v>Enchufes electricos</v>
          </cell>
          <cell r="D784">
            <v>343</v>
          </cell>
          <cell r="E784">
            <v>9900</v>
          </cell>
          <cell r="F784" t="str">
            <v>UNIDAD</v>
          </cell>
        </row>
        <row r="785">
          <cell r="B785">
            <v>39121403</v>
          </cell>
          <cell r="C785" t="str">
            <v>Enchufes espirales de sujecion</v>
          </cell>
          <cell r="D785">
            <v>343</v>
          </cell>
          <cell r="E785">
            <v>5000</v>
          </cell>
          <cell r="F785" t="str">
            <v>CAJA</v>
          </cell>
        </row>
        <row r="786">
          <cell r="B786">
            <v>39121405</v>
          </cell>
          <cell r="C786" t="str">
            <v>Terminales de cable o alambre</v>
          </cell>
          <cell r="D786">
            <v>343</v>
          </cell>
          <cell r="E786">
            <v>210000</v>
          </cell>
          <cell r="F786" t="str">
            <v>UNIDAD</v>
          </cell>
        </row>
        <row r="787">
          <cell r="B787">
            <v>39121407</v>
          </cell>
          <cell r="C787" t="str">
            <v>Regletas de conexiones</v>
          </cell>
          <cell r="D787">
            <v>538</v>
          </cell>
          <cell r="E787">
            <v>15000</v>
          </cell>
          <cell r="F787" t="str">
            <v>UNIDAD</v>
          </cell>
        </row>
        <row r="788">
          <cell r="B788">
            <v>39121409</v>
          </cell>
          <cell r="C788" t="str">
            <v>Conectores de cables electricos</v>
          </cell>
          <cell r="D788">
            <v>538</v>
          </cell>
          <cell r="E788">
            <v>141264</v>
          </cell>
          <cell r="F788" t="str">
            <v>ROLLO</v>
          </cell>
        </row>
        <row r="789">
          <cell r="B789">
            <v>39121414</v>
          </cell>
          <cell r="C789" t="str">
            <v>Conectores coaxiales</v>
          </cell>
          <cell r="D789">
            <v>343</v>
          </cell>
          <cell r="E789">
            <v>18000</v>
          </cell>
          <cell r="F789" t="str">
            <v>UNIDAD</v>
          </cell>
        </row>
        <row r="790">
          <cell r="B790">
            <v>39121425</v>
          </cell>
          <cell r="C790" t="str">
            <v>Separador de tablero de bornes</v>
          </cell>
          <cell r="D790">
            <v>533</v>
          </cell>
          <cell r="E790">
            <v>10890</v>
          </cell>
          <cell r="F790" t="str">
            <v>UNIDAD</v>
          </cell>
        </row>
        <row r="791">
          <cell r="B791">
            <v>39121429</v>
          </cell>
          <cell r="C791" t="str">
            <v>Conector de fibra optica</v>
          </cell>
          <cell r="D791">
            <v>543</v>
          </cell>
          <cell r="E791">
            <v>41865</v>
          </cell>
          <cell r="F791" t="str">
            <v>UNIDAD</v>
          </cell>
        </row>
        <row r="792">
          <cell r="B792">
            <v>39121432</v>
          </cell>
          <cell r="C792" t="str">
            <v>Terminales electricos</v>
          </cell>
          <cell r="D792">
            <v>538</v>
          </cell>
          <cell r="E792">
            <v>1000</v>
          </cell>
          <cell r="F792" t="str">
            <v>Unidad (Nr</v>
          </cell>
        </row>
        <row r="793">
          <cell r="B793">
            <v>39121434</v>
          </cell>
          <cell r="C793" t="str">
            <v>Conectores de tubos metalicos electricos (EMT)</v>
          </cell>
          <cell r="D793">
            <v>536</v>
          </cell>
          <cell r="E793">
            <v>7500</v>
          </cell>
          <cell r="F793" t="str">
            <v>UNIDAD</v>
          </cell>
        </row>
        <row r="794">
          <cell r="B794">
            <v>39121435</v>
          </cell>
          <cell r="C794" t="str">
            <v>Hilos o cables de conexion</v>
          </cell>
          <cell r="D794">
            <v>343</v>
          </cell>
          <cell r="E794">
            <v>75000</v>
          </cell>
          <cell r="F794" t="str">
            <v>ROLLO</v>
          </cell>
        </row>
        <row r="795">
          <cell r="B795">
            <v>39121436</v>
          </cell>
          <cell r="C795" t="str">
            <v>Electrodos</v>
          </cell>
          <cell r="D795">
            <v>343</v>
          </cell>
          <cell r="E795">
            <v>900</v>
          </cell>
          <cell r="F795" t="str">
            <v>UNIDAD</v>
          </cell>
        </row>
        <row r="796">
          <cell r="B796">
            <v>39121437</v>
          </cell>
          <cell r="C796" t="str">
            <v>Patines de toma de corriente</v>
          </cell>
          <cell r="D796">
            <v>343</v>
          </cell>
          <cell r="E796">
            <v>31824</v>
          </cell>
          <cell r="F796" t="str">
            <v>UNIDAD</v>
          </cell>
        </row>
        <row r="797">
          <cell r="B797">
            <v>39121502</v>
          </cell>
          <cell r="C797" t="str">
            <v>Conmutadores reductores</v>
          </cell>
          <cell r="D797">
            <v>343</v>
          </cell>
          <cell r="E797">
            <v>181818162</v>
          </cell>
          <cell r="F797" t="str">
            <v>UNIDAD</v>
          </cell>
        </row>
        <row r="798">
          <cell r="B798">
            <v>39121506</v>
          </cell>
          <cell r="C798" t="str">
            <v>Interruptores automaticos por caida de presion</v>
          </cell>
          <cell r="D798">
            <v>535</v>
          </cell>
          <cell r="E798">
            <v>58401000</v>
          </cell>
          <cell r="F798" t="str">
            <v>UNIDAD</v>
          </cell>
        </row>
        <row r="799">
          <cell r="B799">
            <v>39121510</v>
          </cell>
          <cell r="C799" t="str">
            <v>Interruptores de combinadores</v>
          </cell>
          <cell r="D799">
            <v>343</v>
          </cell>
          <cell r="E799">
            <v>27000</v>
          </cell>
          <cell r="F799" t="str">
            <v>UNIDAD</v>
          </cell>
        </row>
        <row r="800">
          <cell r="B800">
            <v>39121511</v>
          </cell>
          <cell r="C800" t="str">
            <v>Interruptores variables</v>
          </cell>
          <cell r="D800">
            <v>343</v>
          </cell>
          <cell r="E800">
            <v>200000</v>
          </cell>
          <cell r="F800" t="str">
            <v>UNIDAD</v>
          </cell>
        </row>
        <row r="801">
          <cell r="B801">
            <v>39121512</v>
          </cell>
          <cell r="C801" t="str">
            <v>Interruptores pulsadores</v>
          </cell>
          <cell r="D801">
            <v>343</v>
          </cell>
          <cell r="E801">
            <v>20000</v>
          </cell>
          <cell r="F801" t="str">
            <v>UNIDAD</v>
          </cell>
        </row>
        <row r="802">
          <cell r="B802">
            <v>39121514</v>
          </cell>
          <cell r="C802" t="str">
            <v>Reles de potencia</v>
          </cell>
          <cell r="D802">
            <v>343</v>
          </cell>
          <cell r="E802">
            <v>6300000</v>
          </cell>
          <cell r="F802" t="str">
            <v>Unidad (Nr</v>
          </cell>
        </row>
        <row r="803">
          <cell r="B803">
            <v>39121515</v>
          </cell>
          <cell r="C803" t="str">
            <v>Reles universales</v>
          </cell>
          <cell r="D803">
            <v>343</v>
          </cell>
          <cell r="E803">
            <v>70000</v>
          </cell>
          <cell r="F803" t="str">
            <v>UNIDAD</v>
          </cell>
        </row>
        <row r="804">
          <cell r="B804">
            <v>39121518</v>
          </cell>
          <cell r="C804" t="str">
            <v>Reles de mercurio</v>
          </cell>
          <cell r="D804">
            <v>343</v>
          </cell>
          <cell r="E804">
            <v>100000</v>
          </cell>
          <cell r="F804" t="str">
            <v>Unidad (Nr</v>
          </cell>
        </row>
        <row r="805">
          <cell r="B805">
            <v>39121521</v>
          </cell>
          <cell r="C805" t="str">
            <v>Controles de motor de arranque</v>
          </cell>
          <cell r="D805">
            <v>538</v>
          </cell>
          <cell r="E805">
            <v>447700</v>
          </cell>
          <cell r="F805" t="str">
            <v>UNIDAD</v>
          </cell>
        </row>
        <row r="806">
          <cell r="B806">
            <v>39121522</v>
          </cell>
          <cell r="C806" t="str">
            <v>Contactos electricos</v>
          </cell>
          <cell r="D806">
            <v>538</v>
          </cell>
          <cell r="E806">
            <v>900000</v>
          </cell>
          <cell r="F806" t="str">
            <v>UNIDAD</v>
          </cell>
        </row>
        <row r="807">
          <cell r="B807">
            <v>39121523</v>
          </cell>
          <cell r="C807" t="str">
            <v>Temporizadores</v>
          </cell>
          <cell r="D807">
            <v>538</v>
          </cell>
          <cell r="E807">
            <v>176667</v>
          </cell>
          <cell r="F807" t="str">
            <v>UNIDAD</v>
          </cell>
        </row>
        <row r="808">
          <cell r="B808">
            <v>39121525</v>
          </cell>
          <cell r="C808" t="str">
            <v>Interruptores infusibles</v>
          </cell>
          <cell r="D808">
            <v>343</v>
          </cell>
          <cell r="E808">
            <v>138000</v>
          </cell>
          <cell r="F808" t="str">
            <v>Unidad (Nr</v>
          </cell>
        </row>
        <row r="809">
          <cell r="B809">
            <v>39121529</v>
          </cell>
          <cell r="C809" t="str">
            <v>Contactores</v>
          </cell>
          <cell r="D809">
            <v>343</v>
          </cell>
          <cell r="E809">
            <v>60000</v>
          </cell>
          <cell r="F809" t="str">
            <v>UNIDAD</v>
          </cell>
        </row>
        <row r="810">
          <cell r="B810">
            <v>39121535</v>
          </cell>
          <cell r="C810" t="str">
            <v>Reles de control</v>
          </cell>
          <cell r="D810">
            <v>343</v>
          </cell>
          <cell r="E810">
            <v>20879</v>
          </cell>
          <cell r="F810" t="str">
            <v>UNIDAD</v>
          </cell>
        </row>
        <row r="811">
          <cell r="B811">
            <v>39121539</v>
          </cell>
          <cell r="C811" t="str">
            <v>Conmutadores de llave</v>
          </cell>
          <cell r="D811">
            <v>538</v>
          </cell>
          <cell r="E811">
            <v>60000</v>
          </cell>
          <cell r="F811" t="str">
            <v>UNIDAD</v>
          </cell>
        </row>
        <row r="812">
          <cell r="B812">
            <v>39121540</v>
          </cell>
          <cell r="C812" t="str">
            <v>Interruptores de mercurio</v>
          </cell>
          <cell r="D812">
            <v>538</v>
          </cell>
          <cell r="E812">
            <v>30000</v>
          </cell>
          <cell r="F812" t="str">
            <v>UNIDAD</v>
          </cell>
        </row>
        <row r="813">
          <cell r="B813">
            <v>39121550</v>
          </cell>
          <cell r="C813" t="str">
            <v>Conmutadores de proximidad</v>
          </cell>
          <cell r="D813">
            <v>538</v>
          </cell>
          <cell r="E813">
            <v>300000</v>
          </cell>
          <cell r="F813" t="str">
            <v>Unidad (Nr</v>
          </cell>
        </row>
        <row r="814">
          <cell r="B814">
            <v>39121601</v>
          </cell>
          <cell r="C814" t="str">
            <v>Disyuntores</v>
          </cell>
          <cell r="D814">
            <v>343</v>
          </cell>
          <cell r="E814">
            <v>10000</v>
          </cell>
          <cell r="F814" t="str">
            <v>UNIDAD</v>
          </cell>
        </row>
        <row r="815">
          <cell r="B815">
            <v>39121602</v>
          </cell>
          <cell r="C815" t="str">
            <v>Interruptores magneticos</v>
          </cell>
          <cell r="D815">
            <v>343</v>
          </cell>
          <cell r="E815">
            <v>22000</v>
          </cell>
          <cell r="F815" t="str">
            <v>UNIDAD</v>
          </cell>
        </row>
        <row r="816">
          <cell r="B816">
            <v>39121610</v>
          </cell>
          <cell r="C816" t="str">
            <v>Supresor de ondas</v>
          </cell>
          <cell r="D816">
            <v>343</v>
          </cell>
          <cell r="E816">
            <v>20790</v>
          </cell>
          <cell r="F816" t="str">
            <v>UNIDAD</v>
          </cell>
        </row>
        <row r="817">
          <cell r="B817">
            <v>39121703</v>
          </cell>
          <cell r="C817" t="str">
            <v>Enlaces de cables</v>
          </cell>
          <cell r="D817">
            <v>343</v>
          </cell>
          <cell r="E817">
            <v>800</v>
          </cell>
          <cell r="F817" t="str">
            <v>Unidad (Nr</v>
          </cell>
        </row>
        <row r="818">
          <cell r="B818">
            <v>39121705</v>
          </cell>
          <cell r="C818" t="str">
            <v>Grapas para cables</v>
          </cell>
          <cell r="D818">
            <v>343</v>
          </cell>
          <cell r="E818">
            <v>12000</v>
          </cell>
          <cell r="F818" t="str">
            <v>CAJA</v>
          </cell>
        </row>
        <row r="819">
          <cell r="B819">
            <v>39121718</v>
          </cell>
          <cell r="C819" t="str">
            <v>Kits de empalme de cables</v>
          </cell>
          <cell r="D819">
            <v>343</v>
          </cell>
          <cell r="E819">
            <v>475000</v>
          </cell>
          <cell r="F819" t="str">
            <v>Unidad (Nr</v>
          </cell>
        </row>
        <row r="820">
          <cell r="B820">
            <v>39121721</v>
          </cell>
          <cell r="C820" t="str">
            <v>Aislantes electricos</v>
          </cell>
          <cell r="D820">
            <v>343</v>
          </cell>
          <cell r="E820">
            <v>24559</v>
          </cell>
          <cell r="F820" t="str">
            <v>UNIDAD</v>
          </cell>
        </row>
        <row r="821">
          <cell r="B821">
            <v>40101604</v>
          </cell>
          <cell r="C821" t="str">
            <v>Ventiladores</v>
          </cell>
          <cell r="D821">
            <v>541</v>
          </cell>
          <cell r="E821">
            <v>193333</v>
          </cell>
          <cell r="F821" t="str">
            <v>Unidad (Nr</v>
          </cell>
        </row>
        <row r="822">
          <cell r="B822">
            <v>40101701</v>
          </cell>
          <cell r="C822" t="str">
            <v>Aires acondicionados</v>
          </cell>
          <cell r="D822">
            <v>541</v>
          </cell>
          <cell r="E822">
            <v>3100000</v>
          </cell>
          <cell r="F822" t="str">
            <v>UNIDAD</v>
          </cell>
        </row>
        <row r="823">
          <cell r="B823">
            <v>40101808</v>
          </cell>
          <cell r="C823" t="str">
            <v>Estufas de la calefaccion</v>
          </cell>
          <cell r="D823">
            <v>541</v>
          </cell>
          <cell r="E823">
            <v>180000</v>
          </cell>
          <cell r="F823" t="str">
            <v>UNIDAD</v>
          </cell>
        </row>
        <row r="824">
          <cell r="B824">
            <v>40101826</v>
          </cell>
          <cell r="C824" t="str">
            <v>Calentadores de agua industriales</v>
          </cell>
          <cell r="D824">
            <v>533</v>
          </cell>
          <cell r="E824">
            <v>3850000</v>
          </cell>
          <cell r="F824" t="str">
            <v>UNIDAD</v>
          </cell>
        </row>
        <row r="825">
          <cell r="B825">
            <v>40101830</v>
          </cell>
          <cell r="C825" t="str">
            <v>Elementos calentadores</v>
          </cell>
          <cell r="D825">
            <v>533</v>
          </cell>
          <cell r="E825">
            <v>4400</v>
          </cell>
          <cell r="F825" t="str">
            <v>Unidad (Nr</v>
          </cell>
        </row>
        <row r="826">
          <cell r="B826">
            <v>40101833</v>
          </cell>
          <cell r="C826" t="str">
            <v>Dispositivo de encendido de calentador o caldera</v>
          </cell>
          <cell r="D826">
            <v>541</v>
          </cell>
          <cell r="E826">
            <v>30597</v>
          </cell>
          <cell r="F826" t="str">
            <v>UNIDAD</v>
          </cell>
        </row>
        <row r="827">
          <cell r="B827">
            <v>40101834</v>
          </cell>
          <cell r="C827" t="str">
            <v>Quemadores</v>
          </cell>
          <cell r="D827">
            <v>541</v>
          </cell>
          <cell r="E827">
            <v>11887792</v>
          </cell>
          <cell r="F827" t="str">
            <v>UNIDAD</v>
          </cell>
        </row>
        <row r="828">
          <cell r="B828">
            <v>40101901</v>
          </cell>
          <cell r="C828" t="str">
            <v>Vaporizadores</v>
          </cell>
          <cell r="D828">
            <v>541</v>
          </cell>
          <cell r="E828">
            <v>10000000</v>
          </cell>
          <cell r="F828" t="str">
            <v>UNIDAD</v>
          </cell>
        </row>
        <row r="829">
          <cell r="B829">
            <v>40141602</v>
          </cell>
          <cell r="C829" t="str">
            <v>Valvulas de aguja</v>
          </cell>
          <cell r="D829">
            <v>533</v>
          </cell>
          <cell r="E829">
            <v>104000</v>
          </cell>
          <cell r="F829" t="str">
            <v>CAJA</v>
          </cell>
        </row>
        <row r="830">
          <cell r="B830">
            <v>40141603</v>
          </cell>
          <cell r="C830" t="str">
            <v>Valvulas neumaticas</v>
          </cell>
          <cell r="D830">
            <v>538</v>
          </cell>
          <cell r="E830">
            <v>50000</v>
          </cell>
          <cell r="F830" t="str">
            <v>UNIDAD</v>
          </cell>
        </row>
        <row r="831">
          <cell r="B831">
            <v>40141605</v>
          </cell>
          <cell r="C831" t="str">
            <v>Valvulas de solenoide</v>
          </cell>
          <cell r="D831">
            <v>392</v>
          </cell>
          <cell r="E831">
            <v>11000000</v>
          </cell>
          <cell r="F831" t="str">
            <v>UNIDAD</v>
          </cell>
        </row>
        <row r="832">
          <cell r="B832">
            <v>40141606</v>
          </cell>
          <cell r="C832" t="str">
            <v>Valvulas de descarga</v>
          </cell>
          <cell r="D832">
            <v>538</v>
          </cell>
          <cell r="E832">
            <v>98500</v>
          </cell>
          <cell r="F832" t="str">
            <v>CAJA</v>
          </cell>
        </row>
        <row r="833">
          <cell r="B833">
            <v>40141609</v>
          </cell>
          <cell r="C833" t="str">
            <v>Valvulas de control</v>
          </cell>
          <cell r="D833">
            <v>392</v>
          </cell>
          <cell r="E833">
            <v>8000</v>
          </cell>
          <cell r="F833" t="str">
            <v>UNIDAD</v>
          </cell>
        </row>
        <row r="834">
          <cell r="B834">
            <v>40141610</v>
          </cell>
          <cell r="C834" t="str">
            <v>Valvulas de flotador</v>
          </cell>
          <cell r="D834">
            <v>533</v>
          </cell>
          <cell r="E834">
            <v>120000</v>
          </cell>
          <cell r="F834" t="str">
            <v>CAJA</v>
          </cell>
        </row>
        <row r="835">
          <cell r="B835">
            <v>40141611</v>
          </cell>
          <cell r="C835" t="str">
            <v>Valvulas esfericas</v>
          </cell>
          <cell r="D835">
            <v>533</v>
          </cell>
          <cell r="E835">
            <v>235000</v>
          </cell>
          <cell r="F835" t="str">
            <v>CAJA</v>
          </cell>
        </row>
        <row r="836">
          <cell r="B836">
            <v>40141616</v>
          </cell>
          <cell r="C836" t="str">
            <v>Piezas de valvula o accesorios</v>
          </cell>
          <cell r="D836">
            <v>533</v>
          </cell>
          <cell r="E836">
            <v>4000000</v>
          </cell>
          <cell r="F836" t="str">
            <v>UNIDAD</v>
          </cell>
        </row>
        <row r="837">
          <cell r="B837">
            <v>40141618</v>
          </cell>
          <cell r="C837" t="str">
            <v>Valvulas de retencion a bola</v>
          </cell>
          <cell r="D837">
            <v>533</v>
          </cell>
          <cell r="E837">
            <v>16500000</v>
          </cell>
          <cell r="F837" t="str">
            <v>UNIDAD</v>
          </cell>
        </row>
        <row r="838">
          <cell r="B838">
            <v>40141625</v>
          </cell>
          <cell r="C838" t="str">
            <v>Valvulas purgadora de sedimentos o lodo</v>
          </cell>
          <cell r="D838">
            <v>533</v>
          </cell>
          <cell r="E838">
            <v>87000</v>
          </cell>
          <cell r="F838" t="str">
            <v>UNIDAD</v>
          </cell>
        </row>
        <row r="839">
          <cell r="B839">
            <v>40141628</v>
          </cell>
          <cell r="C839" t="str">
            <v>Valvulas pilotos</v>
          </cell>
          <cell r="D839">
            <v>533</v>
          </cell>
          <cell r="E839">
            <v>500000</v>
          </cell>
          <cell r="F839" t="str">
            <v>UNIDAD</v>
          </cell>
        </row>
        <row r="840">
          <cell r="B840">
            <v>40141629</v>
          </cell>
          <cell r="C840" t="str">
            <v>Valvulas apretadoras</v>
          </cell>
          <cell r="D840">
            <v>533</v>
          </cell>
          <cell r="E840">
            <v>500000</v>
          </cell>
          <cell r="F840" t="str">
            <v>UNIDAD</v>
          </cell>
        </row>
        <row r="841">
          <cell r="B841">
            <v>40141630</v>
          </cell>
          <cell r="C841" t="str">
            <v>Valvulas de control de embolo</v>
          </cell>
          <cell r="D841">
            <v>533</v>
          </cell>
          <cell r="E841">
            <v>2750</v>
          </cell>
          <cell r="F841" t="str">
            <v>UNIDAD</v>
          </cell>
        </row>
        <row r="842">
          <cell r="B842">
            <v>40141631</v>
          </cell>
          <cell r="C842" t="str">
            <v>Valvulas de bombas</v>
          </cell>
          <cell r="D842">
            <v>533</v>
          </cell>
          <cell r="E842">
            <v>15000</v>
          </cell>
          <cell r="F842" t="str">
            <v>CAJA</v>
          </cell>
        </row>
        <row r="843">
          <cell r="B843">
            <v>40141634</v>
          </cell>
          <cell r="C843" t="str">
            <v>Valvulas de retencion a bisagra</v>
          </cell>
          <cell r="D843">
            <v>533</v>
          </cell>
          <cell r="E843">
            <v>9000</v>
          </cell>
          <cell r="F843" t="str">
            <v>UNIDAD</v>
          </cell>
        </row>
        <row r="844">
          <cell r="B844">
            <v>40141636</v>
          </cell>
          <cell r="C844" t="str">
            <v>Equipos de valvulas</v>
          </cell>
          <cell r="D844">
            <v>533</v>
          </cell>
          <cell r="E844">
            <v>55000</v>
          </cell>
          <cell r="F844" t="str">
            <v>UNIDAD</v>
          </cell>
        </row>
        <row r="845">
          <cell r="B845">
            <v>40141702</v>
          </cell>
          <cell r="C845" t="str">
            <v>Grifos</v>
          </cell>
          <cell r="D845">
            <v>538</v>
          </cell>
          <cell r="E845">
            <v>23794</v>
          </cell>
          <cell r="F845" t="str">
            <v>UNIDAD</v>
          </cell>
        </row>
        <row r="846">
          <cell r="B846">
            <v>40141705</v>
          </cell>
          <cell r="C846" t="str">
            <v>Caños</v>
          </cell>
          <cell r="D846">
            <v>397</v>
          </cell>
          <cell r="E846">
            <v>35000</v>
          </cell>
          <cell r="F846" t="str">
            <v>METRO</v>
          </cell>
        </row>
        <row r="847">
          <cell r="B847">
            <v>40141716</v>
          </cell>
          <cell r="C847" t="str">
            <v>Sifones en P</v>
          </cell>
          <cell r="D847">
            <v>397</v>
          </cell>
          <cell r="E847">
            <v>16850</v>
          </cell>
          <cell r="F847" t="str">
            <v>CAJA</v>
          </cell>
        </row>
        <row r="848">
          <cell r="B848">
            <v>40141735</v>
          </cell>
          <cell r="C848" t="str">
            <v>Embudos</v>
          </cell>
          <cell r="D848">
            <v>538</v>
          </cell>
          <cell r="E848">
            <v>10500</v>
          </cell>
          <cell r="F848" t="str">
            <v>UNIDAD</v>
          </cell>
        </row>
        <row r="849">
          <cell r="B849">
            <v>40141736</v>
          </cell>
          <cell r="C849" t="str">
            <v>Engrasador</v>
          </cell>
          <cell r="D849">
            <v>538</v>
          </cell>
          <cell r="E849">
            <v>100000</v>
          </cell>
          <cell r="F849" t="str">
            <v>UNIDAD</v>
          </cell>
        </row>
        <row r="850">
          <cell r="B850">
            <v>40141745</v>
          </cell>
          <cell r="C850" t="str">
            <v>Tapones fusible</v>
          </cell>
          <cell r="D850">
            <v>538</v>
          </cell>
          <cell r="E850">
            <v>500</v>
          </cell>
          <cell r="F850" t="str">
            <v>UNIDAD</v>
          </cell>
        </row>
        <row r="851">
          <cell r="B851">
            <v>40141914</v>
          </cell>
          <cell r="C851" t="str">
            <v>Conducciones o conductos de plastico</v>
          </cell>
          <cell r="D851">
            <v>398</v>
          </cell>
          <cell r="E851">
            <v>2500</v>
          </cell>
          <cell r="F851" t="str">
            <v>UNIDAD</v>
          </cell>
        </row>
        <row r="852">
          <cell r="B852">
            <v>40142109</v>
          </cell>
          <cell r="C852" t="str">
            <v>Tuberia de hormigon</v>
          </cell>
          <cell r="D852">
            <v>398</v>
          </cell>
          <cell r="E852">
            <v>1700000</v>
          </cell>
          <cell r="F852" t="str">
            <v>UNIDAD</v>
          </cell>
        </row>
        <row r="853">
          <cell r="B853">
            <v>40142121</v>
          </cell>
          <cell r="C853" t="str">
            <v>Carretes de manguera</v>
          </cell>
          <cell r="D853">
            <v>396</v>
          </cell>
          <cell r="E853">
            <v>18000</v>
          </cell>
          <cell r="F853" t="str">
            <v>UNIDAD</v>
          </cell>
        </row>
        <row r="854">
          <cell r="B854">
            <v>40142122</v>
          </cell>
          <cell r="C854" t="str">
            <v>Tubo de vidrio</v>
          </cell>
          <cell r="D854">
            <v>345</v>
          </cell>
          <cell r="E854">
            <v>400000</v>
          </cell>
          <cell r="F854" t="str">
            <v>CAJA</v>
          </cell>
        </row>
        <row r="855">
          <cell r="B855">
            <v>40142302</v>
          </cell>
          <cell r="C855" t="str">
            <v>Salidas de ramal de tuberia</v>
          </cell>
          <cell r="D855">
            <v>538</v>
          </cell>
          <cell r="E855">
            <v>3300</v>
          </cell>
          <cell r="F855" t="str">
            <v>UNIDAD</v>
          </cell>
        </row>
        <row r="856">
          <cell r="B856">
            <v>40142307</v>
          </cell>
          <cell r="C856" t="str">
            <v>Extremos cortos de tuberia para soldar</v>
          </cell>
          <cell r="D856">
            <v>538</v>
          </cell>
          <cell r="E856">
            <v>7200</v>
          </cell>
          <cell r="F856" t="str">
            <v>UNIDAD</v>
          </cell>
        </row>
        <row r="857">
          <cell r="B857">
            <v>40142313</v>
          </cell>
          <cell r="C857" t="str">
            <v>Tapon de tuberia</v>
          </cell>
          <cell r="D857">
            <v>538</v>
          </cell>
          <cell r="E857">
            <v>193</v>
          </cell>
          <cell r="F857" t="str">
            <v>UNIDAD</v>
          </cell>
        </row>
        <row r="858">
          <cell r="B858">
            <v>40142314</v>
          </cell>
          <cell r="C858" t="str">
            <v>Buje de tuberia</v>
          </cell>
          <cell r="D858">
            <v>538</v>
          </cell>
          <cell r="E858">
            <v>10950</v>
          </cell>
          <cell r="F858" t="str">
            <v>UNIDAD</v>
          </cell>
        </row>
        <row r="859">
          <cell r="B859">
            <v>40142317</v>
          </cell>
          <cell r="C859" t="str">
            <v>Codo de tuberia</v>
          </cell>
          <cell r="D859">
            <v>538</v>
          </cell>
          <cell r="E859">
            <v>22000</v>
          </cell>
          <cell r="F859" t="str">
            <v>UNIDAD</v>
          </cell>
        </row>
        <row r="860">
          <cell r="B860">
            <v>40142320</v>
          </cell>
          <cell r="C860" t="str">
            <v>Uniones de tuberia</v>
          </cell>
          <cell r="D860">
            <v>538</v>
          </cell>
          <cell r="E860">
            <v>141500</v>
          </cell>
          <cell r="F860" t="str">
            <v>UNIDAD</v>
          </cell>
        </row>
        <row r="861">
          <cell r="B861">
            <v>40142321</v>
          </cell>
          <cell r="C861" t="str">
            <v>Acoplamientos de reduccion de tuberia</v>
          </cell>
          <cell r="D861">
            <v>538</v>
          </cell>
          <cell r="E861">
            <v>1400</v>
          </cell>
          <cell r="F861" t="str">
            <v>UNIDAD</v>
          </cell>
        </row>
        <row r="862">
          <cell r="B862">
            <v>40142324</v>
          </cell>
          <cell r="C862" t="str">
            <v>Cajas de conexiones de tuberias</v>
          </cell>
          <cell r="D862">
            <v>538</v>
          </cell>
          <cell r="E862">
            <v>1050</v>
          </cell>
          <cell r="F862" t="str">
            <v>UNIDAD</v>
          </cell>
        </row>
        <row r="863">
          <cell r="B863">
            <v>40142604</v>
          </cell>
          <cell r="C863" t="str">
            <v>Codos de tubo</v>
          </cell>
          <cell r="D863">
            <v>346</v>
          </cell>
          <cell r="E863">
            <v>11000</v>
          </cell>
          <cell r="F863" t="str">
            <v>UNIDAD</v>
          </cell>
        </row>
        <row r="864">
          <cell r="B864">
            <v>40142605</v>
          </cell>
          <cell r="C864" t="str">
            <v>Piezas en T de tubo</v>
          </cell>
          <cell r="D864">
            <v>346</v>
          </cell>
          <cell r="E864">
            <v>2800</v>
          </cell>
          <cell r="F864" t="str">
            <v>UNIDAD</v>
          </cell>
        </row>
        <row r="865">
          <cell r="B865">
            <v>40142606</v>
          </cell>
          <cell r="C865" t="str">
            <v>Conexiones de tubo</v>
          </cell>
          <cell r="D865">
            <v>346</v>
          </cell>
          <cell r="E865">
            <v>10000</v>
          </cell>
          <cell r="F865" t="str">
            <v>UNIDAD</v>
          </cell>
        </row>
        <row r="866">
          <cell r="B866">
            <v>40142607</v>
          </cell>
          <cell r="C866" t="str">
            <v>Tapas de tubo</v>
          </cell>
          <cell r="D866">
            <v>346</v>
          </cell>
          <cell r="E866">
            <v>65</v>
          </cell>
          <cell r="F866" t="str">
            <v>UNIDAD</v>
          </cell>
        </row>
        <row r="867">
          <cell r="B867">
            <v>40142609</v>
          </cell>
          <cell r="C867" t="str">
            <v>Tapones de tubo</v>
          </cell>
          <cell r="D867">
            <v>346</v>
          </cell>
          <cell r="E867">
            <v>193</v>
          </cell>
          <cell r="F867" t="str">
            <v>UNIDAD</v>
          </cell>
        </row>
        <row r="868">
          <cell r="B868">
            <v>40142610</v>
          </cell>
          <cell r="C868" t="str">
            <v>Acoplamientos de tubo</v>
          </cell>
          <cell r="D868">
            <v>346</v>
          </cell>
          <cell r="E868">
            <v>8000</v>
          </cell>
          <cell r="F868" t="str">
            <v>UNIDAD</v>
          </cell>
        </row>
        <row r="869">
          <cell r="B869">
            <v>40142612</v>
          </cell>
          <cell r="C869" t="str">
            <v>Adaptadores de tubo</v>
          </cell>
          <cell r="D869">
            <v>346</v>
          </cell>
          <cell r="E869">
            <v>8115</v>
          </cell>
          <cell r="F869" t="str">
            <v>UNIDAD</v>
          </cell>
        </row>
        <row r="870">
          <cell r="B870">
            <v>40142613</v>
          </cell>
          <cell r="C870" t="str">
            <v>Conectores de tubo</v>
          </cell>
          <cell r="D870">
            <v>346</v>
          </cell>
          <cell r="E870">
            <v>9000</v>
          </cell>
          <cell r="F870" t="str">
            <v>Unidad (Nr</v>
          </cell>
        </row>
        <row r="871">
          <cell r="B871">
            <v>40142615</v>
          </cell>
          <cell r="C871" t="str">
            <v>Reductores de tubo</v>
          </cell>
          <cell r="D871">
            <v>346</v>
          </cell>
          <cell r="E871">
            <v>26200</v>
          </cell>
          <cell r="F871" t="str">
            <v>KILO</v>
          </cell>
        </row>
        <row r="872">
          <cell r="B872">
            <v>40151501</v>
          </cell>
          <cell r="C872" t="str">
            <v>Bombas de aire</v>
          </cell>
          <cell r="D872">
            <v>533</v>
          </cell>
          <cell r="E872">
            <v>626900</v>
          </cell>
          <cell r="F872" t="str">
            <v>UNIDAD</v>
          </cell>
        </row>
        <row r="873">
          <cell r="B873">
            <v>40151502</v>
          </cell>
          <cell r="C873" t="str">
            <v>Bombas de vacio</v>
          </cell>
          <cell r="D873">
            <v>533</v>
          </cell>
          <cell r="E873">
            <v>2000000</v>
          </cell>
          <cell r="F873" t="str">
            <v>UNIDAD</v>
          </cell>
        </row>
        <row r="874">
          <cell r="B874">
            <v>40151503</v>
          </cell>
          <cell r="C874" t="str">
            <v>Bombas centrifugas</v>
          </cell>
          <cell r="D874">
            <v>538</v>
          </cell>
          <cell r="E874">
            <v>5336500</v>
          </cell>
          <cell r="F874" t="str">
            <v>UNIDAD</v>
          </cell>
        </row>
        <row r="875">
          <cell r="B875">
            <v>40151504</v>
          </cell>
          <cell r="C875" t="str">
            <v>Bombas de circulacion</v>
          </cell>
          <cell r="D875">
            <v>533</v>
          </cell>
          <cell r="E875">
            <v>15000000</v>
          </cell>
          <cell r="F875" t="str">
            <v>UNIDAD</v>
          </cell>
        </row>
        <row r="876">
          <cell r="B876">
            <v>40151509</v>
          </cell>
          <cell r="C876" t="str">
            <v>Bombas alternativas</v>
          </cell>
          <cell r="D876">
            <v>538</v>
          </cell>
          <cell r="E876">
            <v>328000</v>
          </cell>
          <cell r="F876" t="str">
            <v>UNIDAD</v>
          </cell>
        </row>
        <row r="877">
          <cell r="B877">
            <v>40151510</v>
          </cell>
          <cell r="C877" t="str">
            <v>Bombas de agua</v>
          </cell>
          <cell r="D877">
            <v>538</v>
          </cell>
          <cell r="E877">
            <v>4000000</v>
          </cell>
          <cell r="F877" t="str">
            <v>Docena</v>
          </cell>
        </row>
        <row r="878">
          <cell r="B878">
            <v>40151511</v>
          </cell>
          <cell r="C878" t="str">
            <v>Bombas de pozo</v>
          </cell>
          <cell r="D878">
            <v>538</v>
          </cell>
          <cell r="E878">
            <v>18000000</v>
          </cell>
          <cell r="F878" t="str">
            <v>UNIDAD</v>
          </cell>
        </row>
        <row r="879">
          <cell r="B879">
            <v>40151514</v>
          </cell>
          <cell r="C879" t="str">
            <v>Bombas de vapor</v>
          </cell>
          <cell r="D879">
            <v>533</v>
          </cell>
          <cell r="E879">
            <v>26640</v>
          </cell>
          <cell r="F879" t="str">
            <v>UNIDAD</v>
          </cell>
        </row>
        <row r="880">
          <cell r="B880">
            <v>40151517</v>
          </cell>
          <cell r="C880" t="str">
            <v>Bombas de aguas residuales</v>
          </cell>
          <cell r="D880">
            <v>538</v>
          </cell>
          <cell r="E880">
            <v>1800000</v>
          </cell>
          <cell r="F880" t="str">
            <v>UNIDAD</v>
          </cell>
        </row>
        <row r="881">
          <cell r="B881">
            <v>40151519</v>
          </cell>
          <cell r="C881" t="str">
            <v>Bombas para servicios sanitarios</v>
          </cell>
          <cell r="D881">
            <v>538</v>
          </cell>
          <cell r="E881">
            <v>43788</v>
          </cell>
          <cell r="F881" t="str">
            <v>UNIDAD</v>
          </cell>
        </row>
        <row r="882">
          <cell r="B882">
            <v>40151524</v>
          </cell>
          <cell r="C882" t="str">
            <v>Bombas de aceite</v>
          </cell>
          <cell r="D882">
            <v>538</v>
          </cell>
          <cell r="E882">
            <v>10000000</v>
          </cell>
          <cell r="F882" t="str">
            <v>UNIDAD</v>
          </cell>
        </row>
        <row r="883">
          <cell r="B883">
            <v>40151525</v>
          </cell>
          <cell r="C883" t="str">
            <v>Bombas de arena</v>
          </cell>
          <cell r="D883">
            <v>538</v>
          </cell>
          <cell r="E883">
            <v>40000</v>
          </cell>
          <cell r="F883" t="str">
            <v>CARGA</v>
          </cell>
        </row>
        <row r="884">
          <cell r="B884">
            <v>40151532</v>
          </cell>
          <cell r="C884" t="str">
            <v>Bombas de combustible</v>
          </cell>
          <cell r="D884">
            <v>538</v>
          </cell>
          <cell r="E884">
            <v>858000</v>
          </cell>
          <cell r="F884" t="str">
            <v>UNIDAD</v>
          </cell>
        </row>
        <row r="885">
          <cell r="B885">
            <v>40151533</v>
          </cell>
          <cell r="C885" t="str">
            <v>Bombas hidraulicas</v>
          </cell>
          <cell r="D885">
            <v>533</v>
          </cell>
          <cell r="E885">
            <v>20000000</v>
          </cell>
          <cell r="F885" t="str">
            <v>UNIDAD</v>
          </cell>
        </row>
        <row r="886">
          <cell r="B886">
            <v>40151559</v>
          </cell>
          <cell r="C886" t="str">
            <v>Bombas simplex</v>
          </cell>
          <cell r="D886">
            <v>538</v>
          </cell>
          <cell r="E886">
            <v>55000</v>
          </cell>
          <cell r="F886" t="str">
            <v>CAJA</v>
          </cell>
        </row>
        <row r="887">
          <cell r="B887">
            <v>40151601</v>
          </cell>
          <cell r="C887" t="str">
            <v>Compresores de aire</v>
          </cell>
          <cell r="D887">
            <v>533</v>
          </cell>
          <cell r="E887">
            <v>178200</v>
          </cell>
          <cell r="F887" t="str">
            <v>UNIDAD</v>
          </cell>
        </row>
        <row r="888">
          <cell r="B888">
            <v>40151603</v>
          </cell>
          <cell r="C888" t="str">
            <v>Compresores de diafragma</v>
          </cell>
          <cell r="D888">
            <v>533</v>
          </cell>
          <cell r="E888">
            <v>15000000</v>
          </cell>
          <cell r="F888" t="str">
            <v>UNIDAD</v>
          </cell>
        </row>
        <row r="889">
          <cell r="B889">
            <v>40151607</v>
          </cell>
          <cell r="C889" t="str">
            <v>Compresores refrigerantes</v>
          </cell>
          <cell r="D889">
            <v>533</v>
          </cell>
          <cell r="E889">
            <v>220000</v>
          </cell>
          <cell r="F889" t="str">
            <v>UNIDAD</v>
          </cell>
        </row>
        <row r="890">
          <cell r="B890">
            <v>40151612</v>
          </cell>
          <cell r="C890" t="str">
            <v>Compresores centrifugos</v>
          </cell>
          <cell r="D890">
            <v>533</v>
          </cell>
          <cell r="E890">
            <v>18000000</v>
          </cell>
          <cell r="F890" t="str">
            <v>UNIDAD</v>
          </cell>
        </row>
        <row r="891">
          <cell r="B891">
            <v>40151616</v>
          </cell>
          <cell r="C891" t="str">
            <v>Kits de compresor</v>
          </cell>
          <cell r="D891">
            <v>538</v>
          </cell>
          <cell r="E891">
            <v>264000</v>
          </cell>
          <cell r="F891" t="str">
            <v>UNIDAD</v>
          </cell>
        </row>
        <row r="892">
          <cell r="B892">
            <v>40151721</v>
          </cell>
          <cell r="C892" t="str">
            <v>Piezas de repuesto de la bomba de agua</v>
          </cell>
          <cell r="D892">
            <v>538</v>
          </cell>
          <cell r="E892">
            <v>90000</v>
          </cell>
          <cell r="F892" t="str">
            <v>UNIDAD</v>
          </cell>
        </row>
        <row r="893">
          <cell r="B893">
            <v>40151728</v>
          </cell>
          <cell r="C893" t="str">
            <v>Kits de reparacion de bombas</v>
          </cell>
          <cell r="D893">
            <v>538</v>
          </cell>
          <cell r="E893">
            <v>49000</v>
          </cell>
          <cell r="F893" t="str">
            <v>EVENTO</v>
          </cell>
        </row>
        <row r="894">
          <cell r="B894">
            <v>40161502</v>
          </cell>
          <cell r="C894" t="str">
            <v>Filtros de agua</v>
          </cell>
          <cell r="D894">
            <v>538</v>
          </cell>
          <cell r="E894">
            <v>78000</v>
          </cell>
          <cell r="F894" t="str">
            <v>UNIDAD</v>
          </cell>
        </row>
        <row r="895">
          <cell r="B895">
            <v>40161503</v>
          </cell>
          <cell r="C895" t="str">
            <v>Captadores de polvo</v>
          </cell>
          <cell r="D895">
            <v>538</v>
          </cell>
          <cell r="E895">
            <v>16837</v>
          </cell>
          <cell r="F895" t="str">
            <v>CAJA</v>
          </cell>
        </row>
        <row r="896">
          <cell r="B896">
            <v>40161504</v>
          </cell>
          <cell r="C896" t="str">
            <v>Filtros de aceite</v>
          </cell>
          <cell r="D896">
            <v>538</v>
          </cell>
          <cell r="E896">
            <v>20000</v>
          </cell>
          <cell r="F896" t="str">
            <v>UNIDAD</v>
          </cell>
        </row>
        <row r="897">
          <cell r="B897">
            <v>40161505</v>
          </cell>
          <cell r="C897" t="str">
            <v>Filtros de aire</v>
          </cell>
          <cell r="D897">
            <v>538</v>
          </cell>
          <cell r="E897">
            <v>93500</v>
          </cell>
          <cell r="F897" t="str">
            <v>UNIDAD</v>
          </cell>
        </row>
        <row r="898">
          <cell r="B898">
            <v>40161507</v>
          </cell>
          <cell r="C898" t="str">
            <v>Membranas de filtro</v>
          </cell>
          <cell r="D898">
            <v>538</v>
          </cell>
          <cell r="E898">
            <v>828850</v>
          </cell>
          <cell r="F898" t="str">
            <v>UNIDAD</v>
          </cell>
        </row>
        <row r="899">
          <cell r="B899">
            <v>40161513</v>
          </cell>
          <cell r="C899" t="str">
            <v>Filtros de combuestible</v>
          </cell>
          <cell r="D899">
            <v>538</v>
          </cell>
          <cell r="E899">
            <v>40000</v>
          </cell>
          <cell r="F899" t="str">
            <v>UNIDAD</v>
          </cell>
        </row>
        <row r="900">
          <cell r="B900">
            <v>40161514</v>
          </cell>
          <cell r="C900" t="str">
            <v>Filtros de tuberia de gas</v>
          </cell>
          <cell r="D900">
            <v>533</v>
          </cell>
          <cell r="E900">
            <v>106000</v>
          </cell>
          <cell r="F900" t="str">
            <v>UNIDAD</v>
          </cell>
        </row>
        <row r="901">
          <cell r="B901">
            <v>40161515</v>
          </cell>
          <cell r="C901" t="str">
            <v>Filtros hidraulicos</v>
          </cell>
          <cell r="D901">
            <v>533</v>
          </cell>
          <cell r="E901">
            <v>25000</v>
          </cell>
          <cell r="F901" t="str">
            <v>UNIDAD</v>
          </cell>
        </row>
        <row r="902">
          <cell r="B902">
            <v>40161520</v>
          </cell>
          <cell r="C902" t="str">
            <v>Filtros de aleta radial</v>
          </cell>
          <cell r="D902">
            <v>538</v>
          </cell>
          <cell r="E902">
            <v>98000</v>
          </cell>
          <cell r="F902" t="str">
            <v>UNIDAD</v>
          </cell>
        </row>
        <row r="903">
          <cell r="B903">
            <v>40161526</v>
          </cell>
          <cell r="C903" t="str">
            <v>Retenes de filtro o accesorios</v>
          </cell>
          <cell r="D903">
            <v>538</v>
          </cell>
          <cell r="E903">
            <v>18000</v>
          </cell>
          <cell r="F903" t="str">
            <v>JUEGO</v>
          </cell>
        </row>
        <row r="904">
          <cell r="B904">
            <v>40161527</v>
          </cell>
          <cell r="C904" t="str">
            <v>Kits de reparacion de filtros</v>
          </cell>
          <cell r="D904">
            <v>538</v>
          </cell>
          <cell r="E904">
            <v>15000000</v>
          </cell>
          <cell r="F904" t="str">
            <v>EVENTO</v>
          </cell>
        </row>
        <row r="905">
          <cell r="B905">
            <v>40161602</v>
          </cell>
          <cell r="C905" t="str">
            <v>Purificadores del aire</v>
          </cell>
          <cell r="D905">
            <v>541</v>
          </cell>
          <cell r="E905">
            <v>16698</v>
          </cell>
          <cell r="F905" t="str">
            <v>UNIDAD</v>
          </cell>
        </row>
        <row r="906">
          <cell r="B906">
            <v>40161701</v>
          </cell>
          <cell r="C906" t="str">
            <v>Centrifugos de laboratorio</v>
          </cell>
          <cell r="D906">
            <v>535</v>
          </cell>
          <cell r="E906">
            <v>11000000</v>
          </cell>
          <cell r="F906" t="str">
            <v>UNIDAD</v>
          </cell>
        </row>
        <row r="907">
          <cell r="B907">
            <v>40161702</v>
          </cell>
          <cell r="C907" t="str">
            <v>Depuradores con agua</v>
          </cell>
          <cell r="D907">
            <v>541</v>
          </cell>
          <cell r="E907">
            <v>20000000</v>
          </cell>
          <cell r="F907" t="str">
            <v>UNIDAD</v>
          </cell>
        </row>
        <row r="908">
          <cell r="B908">
            <v>40161803</v>
          </cell>
          <cell r="C908" t="str">
            <v>Papeles de filtro</v>
          </cell>
          <cell r="D908">
            <v>334</v>
          </cell>
          <cell r="E908">
            <v>20000</v>
          </cell>
          <cell r="F908" t="str">
            <v>Kilogramo</v>
          </cell>
        </row>
        <row r="909">
          <cell r="B909">
            <v>41101504</v>
          </cell>
          <cell r="C909" t="str">
            <v>Homogeneizadores</v>
          </cell>
          <cell r="D909">
            <v>535</v>
          </cell>
          <cell r="E909">
            <v>2000000</v>
          </cell>
          <cell r="F909" t="str">
            <v>UNIDAD</v>
          </cell>
        </row>
        <row r="910">
          <cell r="B910">
            <v>41101515</v>
          </cell>
          <cell r="C910" t="str">
            <v>Bidones para medir liquido</v>
          </cell>
          <cell r="D910">
            <v>535</v>
          </cell>
          <cell r="E910">
            <v>50000</v>
          </cell>
          <cell r="F910" t="str">
            <v>Unidad (Nr</v>
          </cell>
        </row>
        <row r="911">
          <cell r="B911">
            <v>41101701</v>
          </cell>
          <cell r="C911" t="str">
            <v>Molinos de cuchillas de laboratorio</v>
          </cell>
          <cell r="D911">
            <v>535</v>
          </cell>
          <cell r="E911">
            <v>12000000</v>
          </cell>
          <cell r="F911" t="str">
            <v>UNIDAD</v>
          </cell>
        </row>
        <row r="912">
          <cell r="B912">
            <v>41101706</v>
          </cell>
          <cell r="C912" t="str">
            <v>Desintegradores de laboratorio</v>
          </cell>
          <cell r="D912">
            <v>535</v>
          </cell>
          <cell r="E912">
            <v>137500</v>
          </cell>
          <cell r="F912" t="str">
            <v>FRASCO</v>
          </cell>
        </row>
        <row r="913">
          <cell r="B913">
            <v>41102406</v>
          </cell>
          <cell r="C913" t="str">
            <v>Placas termicas de laboratorio</v>
          </cell>
          <cell r="D913">
            <v>535</v>
          </cell>
          <cell r="E913">
            <v>26600</v>
          </cell>
          <cell r="F913" t="str">
            <v>UNIDAD</v>
          </cell>
        </row>
        <row r="914">
          <cell r="B914">
            <v>41102507</v>
          </cell>
          <cell r="C914" t="str">
            <v>Equipo de captura para entomologia</v>
          </cell>
          <cell r="D914">
            <v>535</v>
          </cell>
          <cell r="E914">
            <v>20000</v>
          </cell>
          <cell r="F914" t="str">
            <v>UNIDAD</v>
          </cell>
        </row>
        <row r="915">
          <cell r="B915">
            <v>41102510</v>
          </cell>
          <cell r="C915" t="str">
            <v>Monoventosas entomologicas</v>
          </cell>
          <cell r="D915">
            <v>535</v>
          </cell>
          <cell r="E915">
            <v>7000</v>
          </cell>
          <cell r="F915" t="str">
            <v>UNIDAD</v>
          </cell>
        </row>
        <row r="916">
          <cell r="B916">
            <v>41102903</v>
          </cell>
          <cell r="C916" t="str">
            <v>Capsulas de incrustacion</v>
          </cell>
          <cell r="D916">
            <v>535</v>
          </cell>
          <cell r="E916">
            <v>75000</v>
          </cell>
          <cell r="F916" t="str">
            <v>CAJA</v>
          </cell>
        </row>
        <row r="917">
          <cell r="B917">
            <v>41102905</v>
          </cell>
          <cell r="C917" t="str">
            <v>Aparatos de coloracion histologica</v>
          </cell>
          <cell r="D917">
            <v>535</v>
          </cell>
          <cell r="E917">
            <v>38900</v>
          </cell>
          <cell r="F917" t="str">
            <v>UNIDAD</v>
          </cell>
        </row>
        <row r="918">
          <cell r="B918">
            <v>41102916</v>
          </cell>
          <cell r="C918" t="str">
            <v>Microtomos</v>
          </cell>
          <cell r="D918">
            <v>535</v>
          </cell>
          <cell r="E918">
            <v>19000000</v>
          </cell>
          <cell r="F918" t="str">
            <v>UNIDAD</v>
          </cell>
        </row>
        <row r="919">
          <cell r="B919">
            <v>41103011</v>
          </cell>
          <cell r="C919" t="str">
            <v>Refrigeradores o congeladores de uso general</v>
          </cell>
          <cell r="D919">
            <v>541</v>
          </cell>
          <cell r="E919">
            <v>12039658</v>
          </cell>
          <cell r="F919" t="str">
            <v>UNIDAD</v>
          </cell>
        </row>
        <row r="920">
          <cell r="B920">
            <v>41103021</v>
          </cell>
          <cell r="C920" t="str">
            <v>Congeladores de placas de laboratorio</v>
          </cell>
          <cell r="D920">
            <v>535</v>
          </cell>
          <cell r="E920">
            <v>911130</v>
          </cell>
          <cell r="F920" t="str">
            <v>UNIDAD</v>
          </cell>
        </row>
        <row r="921">
          <cell r="B921">
            <v>41103024</v>
          </cell>
          <cell r="C921" t="str">
            <v>Condensadores de frio</v>
          </cell>
          <cell r="D921">
            <v>535</v>
          </cell>
          <cell r="E921">
            <v>35000</v>
          </cell>
          <cell r="F921" t="str">
            <v>UNIDAD</v>
          </cell>
        </row>
        <row r="922">
          <cell r="B922">
            <v>41103202</v>
          </cell>
          <cell r="C922" t="str">
            <v>Lavadoras de laboratorio</v>
          </cell>
          <cell r="D922">
            <v>535</v>
          </cell>
          <cell r="E922">
            <v>120000</v>
          </cell>
          <cell r="F922" t="str">
            <v>UNIDAD</v>
          </cell>
        </row>
        <row r="923">
          <cell r="B923">
            <v>41103206</v>
          </cell>
          <cell r="C923" t="str">
            <v>Detergentes de laboratorio</v>
          </cell>
          <cell r="D923">
            <v>341</v>
          </cell>
          <cell r="E923">
            <v>12375</v>
          </cell>
          <cell r="F923" t="str">
            <v>LITRO</v>
          </cell>
        </row>
        <row r="924">
          <cell r="B924">
            <v>41103312</v>
          </cell>
          <cell r="C924" t="str">
            <v>Viscosimetros</v>
          </cell>
          <cell r="D924">
            <v>535</v>
          </cell>
          <cell r="E924">
            <v>50000</v>
          </cell>
          <cell r="F924" t="str">
            <v>UNIDAD</v>
          </cell>
        </row>
        <row r="925">
          <cell r="B925">
            <v>41103317</v>
          </cell>
          <cell r="C925" t="str">
            <v>Instrumentos de medicion de la tension superficial</v>
          </cell>
          <cell r="D925">
            <v>532</v>
          </cell>
          <cell r="E925">
            <v>98000000</v>
          </cell>
          <cell r="F925" t="str">
            <v>Unidad (Nr</v>
          </cell>
        </row>
        <row r="926">
          <cell r="B926">
            <v>41103414</v>
          </cell>
          <cell r="C926" t="str">
            <v>Accesorios para el equipo de acondicionamiento de entornos</v>
          </cell>
          <cell r="D926">
            <v>538</v>
          </cell>
          <cell r="E926">
            <v>1210000</v>
          </cell>
          <cell r="F926" t="str">
            <v>Unidad (Nr</v>
          </cell>
        </row>
        <row r="927">
          <cell r="B927">
            <v>41103502</v>
          </cell>
          <cell r="C927" t="str">
            <v>Campanas de extraccion de laboratorio</v>
          </cell>
          <cell r="D927">
            <v>535</v>
          </cell>
          <cell r="E927">
            <v>5175000</v>
          </cell>
          <cell r="F927" t="str">
            <v>UNIDAD</v>
          </cell>
        </row>
        <row r="928">
          <cell r="B928">
            <v>41103509</v>
          </cell>
          <cell r="C928" t="str">
            <v>Frascos lavadores para laboratorios</v>
          </cell>
          <cell r="D928">
            <v>535</v>
          </cell>
          <cell r="E928">
            <v>120000</v>
          </cell>
          <cell r="F928" t="str">
            <v>UNIDAD</v>
          </cell>
        </row>
        <row r="929">
          <cell r="B929">
            <v>41103808</v>
          </cell>
          <cell r="C929" t="str">
            <v>Mezcladores de plaquetas</v>
          </cell>
          <cell r="D929">
            <v>535</v>
          </cell>
          <cell r="E929">
            <v>9500000</v>
          </cell>
          <cell r="F929" t="str">
            <v>UNIDAD</v>
          </cell>
        </row>
        <row r="930">
          <cell r="B930">
            <v>41103901</v>
          </cell>
          <cell r="C930" t="str">
            <v>Microcentrifugadoras</v>
          </cell>
          <cell r="D930">
            <v>535</v>
          </cell>
          <cell r="E930">
            <v>5940000</v>
          </cell>
          <cell r="F930" t="str">
            <v>UNIDAD</v>
          </cell>
        </row>
        <row r="931">
          <cell r="B931">
            <v>41103913</v>
          </cell>
          <cell r="C931" t="str">
            <v>Accesorios para centrifugadoras de laboratorio</v>
          </cell>
          <cell r="D931">
            <v>535</v>
          </cell>
          <cell r="E931">
            <v>2400000</v>
          </cell>
          <cell r="F931" t="str">
            <v>Evento</v>
          </cell>
        </row>
        <row r="932">
          <cell r="B932">
            <v>41104008</v>
          </cell>
          <cell r="C932" t="str">
            <v>Toma muestras o colectores de agua</v>
          </cell>
          <cell r="D932">
            <v>535</v>
          </cell>
          <cell r="E932">
            <v>3500</v>
          </cell>
          <cell r="F932" t="str">
            <v>UNIDAD</v>
          </cell>
        </row>
        <row r="933">
          <cell r="B933">
            <v>41104011</v>
          </cell>
          <cell r="C933" t="str">
            <v>Filtros y recambios para toma muestras</v>
          </cell>
          <cell r="D933">
            <v>535</v>
          </cell>
          <cell r="E933">
            <v>50000000</v>
          </cell>
          <cell r="F933" t="str">
            <v>UNIDAD</v>
          </cell>
        </row>
        <row r="934">
          <cell r="B934">
            <v>41104102</v>
          </cell>
          <cell r="C934" t="str">
            <v>Lancetas</v>
          </cell>
          <cell r="D934">
            <v>535</v>
          </cell>
          <cell r="E934">
            <v>38400</v>
          </cell>
          <cell r="F934" t="str">
            <v>CAJA</v>
          </cell>
        </row>
        <row r="935">
          <cell r="B935">
            <v>41104105</v>
          </cell>
          <cell r="C935" t="str">
            <v>Bolsas de recogida o transporte de especimenes</v>
          </cell>
          <cell r="D935">
            <v>357</v>
          </cell>
          <cell r="E935">
            <v>336500</v>
          </cell>
          <cell r="F935" t="str">
            <v>UNIDAD</v>
          </cell>
        </row>
        <row r="936">
          <cell r="B936">
            <v>41104115</v>
          </cell>
          <cell r="C936" t="str">
            <v>Contenedores de recogida con filtro de suero</v>
          </cell>
          <cell r="D936">
            <v>535</v>
          </cell>
          <cell r="E936">
            <v>19723</v>
          </cell>
          <cell r="F936" t="str">
            <v>FRASCO</v>
          </cell>
        </row>
        <row r="937">
          <cell r="B937">
            <v>41104204</v>
          </cell>
          <cell r="C937" t="str">
            <v>Equipo de osmosis invertida</v>
          </cell>
          <cell r="D937">
            <v>535</v>
          </cell>
          <cell r="E937">
            <v>482350</v>
          </cell>
          <cell r="F937" t="str">
            <v>CAJA</v>
          </cell>
        </row>
        <row r="938">
          <cell r="B938">
            <v>41104210</v>
          </cell>
          <cell r="C938" t="str">
            <v>Disolventes</v>
          </cell>
          <cell r="D938">
            <v>341</v>
          </cell>
          <cell r="E938">
            <v>4500</v>
          </cell>
          <cell r="F938" t="str">
            <v>LITRO</v>
          </cell>
        </row>
        <row r="939">
          <cell r="B939">
            <v>41104211</v>
          </cell>
          <cell r="C939" t="str">
            <v>Suavizantes</v>
          </cell>
          <cell r="D939">
            <v>341</v>
          </cell>
          <cell r="E939">
            <v>4000</v>
          </cell>
          <cell r="F939" t="str">
            <v>UNIDAD</v>
          </cell>
        </row>
        <row r="940">
          <cell r="B940">
            <v>41104212</v>
          </cell>
          <cell r="C940" t="str">
            <v>Cartuchos de filtrado de agua</v>
          </cell>
          <cell r="D940">
            <v>535</v>
          </cell>
          <cell r="E940">
            <v>48000</v>
          </cell>
          <cell r="F940" t="str">
            <v>UNIDAD</v>
          </cell>
        </row>
        <row r="941">
          <cell r="B941">
            <v>41104304</v>
          </cell>
          <cell r="C941" t="str">
            <v>Sistemas de digestion</v>
          </cell>
          <cell r="D941">
            <v>535</v>
          </cell>
          <cell r="E941">
            <v>750000</v>
          </cell>
          <cell r="F941" t="str">
            <v>CAJA</v>
          </cell>
        </row>
        <row r="942">
          <cell r="B942">
            <v>41104505</v>
          </cell>
          <cell r="C942" t="str">
            <v>Crisoles de cuarzo para estufas de laboratorio</v>
          </cell>
          <cell r="D942">
            <v>535</v>
          </cell>
          <cell r="E942">
            <v>14400</v>
          </cell>
          <cell r="F942" t="str">
            <v>UNIDAD</v>
          </cell>
        </row>
        <row r="943">
          <cell r="B943">
            <v>41104511</v>
          </cell>
          <cell r="C943" t="str">
            <v>Estufas o incubadoras de hibridacion</v>
          </cell>
          <cell r="D943">
            <v>535</v>
          </cell>
          <cell r="E943">
            <v>2500000</v>
          </cell>
          <cell r="F943" t="str">
            <v>UNIDAD</v>
          </cell>
        </row>
        <row r="944">
          <cell r="B944">
            <v>41104610</v>
          </cell>
          <cell r="C944" t="str">
            <v>Placas de crisol de laboratorio</v>
          </cell>
          <cell r="D944">
            <v>535</v>
          </cell>
          <cell r="E944">
            <v>550000</v>
          </cell>
          <cell r="F944" t="str">
            <v>CAJA</v>
          </cell>
        </row>
        <row r="945">
          <cell r="B945">
            <v>41104701</v>
          </cell>
          <cell r="C945" t="str">
            <v>Secadoras por congelacion o liofilizadoras</v>
          </cell>
          <cell r="D945">
            <v>535</v>
          </cell>
          <cell r="E945">
            <v>300000</v>
          </cell>
          <cell r="F945" t="str">
            <v>FRASCO</v>
          </cell>
        </row>
        <row r="946">
          <cell r="B946">
            <v>41104801</v>
          </cell>
          <cell r="C946" t="str">
            <v>Unidades de frascos o retortas</v>
          </cell>
          <cell r="D946">
            <v>535</v>
          </cell>
          <cell r="E946">
            <v>500</v>
          </cell>
          <cell r="F946" t="str">
            <v>UNIDAD</v>
          </cell>
        </row>
        <row r="947">
          <cell r="B947">
            <v>41104802</v>
          </cell>
          <cell r="C947" t="str">
            <v>Unidades de destilacion dobles</v>
          </cell>
          <cell r="D947">
            <v>535</v>
          </cell>
          <cell r="E947">
            <v>4702537</v>
          </cell>
          <cell r="F947" t="str">
            <v>UNIDAD</v>
          </cell>
        </row>
        <row r="948">
          <cell r="B948">
            <v>41104806</v>
          </cell>
          <cell r="C948" t="str">
            <v>Equipo de extraccion para laboratorios</v>
          </cell>
          <cell r="D948">
            <v>535</v>
          </cell>
          <cell r="E948">
            <v>2800000</v>
          </cell>
          <cell r="F948" t="str">
            <v>UNIDAD</v>
          </cell>
        </row>
        <row r="949">
          <cell r="B949">
            <v>41104812</v>
          </cell>
          <cell r="C949" t="str">
            <v>Tubos conductores, columnas o enganches de destilacion</v>
          </cell>
          <cell r="D949">
            <v>535</v>
          </cell>
          <cell r="E949">
            <v>51755</v>
          </cell>
          <cell r="F949" t="str">
            <v>UNIDAD</v>
          </cell>
        </row>
        <row r="950">
          <cell r="B950">
            <v>41104926</v>
          </cell>
          <cell r="C950" t="str">
            <v>Filtro de arena silicea</v>
          </cell>
          <cell r="D950">
            <v>535</v>
          </cell>
          <cell r="E950">
            <v>330000</v>
          </cell>
          <cell r="F950" t="str">
            <v>UNIDAD</v>
          </cell>
        </row>
        <row r="951">
          <cell r="B951">
            <v>41105002</v>
          </cell>
          <cell r="C951" t="str">
            <v>Equipo de tamizado para laboratorio</v>
          </cell>
          <cell r="D951">
            <v>535</v>
          </cell>
          <cell r="E951">
            <v>22000</v>
          </cell>
          <cell r="F951" t="str">
            <v>UNIDAD</v>
          </cell>
        </row>
        <row r="952">
          <cell r="B952">
            <v>41105103</v>
          </cell>
          <cell r="C952" t="str">
            <v>Bombas centrifugas de laboratorio</v>
          </cell>
          <cell r="D952">
            <v>535</v>
          </cell>
          <cell r="E952">
            <v>10000000</v>
          </cell>
          <cell r="F952" t="str">
            <v>UNIDAD</v>
          </cell>
        </row>
        <row r="953">
          <cell r="B953">
            <v>41105107</v>
          </cell>
          <cell r="C953" t="str">
            <v>Bombas de tambor de laboratorio</v>
          </cell>
          <cell r="D953">
            <v>535</v>
          </cell>
          <cell r="E953">
            <v>36300</v>
          </cell>
          <cell r="F953" t="str">
            <v>UNIDAD</v>
          </cell>
        </row>
        <row r="954">
          <cell r="B954">
            <v>41105305</v>
          </cell>
          <cell r="C954" t="str">
            <v>Accesorios para sistemas de electroforesis</v>
          </cell>
          <cell r="D954">
            <v>532</v>
          </cell>
          <cell r="E954">
            <v>136400</v>
          </cell>
          <cell r="F954" t="str">
            <v>UNIDAD</v>
          </cell>
        </row>
        <row r="955">
          <cell r="B955">
            <v>41105308</v>
          </cell>
          <cell r="C955" t="str">
            <v>Tubos capilares o cartuchos</v>
          </cell>
          <cell r="D955">
            <v>532</v>
          </cell>
          <cell r="E955">
            <v>35000</v>
          </cell>
          <cell r="F955" t="str">
            <v>UNIDAD</v>
          </cell>
        </row>
        <row r="956">
          <cell r="B956">
            <v>41106103</v>
          </cell>
          <cell r="C956" t="str">
            <v>Kits de tipificacion de acido desoxirribonucleico (ADN)</v>
          </cell>
          <cell r="D956">
            <v>535</v>
          </cell>
          <cell r="E956">
            <v>725130</v>
          </cell>
          <cell r="F956" t="str">
            <v>CAJA</v>
          </cell>
        </row>
        <row r="957">
          <cell r="B957">
            <v>41106217</v>
          </cell>
          <cell r="C957" t="str">
            <v>Placas de cultivo especializadas para bacterias</v>
          </cell>
          <cell r="D957">
            <v>535</v>
          </cell>
          <cell r="E957">
            <v>7000</v>
          </cell>
          <cell r="F957" t="str">
            <v>CAJA</v>
          </cell>
        </row>
        <row r="958">
          <cell r="B958">
            <v>41106401</v>
          </cell>
          <cell r="C958" t="str">
            <v>Adaptadores o enlaces</v>
          </cell>
          <cell r="D958">
            <v>346</v>
          </cell>
          <cell r="E958">
            <v>6490</v>
          </cell>
          <cell r="F958" t="str">
            <v>UNIDAD</v>
          </cell>
        </row>
        <row r="959">
          <cell r="B959">
            <v>41106619</v>
          </cell>
          <cell r="C959" t="str">
            <v>Vectores de secuenciacion</v>
          </cell>
          <cell r="D959">
            <v>535</v>
          </cell>
          <cell r="E959">
            <v>2100000</v>
          </cell>
          <cell r="F959" t="str">
            <v>UNIDAD</v>
          </cell>
        </row>
        <row r="960">
          <cell r="B960">
            <v>41111501</v>
          </cell>
          <cell r="C960" t="str">
            <v>Balanzas electronicas de carga superior</v>
          </cell>
          <cell r="D960">
            <v>535</v>
          </cell>
          <cell r="E960">
            <v>6813055</v>
          </cell>
          <cell r="F960" t="str">
            <v>UNIDAD</v>
          </cell>
        </row>
        <row r="961">
          <cell r="B961">
            <v>41111503</v>
          </cell>
          <cell r="C961" t="str">
            <v>Basculas mecanicas</v>
          </cell>
          <cell r="D961">
            <v>537</v>
          </cell>
          <cell r="E961">
            <v>12000000</v>
          </cell>
          <cell r="F961" t="str">
            <v>Unidad (Nr</v>
          </cell>
        </row>
        <row r="962">
          <cell r="B962">
            <v>41111512</v>
          </cell>
          <cell r="C962" t="str">
            <v>Bascula de precision (triple beam balance)</v>
          </cell>
          <cell r="D962">
            <v>538</v>
          </cell>
          <cell r="E962">
            <v>34500000</v>
          </cell>
          <cell r="F962" t="str">
            <v>UNIDAD</v>
          </cell>
        </row>
        <row r="963">
          <cell r="B963">
            <v>41111516</v>
          </cell>
          <cell r="C963" t="str">
            <v>Accesorios de instrumentos de pesaje</v>
          </cell>
          <cell r="D963">
            <v>538</v>
          </cell>
          <cell r="E963">
            <v>56000000</v>
          </cell>
          <cell r="F963" t="str">
            <v>UNIDAD</v>
          </cell>
        </row>
        <row r="964">
          <cell r="B964">
            <v>41111603</v>
          </cell>
          <cell r="C964" t="str">
            <v>Localizadores de senal</v>
          </cell>
          <cell r="D964">
            <v>538</v>
          </cell>
          <cell r="E964">
            <v>1500000</v>
          </cell>
          <cell r="F964" t="str">
            <v>UNIDAD</v>
          </cell>
        </row>
        <row r="965">
          <cell r="B965">
            <v>41111604</v>
          </cell>
          <cell r="C965" t="str">
            <v>Reglas</v>
          </cell>
          <cell r="D965">
            <v>538</v>
          </cell>
          <cell r="E965">
            <v>25000</v>
          </cell>
          <cell r="F965" t="str">
            <v>UNIDAD</v>
          </cell>
        </row>
        <row r="966">
          <cell r="B966">
            <v>41111621</v>
          </cell>
          <cell r="C966" t="str">
            <v>Calibradores</v>
          </cell>
          <cell r="D966">
            <v>536</v>
          </cell>
          <cell r="E966">
            <v>520000</v>
          </cell>
          <cell r="F966" t="str">
            <v>UNIDAD</v>
          </cell>
        </row>
        <row r="967">
          <cell r="B967">
            <v>41111702</v>
          </cell>
          <cell r="C967" t="str">
            <v>Microscopios monoculares</v>
          </cell>
          <cell r="D967">
            <v>535</v>
          </cell>
          <cell r="E967">
            <v>8000000</v>
          </cell>
          <cell r="F967" t="str">
            <v>UNIDAD</v>
          </cell>
        </row>
        <row r="968">
          <cell r="B968">
            <v>41111709</v>
          </cell>
          <cell r="C968" t="str">
            <v>Microscopios compuestos ligeros binoculares</v>
          </cell>
          <cell r="D968">
            <v>535</v>
          </cell>
          <cell r="E968">
            <v>9600000</v>
          </cell>
          <cell r="F968" t="str">
            <v>UNIDAD</v>
          </cell>
        </row>
        <row r="969">
          <cell r="B969">
            <v>41111717</v>
          </cell>
          <cell r="C969" t="str">
            <v>Binoculares</v>
          </cell>
          <cell r="D969">
            <v>536</v>
          </cell>
          <cell r="E969">
            <v>896333</v>
          </cell>
          <cell r="F969" t="str">
            <v>Unidad (Nr</v>
          </cell>
        </row>
        <row r="970">
          <cell r="B970">
            <v>41111727</v>
          </cell>
          <cell r="C970" t="str">
            <v>Microscopios de proyeccion</v>
          </cell>
          <cell r="D970">
            <v>535</v>
          </cell>
          <cell r="E970">
            <v>46520000</v>
          </cell>
          <cell r="F970" t="str">
            <v>UNIDAD</v>
          </cell>
        </row>
        <row r="971">
          <cell r="B971">
            <v>41111730</v>
          </cell>
          <cell r="C971" t="str">
            <v>Condensadores para microscopios</v>
          </cell>
          <cell r="D971">
            <v>538</v>
          </cell>
          <cell r="E971">
            <v>40000</v>
          </cell>
          <cell r="F971" t="str">
            <v>UNIDAD</v>
          </cell>
        </row>
        <row r="972">
          <cell r="B972">
            <v>41111733</v>
          </cell>
          <cell r="C972" t="str">
            <v>Tubos para microscopios</v>
          </cell>
          <cell r="D972">
            <v>538</v>
          </cell>
          <cell r="E972">
            <v>25000</v>
          </cell>
          <cell r="F972" t="str">
            <v>UNIDAD</v>
          </cell>
        </row>
        <row r="973">
          <cell r="B973">
            <v>41111738</v>
          </cell>
          <cell r="C973" t="str">
            <v>Fibroscopios</v>
          </cell>
          <cell r="D973">
            <v>535</v>
          </cell>
          <cell r="E973">
            <v>130000000</v>
          </cell>
          <cell r="F973" t="str">
            <v>Unidad (Nr</v>
          </cell>
        </row>
        <row r="974">
          <cell r="B974">
            <v>41111808</v>
          </cell>
          <cell r="C974" t="str">
            <v>Equipo de examen por rayos X</v>
          </cell>
          <cell r="D974">
            <v>535</v>
          </cell>
          <cell r="E974">
            <v>18000000</v>
          </cell>
          <cell r="F974" t="str">
            <v>UNIDAD</v>
          </cell>
        </row>
        <row r="975">
          <cell r="B975">
            <v>41111901</v>
          </cell>
          <cell r="C975" t="str">
            <v>Contadores</v>
          </cell>
          <cell r="D975">
            <v>535</v>
          </cell>
          <cell r="E975">
            <v>110000</v>
          </cell>
          <cell r="F975" t="str">
            <v>CAJA</v>
          </cell>
        </row>
        <row r="976">
          <cell r="B976">
            <v>41111903</v>
          </cell>
          <cell r="C976" t="str">
            <v>Detectores de metales</v>
          </cell>
          <cell r="D976">
            <v>538</v>
          </cell>
          <cell r="E976">
            <v>2000000</v>
          </cell>
          <cell r="F976" t="str">
            <v>UNIDAD</v>
          </cell>
        </row>
        <row r="977">
          <cell r="B977">
            <v>41111908</v>
          </cell>
          <cell r="C977" t="str">
            <v>Registradores graficos</v>
          </cell>
          <cell r="D977">
            <v>536</v>
          </cell>
          <cell r="E977">
            <v>2000000</v>
          </cell>
          <cell r="F977" t="str">
            <v>UNIDAD</v>
          </cell>
        </row>
        <row r="978">
          <cell r="B978">
            <v>41111910</v>
          </cell>
          <cell r="C978" t="str">
            <v>Registradores de varios inscriptores</v>
          </cell>
          <cell r="D978">
            <v>536</v>
          </cell>
          <cell r="E978">
            <v>5200000</v>
          </cell>
          <cell r="F978" t="str">
            <v>UNIDAD</v>
          </cell>
        </row>
        <row r="979">
          <cell r="B979">
            <v>41111917</v>
          </cell>
          <cell r="C979" t="str">
            <v>Probadores digitales</v>
          </cell>
          <cell r="D979">
            <v>538</v>
          </cell>
          <cell r="E979">
            <v>3000000</v>
          </cell>
          <cell r="F979" t="str">
            <v>Unidad (Nr</v>
          </cell>
        </row>
        <row r="980">
          <cell r="B980">
            <v>41111930</v>
          </cell>
          <cell r="C980" t="str">
            <v>Sensores de tension electrica</v>
          </cell>
          <cell r="D980">
            <v>535</v>
          </cell>
          <cell r="E980">
            <v>1000000</v>
          </cell>
          <cell r="F980" t="str">
            <v>UNIDAD</v>
          </cell>
        </row>
        <row r="981">
          <cell r="B981">
            <v>41111938</v>
          </cell>
          <cell r="C981" t="str">
            <v>Sensores o transmisores de nivel</v>
          </cell>
          <cell r="D981">
            <v>535</v>
          </cell>
          <cell r="E981">
            <v>27500000</v>
          </cell>
          <cell r="F981" t="str">
            <v>UNIDAD</v>
          </cell>
        </row>
        <row r="982">
          <cell r="B982">
            <v>41112207</v>
          </cell>
          <cell r="C982" t="str">
            <v>Termografos</v>
          </cell>
          <cell r="D982">
            <v>535</v>
          </cell>
          <cell r="E982">
            <v>18000000</v>
          </cell>
          <cell r="F982" t="str">
            <v>UNIDAD</v>
          </cell>
        </row>
        <row r="983">
          <cell r="B983">
            <v>41112209</v>
          </cell>
          <cell r="C983" t="str">
            <v>Termostatos</v>
          </cell>
          <cell r="D983">
            <v>535</v>
          </cell>
          <cell r="E983">
            <v>2000000</v>
          </cell>
          <cell r="F983" t="str">
            <v>UNIDAD</v>
          </cell>
        </row>
        <row r="984">
          <cell r="B984">
            <v>41112213</v>
          </cell>
          <cell r="C984" t="str">
            <v>Termometros de mano</v>
          </cell>
          <cell r="D984">
            <v>538</v>
          </cell>
          <cell r="E984">
            <v>2200</v>
          </cell>
          <cell r="F984" t="str">
            <v>UNIDAD</v>
          </cell>
        </row>
        <row r="985">
          <cell r="B985">
            <v>41112301</v>
          </cell>
          <cell r="C985" t="str">
            <v>Higrometros</v>
          </cell>
          <cell r="D985">
            <v>535</v>
          </cell>
          <cell r="E985">
            <v>10000000</v>
          </cell>
          <cell r="F985" t="str">
            <v>Unidad (Nr</v>
          </cell>
        </row>
        <row r="986">
          <cell r="B986">
            <v>41112304</v>
          </cell>
          <cell r="C986" t="str">
            <v>Medidores de humedad</v>
          </cell>
          <cell r="D986">
            <v>535</v>
          </cell>
          <cell r="E986">
            <v>5000000</v>
          </cell>
          <cell r="F986" t="str">
            <v>UNIDAD</v>
          </cell>
        </row>
        <row r="987">
          <cell r="B987">
            <v>41112403</v>
          </cell>
          <cell r="C987" t="str">
            <v>Indicadores de presion</v>
          </cell>
          <cell r="D987">
            <v>535</v>
          </cell>
          <cell r="E987">
            <v>6000</v>
          </cell>
          <cell r="F987" t="str">
            <v>Unidad (Nr</v>
          </cell>
        </row>
        <row r="988">
          <cell r="B988">
            <v>41112405</v>
          </cell>
          <cell r="C988" t="str">
            <v>Registradores de presion o vacio</v>
          </cell>
          <cell r="D988">
            <v>535</v>
          </cell>
          <cell r="E988">
            <v>52500000</v>
          </cell>
          <cell r="F988" t="str">
            <v>Unidad (Nr</v>
          </cell>
        </row>
        <row r="989">
          <cell r="B989">
            <v>41112406</v>
          </cell>
          <cell r="C989" t="str">
            <v>Medidores del vacio</v>
          </cell>
          <cell r="D989">
            <v>535</v>
          </cell>
          <cell r="E989">
            <v>21000000</v>
          </cell>
          <cell r="F989" t="str">
            <v>UNIDAD</v>
          </cell>
        </row>
        <row r="990">
          <cell r="B990">
            <v>41112409</v>
          </cell>
          <cell r="C990" t="str">
            <v>Analizadores de presion</v>
          </cell>
          <cell r="D990">
            <v>535</v>
          </cell>
          <cell r="E990">
            <v>166667</v>
          </cell>
          <cell r="F990" t="str">
            <v>UNIDAD</v>
          </cell>
        </row>
        <row r="991">
          <cell r="B991">
            <v>41112410</v>
          </cell>
          <cell r="C991" t="str">
            <v>Transmisores de presion</v>
          </cell>
          <cell r="D991">
            <v>535</v>
          </cell>
          <cell r="E991">
            <v>1625000</v>
          </cell>
          <cell r="F991" t="str">
            <v>UNIDAD</v>
          </cell>
        </row>
        <row r="992">
          <cell r="B992">
            <v>41112508</v>
          </cell>
          <cell r="C992" t="str">
            <v>Medidores de gas</v>
          </cell>
          <cell r="D992">
            <v>535</v>
          </cell>
          <cell r="E992">
            <v>2800000</v>
          </cell>
          <cell r="F992" t="str">
            <v>UNIDAD</v>
          </cell>
        </row>
        <row r="993">
          <cell r="B993">
            <v>41112513</v>
          </cell>
          <cell r="C993" t="str">
            <v>Placa perforada</v>
          </cell>
          <cell r="D993">
            <v>535</v>
          </cell>
          <cell r="E993">
            <v>20000</v>
          </cell>
          <cell r="F993" t="str">
            <v>UNIDAD</v>
          </cell>
        </row>
        <row r="994">
          <cell r="B994">
            <v>41112514</v>
          </cell>
          <cell r="C994" t="str">
            <v>Medidores de aceite</v>
          </cell>
          <cell r="D994">
            <v>535</v>
          </cell>
          <cell r="E994">
            <v>350000000</v>
          </cell>
          <cell r="F994" t="str">
            <v>UNIDAD</v>
          </cell>
        </row>
        <row r="995">
          <cell r="B995">
            <v>41112516</v>
          </cell>
          <cell r="C995" t="str">
            <v>Transmisores de caudal</v>
          </cell>
          <cell r="D995">
            <v>535</v>
          </cell>
          <cell r="E995">
            <v>35000000</v>
          </cell>
          <cell r="F995" t="str">
            <v>UNIDAD</v>
          </cell>
        </row>
        <row r="996">
          <cell r="B996">
            <v>41113001</v>
          </cell>
          <cell r="C996" t="str">
            <v>Controladores de Analizador Digital</v>
          </cell>
          <cell r="D996">
            <v>536</v>
          </cell>
          <cell r="E996">
            <v>18000000</v>
          </cell>
          <cell r="F996" t="str">
            <v>UNIDAD</v>
          </cell>
        </row>
        <row r="997">
          <cell r="B997">
            <v>41113003</v>
          </cell>
          <cell r="C997" t="str">
            <v>Analizadores de electro gravimetria</v>
          </cell>
          <cell r="D997">
            <v>535</v>
          </cell>
          <cell r="E997">
            <v>6000000</v>
          </cell>
          <cell r="F997" t="str">
            <v>UNIDAD</v>
          </cell>
        </row>
        <row r="998">
          <cell r="B998">
            <v>41113007</v>
          </cell>
          <cell r="C998" t="str">
            <v>Analizadores de acceso aleatorio</v>
          </cell>
          <cell r="D998">
            <v>535</v>
          </cell>
          <cell r="E998">
            <v>8000000</v>
          </cell>
          <cell r="F998" t="str">
            <v>UNIDAD</v>
          </cell>
        </row>
        <row r="999">
          <cell r="B999">
            <v>41113033</v>
          </cell>
          <cell r="C999" t="str">
            <v>Volumetros</v>
          </cell>
          <cell r="D999">
            <v>535</v>
          </cell>
          <cell r="E999">
            <v>51000</v>
          </cell>
          <cell r="F999" t="str">
            <v>UNIDAD</v>
          </cell>
        </row>
        <row r="1000">
          <cell r="B1000">
            <v>41113034</v>
          </cell>
          <cell r="C1000" t="str">
            <v>Tiras o papeles para ensayos de pH</v>
          </cell>
          <cell r="D1000">
            <v>535</v>
          </cell>
          <cell r="E1000">
            <v>21450</v>
          </cell>
          <cell r="F1000" t="str">
            <v>UNIDAD</v>
          </cell>
        </row>
        <row r="1001">
          <cell r="B1001">
            <v>41113035</v>
          </cell>
          <cell r="C1001" t="str">
            <v>Tiras o papeles para ensayos quimicos</v>
          </cell>
          <cell r="D1001">
            <v>535</v>
          </cell>
          <cell r="E1001">
            <v>45000</v>
          </cell>
          <cell r="F1001" t="str">
            <v>CAJA</v>
          </cell>
        </row>
        <row r="1002">
          <cell r="B1002">
            <v>41113037</v>
          </cell>
          <cell r="C1002" t="str">
            <v>Lectores de microplacas</v>
          </cell>
          <cell r="D1002">
            <v>535</v>
          </cell>
          <cell r="E1002">
            <v>1750000</v>
          </cell>
          <cell r="F1002" t="str">
            <v>UNIDAD</v>
          </cell>
        </row>
        <row r="1003">
          <cell r="B1003">
            <v>41113105</v>
          </cell>
          <cell r="C1003" t="str">
            <v>Analizadores o detectores de hidrocarburos (metano en aire)</v>
          </cell>
          <cell r="D1003">
            <v>535</v>
          </cell>
          <cell r="E1003">
            <v>1100000</v>
          </cell>
          <cell r="F1003" t="str">
            <v>UNIDAD</v>
          </cell>
        </row>
        <row r="1004">
          <cell r="B1004">
            <v>41113106</v>
          </cell>
          <cell r="C1004" t="str">
            <v>Analizadores de absorcion de rayos infrarrojos o ultravioleta</v>
          </cell>
          <cell r="D1004">
            <v>535</v>
          </cell>
          <cell r="E1004">
            <v>125000</v>
          </cell>
          <cell r="F1004" t="str">
            <v>UNIDAD</v>
          </cell>
        </row>
        <row r="1005">
          <cell r="B1005">
            <v>41113310</v>
          </cell>
          <cell r="C1005" t="str">
            <v>Analizadores de acidos grasos</v>
          </cell>
          <cell r="D1005">
            <v>535</v>
          </cell>
          <cell r="E1005">
            <v>80000000</v>
          </cell>
          <cell r="F1005" t="str">
            <v>UNIDAD</v>
          </cell>
        </row>
        <row r="1006">
          <cell r="B1006">
            <v>41113322</v>
          </cell>
          <cell r="C1006" t="str">
            <v>Analizadores de nitrogeno, nitratos o nitritos</v>
          </cell>
          <cell r="D1006">
            <v>535</v>
          </cell>
          <cell r="E1006">
            <v>6000</v>
          </cell>
          <cell r="F1006" t="str">
            <v>FRASCO</v>
          </cell>
        </row>
        <row r="1007">
          <cell r="B1007">
            <v>41113601</v>
          </cell>
          <cell r="C1007" t="str">
            <v>Amperimetros</v>
          </cell>
          <cell r="D1007">
            <v>535</v>
          </cell>
          <cell r="E1007">
            <v>2000000</v>
          </cell>
          <cell r="F1007" t="str">
            <v>UNIDAD</v>
          </cell>
        </row>
        <row r="1008">
          <cell r="B1008">
            <v>41113602</v>
          </cell>
          <cell r="C1008" t="str">
            <v>Medidores de fase</v>
          </cell>
          <cell r="D1008">
            <v>535</v>
          </cell>
          <cell r="E1008">
            <v>41715000</v>
          </cell>
          <cell r="F1008" t="str">
            <v>UNIDAD</v>
          </cell>
        </row>
        <row r="1009">
          <cell r="B1009">
            <v>41113612</v>
          </cell>
          <cell r="C1009" t="str">
            <v>Comprobadores de resistencia de tierra</v>
          </cell>
          <cell r="D1009">
            <v>535</v>
          </cell>
          <cell r="E1009">
            <v>24500000</v>
          </cell>
          <cell r="F1009" t="str">
            <v>UNIDAD</v>
          </cell>
        </row>
        <row r="1010">
          <cell r="B1010">
            <v>41113613</v>
          </cell>
          <cell r="C1010" t="str">
            <v>Registradores de valor electricos</v>
          </cell>
          <cell r="D1010">
            <v>535</v>
          </cell>
          <cell r="E1010">
            <v>7000000</v>
          </cell>
          <cell r="F1010" t="str">
            <v>UNIDAD</v>
          </cell>
        </row>
        <row r="1011">
          <cell r="B1011">
            <v>41113614</v>
          </cell>
          <cell r="C1011" t="str">
            <v>Medidores de campo electromagnetico</v>
          </cell>
          <cell r="D1011">
            <v>535</v>
          </cell>
          <cell r="E1011">
            <v>40000000</v>
          </cell>
          <cell r="F1011" t="str">
            <v>UNIDAD</v>
          </cell>
        </row>
        <row r="1012">
          <cell r="B1012">
            <v>41113620</v>
          </cell>
          <cell r="C1012" t="str">
            <v>Deteccion de cable de alta tension</v>
          </cell>
          <cell r="D1012">
            <v>535</v>
          </cell>
          <cell r="E1012">
            <v>3850000</v>
          </cell>
          <cell r="F1012" t="str">
            <v>UNIDAD</v>
          </cell>
        </row>
        <row r="1013">
          <cell r="B1013">
            <v>41113711</v>
          </cell>
          <cell r="C1013" t="str">
            <v>Analizadores de sistemas</v>
          </cell>
          <cell r="D1013">
            <v>538</v>
          </cell>
          <cell r="E1013">
            <v>148750000</v>
          </cell>
          <cell r="F1013" t="str">
            <v>UNIDAD</v>
          </cell>
        </row>
        <row r="1014">
          <cell r="B1014">
            <v>41113712</v>
          </cell>
          <cell r="C1014" t="str">
            <v>Verificadores de cintas</v>
          </cell>
          <cell r="D1014">
            <v>536</v>
          </cell>
          <cell r="E1014">
            <v>35000000</v>
          </cell>
          <cell r="F1014" t="str">
            <v>Unidad (Nr</v>
          </cell>
        </row>
        <row r="1015">
          <cell r="B1015">
            <v>41114201</v>
          </cell>
          <cell r="C1015" t="str">
            <v>Cintas de medir</v>
          </cell>
          <cell r="D1015">
            <v>538</v>
          </cell>
          <cell r="E1015">
            <v>15000</v>
          </cell>
          <cell r="F1015" t="str">
            <v>Unidad (Nr</v>
          </cell>
        </row>
        <row r="1016">
          <cell r="B1016">
            <v>41114204</v>
          </cell>
          <cell r="C1016" t="str">
            <v>Teodolitos</v>
          </cell>
          <cell r="D1016">
            <v>538</v>
          </cell>
          <cell r="E1016">
            <v>60000</v>
          </cell>
          <cell r="F1016" t="str">
            <v>CAJA</v>
          </cell>
        </row>
        <row r="1017">
          <cell r="B1017">
            <v>41114205</v>
          </cell>
          <cell r="C1017" t="str">
            <v>Poste de senalizacion</v>
          </cell>
          <cell r="D1017">
            <v>538</v>
          </cell>
          <cell r="E1017">
            <v>20000</v>
          </cell>
          <cell r="F1017" t="str">
            <v>Unidad (Nr</v>
          </cell>
        </row>
        <row r="1018">
          <cell r="B1018">
            <v>41114401</v>
          </cell>
          <cell r="C1018" t="str">
            <v>Anemometros</v>
          </cell>
          <cell r="D1018">
            <v>535</v>
          </cell>
          <cell r="E1018">
            <v>700000</v>
          </cell>
          <cell r="F1018" t="str">
            <v>UNIDAD</v>
          </cell>
        </row>
        <row r="1019">
          <cell r="B1019">
            <v>41114404</v>
          </cell>
          <cell r="C1019" t="str">
            <v>Aparatos radiosonda</v>
          </cell>
          <cell r="D1019">
            <v>535</v>
          </cell>
          <cell r="E1019">
            <v>5000000</v>
          </cell>
          <cell r="F1019" t="str">
            <v>UNIDAD</v>
          </cell>
        </row>
        <row r="1020">
          <cell r="B1020">
            <v>41114405</v>
          </cell>
          <cell r="C1020" t="str">
            <v>Pluviometros</v>
          </cell>
          <cell r="D1020">
            <v>535</v>
          </cell>
          <cell r="E1020">
            <v>3000000</v>
          </cell>
          <cell r="F1020" t="str">
            <v>UNIDAD</v>
          </cell>
        </row>
        <row r="1021">
          <cell r="B1021">
            <v>41114411</v>
          </cell>
          <cell r="C1021" t="str">
            <v>Accesorios de instrumentos de meteorologia</v>
          </cell>
          <cell r="D1021">
            <v>535</v>
          </cell>
          <cell r="E1021">
            <v>98000000</v>
          </cell>
          <cell r="F1021" t="str">
            <v>UNIDAD</v>
          </cell>
        </row>
        <row r="1022">
          <cell r="B1022">
            <v>41114509</v>
          </cell>
          <cell r="C1022" t="str">
            <v>Tensiometros</v>
          </cell>
          <cell r="D1022">
            <v>531</v>
          </cell>
          <cell r="E1022">
            <v>236500</v>
          </cell>
          <cell r="F1022" t="str">
            <v>UNIDAD</v>
          </cell>
        </row>
        <row r="1023">
          <cell r="B1023">
            <v>41114612</v>
          </cell>
          <cell r="C1023" t="str">
            <v>Probadores de resistencia</v>
          </cell>
          <cell r="D1023">
            <v>531</v>
          </cell>
          <cell r="E1023">
            <v>3000000</v>
          </cell>
          <cell r="F1023" t="str">
            <v>UNIDAD</v>
          </cell>
        </row>
        <row r="1024">
          <cell r="B1024">
            <v>41114626</v>
          </cell>
          <cell r="C1024" t="str">
            <v>Aparatos probadores de soldadura</v>
          </cell>
          <cell r="D1024">
            <v>531</v>
          </cell>
          <cell r="E1024">
            <v>3000000</v>
          </cell>
          <cell r="F1024" t="str">
            <v>UNIDAD</v>
          </cell>
        </row>
        <row r="1025">
          <cell r="B1025">
            <v>41114702</v>
          </cell>
          <cell r="C1025" t="str">
            <v>Probadores de resistencia del color de tejidos</v>
          </cell>
          <cell r="D1025">
            <v>538</v>
          </cell>
          <cell r="E1025">
            <v>170000</v>
          </cell>
          <cell r="F1025" t="str">
            <v>Unidad (Nr</v>
          </cell>
        </row>
        <row r="1026">
          <cell r="B1026">
            <v>41115304</v>
          </cell>
          <cell r="C1026" t="str">
            <v>Contadores, temporizadores o divisores de frecuencia</v>
          </cell>
          <cell r="D1026">
            <v>536</v>
          </cell>
          <cell r="E1026">
            <v>7000</v>
          </cell>
          <cell r="F1026" t="str">
            <v>UNIDAD</v>
          </cell>
        </row>
        <row r="1027">
          <cell r="B1027">
            <v>41115305</v>
          </cell>
          <cell r="C1027" t="str">
            <v>Medidores de frecuencia electrica</v>
          </cell>
          <cell r="D1027">
            <v>536</v>
          </cell>
          <cell r="E1027">
            <v>24800000</v>
          </cell>
          <cell r="F1027" t="str">
            <v>Unidad (Nr</v>
          </cell>
        </row>
        <row r="1028">
          <cell r="B1028">
            <v>41115309</v>
          </cell>
          <cell r="C1028" t="str">
            <v>Luxometros</v>
          </cell>
          <cell r="D1028">
            <v>531</v>
          </cell>
          <cell r="E1028">
            <v>1850000</v>
          </cell>
          <cell r="F1028" t="str">
            <v>UNIDAD</v>
          </cell>
        </row>
        <row r="1029">
          <cell r="B1029">
            <v>41115318</v>
          </cell>
          <cell r="C1029" t="str">
            <v>Colorimetros</v>
          </cell>
          <cell r="D1029">
            <v>535</v>
          </cell>
          <cell r="E1029">
            <v>100100</v>
          </cell>
          <cell r="F1029" t="str">
            <v>CAJA</v>
          </cell>
        </row>
        <row r="1030">
          <cell r="B1030">
            <v>41115603</v>
          </cell>
          <cell r="C1030" t="str">
            <v>Medidores de PH</v>
          </cell>
          <cell r="D1030">
            <v>535</v>
          </cell>
          <cell r="E1030">
            <v>70000000</v>
          </cell>
          <cell r="F1030" t="str">
            <v>UNIDAD</v>
          </cell>
        </row>
        <row r="1031">
          <cell r="B1031">
            <v>41115605</v>
          </cell>
          <cell r="C1031" t="str">
            <v>Tiras para ensayos de pH</v>
          </cell>
          <cell r="D1031">
            <v>535</v>
          </cell>
          <cell r="E1031">
            <v>4000</v>
          </cell>
          <cell r="F1031" t="str">
            <v>CAJA</v>
          </cell>
        </row>
        <row r="1032">
          <cell r="B1032">
            <v>41115707</v>
          </cell>
          <cell r="C1032" t="str">
            <v>Cromatografia de cromatografo de liquidos de alta presion</v>
          </cell>
          <cell r="D1032">
            <v>535</v>
          </cell>
          <cell r="E1032">
            <v>250000</v>
          </cell>
          <cell r="F1032" t="str">
            <v>UNIDAD</v>
          </cell>
        </row>
        <row r="1033">
          <cell r="B1033">
            <v>41115803</v>
          </cell>
          <cell r="C1033" t="str">
            <v>Analizadores de banco de sangre</v>
          </cell>
          <cell r="D1033">
            <v>535</v>
          </cell>
          <cell r="E1033">
            <v>357610</v>
          </cell>
          <cell r="F1033" t="str">
            <v>UNIDAD</v>
          </cell>
        </row>
        <row r="1034">
          <cell r="B1034">
            <v>41115815</v>
          </cell>
          <cell r="C1034" t="str">
            <v>Analizadores hematologicos</v>
          </cell>
          <cell r="D1034">
            <v>535</v>
          </cell>
          <cell r="E1034">
            <v>994080</v>
          </cell>
          <cell r="F1034" t="str">
            <v>CAJA</v>
          </cell>
        </row>
        <row r="1035">
          <cell r="B1035">
            <v>41116004</v>
          </cell>
          <cell r="C1035" t="str">
            <v>Reactivos de analizadores quimicos</v>
          </cell>
          <cell r="D1035">
            <v>535</v>
          </cell>
          <cell r="E1035">
            <v>5750000</v>
          </cell>
          <cell r="F1035" t="str">
            <v>Unidad (Nr</v>
          </cell>
        </row>
        <row r="1036">
          <cell r="B1036">
            <v>41116012</v>
          </cell>
          <cell r="C1036" t="str">
            <v>Reactivos de analizadores de proteinas</v>
          </cell>
          <cell r="D1036">
            <v>535</v>
          </cell>
          <cell r="E1036">
            <v>50000</v>
          </cell>
          <cell r="F1036" t="str">
            <v>CAJA</v>
          </cell>
        </row>
        <row r="1037">
          <cell r="B1037">
            <v>41116105</v>
          </cell>
          <cell r="C1037" t="str">
            <v>Reactivos o soluciones quimicos</v>
          </cell>
          <cell r="D1037">
            <v>535</v>
          </cell>
          <cell r="E1037">
            <v>350000</v>
          </cell>
          <cell r="F1037" t="str">
            <v>CAJA</v>
          </cell>
        </row>
        <row r="1038">
          <cell r="B1038">
            <v>41116121</v>
          </cell>
          <cell r="C1038" t="str">
            <v>Reactivos, soluciones o tinturas hematologicos</v>
          </cell>
          <cell r="D1038">
            <v>533</v>
          </cell>
          <cell r="E1038">
            <v>625300</v>
          </cell>
          <cell r="F1038" t="str">
            <v>BIDON</v>
          </cell>
        </row>
        <row r="1039">
          <cell r="B1039">
            <v>41116131</v>
          </cell>
          <cell r="C1039" t="str">
            <v>Discos o paneles de pruebas de identificacion o sensibilidad microbiologicas o bacteriologicas</v>
          </cell>
          <cell r="D1039">
            <v>535</v>
          </cell>
          <cell r="E1039">
            <v>37000</v>
          </cell>
          <cell r="F1039" t="str">
            <v>UNIDAD</v>
          </cell>
        </row>
        <row r="1040">
          <cell r="B1040">
            <v>41116138</v>
          </cell>
          <cell r="C1040" t="str">
            <v>Tiras para ensayos de ionograma urinario</v>
          </cell>
          <cell r="D1040">
            <v>535</v>
          </cell>
          <cell r="E1040">
            <v>100000</v>
          </cell>
          <cell r="F1040" t="str">
            <v>CAJA</v>
          </cell>
        </row>
        <row r="1041">
          <cell r="B1041">
            <v>41116202</v>
          </cell>
          <cell r="C1041" t="str">
            <v>Monitores o medidores de colesterol</v>
          </cell>
          <cell r="D1041">
            <v>535</v>
          </cell>
          <cell r="E1041">
            <v>700000</v>
          </cell>
          <cell r="F1041" t="str">
            <v>CAJA</v>
          </cell>
        </row>
        <row r="1042">
          <cell r="B1042">
            <v>41121509</v>
          </cell>
          <cell r="C1042" t="str">
            <v>Pipetas Pasteur o de transferencia</v>
          </cell>
          <cell r="D1042">
            <v>535</v>
          </cell>
          <cell r="E1042">
            <v>9000</v>
          </cell>
          <cell r="F1042" t="str">
            <v>UNIDAD</v>
          </cell>
        </row>
        <row r="1043">
          <cell r="B1043">
            <v>41121510</v>
          </cell>
          <cell r="C1043" t="str">
            <v>Pipetas volumetricas</v>
          </cell>
          <cell r="D1043">
            <v>535</v>
          </cell>
          <cell r="E1043">
            <v>900000</v>
          </cell>
          <cell r="F1043" t="str">
            <v>CAJA</v>
          </cell>
        </row>
        <row r="1044">
          <cell r="B1044">
            <v>41121513</v>
          </cell>
          <cell r="C1044" t="str">
            <v>Pipetas de goteo</v>
          </cell>
          <cell r="D1044">
            <v>535</v>
          </cell>
          <cell r="E1044">
            <v>149600</v>
          </cell>
          <cell r="F1044" t="str">
            <v>CAJA</v>
          </cell>
        </row>
        <row r="1045">
          <cell r="B1045">
            <v>41121514</v>
          </cell>
          <cell r="C1045" t="str">
            <v>Pipeteros</v>
          </cell>
          <cell r="D1045">
            <v>535</v>
          </cell>
          <cell r="E1045">
            <v>1056395</v>
          </cell>
          <cell r="F1045" t="str">
            <v>CAJA</v>
          </cell>
        </row>
        <row r="1046">
          <cell r="B1046">
            <v>41121515</v>
          </cell>
          <cell r="C1046" t="str">
            <v>Peras de succion para pipetas</v>
          </cell>
          <cell r="D1046">
            <v>535</v>
          </cell>
          <cell r="E1046">
            <v>25000</v>
          </cell>
          <cell r="F1046" t="str">
            <v>UNIDAD</v>
          </cell>
        </row>
        <row r="1047">
          <cell r="B1047">
            <v>41121517</v>
          </cell>
          <cell r="C1047" t="str">
            <v>Soportes para pipetas de embolo o accesorios</v>
          </cell>
          <cell r="D1047">
            <v>535</v>
          </cell>
          <cell r="E1047">
            <v>13500</v>
          </cell>
          <cell r="F1047" t="str">
            <v>CAJA</v>
          </cell>
        </row>
        <row r="1048">
          <cell r="B1048">
            <v>41121601</v>
          </cell>
          <cell r="C1048" t="str">
            <v>Puntas de pipeta con filtro</v>
          </cell>
          <cell r="D1048">
            <v>535</v>
          </cell>
          <cell r="E1048">
            <v>74536</v>
          </cell>
          <cell r="F1048" t="str">
            <v>CAJA</v>
          </cell>
        </row>
        <row r="1049">
          <cell r="B1049">
            <v>41121607</v>
          </cell>
          <cell r="C1049" t="str">
            <v>Puntas de pipeta universales</v>
          </cell>
          <cell r="D1049">
            <v>535</v>
          </cell>
          <cell r="E1049">
            <v>75300</v>
          </cell>
          <cell r="F1049" t="str">
            <v>CAJA</v>
          </cell>
        </row>
        <row r="1050">
          <cell r="B1050">
            <v>41121609</v>
          </cell>
          <cell r="C1050" t="str">
            <v>Puntas de pipeta de volumen variable</v>
          </cell>
          <cell r="D1050">
            <v>535</v>
          </cell>
          <cell r="E1050">
            <v>45500</v>
          </cell>
          <cell r="F1050" t="str">
            <v>CAJA</v>
          </cell>
        </row>
        <row r="1051">
          <cell r="B1051">
            <v>41121701</v>
          </cell>
          <cell r="C1051" t="str">
            <v>Tubos de ensayo multiproposito o generales</v>
          </cell>
          <cell r="D1051">
            <v>535</v>
          </cell>
          <cell r="E1051">
            <v>130000</v>
          </cell>
          <cell r="F1051" t="str">
            <v>CAJA</v>
          </cell>
        </row>
        <row r="1052">
          <cell r="B1052">
            <v>41121709</v>
          </cell>
          <cell r="C1052" t="str">
            <v>Tubos capilares o de hematocrito</v>
          </cell>
          <cell r="D1052">
            <v>535</v>
          </cell>
          <cell r="E1052">
            <v>28000</v>
          </cell>
          <cell r="F1052" t="str">
            <v>FRASCO</v>
          </cell>
        </row>
        <row r="1053">
          <cell r="B1053">
            <v>41121803</v>
          </cell>
          <cell r="C1053" t="str">
            <v>Vasos de precipitados de laboratorio</v>
          </cell>
          <cell r="D1053">
            <v>535</v>
          </cell>
          <cell r="E1053">
            <v>49029</v>
          </cell>
          <cell r="F1053" t="str">
            <v>UNIDAD</v>
          </cell>
        </row>
        <row r="1054">
          <cell r="B1054">
            <v>41121805</v>
          </cell>
          <cell r="C1054" t="str">
            <v>Probetas graduadas de laboratorio</v>
          </cell>
          <cell r="D1054">
            <v>535</v>
          </cell>
          <cell r="E1054">
            <v>7080</v>
          </cell>
          <cell r="F1054" t="str">
            <v>UNIDAD</v>
          </cell>
        </row>
        <row r="1055">
          <cell r="B1055">
            <v>41121807</v>
          </cell>
          <cell r="C1055" t="str">
            <v>Ampollas de laboratorio</v>
          </cell>
          <cell r="D1055">
            <v>352</v>
          </cell>
          <cell r="E1055">
            <v>3500</v>
          </cell>
          <cell r="F1055" t="str">
            <v>UNIDAD</v>
          </cell>
        </row>
        <row r="1056">
          <cell r="B1056">
            <v>41121808</v>
          </cell>
          <cell r="C1056" t="str">
            <v>Buretas de laboratorio</v>
          </cell>
          <cell r="D1056">
            <v>535</v>
          </cell>
          <cell r="E1056">
            <v>380000</v>
          </cell>
          <cell r="F1056" t="str">
            <v>CAJA</v>
          </cell>
        </row>
        <row r="1057">
          <cell r="B1057">
            <v>41121813</v>
          </cell>
          <cell r="C1057" t="str">
            <v>Cubetas</v>
          </cell>
          <cell r="D1057">
            <v>535</v>
          </cell>
          <cell r="E1057">
            <v>219500</v>
          </cell>
          <cell r="F1057" t="str">
            <v>JUEGO</v>
          </cell>
        </row>
        <row r="1058">
          <cell r="B1058">
            <v>41122001</v>
          </cell>
          <cell r="C1058" t="str">
            <v>Jeringas de cromatografia</v>
          </cell>
          <cell r="D1058">
            <v>358</v>
          </cell>
          <cell r="E1058">
            <v>250000</v>
          </cell>
          <cell r="F1058" t="str">
            <v>LITRO</v>
          </cell>
        </row>
        <row r="1059">
          <cell r="B1059">
            <v>41122002</v>
          </cell>
          <cell r="C1059" t="str">
            <v>Agujas de jeringa de cromatografia</v>
          </cell>
          <cell r="D1059">
            <v>358</v>
          </cell>
          <cell r="E1059">
            <v>40000</v>
          </cell>
          <cell r="F1059" t="str">
            <v>CAJA</v>
          </cell>
        </row>
        <row r="1060">
          <cell r="B1060">
            <v>41122004</v>
          </cell>
          <cell r="C1060" t="str">
            <v>Jeringas de toma de muestras</v>
          </cell>
          <cell r="D1060">
            <v>358</v>
          </cell>
          <cell r="E1060">
            <v>40000</v>
          </cell>
          <cell r="F1060" t="str">
            <v>CAJA</v>
          </cell>
        </row>
        <row r="1061">
          <cell r="B1061">
            <v>41122101</v>
          </cell>
          <cell r="C1061" t="str">
            <v>Placas o cajas Petri</v>
          </cell>
          <cell r="D1061">
            <v>358</v>
          </cell>
          <cell r="E1061">
            <v>400000</v>
          </cell>
          <cell r="F1061" t="str">
            <v>CAJA</v>
          </cell>
        </row>
        <row r="1062">
          <cell r="B1062">
            <v>41122105</v>
          </cell>
          <cell r="C1062" t="str">
            <v>Frascos rotativos</v>
          </cell>
          <cell r="D1062">
            <v>358</v>
          </cell>
          <cell r="E1062">
            <v>24000</v>
          </cell>
          <cell r="F1062" t="str">
            <v>UNIDAD</v>
          </cell>
        </row>
        <row r="1063">
          <cell r="B1063">
            <v>41122202</v>
          </cell>
          <cell r="C1063" t="str">
            <v>Crisoles de ceramica</v>
          </cell>
          <cell r="D1063">
            <v>535</v>
          </cell>
          <cell r="E1063">
            <v>61105</v>
          </cell>
          <cell r="F1063" t="str">
            <v>UNIDAD</v>
          </cell>
        </row>
        <row r="1064">
          <cell r="B1064">
            <v>41122203</v>
          </cell>
          <cell r="C1064" t="str">
            <v>Crisoles metalicos</v>
          </cell>
          <cell r="D1064">
            <v>535</v>
          </cell>
          <cell r="E1064">
            <v>7000000</v>
          </cell>
          <cell r="F1064" t="str">
            <v>JUEGO</v>
          </cell>
        </row>
        <row r="1065">
          <cell r="B1065">
            <v>41122404</v>
          </cell>
          <cell r="C1065" t="str">
            <v>Pinzas de laboratorio</v>
          </cell>
          <cell r="D1065">
            <v>358</v>
          </cell>
          <cell r="E1065">
            <v>37400</v>
          </cell>
          <cell r="F1065" t="str">
            <v>UNIDAD</v>
          </cell>
        </row>
        <row r="1066">
          <cell r="B1066">
            <v>41122407</v>
          </cell>
          <cell r="C1066" t="str">
            <v>Bisturies de laboratorio</v>
          </cell>
          <cell r="D1066">
            <v>358</v>
          </cell>
          <cell r="E1066">
            <v>100000</v>
          </cell>
          <cell r="F1066" t="str">
            <v>CAJA</v>
          </cell>
        </row>
        <row r="1067">
          <cell r="B1067">
            <v>41122409</v>
          </cell>
          <cell r="C1067" t="str">
            <v>Herramientas de laboratorio</v>
          </cell>
          <cell r="D1067">
            <v>358</v>
          </cell>
          <cell r="E1067">
            <v>900000</v>
          </cell>
          <cell r="F1067" t="str">
            <v>UNIDAD</v>
          </cell>
        </row>
        <row r="1068">
          <cell r="B1068">
            <v>41122411</v>
          </cell>
          <cell r="C1068" t="str">
            <v>Cronometros o relojes de laboratorio</v>
          </cell>
          <cell r="D1068">
            <v>535</v>
          </cell>
          <cell r="E1068">
            <v>15000</v>
          </cell>
          <cell r="F1068" t="str">
            <v>UNIDAD</v>
          </cell>
        </row>
        <row r="1069">
          <cell r="B1069">
            <v>41122601</v>
          </cell>
          <cell r="C1069" t="str">
            <v>Portaobjetos</v>
          </cell>
          <cell r="D1069">
            <v>535</v>
          </cell>
          <cell r="E1069">
            <v>700000</v>
          </cell>
          <cell r="F1069" t="str">
            <v>CAJA</v>
          </cell>
        </row>
        <row r="1070">
          <cell r="B1070">
            <v>41122602</v>
          </cell>
          <cell r="C1070" t="str">
            <v>Cubreobjetos</v>
          </cell>
          <cell r="D1070">
            <v>535</v>
          </cell>
          <cell r="E1070">
            <v>100</v>
          </cell>
          <cell r="F1070" t="str">
            <v>UNIDAD</v>
          </cell>
        </row>
        <row r="1071">
          <cell r="B1071">
            <v>41122605</v>
          </cell>
          <cell r="C1071" t="str">
            <v>Aceite de inmersion para microscopio</v>
          </cell>
          <cell r="D1071">
            <v>358</v>
          </cell>
          <cell r="E1071">
            <v>1054414</v>
          </cell>
          <cell r="F1071" t="str">
            <v>CAJA</v>
          </cell>
        </row>
        <row r="1072">
          <cell r="B1072">
            <v>41122606</v>
          </cell>
          <cell r="C1072" t="str">
            <v>Dispensadores de portaobjetos</v>
          </cell>
          <cell r="D1072">
            <v>535</v>
          </cell>
          <cell r="E1072">
            <v>165000</v>
          </cell>
          <cell r="F1072" t="str">
            <v>UNIDAD</v>
          </cell>
        </row>
        <row r="1073">
          <cell r="B1073">
            <v>41122801</v>
          </cell>
          <cell r="C1073" t="str">
            <v>Soportes o estantes para pipetas</v>
          </cell>
          <cell r="D1073">
            <v>535</v>
          </cell>
          <cell r="E1073">
            <v>26000</v>
          </cell>
          <cell r="F1073" t="str">
            <v>UNIDAD</v>
          </cell>
        </row>
        <row r="1074">
          <cell r="B1074">
            <v>41122808</v>
          </cell>
          <cell r="C1074" t="str">
            <v>Bandejas de uso general</v>
          </cell>
          <cell r="D1074">
            <v>535</v>
          </cell>
          <cell r="E1074">
            <v>22453</v>
          </cell>
          <cell r="F1074" t="str">
            <v>UNIDAD</v>
          </cell>
        </row>
        <row r="1075">
          <cell r="B1075">
            <v>41123201</v>
          </cell>
          <cell r="C1075" t="str">
            <v>Portaobjetos preparados preservados</v>
          </cell>
          <cell r="D1075">
            <v>535</v>
          </cell>
          <cell r="E1075">
            <v>1500</v>
          </cell>
          <cell r="F1075" t="str">
            <v>UNIDAD</v>
          </cell>
        </row>
        <row r="1076">
          <cell r="B1076">
            <v>41123302</v>
          </cell>
          <cell r="C1076" t="str">
            <v>Cajas o archivadores para portaobjetos</v>
          </cell>
          <cell r="D1076">
            <v>535</v>
          </cell>
          <cell r="E1076">
            <v>3800</v>
          </cell>
          <cell r="F1076" t="str">
            <v>Unidad (Nr</v>
          </cell>
        </row>
        <row r="1077">
          <cell r="B1077">
            <v>41123303</v>
          </cell>
          <cell r="C1077" t="str">
            <v>Armarios para portaobjetos</v>
          </cell>
          <cell r="D1077">
            <v>535</v>
          </cell>
          <cell r="E1077">
            <v>27800</v>
          </cell>
          <cell r="F1077" t="str">
            <v>CAJA</v>
          </cell>
        </row>
        <row r="1078">
          <cell r="B1078">
            <v>41123403</v>
          </cell>
          <cell r="C1078" t="str">
            <v>Goteros de dosificacion</v>
          </cell>
          <cell r="D1078">
            <v>535</v>
          </cell>
          <cell r="E1078">
            <v>3500</v>
          </cell>
          <cell r="F1078" t="str">
            <v>UNIDAD</v>
          </cell>
        </row>
        <row r="1079">
          <cell r="B1079">
            <v>42121505</v>
          </cell>
          <cell r="C1079" t="str">
            <v>Electrocardiografo (ECG) veterinario</v>
          </cell>
          <cell r="D1079">
            <v>532</v>
          </cell>
          <cell r="E1079">
            <v>8000000</v>
          </cell>
          <cell r="F1079" t="str">
            <v>UNIDAD</v>
          </cell>
        </row>
        <row r="1080">
          <cell r="B1080">
            <v>42131504</v>
          </cell>
          <cell r="C1080" t="str">
            <v>Batas para pacientes</v>
          </cell>
          <cell r="D1080">
            <v>322</v>
          </cell>
          <cell r="E1080">
            <v>20000</v>
          </cell>
          <cell r="F1080" t="str">
            <v>UNIDAD</v>
          </cell>
        </row>
        <row r="1081">
          <cell r="B1081">
            <v>42131509</v>
          </cell>
          <cell r="C1081" t="str">
            <v>Batas de hospital</v>
          </cell>
          <cell r="D1081">
            <v>322</v>
          </cell>
          <cell r="E1081">
            <v>60000</v>
          </cell>
          <cell r="F1081" t="str">
            <v>JUEGO</v>
          </cell>
        </row>
        <row r="1082">
          <cell r="B1082">
            <v>42131606</v>
          </cell>
          <cell r="C1082" t="str">
            <v>Mascarillas de aislamiento o quirofano para el personal sanitario</v>
          </cell>
          <cell r="D1082">
            <v>322</v>
          </cell>
          <cell r="E1082">
            <v>880</v>
          </cell>
          <cell r="F1082" t="str">
            <v>UNIDAD</v>
          </cell>
        </row>
        <row r="1083">
          <cell r="B1083">
            <v>42131607</v>
          </cell>
          <cell r="C1083" t="str">
            <v>Guardapolvos o chaquetas para el personal sanitario</v>
          </cell>
          <cell r="D1083">
            <v>322</v>
          </cell>
          <cell r="E1083">
            <v>39925</v>
          </cell>
          <cell r="F1083" t="str">
            <v>UNIDAD</v>
          </cell>
        </row>
        <row r="1084">
          <cell r="B1084">
            <v>42131705</v>
          </cell>
          <cell r="C1084" t="str">
            <v>Pantalones quirurgicos</v>
          </cell>
          <cell r="D1084">
            <v>322</v>
          </cell>
          <cell r="E1084">
            <v>38500</v>
          </cell>
          <cell r="F1084" t="str">
            <v>UNIDAD</v>
          </cell>
        </row>
        <row r="1085">
          <cell r="B1085">
            <v>42131707</v>
          </cell>
          <cell r="C1085" t="str">
            <v>Trajes, cascos o mascarillas de aislamiento quirurgico o accesorios</v>
          </cell>
          <cell r="D1085">
            <v>322</v>
          </cell>
          <cell r="E1085">
            <v>18000</v>
          </cell>
          <cell r="F1085" t="str">
            <v>CAJA</v>
          </cell>
        </row>
        <row r="1086">
          <cell r="B1086">
            <v>42132105</v>
          </cell>
          <cell r="C1086" t="str">
            <v>Sabanas de hospital</v>
          </cell>
          <cell r="D1086">
            <v>323</v>
          </cell>
          <cell r="E1086">
            <v>35000</v>
          </cell>
          <cell r="F1086" t="str">
            <v>UNIDAD</v>
          </cell>
        </row>
        <row r="1087">
          <cell r="B1087">
            <v>42132201</v>
          </cell>
          <cell r="C1087" t="str">
            <v>Cajas o dispensadores de guantes medicos</v>
          </cell>
          <cell r="D1087">
            <v>358</v>
          </cell>
          <cell r="E1087">
            <v>25000</v>
          </cell>
          <cell r="F1087" t="str">
            <v>CAJA</v>
          </cell>
        </row>
        <row r="1088">
          <cell r="B1088">
            <v>42132203</v>
          </cell>
          <cell r="C1088" t="str">
            <v>Guantes medicos de examen o para usos no quirurgicos</v>
          </cell>
          <cell r="D1088">
            <v>358</v>
          </cell>
          <cell r="E1088">
            <v>48400</v>
          </cell>
          <cell r="F1088" t="str">
            <v>CAJA</v>
          </cell>
        </row>
        <row r="1089">
          <cell r="B1089">
            <v>42132205</v>
          </cell>
          <cell r="C1089" t="str">
            <v>Guantes quirurgicos</v>
          </cell>
          <cell r="D1089">
            <v>358</v>
          </cell>
          <cell r="E1089">
            <v>30800</v>
          </cell>
          <cell r="F1089" t="str">
            <v>CAJA</v>
          </cell>
        </row>
        <row r="1090">
          <cell r="B1090">
            <v>42141601</v>
          </cell>
          <cell r="C1090" t="str">
            <v>Equipos de ingreso para el cuidado del enfermo</v>
          </cell>
          <cell r="D1090">
            <v>353</v>
          </cell>
          <cell r="E1090">
            <v>1300</v>
          </cell>
          <cell r="F1090" t="str">
            <v>UNIDAD</v>
          </cell>
        </row>
        <row r="1091">
          <cell r="B1091">
            <v>42141605</v>
          </cell>
          <cell r="C1091" t="str">
            <v>Cuencos o tazones medicos para mezclar o para soluciones</v>
          </cell>
          <cell r="D1091">
            <v>358</v>
          </cell>
          <cell r="E1091">
            <v>1000</v>
          </cell>
          <cell r="F1091" t="str">
            <v>UNIDAD</v>
          </cell>
        </row>
        <row r="1092">
          <cell r="B1092">
            <v>42141803</v>
          </cell>
          <cell r="C1092" t="str">
            <v>Cables o alambres de plomo para electroterapia</v>
          </cell>
          <cell r="D1092">
            <v>535</v>
          </cell>
          <cell r="E1092">
            <v>18000</v>
          </cell>
          <cell r="F1092" t="str">
            <v>Metro line</v>
          </cell>
        </row>
        <row r="1093">
          <cell r="B1093">
            <v>42141904</v>
          </cell>
          <cell r="C1093" t="str">
            <v>Tubos, o casquillos o grapas de enema</v>
          </cell>
          <cell r="D1093">
            <v>358</v>
          </cell>
          <cell r="E1093">
            <v>157000</v>
          </cell>
          <cell r="F1093" t="str">
            <v>JUEGO</v>
          </cell>
        </row>
        <row r="1094">
          <cell r="B1094">
            <v>42142102</v>
          </cell>
          <cell r="C1094" t="str">
            <v>Unidades enfriadoras para el almacenaje en frio o accesorios</v>
          </cell>
          <cell r="D1094">
            <v>535</v>
          </cell>
          <cell r="E1094">
            <v>2294325</v>
          </cell>
          <cell r="F1094" t="str">
            <v>UNIDAD</v>
          </cell>
        </row>
        <row r="1095">
          <cell r="B1095">
            <v>42142104</v>
          </cell>
          <cell r="C1095" t="str">
            <v>Hidrocolatores medicos o accesorios</v>
          </cell>
          <cell r="D1095">
            <v>535</v>
          </cell>
          <cell r="E1095">
            <v>182500</v>
          </cell>
          <cell r="F1095" t="str">
            <v>FRASCO</v>
          </cell>
        </row>
        <row r="1096">
          <cell r="B1096">
            <v>42142402</v>
          </cell>
          <cell r="C1096" t="str">
            <v>Canulas o tubos de succion medicos o accesorios</v>
          </cell>
          <cell r="D1096">
            <v>358</v>
          </cell>
          <cell r="E1096">
            <v>37000</v>
          </cell>
          <cell r="F1096" t="str">
            <v>CAJA</v>
          </cell>
        </row>
        <row r="1097">
          <cell r="B1097">
            <v>42142403</v>
          </cell>
          <cell r="C1097" t="str">
            <v>Envases medicos de succion</v>
          </cell>
          <cell r="D1097">
            <v>358</v>
          </cell>
          <cell r="E1097">
            <v>1800</v>
          </cell>
          <cell r="F1097" t="str">
            <v>UNIDAD</v>
          </cell>
        </row>
        <row r="1098">
          <cell r="B1098">
            <v>42142404</v>
          </cell>
          <cell r="C1098" t="str">
            <v>Aparatos medicos de succion o vacio</v>
          </cell>
          <cell r="D1098">
            <v>535</v>
          </cell>
          <cell r="E1098">
            <v>800000</v>
          </cell>
          <cell r="F1098" t="str">
            <v>UNIDAD</v>
          </cell>
        </row>
        <row r="1099">
          <cell r="B1099">
            <v>42142405</v>
          </cell>
          <cell r="C1099" t="str">
            <v>Estuches para sets de instrumental medico o sus accesorios</v>
          </cell>
          <cell r="D1099">
            <v>358</v>
          </cell>
          <cell r="E1099">
            <v>4905000</v>
          </cell>
          <cell r="F1099" t="str">
            <v>UNIDAD</v>
          </cell>
        </row>
        <row r="1100">
          <cell r="B1100">
            <v>42142407</v>
          </cell>
          <cell r="C1100" t="str">
            <v>Estuches para canulas de succion medicas</v>
          </cell>
          <cell r="D1100">
            <v>358</v>
          </cell>
          <cell r="E1100">
            <v>814000</v>
          </cell>
          <cell r="F1100" t="str">
            <v>CAJA</v>
          </cell>
        </row>
        <row r="1101">
          <cell r="B1101">
            <v>42142502</v>
          </cell>
          <cell r="C1101" t="str">
            <v>Agujas para anestesia</v>
          </cell>
          <cell r="D1101">
            <v>358</v>
          </cell>
          <cell r="E1101">
            <v>55490</v>
          </cell>
          <cell r="F1101" t="str">
            <v>CAJA</v>
          </cell>
        </row>
        <row r="1102">
          <cell r="B1102">
            <v>42142504</v>
          </cell>
          <cell r="C1102" t="str">
            <v>Agujas de biopsia</v>
          </cell>
          <cell r="D1102">
            <v>358</v>
          </cell>
          <cell r="E1102">
            <v>64000</v>
          </cell>
          <cell r="F1102" t="str">
            <v>CAJA</v>
          </cell>
        </row>
        <row r="1103">
          <cell r="B1103">
            <v>42142506</v>
          </cell>
          <cell r="C1103" t="str">
            <v>Agujas despuntadas</v>
          </cell>
          <cell r="D1103">
            <v>358</v>
          </cell>
          <cell r="E1103">
            <v>16500</v>
          </cell>
          <cell r="F1103" t="str">
            <v>CAJA</v>
          </cell>
        </row>
        <row r="1104">
          <cell r="B1104">
            <v>42142510</v>
          </cell>
          <cell r="C1104" t="str">
            <v>Agujas de filtro</v>
          </cell>
          <cell r="D1104">
            <v>358</v>
          </cell>
          <cell r="E1104">
            <v>200000</v>
          </cell>
          <cell r="F1104" t="str">
            <v>BOLSA</v>
          </cell>
        </row>
        <row r="1105">
          <cell r="B1105">
            <v>42142514</v>
          </cell>
          <cell r="C1105" t="str">
            <v>Bandejas o agujas espinales</v>
          </cell>
          <cell r="D1105">
            <v>358</v>
          </cell>
          <cell r="E1105">
            <v>25000</v>
          </cell>
          <cell r="F1105" t="str">
            <v>CAJA</v>
          </cell>
        </row>
        <row r="1106">
          <cell r="B1106">
            <v>42142521</v>
          </cell>
          <cell r="C1106" t="str">
            <v>Agujas para extraccion de sangre</v>
          </cell>
          <cell r="D1106">
            <v>358</v>
          </cell>
          <cell r="E1106">
            <v>150000</v>
          </cell>
          <cell r="F1106" t="str">
            <v>CAJA</v>
          </cell>
        </row>
        <row r="1107">
          <cell r="B1107">
            <v>42142523</v>
          </cell>
          <cell r="C1107" t="str">
            <v>Agujas hipodermicas</v>
          </cell>
          <cell r="D1107">
            <v>358</v>
          </cell>
          <cell r="E1107">
            <v>5000</v>
          </cell>
          <cell r="F1107" t="str">
            <v>UNIDAD</v>
          </cell>
        </row>
        <row r="1108">
          <cell r="B1108">
            <v>42142525</v>
          </cell>
          <cell r="C1108" t="str">
            <v>Agujas de irrigacion</v>
          </cell>
          <cell r="D1108">
            <v>358</v>
          </cell>
          <cell r="E1108">
            <v>22000</v>
          </cell>
          <cell r="F1108" t="str">
            <v>CAJA</v>
          </cell>
        </row>
        <row r="1109">
          <cell r="B1109">
            <v>42142528</v>
          </cell>
          <cell r="C1109" t="str">
            <v>Agujas o sets para puncion del esternon</v>
          </cell>
          <cell r="D1109">
            <v>358</v>
          </cell>
          <cell r="E1109">
            <v>25000</v>
          </cell>
          <cell r="F1109" t="str">
            <v>CAJA</v>
          </cell>
        </row>
        <row r="1110">
          <cell r="B1110">
            <v>42142531</v>
          </cell>
          <cell r="C1110" t="str">
            <v>Contenedores, carros o accesorios para el desecho de agujas, cuchillas y otros objetos punzantes</v>
          </cell>
          <cell r="D1110">
            <v>358</v>
          </cell>
          <cell r="E1110">
            <v>3000</v>
          </cell>
          <cell r="F1110" t="str">
            <v>UNIDAD</v>
          </cell>
        </row>
        <row r="1111">
          <cell r="B1111">
            <v>42142532</v>
          </cell>
          <cell r="C1111" t="str">
            <v>Agujas o kits de pericardiocentesis o accesorios</v>
          </cell>
          <cell r="D1111">
            <v>358</v>
          </cell>
          <cell r="E1111">
            <v>40000</v>
          </cell>
          <cell r="F1111" t="str">
            <v>CAJA</v>
          </cell>
        </row>
        <row r="1112">
          <cell r="B1112">
            <v>42142601</v>
          </cell>
          <cell r="C1112" t="str">
            <v>Jeringas medicas de aspiracion o irrigacion</v>
          </cell>
          <cell r="D1112">
            <v>358</v>
          </cell>
          <cell r="E1112">
            <v>187000</v>
          </cell>
          <cell r="F1112" t="str">
            <v>CAJA</v>
          </cell>
        </row>
        <row r="1113">
          <cell r="B1113">
            <v>42142603</v>
          </cell>
          <cell r="C1113" t="str">
            <v>Jeringas medicas de cartucho</v>
          </cell>
          <cell r="D1113">
            <v>358</v>
          </cell>
          <cell r="E1113">
            <v>572000</v>
          </cell>
          <cell r="F1113" t="str">
            <v>UNIDAD</v>
          </cell>
        </row>
        <row r="1114">
          <cell r="B1114">
            <v>42142608</v>
          </cell>
          <cell r="C1114" t="str">
            <v>Jeringas medicas sin agujas</v>
          </cell>
          <cell r="D1114">
            <v>358</v>
          </cell>
          <cell r="E1114">
            <v>42000</v>
          </cell>
          <cell r="F1114" t="str">
            <v>CAJA</v>
          </cell>
        </row>
        <row r="1115">
          <cell r="B1115">
            <v>42142609</v>
          </cell>
          <cell r="C1115" t="str">
            <v>Jeringas medicas con aguja</v>
          </cell>
          <cell r="D1115">
            <v>358</v>
          </cell>
          <cell r="E1115">
            <v>30000</v>
          </cell>
          <cell r="F1115" t="str">
            <v>CAJA</v>
          </cell>
        </row>
        <row r="1116">
          <cell r="B1116">
            <v>42142615</v>
          </cell>
          <cell r="C1116" t="str">
            <v>Accesorios para jeringas</v>
          </cell>
          <cell r="D1116">
            <v>358</v>
          </cell>
          <cell r="E1116">
            <v>50000</v>
          </cell>
          <cell r="F1116" t="str">
            <v>CAJA</v>
          </cell>
        </row>
        <row r="1117">
          <cell r="B1117">
            <v>42142617</v>
          </cell>
          <cell r="C1117" t="str">
            <v>Jeringas de fuente</v>
          </cell>
          <cell r="D1117">
            <v>358</v>
          </cell>
          <cell r="E1117">
            <v>120000</v>
          </cell>
          <cell r="F1117" t="str">
            <v>CAJA</v>
          </cell>
        </row>
        <row r="1118">
          <cell r="B1118">
            <v>42142618</v>
          </cell>
          <cell r="C1118" t="str">
            <v>Kits de jeringas para el analisis de los gases sanguineos</v>
          </cell>
          <cell r="D1118">
            <v>358</v>
          </cell>
          <cell r="E1118">
            <v>35000</v>
          </cell>
          <cell r="F1118" t="str">
            <v>Kilogramo</v>
          </cell>
        </row>
        <row r="1119">
          <cell r="B1119">
            <v>42142706</v>
          </cell>
          <cell r="C1119" t="str">
            <v>Equipos o compresas o bandejas para el procedimiento urologico</v>
          </cell>
          <cell r="D1119">
            <v>358</v>
          </cell>
          <cell r="E1119">
            <v>10000</v>
          </cell>
          <cell r="F1119" t="str">
            <v>UNIDAD</v>
          </cell>
        </row>
        <row r="1120">
          <cell r="B1120">
            <v>42142710</v>
          </cell>
          <cell r="C1120" t="str">
            <v>Tubos de ensayo para drenaje urinario o accesorios</v>
          </cell>
          <cell r="D1120">
            <v>358</v>
          </cell>
          <cell r="E1120">
            <v>22000</v>
          </cell>
          <cell r="F1120" t="str">
            <v>CAJA</v>
          </cell>
        </row>
        <row r="1121">
          <cell r="B1121">
            <v>42142712</v>
          </cell>
          <cell r="C1121" t="str">
            <v>Sets de extraccion de calculos o accesorios</v>
          </cell>
          <cell r="D1121">
            <v>358</v>
          </cell>
          <cell r="E1121">
            <v>10000000</v>
          </cell>
          <cell r="F1121" t="str">
            <v>UNIDAD</v>
          </cell>
        </row>
        <row r="1122">
          <cell r="B1122">
            <v>42143602</v>
          </cell>
          <cell r="C1122" t="str">
            <v>Petos y cinturones de sujecion</v>
          </cell>
          <cell r="D1122">
            <v>535</v>
          </cell>
          <cell r="E1122">
            <v>15000</v>
          </cell>
          <cell r="F1122" t="str">
            <v>UNIDAD</v>
          </cell>
        </row>
        <row r="1123">
          <cell r="B1123">
            <v>42143605</v>
          </cell>
          <cell r="C1123" t="str">
            <v>Correas o hebillas de sujecion, o accesorios o suministros</v>
          </cell>
          <cell r="D1123">
            <v>535</v>
          </cell>
          <cell r="E1123">
            <v>5000</v>
          </cell>
          <cell r="F1123" t="str">
            <v>UNIDAD</v>
          </cell>
        </row>
        <row r="1124">
          <cell r="B1124">
            <v>42143607</v>
          </cell>
          <cell r="C1124" t="str">
            <v>Sensores o alarmas de movimiento del paciente o accesorios</v>
          </cell>
          <cell r="D1124">
            <v>535</v>
          </cell>
          <cell r="E1124">
            <v>10000000</v>
          </cell>
          <cell r="F1124" t="str">
            <v>Unidad (Nr</v>
          </cell>
        </row>
        <row r="1125">
          <cell r="B1125">
            <v>42151502</v>
          </cell>
          <cell r="C1125" t="str">
            <v>Recipientes de mezclar para odontologia cosmetica</v>
          </cell>
          <cell r="D1125">
            <v>358</v>
          </cell>
          <cell r="E1125">
            <v>4000000</v>
          </cell>
          <cell r="F1125" t="str">
            <v>Unidad (Nr</v>
          </cell>
        </row>
        <row r="1126">
          <cell r="B1126">
            <v>42151602</v>
          </cell>
          <cell r="C1126" t="str">
            <v>Bandas para matriz dental</v>
          </cell>
          <cell r="D1126">
            <v>535</v>
          </cell>
          <cell r="E1126">
            <v>3750</v>
          </cell>
          <cell r="F1126" t="str">
            <v>UNIDAD</v>
          </cell>
        </row>
        <row r="1127">
          <cell r="B1127">
            <v>42151603</v>
          </cell>
          <cell r="C1127" t="str">
            <v>utiles de colocacion de hidroxido de calcio</v>
          </cell>
          <cell r="D1127">
            <v>535</v>
          </cell>
          <cell r="E1127">
            <v>15000</v>
          </cell>
          <cell r="F1127" t="str">
            <v>FRASCO</v>
          </cell>
        </row>
        <row r="1128">
          <cell r="B1128">
            <v>42151627</v>
          </cell>
          <cell r="C1128" t="str">
            <v>Espejos o mangos de espejos dentales</v>
          </cell>
          <cell r="D1128">
            <v>358</v>
          </cell>
          <cell r="E1128">
            <v>18000</v>
          </cell>
          <cell r="F1128" t="str">
            <v>UNIDAD</v>
          </cell>
        </row>
        <row r="1129">
          <cell r="B1129">
            <v>42151635</v>
          </cell>
          <cell r="C1129" t="str">
            <v>Expulsores dentales de saliva o aparatos de succion oral o suministros</v>
          </cell>
          <cell r="D1129">
            <v>535</v>
          </cell>
          <cell r="E1129">
            <v>6000</v>
          </cell>
          <cell r="F1129" t="str">
            <v>CAJA</v>
          </cell>
        </row>
        <row r="1130">
          <cell r="B1130">
            <v>42151640</v>
          </cell>
          <cell r="C1130" t="str">
            <v>Pinzas dentales</v>
          </cell>
          <cell r="D1130">
            <v>535</v>
          </cell>
          <cell r="E1130">
            <v>35000</v>
          </cell>
          <cell r="F1130" t="str">
            <v>UNIDAD</v>
          </cell>
        </row>
        <row r="1131">
          <cell r="B1131">
            <v>42151664</v>
          </cell>
          <cell r="C1131" t="str">
            <v>Discos cortadores o separadores dentales</v>
          </cell>
          <cell r="D1131">
            <v>535</v>
          </cell>
          <cell r="E1131">
            <v>32000</v>
          </cell>
          <cell r="F1131" t="str">
            <v>UNIDAD</v>
          </cell>
        </row>
        <row r="1132">
          <cell r="B1132">
            <v>42151680</v>
          </cell>
          <cell r="C1132" t="str">
            <v>Topes de endodoncia o accesorios</v>
          </cell>
          <cell r="D1132">
            <v>535</v>
          </cell>
          <cell r="E1132">
            <v>15000</v>
          </cell>
          <cell r="F1132" t="str">
            <v>CAJA</v>
          </cell>
        </row>
        <row r="1133">
          <cell r="B1133">
            <v>42151681</v>
          </cell>
          <cell r="C1133" t="str">
            <v>Sets de anestesia odontologica o accesorios</v>
          </cell>
          <cell r="D1133">
            <v>535</v>
          </cell>
          <cell r="E1133">
            <v>2393</v>
          </cell>
          <cell r="F1133" t="str">
            <v>UNIDAD</v>
          </cell>
        </row>
        <row r="1134">
          <cell r="B1134">
            <v>42151801</v>
          </cell>
          <cell r="C1134" t="str">
            <v>Portadores de amalgama</v>
          </cell>
          <cell r="D1134">
            <v>541</v>
          </cell>
          <cell r="E1134">
            <v>36000</v>
          </cell>
          <cell r="F1134" t="str">
            <v>CAJA</v>
          </cell>
        </row>
        <row r="1135">
          <cell r="B1135">
            <v>42151813</v>
          </cell>
          <cell r="C1135" t="str">
            <v>Tubos de obturacion dental</v>
          </cell>
          <cell r="D1135">
            <v>535</v>
          </cell>
          <cell r="E1135">
            <v>103700</v>
          </cell>
          <cell r="F1135" t="str">
            <v>FRASCO</v>
          </cell>
        </row>
        <row r="1136">
          <cell r="B1136">
            <v>42151904</v>
          </cell>
          <cell r="C1136" t="str">
            <v>Soluciones o comprimidos de revelar</v>
          </cell>
          <cell r="D1136">
            <v>535</v>
          </cell>
          <cell r="E1136">
            <v>12100</v>
          </cell>
          <cell r="F1136" t="str">
            <v>CAJA</v>
          </cell>
        </row>
        <row r="1137">
          <cell r="B1137">
            <v>42151905</v>
          </cell>
          <cell r="C1137" t="str">
            <v>Geles o fluoruro de enjuagues</v>
          </cell>
          <cell r="D1137">
            <v>535</v>
          </cell>
          <cell r="E1137">
            <v>272727</v>
          </cell>
          <cell r="F1137" t="str">
            <v>CAJA</v>
          </cell>
        </row>
        <row r="1138">
          <cell r="B1138">
            <v>42151906</v>
          </cell>
          <cell r="C1138" t="str">
            <v>Comprimidos o gotas de fluoruro</v>
          </cell>
          <cell r="D1138">
            <v>535</v>
          </cell>
          <cell r="E1138">
            <v>32000</v>
          </cell>
          <cell r="F1138" t="str">
            <v>CAJA</v>
          </cell>
        </row>
        <row r="1139">
          <cell r="B1139">
            <v>42151909</v>
          </cell>
          <cell r="C1139" t="str">
            <v>Pastas o kits de odontologia preventiva</v>
          </cell>
          <cell r="D1139">
            <v>535</v>
          </cell>
          <cell r="E1139">
            <v>3580</v>
          </cell>
          <cell r="F1139" t="str">
            <v>UNIDAD</v>
          </cell>
        </row>
        <row r="1140">
          <cell r="B1140">
            <v>42152012</v>
          </cell>
          <cell r="C1140" t="str">
            <v>Piezas o kits de aparatos para radiografias odontologicas o accesorios</v>
          </cell>
          <cell r="D1140">
            <v>535</v>
          </cell>
          <cell r="E1140">
            <v>1800000</v>
          </cell>
          <cell r="F1140" t="str">
            <v>UNIDAD</v>
          </cell>
        </row>
        <row r="1141">
          <cell r="B1141">
            <v>42152204</v>
          </cell>
          <cell r="C1141" t="str">
            <v>Maquinas de fundicion de laboratorio odontologico o sus piezas o accesorios</v>
          </cell>
          <cell r="D1141">
            <v>535</v>
          </cell>
          <cell r="E1141">
            <v>3500000</v>
          </cell>
          <cell r="F1141" t="str">
            <v>JUEGO</v>
          </cell>
        </row>
        <row r="1142">
          <cell r="B1142">
            <v>42152211</v>
          </cell>
          <cell r="C1142" t="str">
            <v>Tornos de laboratorio dental o accesorios</v>
          </cell>
          <cell r="D1142">
            <v>535</v>
          </cell>
          <cell r="E1142">
            <v>10000</v>
          </cell>
          <cell r="F1142" t="str">
            <v>Unidad (Nr</v>
          </cell>
        </row>
        <row r="1143">
          <cell r="B1143">
            <v>42152419</v>
          </cell>
          <cell r="C1143" t="str">
            <v>Materiales de pasta de cinc oxido eugenol para impresion dental</v>
          </cell>
          <cell r="D1143">
            <v>358</v>
          </cell>
          <cell r="E1143">
            <v>8000</v>
          </cell>
          <cell r="F1143" t="str">
            <v>FRASCO</v>
          </cell>
        </row>
        <row r="1144">
          <cell r="B1144">
            <v>42152424</v>
          </cell>
          <cell r="C1144" t="str">
            <v>Cementos dentales a base de agua</v>
          </cell>
          <cell r="D1144">
            <v>358</v>
          </cell>
          <cell r="E1144">
            <v>295000</v>
          </cell>
          <cell r="F1144" t="str">
            <v>UNIDAD</v>
          </cell>
        </row>
        <row r="1145">
          <cell r="B1145">
            <v>42152437</v>
          </cell>
          <cell r="C1145" t="str">
            <v>Dientes de porcelana</v>
          </cell>
          <cell r="D1145">
            <v>358</v>
          </cell>
          <cell r="E1145">
            <v>45000</v>
          </cell>
          <cell r="F1145" t="str">
            <v>UNIDAD</v>
          </cell>
        </row>
        <row r="1146">
          <cell r="B1146">
            <v>42152438</v>
          </cell>
          <cell r="C1146" t="str">
            <v>Materiales refractarios para moldes</v>
          </cell>
          <cell r="D1146">
            <v>358</v>
          </cell>
          <cell r="E1146">
            <v>40000</v>
          </cell>
          <cell r="F1146" t="str">
            <v>UNIDAD</v>
          </cell>
        </row>
        <row r="1147">
          <cell r="B1147">
            <v>42152441</v>
          </cell>
          <cell r="C1147" t="str">
            <v>Dientes de polimero sintetico</v>
          </cell>
          <cell r="D1147">
            <v>535</v>
          </cell>
          <cell r="E1147">
            <v>45000</v>
          </cell>
          <cell r="F1147" t="str">
            <v>UNIDAD</v>
          </cell>
        </row>
        <row r="1148">
          <cell r="B1148">
            <v>42152443</v>
          </cell>
          <cell r="C1148" t="str">
            <v>Cementos de oxido de zinc con y sin eugenol</v>
          </cell>
          <cell r="D1148">
            <v>358</v>
          </cell>
          <cell r="E1148">
            <v>5800</v>
          </cell>
          <cell r="F1148" t="str">
            <v>CAJA</v>
          </cell>
        </row>
        <row r="1149">
          <cell r="B1149">
            <v>42152449</v>
          </cell>
          <cell r="C1149" t="str">
            <v>Catalizadores de material de impresion dental</v>
          </cell>
          <cell r="D1149">
            <v>535</v>
          </cell>
          <cell r="E1149">
            <v>37000</v>
          </cell>
          <cell r="F1149" t="str">
            <v>UNIDAD</v>
          </cell>
        </row>
        <row r="1150">
          <cell r="B1150">
            <v>42152450</v>
          </cell>
          <cell r="C1150" t="str">
            <v>Compuestos limpiadores de instrumental odontologico</v>
          </cell>
          <cell r="D1150">
            <v>535</v>
          </cell>
          <cell r="E1150">
            <v>110000</v>
          </cell>
          <cell r="F1150" t="str">
            <v>UNIDAD</v>
          </cell>
        </row>
        <row r="1151">
          <cell r="B1151">
            <v>42152452</v>
          </cell>
          <cell r="C1151" t="str">
            <v>Kits de aislamiento de pastas odontologicas o accesorios</v>
          </cell>
          <cell r="D1151">
            <v>535</v>
          </cell>
          <cell r="E1151">
            <v>7080</v>
          </cell>
          <cell r="F1151" t="str">
            <v>UNIDAD</v>
          </cell>
        </row>
        <row r="1152">
          <cell r="B1152">
            <v>42152459</v>
          </cell>
          <cell r="C1152" t="str">
            <v>Kits de fundas dentales provisionales para endodoncia</v>
          </cell>
          <cell r="D1152">
            <v>535</v>
          </cell>
          <cell r="E1152">
            <v>1000000</v>
          </cell>
          <cell r="F1152" t="str">
            <v>UNIDAD</v>
          </cell>
        </row>
        <row r="1153">
          <cell r="B1153">
            <v>42152502</v>
          </cell>
          <cell r="C1153" t="str">
            <v>Baberos dentales</v>
          </cell>
          <cell r="D1153">
            <v>541</v>
          </cell>
          <cell r="E1153">
            <v>425</v>
          </cell>
          <cell r="F1153" t="str">
            <v>UNIDAD</v>
          </cell>
        </row>
        <row r="1154">
          <cell r="B1154">
            <v>42152608</v>
          </cell>
          <cell r="C1154" t="str">
            <v>Cartuchos de ligamento de ortodoncia</v>
          </cell>
          <cell r="D1154">
            <v>358</v>
          </cell>
          <cell r="E1154">
            <v>1000000</v>
          </cell>
          <cell r="F1154" t="str">
            <v>UNIDAD</v>
          </cell>
        </row>
        <row r="1155">
          <cell r="B1155">
            <v>42152713</v>
          </cell>
          <cell r="C1155" t="str">
            <v>Alicates ortodonticos</v>
          </cell>
          <cell r="D1155">
            <v>535</v>
          </cell>
          <cell r="E1155">
            <v>250000</v>
          </cell>
          <cell r="F1155" t="str">
            <v>UNIDAD</v>
          </cell>
        </row>
        <row r="1156">
          <cell r="B1156">
            <v>42161603</v>
          </cell>
          <cell r="C1156" t="str">
            <v>Aparato de demanda para oxigeno sanguineo de hemodialisis</v>
          </cell>
          <cell r="D1156">
            <v>535</v>
          </cell>
          <cell r="E1156">
            <v>40000000</v>
          </cell>
          <cell r="F1156" t="str">
            <v>JUEGO</v>
          </cell>
        </row>
        <row r="1157">
          <cell r="B1157">
            <v>42161633</v>
          </cell>
          <cell r="C1157" t="str">
            <v>Membranas de dialisado de aparatos de hemodialisis</v>
          </cell>
          <cell r="D1157">
            <v>535</v>
          </cell>
          <cell r="E1157">
            <v>850630</v>
          </cell>
          <cell r="F1157" t="str">
            <v>UNIDAD</v>
          </cell>
        </row>
        <row r="1158">
          <cell r="B1158">
            <v>42161634</v>
          </cell>
          <cell r="C1158" t="str">
            <v>Bandejas de tratamiento de hemodialisis o accesorios</v>
          </cell>
          <cell r="D1158">
            <v>535</v>
          </cell>
          <cell r="E1158">
            <v>250000000</v>
          </cell>
          <cell r="F1158" t="str">
            <v>PAQUETE</v>
          </cell>
        </row>
        <row r="1159">
          <cell r="B1159">
            <v>42171804</v>
          </cell>
          <cell r="C1159" t="str">
            <v>Equipos de cricotirotomia o tubos traqueal de servicios medicos de urgencia</v>
          </cell>
          <cell r="D1159">
            <v>535</v>
          </cell>
          <cell r="E1159">
            <v>450000</v>
          </cell>
          <cell r="F1159" t="str">
            <v>CAJA</v>
          </cell>
        </row>
        <row r="1160">
          <cell r="B1160">
            <v>42171903</v>
          </cell>
          <cell r="C1160" t="str">
            <v>Cajas de medicamentos de servicios medicos de urgencia</v>
          </cell>
          <cell r="D1160">
            <v>535</v>
          </cell>
          <cell r="E1160">
            <v>1180</v>
          </cell>
          <cell r="F1160" t="str">
            <v>UNIDAD</v>
          </cell>
        </row>
        <row r="1161">
          <cell r="B1161">
            <v>42171908</v>
          </cell>
          <cell r="C1161" t="str">
            <v>Cajas de salvavidas de servicios medicos de urgencia</v>
          </cell>
          <cell r="D1161">
            <v>535</v>
          </cell>
          <cell r="E1161">
            <v>595780</v>
          </cell>
          <cell r="F1161" t="str">
            <v>UNIDAD</v>
          </cell>
        </row>
        <row r="1162">
          <cell r="B1162">
            <v>42171917</v>
          </cell>
          <cell r="C1162" t="str">
            <v>Estuches o bolsas de primeros auxilios para los servicios medicos de urgencias o accesorios</v>
          </cell>
          <cell r="D1162">
            <v>535</v>
          </cell>
          <cell r="E1162">
            <v>240000</v>
          </cell>
          <cell r="F1162" t="str">
            <v>UNIDAD</v>
          </cell>
        </row>
        <row r="1163">
          <cell r="B1163">
            <v>42172001</v>
          </cell>
          <cell r="C1163" t="str">
            <v>Equipos de primer auxilio de servicios medicos de urgencia</v>
          </cell>
          <cell r="D1163">
            <v>535</v>
          </cell>
          <cell r="E1163">
            <v>900000</v>
          </cell>
          <cell r="F1163" t="str">
            <v>UNIDAD</v>
          </cell>
        </row>
        <row r="1164">
          <cell r="B1164">
            <v>42172015</v>
          </cell>
          <cell r="C1164" t="str">
            <v>Kits de tratamiento odontologico para los servicios medicos de urgencias</v>
          </cell>
          <cell r="D1164">
            <v>535</v>
          </cell>
          <cell r="E1164">
            <v>300000</v>
          </cell>
          <cell r="F1164" t="str">
            <v>UNIDAD</v>
          </cell>
        </row>
        <row r="1165">
          <cell r="B1165">
            <v>42181503</v>
          </cell>
          <cell r="C1165" t="str">
            <v>Lubricantes personales o gelatinas del examen</v>
          </cell>
          <cell r="D1165">
            <v>535</v>
          </cell>
          <cell r="E1165">
            <v>15500</v>
          </cell>
          <cell r="F1165" t="str">
            <v>FRASCO</v>
          </cell>
        </row>
        <row r="1166">
          <cell r="B1166">
            <v>42181505</v>
          </cell>
          <cell r="C1166" t="str">
            <v>Sets o accesorios de recogida de celulas para endometria</v>
          </cell>
          <cell r="D1166">
            <v>535</v>
          </cell>
          <cell r="E1166">
            <v>300000</v>
          </cell>
          <cell r="F1166" t="str">
            <v>UNIDAD</v>
          </cell>
        </row>
        <row r="1167">
          <cell r="B1167">
            <v>42181514</v>
          </cell>
          <cell r="C1167" t="str">
            <v>Fotometros de hemoglobina</v>
          </cell>
          <cell r="D1167">
            <v>535</v>
          </cell>
          <cell r="E1167">
            <v>45000</v>
          </cell>
          <cell r="F1167" t="str">
            <v>CAJA</v>
          </cell>
        </row>
        <row r="1168">
          <cell r="B1168">
            <v>42181601</v>
          </cell>
          <cell r="C1168" t="str">
            <v>Unidades de presion sanguinea aneroide</v>
          </cell>
          <cell r="D1168">
            <v>535</v>
          </cell>
          <cell r="E1168">
            <v>70950</v>
          </cell>
          <cell r="F1168" t="str">
            <v>UNIDAD</v>
          </cell>
        </row>
        <row r="1169">
          <cell r="B1169">
            <v>42181608</v>
          </cell>
          <cell r="C1169" t="str">
            <v>Accesorios de instrumental de medicion de la tension arterial</v>
          </cell>
          <cell r="D1169">
            <v>535</v>
          </cell>
          <cell r="E1169">
            <v>1437500</v>
          </cell>
          <cell r="F1169" t="str">
            <v>UNIDAD</v>
          </cell>
        </row>
        <row r="1170">
          <cell r="B1170">
            <v>42181610</v>
          </cell>
          <cell r="C1170" t="str">
            <v>Kits de manguitos para tomar la tension arterial</v>
          </cell>
          <cell r="D1170">
            <v>535</v>
          </cell>
          <cell r="E1170">
            <v>48787</v>
          </cell>
          <cell r="F1170" t="str">
            <v>UNIDAD</v>
          </cell>
        </row>
        <row r="1171">
          <cell r="B1171">
            <v>42181702</v>
          </cell>
          <cell r="C1171" t="str">
            <v>Adaptadores, cables o electrodos de electrocardiografia (ECG)</v>
          </cell>
          <cell r="D1171">
            <v>535</v>
          </cell>
          <cell r="E1171">
            <v>786500</v>
          </cell>
          <cell r="F1171" t="str">
            <v>CAJA</v>
          </cell>
        </row>
        <row r="1172">
          <cell r="B1172">
            <v>42181707</v>
          </cell>
          <cell r="C1172" t="str">
            <v>Electrodos neonatales de cinta o anillo de electrocardiografia (ECG)</v>
          </cell>
          <cell r="D1172">
            <v>535</v>
          </cell>
          <cell r="E1172">
            <v>900</v>
          </cell>
          <cell r="F1172" t="str">
            <v>UNIDAD</v>
          </cell>
        </row>
        <row r="1173">
          <cell r="B1173">
            <v>42181907</v>
          </cell>
          <cell r="C1173" t="str">
            <v>Aparatos de metabolismo basal</v>
          </cell>
          <cell r="D1173">
            <v>535</v>
          </cell>
          <cell r="E1173">
            <v>280000</v>
          </cell>
          <cell r="F1173" t="str">
            <v>FRASCO</v>
          </cell>
        </row>
        <row r="1174">
          <cell r="B1174">
            <v>42182005</v>
          </cell>
          <cell r="C1174" t="str">
            <v>Oftalmoscopios o otoscopios o juegos de scopios</v>
          </cell>
          <cell r="D1174">
            <v>535</v>
          </cell>
          <cell r="E1174">
            <v>1500000</v>
          </cell>
          <cell r="F1174" t="str">
            <v>UNIDAD</v>
          </cell>
        </row>
        <row r="1175">
          <cell r="B1175">
            <v>42182013</v>
          </cell>
          <cell r="C1175" t="str">
            <v>Especulo del examen vaginal</v>
          </cell>
          <cell r="D1175">
            <v>535</v>
          </cell>
          <cell r="E1175">
            <v>40000</v>
          </cell>
          <cell r="F1175" t="str">
            <v>UNIDAD</v>
          </cell>
        </row>
        <row r="1176">
          <cell r="B1176">
            <v>42182018</v>
          </cell>
          <cell r="C1176" t="str">
            <v>Broncoscopios o accesorios</v>
          </cell>
          <cell r="D1176">
            <v>535</v>
          </cell>
          <cell r="E1176">
            <v>1000000</v>
          </cell>
          <cell r="F1176" t="str">
            <v>UNIDAD</v>
          </cell>
        </row>
        <row r="1177">
          <cell r="B1177">
            <v>42182101</v>
          </cell>
          <cell r="C1177" t="str">
            <v>Estetoscopios electronicos o accesorios</v>
          </cell>
          <cell r="D1177">
            <v>535</v>
          </cell>
          <cell r="E1177">
            <v>180000</v>
          </cell>
          <cell r="F1177" t="str">
            <v>UNIDAD</v>
          </cell>
        </row>
        <row r="1178">
          <cell r="B1178">
            <v>42182206</v>
          </cell>
          <cell r="C1178" t="str">
            <v>Termometro medico de mercurio</v>
          </cell>
          <cell r="D1178">
            <v>535</v>
          </cell>
          <cell r="E1178">
            <v>35000</v>
          </cell>
          <cell r="F1178" t="str">
            <v>CAJA</v>
          </cell>
        </row>
        <row r="1179">
          <cell r="B1179">
            <v>42182314</v>
          </cell>
          <cell r="C1179" t="str">
            <v>Papel de registro de EEG</v>
          </cell>
          <cell r="D1179">
            <v>535</v>
          </cell>
          <cell r="E1179">
            <v>30000000</v>
          </cell>
          <cell r="F1179" t="str">
            <v>UNIDAD</v>
          </cell>
        </row>
        <row r="1180">
          <cell r="B1180">
            <v>42182401</v>
          </cell>
          <cell r="C1180" t="str">
            <v>Audimetros o accesorios</v>
          </cell>
          <cell r="D1180">
            <v>535</v>
          </cell>
          <cell r="E1180">
            <v>300000</v>
          </cell>
          <cell r="F1180" t="str">
            <v>UNIDAD</v>
          </cell>
        </row>
        <row r="1181">
          <cell r="B1181">
            <v>42182415</v>
          </cell>
          <cell r="C1181" t="str">
            <v>Tubos diagnosticos de Toynbee</v>
          </cell>
          <cell r="D1181">
            <v>535</v>
          </cell>
          <cell r="E1181">
            <v>27324</v>
          </cell>
          <cell r="F1181" t="str">
            <v>UNIDAD</v>
          </cell>
        </row>
        <row r="1182">
          <cell r="B1182">
            <v>42182604</v>
          </cell>
          <cell r="C1182" t="str">
            <v>Linternas de pluma de examen medico</v>
          </cell>
          <cell r="D1182">
            <v>535</v>
          </cell>
          <cell r="E1182">
            <v>46500</v>
          </cell>
          <cell r="F1182" t="str">
            <v>UNIDAD</v>
          </cell>
        </row>
        <row r="1183">
          <cell r="B1183">
            <v>42182702</v>
          </cell>
          <cell r="C1183" t="str">
            <v>Cintas metricas medicas</v>
          </cell>
          <cell r="D1183">
            <v>535</v>
          </cell>
          <cell r="E1183">
            <v>650000</v>
          </cell>
          <cell r="F1183" t="str">
            <v>Unidad (Nr</v>
          </cell>
        </row>
        <row r="1184">
          <cell r="B1184">
            <v>42182801</v>
          </cell>
          <cell r="C1184" t="str">
            <v>Basculas de peso de panales</v>
          </cell>
          <cell r="D1184">
            <v>535</v>
          </cell>
          <cell r="E1184">
            <v>12000000</v>
          </cell>
          <cell r="F1184" t="str">
            <v>UNIDAD</v>
          </cell>
        </row>
        <row r="1185">
          <cell r="B1185">
            <v>42182807</v>
          </cell>
          <cell r="C1185" t="str">
            <v>Basculas de plataforma de silla de ruedas</v>
          </cell>
          <cell r="D1185">
            <v>535</v>
          </cell>
          <cell r="E1185">
            <v>10000000</v>
          </cell>
          <cell r="F1185" t="str">
            <v>UNIDAD</v>
          </cell>
        </row>
        <row r="1186">
          <cell r="B1186">
            <v>42183031</v>
          </cell>
          <cell r="C1186" t="str">
            <v>Sets de placas seudoisocromaticas o accesorios</v>
          </cell>
          <cell r="D1186">
            <v>535</v>
          </cell>
          <cell r="E1186">
            <v>325000</v>
          </cell>
          <cell r="F1186" t="str">
            <v>UNIDAD</v>
          </cell>
        </row>
        <row r="1187">
          <cell r="B1187">
            <v>42191608</v>
          </cell>
          <cell r="C1187" t="str">
            <v>Monitores de salida o controles de enfermeria</v>
          </cell>
          <cell r="D1187">
            <v>535</v>
          </cell>
          <cell r="E1187">
            <v>11500000</v>
          </cell>
          <cell r="F1187" t="str">
            <v>UNIDAD</v>
          </cell>
        </row>
        <row r="1188">
          <cell r="B1188">
            <v>42191705</v>
          </cell>
          <cell r="C1188" t="str">
            <v>Alertas de gas medico</v>
          </cell>
          <cell r="D1188">
            <v>535</v>
          </cell>
          <cell r="E1188">
            <v>15000000</v>
          </cell>
          <cell r="F1188" t="str">
            <v>UNIDAD</v>
          </cell>
        </row>
        <row r="1189">
          <cell r="B1189">
            <v>42191802</v>
          </cell>
          <cell r="C1189" t="str">
            <v>Incubadoras clinicas o calentadores de bebe</v>
          </cell>
          <cell r="D1189">
            <v>535</v>
          </cell>
          <cell r="E1189">
            <v>25000000</v>
          </cell>
          <cell r="F1189" t="str">
            <v>UNIDAD</v>
          </cell>
        </row>
        <row r="1190">
          <cell r="B1190">
            <v>42191904</v>
          </cell>
          <cell r="C1190" t="str">
            <v>Armarios o cajas de seguridad para narcoticos</v>
          </cell>
          <cell r="D1190">
            <v>541</v>
          </cell>
          <cell r="E1190">
            <v>31000</v>
          </cell>
          <cell r="F1190" t="str">
            <v>UNIDAD</v>
          </cell>
        </row>
        <row r="1191">
          <cell r="B1191">
            <v>42191907</v>
          </cell>
          <cell r="C1191" t="str">
            <v>Armarios o baules de almacenamiento de instrumental medico</v>
          </cell>
          <cell r="D1191">
            <v>541</v>
          </cell>
          <cell r="E1191">
            <v>5000000</v>
          </cell>
          <cell r="F1191" t="str">
            <v>UNIDAD</v>
          </cell>
        </row>
        <row r="1192">
          <cell r="B1192">
            <v>42192001</v>
          </cell>
          <cell r="C1192" t="str">
            <v>Mesas de examen o de procedimiento clinico para uso general</v>
          </cell>
          <cell r="D1192">
            <v>541</v>
          </cell>
          <cell r="E1192">
            <v>45000000</v>
          </cell>
          <cell r="F1192" t="str">
            <v>UNIDAD</v>
          </cell>
        </row>
        <row r="1193">
          <cell r="B1193">
            <v>42192102</v>
          </cell>
          <cell r="C1193" t="str">
            <v>Sillones reclinables de hospital o accesorios</v>
          </cell>
          <cell r="D1193">
            <v>541</v>
          </cell>
          <cell r="E1193">
            <v>60000000</v>
          </cell>
          <cell r="F1193" t="str">
            <v>UNIDAD</v>
          </cell>
        </row>
        <row r="1194">
          <cell r="B1194">
            <v>42192107</v>
          </cell>
          <cell r="C1194" t="str">
            <v>Sillas de examen clinico o accesorios</v>
          </cell>
          <cell r="D1194">
            <v>535</v>
          </cell>
          <cell r="E1194">
            <v>4500000</v>
          </cell>
          <cell r="F1194" t="str">
            <v>UNIDAD</v>
          </cell>
        </row>
        <row r="1195">
          <cell r="B1195">
            <v>42192207</v>
          </cell>
          <cell r="C1195" t="str">
            <v>Camillas de paciente o accesorios de camilla</v>
          </cell>
          <cell r="D1195">
            <v>535</v>
          </cell>
          <cell r="E1195">
            <v>375000</v>
          </cell>
          <cell r="F1195" t="str">
            <v>UNIDAD</v>
          </cell>
        </row>
        <row r="1196">
          <cell r="B1196">
            <v>42192210</v>
          </cell>
          <cell r="C1196" t="str">
            <v>Sillas de ruedas</v>
          </cell>
          <cell r="D1196">
            <v>535</v>
          </cell>
          <cell r="E1196">
            <v>6500</v>
          </cell>
          <cell r="F1196" t="str">
            <v>UNIDAD</v>
          </cell>
        </row>
        <row r="1197">
          <cell r="B1197">
            <v>42192302</v>
          </cell>
          <cell r="C1197" t="str">
            <v>Elevadores hidraulicos clinicos o accesorios</v>
          </cell>
          <cell r="D1197">
            <v>535</v>
          </cell>
          <cell r="E1197">
            <v>100000000</v>
          </cell>
          <cell r="F1197" t="str">
            <v>UNIDAD</v>
          </cell>
        </row>
        <row r="1198">
          <cell r="B1198">
            <v>42192402</v>
          </cell>
          <cell r="C1198" t="str">
            <v>Carros especificos de equipo de control y de diagnostico</v>
          </cell>
          <cell r="D1198">
            <v>535</v>
          </cell>
          <cell r="E1198">
            <v>49511484</v>
          </cell>
          <cell r="F1198" t="str">
            <v>UNIDAD</v>
          </cell>
        </row>
        <row r="1199">
          <cell r="B1199">
            <v>42192502</v>
          </cell>
          <cell r="C1199" t="str">
            <v>Bolsas para equipo medico</v>
          </cell>
          <cell r="D1199">
            <v>357</v>
          </cell>
          <cell r="E1199">
            <v>401500</v>
          </cell>
          <cell r="F1199" t="str">
            <v>PAQUETE</v>
          </cell>
        </row>
        <row r="1200">
          <cell r="B1200">
            <v>42192603</v>
          </cell>
          <cell r="C1200" t="str">
            <v>Vasos o botellas de administracion de medicamentos o accesorios</v>
          </cell>
          <cell r="D1200">
            <v>358</v>
          </cell>
          <cell r="E1200">
            <v>15000</v>
          </cell>
          <cell r="F1200" t="str">
            <v>UNIDAD</v>
          </cell>
        </row>
        <row r="1201">
          <cell r="B1201">
            <v>42201607</v>
          </cell>
          <cell r="C1201" t="str">
            <v>Monitores de resonancia magnetica (MRI) medica</v>
          </cell>
          <cell r="D1201">
            <v>535</v>
          </cell>
          <cell r="E1201">
            <v>10000000</v>
          </cell>
          <cell r="F1201" t="str">
            <v>UNIDAD</v>
          </cell>
        </row>
        <row r="1202">
          <cell r="B1202">
            <v>42201712</v>
          </cell>
          <cell r="C1202" t="str">
            <v>Unidades de ecografia o eco pulso o doppler o ultrasonido medico para uso diagnostico general</v>
          </cell>
          <cell r="D1202">
            <v>535</v>
          </cell>
          <cell r="E1202">
            <v>8250000</v>
          </cell>
          <cell r="F1202" t="str">
            <v>UNIDAD</v>
          </cell>
        </row>
        <row r="1203">
          <cell r="B1203">
            <v>42201713</v>
          </cell>
          <cell r="C1203" t="str">
            <v>Componentes tridimensionales ecograficos medicos de ultrasonidos, efecto Doppler o eco</v>
          </cell>
          <cell r="D1203">
            <v>535</v>
          </cell>
          <cell r="E1203">
            <v>75000000</v>
          </cell>
          <cell r="F1203" t="str">
            <v>Unidad (Nr</v>
          </cell>
        </row>
        <row r="1204">
          <cell r="B1204">
            <v>42201805</v>
          </cell>
          <cell r="C1204" t="str">
            <v>Equipo medico de fluoroscopio de cine</v>
          </cell>
          <cell r="D1204">
            <v>535</v>
          </cell>
          <cell r="E1204">
            <v>3000000</v>
          </cell>
          <cell r="F1204" t="str">
            <v>UNIDAD</v>
          </cell>
        </row>
        <row r="1205">
          <cell r="B1205">
            <v>42201810</v>
          </cell>
          <cell r="C1205" t="str">
            <v>Pelicula o cartuchos radiograficos medicos para uso general</v>
          </cell>
          <cell r="D1205">
            <v>535</v>
          </cell>
          <cell r="E1205">
            <v>12500000</v>
          </cell>
          <cell r="F1205" t="str">
            <v>UNIDAD</v>
          </cell>
        </row>
        <row r="1206">
          <cell r="B1206">
            <v>42201823</v>
          </cell>
          <cell r="C1206" t="str">
            <v>Tubo y unidad transformadora de radiografia medica</v>
          </cell>
          <cell r="D1206">
            <v>535</v>
          </cell>
          <cell r="E1206">
            <v>25000</v>
          </cell>
          <cell r="F1206" t="str">
            <v>UNIDAD</v>
          </cell>
        </row>
        <row r="1207">
          <cell r="B1207">
            <v>42201841</v>
          </cell>
          <cell r="C1207" t="str">
            <v>Papeles radiograficos de diagnostico medico</v>
          </cell>
          <cell r="D1207">
            <v>359</v>
          </cell>
          <cell r="E1207">
            <v>500000</v>
          </cell>
          <cell r="F1207" t="str">
            <v>UNIDAD</v>
          </cell>
        </row>
        <row r="1208">
          <cell r="B1208">
            <v>42203201</v>
          </cell>
          <cell r="C1208" t="str">
            <v>Simuladores de planificacion de radioterapia de radiologia y fluoroscopia (RF)</v>
          </cell>
          <cell r="D1208">
            <v>535</v>
          </cell>
          <cell r="E1208">
            <v>4000000</v>
          </cell>
          <cell r="F1208" t="str">
            <v>UNIDAD</v>
          </cell>
        </row>
        <row r="1209">
          <cell r="B1209">
            <v>42203402</v>
          </cell>
          <cell r="C1209" t="str">
            <v>Cateteres o juegos vasculares intervencional o diagnosticos</v>
          </cell>
          <cell r="D1209">
            <v>535</v>
          </cell>
          <cell r="E1209">
            <v>18500</v>
          </cell>
          <cell r="F1209" t="str">
            <v>CAJA</v>
          </cell>
        </row>
        <row r="1210">
          <cell r="B1210">
            <v>42203601</v>
          </cell>
          <cell r="C1210" t="str">
            <v>Equipo para sistemas de red de imagenes digitales (DIN) de defensa</v>
          </cell>
          <cell r="D1210">
            <v>535</v>
          </cell>
          <cell r="E1210">
            <v>70000000</v>
          </cell>
          <cell r="F1210" t="str">
            <v>UNIDAD</v>
          </cell>
        </row>
        <row r="1211">
          <cell r="B1211">
            <v>42203704</v>
          </cell>
          <cell r="C1211" t="str">
            <v>Toners o reveladores medicos</v>
          </cell>
          <cell r="D1211">
            <v>358</v>
          </cell>
          <cell r="E1211">
            <v>6000</v>
          </cell>
          <cell r="F1211" t="str">
            <v>UNIDAD</v>
          </cell>
        </row>
        <row r="1212">
          <cell r="B1212">
            <v>42203707</v>
          </cell>
          <cell r="C1212" t="str">
            <v>Equipo o suministros de camara oscura para radiografia medica</v>
          </cell>
          <cell r="D1212">
            <v>359</v>
          </cell>
          <cell r="E1212">
            <v>290000</v>
          </cell>
          <cell r="F1212" t="str">
            <v>CAJA</v>
          </cell>
        </row>
        <row r="1213">
          <cell r="B1213">
            <v>42204002</v>
          </cell>
          <cell r="C1213" t="str">
            <v>Cortinas o mascaras o delantales medicos de resguardo radiologico</v>
          </cell>
          <cell r="D1213">
            <v>322</v>
          </cell>
          <cell r="E1213">
            <v>250000</v>
          </cell>
          <cell r="F1213" t="str">
            <v>UNIDAD</v>
          </cell>
        </row>
        <row r="1214">
          <cell r="B1214">
            <v>42211508</v>
          </cell>
          <cell r="C1214" t="str">
            <v>Dispositivos de movilidad multifuncional o accesorios</v>
          </cell>
          <cell r="D1214">
            <v>535</v>
          </cell>
          <cell r="E1214">
            <v>6674400</v>
          </cell>
          <cell r="F1214" t="str">
            <v>UNIDAD</v>
          </cell>
        </row>
        <row r="1215">
          <cell r="B1215">
            <v>42211708</v>
          </cell>
          <cell r="C1215" t="str">
            <v>Aparatos de telefono para personas con desafios fisicos</v>
          </cell>
          <cell r="D1215">
            <v>535</v>
          </cell>
          <cell r="E1215">
            <v>720000</v>
          </cell>
          <cell r="F1215" t="str">
            <v>UNIDAD</v>
          </cell>
        </row>
        <row r="1216">
          <cell r="B1216">
            <v>42211809</v>
          </cell>
          <cell r="C1216" t="str">
            <v>Abrazaderas de pantalon para personas con desafios fisicos</v>
          </cell>
          <cell r="D1216">
            <v>535</v>
          </cell>
          <cell r="E1216">
            <v>70000</v>
          </cell>
          <cell r="F1216" t="str">
            <v>UNIDAD</v>
          </cell>
        </row>
        <row r="1217">
          <cell r="B1217">
            <v>42221501</v>
          </cell>
          <cell r="C1217" t="str">
            <v>Cateteres de linea arterial</v>
          </cell>
          <cell r="D1217">
            <v>358</v>
          </cell>
          <cell r="E1217">
            <v>18500</v>
          </cell>
          <cell r="F1217" t="str">
            <v>CAJA</v>
          </cell>
        </row>
        <row r="1218">
          <cell r="B1218">
            <v>42221504</v>
          </cell>
          <cell r="C1218" t="str">
            <v>Cateteres intravenosos perifericos para uso general</v>
          </cell>
          <cell r="D1218">
            <v>358</v>
          </cell>
          <cell r="E1218">
            <v>188100</v>
          </cell>
          <cell r="F1218" t="str">
            <v>CAJA</v>
          </cell>
        </row>
        <row r="1219">
          <cell r="B1219">
            <v>42221505</v>
          </cell>
          <cell r="C1219" t="str">
            <v>Cateteres arteriales o intravenosos pediatricos o de microflujo o de vena del pericraneo</v>
          </cell>
          <cell r="D1219">
            <v>358</v>
          </cell>
          <cell r="E1219">
            <v>16400</v>
          </cell>
          <cell r="F1219" t="str">
            <v>CAJA</v>
          </cell>
        </row>
        <row r="1220">
          <cell r="B1220">
            <v>42221508</v>
          </cell>
          <cell r="C1220" t="str">
            <v>Kits dermatologicos para cateteres intravenosos o arteriales</v>
          </cell>
          <cell r="D1220">
            <v>535</v>
          </cell>
          <cell r="E1220">
            <v>198000</v>
          </cell>
          <cell r="F1220" t="str">
            <v>CAJA</v>
          </cell>
        </row>
        <row r="1221">
          <cell r="B1221">
            <v>42221509</v>
          </cell>
          <cell r="C1221" t="str">
            <v>Bandejas para cateteres intravenosos o arteriales</v>
          </cell>
          <cell r="D1221">
            <v>535</v>
          </cell>
          <cell r="E1221">
            <v>1925</v>
          </cell>
          <cell r="F1221" t="str">
            <v>UNIDAD</v>
          </cell>
        </row>
        <row r="1222">
          <cell r="B1222">
            <v>42221603</v>
          </cell>
          <cell r="C1222" t="str">
            <v>Tuberia de extension arterial o intravenosa</v>
          </cell>
          <cell r="D1222">
            <v>535</v>
          </cell>
          <cell r="E1222">
            <v>198000</v>
          </cell>
          <cell r="F1222" t="str">
            <v>CAJA</v>
          </cell>
        </row>
        <row r="1223">
          <cell r="B1223">
            <v>42221614</v>
          </cell>
          <cell r="C1223" t="str">
            <v>Tuberia intravenosa con equipo de administracion del cateter</v>
          </cell>
          <cell r="D1223">
            <v>535</v>
          </cell>
          <cell r="E1223">
            <v>300000</v>
          </cell>
          <cell r="F1223" t="str">
            <v>CAJA</v>
          </cell>
        </row>
        <row r="1224">
          <cell r="B1224">
            <v>42221701</v>
          </cell>
          <cell r="C1224" t="str">
            <v>Bolsas de puerto unico o recipientes de infusion intravenosa o arterial</v>
          </cell>
          <cell r="D1224">
            <v>357</v>
          </cell>
          <cell r="E1224">
            <v>21450</v>
          </cell>
          <cell r="F1224" t="str">
            <v>PAQUETE</v>
          </cell>
        </row>
        <row r="1225">
          <cell r="B1225">
            <v>42221704</v>
          </cell>
          <cell r="C1225" t="str">
            <v>Bolsas de infusion de presion intravenosas y arteriales</v>
          </cell>
          <cell r="D1225">
            <v>357</v>
          </cell>
          <cell r="E1225">
            <v>7920</v>
          </cell>
          <cell r="F1225" t="str">
            <v>UNIDAD</v>
          </cell>
        </row>
        <row r="1226">
          <cell r="B1226">
            <v>42221705</v>
          </cell>
          <cell r="C1226" t="str">
            <v>Conjuntos de viales de infusion de analgesicos</v>
          </cell>
          <cell r="D1226">
            <v>358</v>
          </cell>
          <cell r="E1226">
            <v>25300</v>
          </cell>
          <cell r="F1226" t="str">
            <v>UNIDAD</v>
          </cell>
        </row>
        <row r="1227">
          <cell r="B1227">
            <v>42221706</v>
          </cell>
          <cell r="C1227" t="str">
            <v>Bolsas de transferencia o canillas de contenedores de infusion intravenosa o arterial</v>
          </cell>
          <cell r="D1227">
            <v>357</v>
          </cell>
          <cell r="E1227">
            <v>78000</v>
          </cell>
          <cell r="F1227" t="str">
            <v>PAQUETE</v>
          </cell>
        </row>
        <row r="1228">
          <cell r="B1228">
            <v>42222301</v>
          </cell>
          <cell r="C1228" t="str">
            <v>Equipos de administracion de la transfusion de sangre</v>
          </cell>
          <cell r="D1228">
            <v>535</v>
          </cell>
          <cell r="E1228">
            <v>2200</v>
          </cell>
          <cell r="F1228" t="str">
            <v>UNIDAD</v>
          </cell>
        </row>
        <row r="1229">
          <cell r="B1229">
            <v>42231507</v>
          </cell>
          <cell r="C1229" t="str">
            <v>Cepillo de limpieza de tubo enteral</v>
          </cell>
          <cell r="D1229">
            <v>358</v>
          </cell>
          <cell r="E1229">
            <v>7700</v>
          </cell>
          <cell r="F1229" t="str">
            <v>UNIDAD</v>
          </cell>
        </row>
        <row r="1230">
          <cell r="B1230">
            <v>42231608</v>
          </cell>
          <cell r="C1230" t="str">
            <v>Sets de cateteres y agujas de yeyunostomia</v>
          </cell>
          <cell r="D1230">
            <v>535</v>
          </cell>
          <cell r="E1230">
            <v>3850</v>
          </cell>
          <cell r="F1230" t="str">
            <v>UNIDAD</v>
          </cell>
        </row>
        <row r="1231">
          <cell r="B1231">
            <v>42241504</v>
          </cell>
          <cell r="C1231" t="str">
            <v>Forros o tela de punto para la escayola o la tablilla</v>
          </cell>
          <cell r="D1231">
            <v>329</v>
          </cell>
          <cell r="E1231">
            <v>13750</v>
          </cell>
          <cell r="F1231" t="str">
            <v>UNIDAD</v>
          </cell>
        </row>
        <row r="1232">
          <cell r="B1232">
            <v>42241509</v>
          </cell>
          <cell r="C1232" t="str">
            <v>Componentes ortosas termoplasticas</v>
          </cell>
          <cell r="D1232">
            <v>358</v>
          </cell>
          <cell r="E1232">
            <v>45000</v>
          </cell>
          <cell r="F1232" t="str">
            <v>Unidad (Nr</v>
          </cell>
        </row>
        <row r="1233">
          <cell r="B1233">
            <v>42241705</v>
          </cell>
          <cell r="C1233" t="str">
            <v>Zapatillas y botas para escayola, ortosis de pierna o accesorios</v>
          </cell>
          <cell r="D1233">
            <v>535</v>
          </cell>
          <cell r="E1233">
            <v>59763</v>
          </cell>
          <cell r="F1233" t="str">
            <v>PAR</v>
          </cell>
        </row>
        <row r="1234">
          <cell r="B1234">
            <v>42242105</v>
          </cell>
          <cell r="C1234" t="str">
            <v>Carritos moviles de traccion</v>
          </cell>
          <cell r="D1234">
            <v>535</v>
          </cell>
          <cell r="E1234">
            <v>2500000</v>
          </cell>
          <cell r="F1234" t="str">
            <v>UNIDAD</v>
          </cell>
        </row>
        <row r="1235">
          <cell r="B1235">
            <v>42251804</v>
          </cell>
          <cell r="C1235" t="str">
            <v>Carritos de tirar o empujar para rehabilitacion o terapia</v>
          </cell>
          <cell r="D1235">
            <v>535</v>
          </cell>
          <cell r="E1235">
            <v>35000</v>
          </cell>
          <cell r="F1235" t="str">
            <v>UNIDAD</v>
          </cell>
        </row>
        <row r="1236">
          <cell r="B1236">
            <v>42261504</v>
          </cell>
          <cell r="C1236" t="str">
            <v>Tiradores de aguja y hilo para autopsia</v>
          </cell>
          <cell r="D1236">
            <v>358</v>
          </cell>
          <cell r="E1236">
            <v>6660</v>
          </cell>
          <cell r="F1236" t="str">
            <v>UNIDAD</v>
          </cell>
        </row>
        <row r="1237">
          <cell r="B1237">
            <v>42261507</v>
          </cell>
          <cell r="C1237" t="str">
            <v>Hilo de autopsia</v>
          </cell>
          <cell r="D1237">
            <v>358</v>
          </cell>
          <cell r="E1237">
            <v>60500</v>
          </cell>
          <cell r="F1237" t="str">
            <v>METRO</v>
          </cell>
        </row>
        <row r="1238">
          <cell r="B1238">
            <v>42261508</v>
          </cell>
          <cell r="C1238" t="str">
            <v>Agujas de autopsia</v>
          </cell>
          <cell r="D1238">
            <v>358</v>
          </cell>
          <cell r="E1238">
            <v>11000</v>
          </cell>
          <cell r="F1238" t="str">
            <v>UNIDAD</v>
          </cell>
        </row>
        <row r="1239">
          <cell r="B1239">
            <v>42261903</v>
          </cell>
          <cell r="C1239" t="str">
            <v>Equipo o suministros de deteccion de sangre de autopsia</v>
          </cell>
          <cell r="D1239">
            <v>535</v>
          </cell>
          <cell r="E1239">
            <v>19375</v>
          </cell>
          <cell r="F1239" t="str">
            <v>UNIDAD</v>
          </cell>
        </row>
        <row r="1240">
          <cell r="B1240">
            <v>42262003</v>
          </cell>
          <cell r="C1240" t="str">
            <v>Tratamientos quimicos o liquidos para embalsamar</v>
          </cell>
          <cell r="D1240">
            <v>358</v>
          </cell>
          <cell r="E1240">
            <v>5280</v>
          </cell>
          <cell r="F1240" t="str">
            <v>FRASCO</v>
          </cell>
        </row>
        <row r="1241">
          <cell r="B1241">
            <v>42262007</v>
          </cell>
          <cell r="C1241" t="str">
            <v>Agujas de inyeccion para embalsamamiento</v>
          </cell>
          <cell r="D1241">
            <v>358</v>
          </cell>
          <cell r="E1241">
            <v>19800</v>
          </cell>
          <cell r="F1241" t="str">
            <v>CAJA</v>
          </cell>
        </row>
        <row r="1242">
          <cell r="B1242">
            <v>42271602</v>
          </cell>
          <cell r="C1242" t="str">
            <v>Espirometros o sus accesorios o suministros</v>
          </cell>
          <cell r="D1242">
            <v>535</v>
          </cell>
          <cell r="E1242">
            <v>7800000</v>
          </cell>
          <cell r="F1242" t="str">
            <v>UNIDAD</v>
          </cell>
        </row>
        <row r="1243">
          <cell r="B1243">
            <v>42271715</v>
          </cell>
          <cell r="C1243" t="str">
            <v>Conectores o tubos de oxigeno medico</v>
          </cell>
          <cell r="D1243">
            <v>535</v>
          </cell>
          <cell r="E1243">
            <v>158976</v>
          </cell>
          <cell r="F1243" t="str">
            <v>CAJA</v>
          </cell>
        </row>
        <row r="1244">
          <cell r="B1244">
            <v>42271718</v>
          </cell>
          <cell r="C1244" t="str">
            <v>Accesorios para productos de administracion de oxigenoterapia o sus suministros</v>
          </cell>
          <cell r="D1244">
            <v>535</v>
          </cell>
          <cell r="E1244">
            <v>2500000</v>
          </cell>
          <cell r="F1244" t="str">
            <v>JUEGO</v>
          </cell>
        </row>
        <row r="1245">
          <cell r="B1245">
            <v>42271802</v>
          </cell>
          <cell r="C1245" t="str">
            <v>Nebulizadores o accesorios</v>
          </cell>
          <cell r="D1245">
            <v>535</v>
          </cell>
          <cell r="E1245">
            <v>340000</v>
          </cell>
          <cell r="F1245" t="str">
            <v>UNIDAD</v>
          </cell>
        </row>
        <row r="1246">
          <cell r="B1246">
            <v>42271907</v>
          </cell>
          <cell r="C1246" t="str">
            <v>Productos o accesorios de aspirador respiratorio</v>
          </cell>
          <cell r="D1246">
            <v>358</v>
          </cell>
          <cell r="E1246">
            <v>650000</v>
          </cell>
          <cell r="F1246" t="str">
            <v>UNIDAD</v>
          </cell>
        </row>
        <row r="1247">
          <cell r="B1247">
            <v>42272001</v>
          </cell>
          <cell r="C1247" t="str">
            <v>Laringoscopios o accesorios</v>
          </cell>
          <cell r="D1247">
            <v>535</v>
          </cell>
          <cell r="E1247">
            <v>450000</v>
          </cell>
          <cell r="F1247" t="str">
            <v>UNIDAD</v>
          </cell>
        </row>
        <row r="1248">
          <cell r="B1248">
            <v>42272008</v>
          </cell>
          <cell r="C1248" t="str">
            <v>Guias o calibres de intubacion</v>
          </cell>
          <cell r="D1248">
            <v>535</v>
          </cell>
          <cell r="E1248">
            <v>8000</v>
          </cell>
          <cell r="F1248" t="str">
            <v>UNIDAD</v>
          </cell>
        </row>
        <row r="1249">
          <cell r="B1249">
            <v>42272010</v>
          </cell>
          <cell r="C1249" t="str">
            <v>Bombas de succion</v>
          </cell>
          <cell r="D1249">
            <v>535</v>
          </cell>
          <cell r="E1249">
            <v>8972000</v>
          </cell>
          <cell r="F1249" t="str">
            <v>UNIDAD</v>
          </cell>
        </row>
        <row r="1250">
          <cell r="B1250">
            <v>42272201</v>
          </cell>
          <cell r="C1250" t="str">
            <v>Maquinas de respiracion intermitente por presion positiva (IPPB)</v>
          </cell>
          <cell r="D1250">
            <v>535</v>
          </cell>
          <cell r="E1250">
            <v>3000000</v>
          </cell>
          <cell r="F1250" t="str">
            <v>UNIDAD</v>
          </cell>
        </row>
        <row r="1251">
          <cell r="B1251">
            <v>42272217</v>
          </cell>
          <cell r="C1251" t="str">
            <v>Sifones del agua del ventilador</v>
          </cell>
          <cell r="D1251">
            <v>538</v>
          </cell>
          <cell r="E1251">
            <v>7139</v>
          </cell>
          <cell r="F1251" t="str">
            <v>UNIDAD</v>
          </cell>
        </row>
        <row r="1252">
          <cell r="B1252">
            <v>42272220</v>
          </cell>
          <cell r="C1252" t="str">
            <v>Accesorios del ventilador</v>
          </cell>
          <cell r="D1252">
            <v>346</v>
          </cell>
          <cell r="E1252">
            <v>118580</v>
          </cell>
          <cell r="F1252" t="str">
            <v>UNIDAD</v>
          </cell>
        </row>
        <row r="1253">
          <cell r="B1253">
            <v>42272304</v>
          </cell>
          <cell r="C1253" t="str">
            <v>Accesorios o componentes resucitadores</v>
          </cell>
          <cell r="D1253">
            <v>358</v>
          </cell>
          <cell r="E1253">
            <v>374400</v>
          </cell>
          <cell r="F1253" t="str">
            <v>UNIDAD</v>
          </cell>
        </row>
        <row r="1254">
          <cell r="B1254">
            <v>42272501</v>
          </cell>
          <cell r="C1254" t="str">
            <v>Aparatos de anestesia con gas</v>
          </cell>
          <cell r="D1254">
            <v>535</v>
          </cell>
          <cell r="E1254">
            <v>189000000</v>
          </cell>
          <cell r="F1254" t="str">
            <v>UNIDAD</v>
          </cell>
        </row>
        <row r="1255">
          <cell r="B1255">
            <v>42272504</v>
          </cell>
          <cell r="C1255" t="str">
            <v>Sets o kits de anestesia</v>
          </cell>
          <cell r="D1255">
            <v>535</v>
          </cell>
          <cell r="E1255">
            <v>140000</v>
          </cell>
          <cell r="F1255" t="str">
            <v>CAJA</v>
          </cell>
        </row>
        <row r="1256">
          <cell r="B1256">
            <v>42281508</v>
          </cell>
          <cell r="C1256" t="str">
            <v>Esterilizadores o autoclaves de vapor</v>
          </cell>
          <cell r="D1256">
            <v>535</v>
          </cell>
          <cell r="E1256">
            <v>1200000</v>
          </cell>
          <cell r="F1256" t="str">
            <v>JUEGO</v>
          </cell>
        </row>
        <row r="1257">
          <cell r="B1257">
            <v>42281510</v>
          </cell>
          <cell r="C1257" t="str">
            <v>Asideros o cuerdas o estantes o garpas de instrumentos de esterilizacion</v>
          </cell>
          <cell r="D1257">
            <v>535</v>
          </cell>
          <cell r="E1257">
            <v>20000</v>
          </cell>
          <cell r="F1257" t="str">
            <v>UNIDAD</v>
          </cell>
        </row>
        <row r="1258">
          <cell r="B1258">
            <v>42281511</v>
          </cell>
          <cell r="C1258" t="str">
            <v>Lamparas de esterilizacion</v>
          </cell>
          <cell r="D1258">
            <v>535</v>
          </cell>
          <cell r="E1258">
            <v>75000</v>
          </cell>
          <cell r="F1258" t="str">
            <v>UNIDAD</v>
          </cell>
        </row>
        <row r="1259">
          <cell r="B1259">
            <v>42281516</v>
          </cell>
          <cell r="C1259" t="str">
            <v>Filtros de esterilizacion</v>
          </cell>
          <cell r="D1259">
            <v>535</v>
          </cell>
          <cell r="E1259">
            <v>120000</v>
          </cell>
          <cell r="F1259" t="str">
            <v>CAJA</v>
          </cell>
        </row>
        <row r="1260">
          <cell r="B1260">
            <v>42281521</v>
          </cell>
          <cell r="C1260" t="str">
            <v>Sets de esterilizacion</v>
          </cell>
          <cell r="D1260">
            <v>535</v>
          </cell>
          <cell r="E1260">
            <v>11550000</v>
          </cell>
          <cell r="F1260" t="str">
            <v>UNIDAD</v>
          </cell>
        </row>
        <row r="1261">
          <cell r="B1261">
            <v>42281701</v>
          </cell>
          <cell r="C1261" t="str">
            <v>Limpiadores de camara para autoclaves o esterilizadores</v>
          </cell>
          <cell r="D1261">
            <v>535</v>
          </cell>
          <cell r="E1261">
            <v>8500000</v>
          </cell>
          <cell r="F1261" t="str">
            <v>Evento</v>
          </cell>
        </row>
        <row r="1262">
          <cell r="B1262">
            <v>42291601</v>
          </cell>
          <cell r="C1262" t="str">
            <v>Escalpelos quirurgicos de laser o cuchillos o mangos de cuchillos</v>
          </cell>
          <cell r="D1262">
            <v>535</v>
          </cell>
          <cell r="E1262">
            <v>560000</v>
          </cell>
          <cell r="F1262" t="str">
            <v>UNIDAD</v>
          </cell>
        </row>
        <row r="1263">
          <cell r="B1263">
            <v>42291604</v>
          </cell>
          <cell r="C1263" t="str">
            <v>Sierras de mano, seguetas o mangos de sierra quirurgicos para huesos</v>
          </cell>
          <cell r="D1263">
            <v>358</v>
          </cell>
          <cell r="E1263">
            <v>120000</v>
          </cell>
          <cell r="F1263" t="str">
            <v>CAJA</v>
          </cell>
        </row>
        <row r="1264">
          <cell r="B1264">
            <v>42291607</v>
          </cell>
          <cell r="C1264" t="str">
            <v>Gasas o curettes quirurgicos</v>
          </cell>
          <cell r="D1264">
            <v>358</v>
          </cell>
          <cell r="E1264">
            <v>64350</v>
          </cell>
          <cell r="F1264" t="str">
            <v>PAQUETE</v>
          </cell>
        </row>
        <row r="1265">
          <cell r="B1265">
            <v>42291613</v>
          </cell>
          <cell r="C1265" t="str">
            <v>Escalpelos, bisturies, cuchillas o trepanos quirurgicos, o accesorios</v>
          </cell>
          <cell r="D1265">
            <v>358</v>
          </cell>
          <cell r="E1265">
            <v>750</v>
          </cell>
          <cell r="F1265" t="str">
            <v>UNIDAD</v>
          </cell>
        </row>
        <row r="1266">
          <cell r="B1266">
            <v>42291614</v>
          </cell>
          <cell r="C1266" t="str">
            <v>Tijeras quirurgicas</v>
          </cell>
          <cell r="D1266">
            <v>358</v>
          </cell>
          <cell r="E1266">
            <v>116160</v>
          </cell>
          <cell r="F1266" t="str">
            <v>UNIDAD</v>
          </cell>
        </row>
        <row r="1267">
          <cell r="B1267">
            <v>42291802</v>
          </cell>
          <cell r="C1267" t="str">
            <v>Abrazaderas, pinzas o forceps quirurgicos, o accesorios</v>
          </cell>
          <cell r="D1267">
            <v>535</v>
          </cell>
          <cell r="E1267">
            <v>58080</v>
          </cell>
          <cell r="F1267" t="str">
            <v>UNIDAD</v>
          </cell>
        </row>
        <row r="1268">
          <cell r="B1268">
            <v>42291901</v>
          </cell>
          <cell r="C1268" t="str">
            <v>Portainstrumentos o posicionadores quirurgicos</v>
          </cell>
          <cell r="D1268">
            <v>535</v>
          </cell>
          <cell r="E1268">
            <v>90000</v>
          </cell>
          <cell r="F1268" t="str">
            <v>UNIDAD</v>
          </cell>
        </row>
        <row r="1269">
          <cell r="B1269">
            <v>42292102</v>
          </cell>
          <cell r="C1269" t="str">
            <v>Extractores quirurgicos</v>
          </cell>
          <cell r="D1269">
            <v>535</v>
          </cell>
          <cell r="E1269">
            <v>25000</v>
          </cell>
          <cell r="F1269" t="str">
            <v>UNIDAD</v>
          </cell>
        </row>
        <row r="1270">
          <cell r="B1270">
            <v>42292103</v>
          </cell>
          <cell r="C1270" t="str">
            <v>Llaves o mangos quirurgicos</v>
          </cell>
          <cell r="D1270">
            <v>535</v>
          </cell>
          <cell r="E1270">
            <v>12000</v>
          </cell>
          <cell r="F1270" t="str">
            <v>UNIDAD</v>
          </cell>
        </row>
        <row r="1271">
          <cell r="B1271">
            <v>42292403</v>
          </cell>
          <cell r="C1271" t="str">
            <v>Mango de trinquete quirurgico</v>
          </cell>
          <cell r="D1271">
            <v>535</v>
          </cell>
          <cell r="E1271">
            <v>92000</v>
          </cell>
          <cell r="F1271" t="str">
            <v>UNIDAD</v>
          </cell>
        </row>
        <row r="1272">
          <cell r="B1272">
            <v>42292902</v>
          </cell>
          <cell r="C1272" t="str">
            <v>Portaagujas de laser quirurgicas</v>
          </cell>
          <cell r="D1272">
            <v>535</v>
          </cell>
          <cell r="E1272">
            <v>30000</v>
          </cell>
          <cell r="F1272" t="str">
            <v>CAJA</v>
          </cell>
        </row>
        <row r="1273">
          <cell r="B1273">
            <v>42292904</v>
          </cell>
          <cell r="C1273" t="str">
            <v>Sutura quirurgica o agarradores de alambre o productos relacionados</v>
          </cell>
          <cell r="D1273">
            <v>358</v>
          </cell>
          <cell r="E1273">
            <v>4000</v>
          </cell>
          <cell r="F1273" t="str">
            <v>UNIDAD</v>
          </cell>
        </row>
        <row r="1274">
          <cell r="B1274">
            <v>42292908</v>
          </cell>
          <cell r="C1274" t="str">
            <v>Dispositivos de sutura quirurgica</v>
          </cell>
          <cell r="D1274">
            <v>535</v>
          </cell>
          <cell r="E1274">
            <v>6800</v>
          </cell>
          <cell r="F1274" t="str">
            <v>UNIDAD</v>
          </cell>
        </row>
        <row r="1275">
          <cell r="B1275">
            <v>42293104</v>
          </cell>
          <cell r="C1275" t="str">
            <v>Abrebocas quirurgicos o accesorios</v>
          </cell>
          <cell r="D1275">
            <v>535</v>
          </cell>
          <cell r="E1275">
            <v>21000</v>
          </cell>
          <cell r="F1275" t="str">
            <v>UNIDAD</v>
          </cell>
        </row>
        <row r="1276">
          <cell r="B1276">
            <v>42293139</v>
          </cell>
          <cell r="C1276" t="str">
            <v>Dispositivos de sujecion de retractores</v>
          </cell>
          <cell r="D1276">
            <v>535</v>
          </cell>
          <cell r="E1276">
            <v>3500</v>
          </cell>
          <cell r="F1276" t="str">
            <v>Unidad (Nr</v>
          </cell>
        </row>
        <row r="1277">
          <cell r="B1277">
            <v>42293505</v>
          </cell>
          <cell r="C1277" t="str">
            <v>Sondas de drenaje para la aspiracion quirurgica</v>
          </cell>
          <cell r="D1277">
            <v>535</v>
          </cell>
          <cell r="E1277">
            <v>115000</v>
          </cell>
          <cell r="F1277" t="str">
            <v>CAJA</v>
          </cell>
        </row>
        <row r="1278">
          <cell r="B1278">
            <v>42293901</v>
          </cell>
          <cell r="C1278" t="str">
            <v>Anillos quirurgicos de laparotomia</v>
          </cell>
          <cell r="D1278">
            <v>535</v>
          </cell>
          <cell r="E1278">
            <v>9000</v>
          </cell>
          <cell r="F1278" t="str">
            <v>UNIDAD</v>
          </cell>
        </row>
        <row r="1279">
          <cell r="B1279">
            <v>42294511</v>
          </cell>
          <cell r="C1279" t="str">
            <v>Bisturies, cuchillas o tijeras para cirugia oftalmologica, o accesorios</v>
          </cell>
          <cell r="D1279">
            <v>358</v>
          </cell>
          <cell r="E1279">
            <v>100000</v>
          </cell>
          <cell r="F1279" t="str">
            <v>CAJA</v>
          </cell>
        </row>
        <row r="1280">
          <cell r="B1280">
            <v>42294526</v>
          </cell>
          <cell r="C1280" t="str">
            <v>Dilatadores o sets de dilatacion del lacrimal</v>
          </cell>
          <cell r="D1280">
            <v>535</v>
          </cell>
          <cell r="E1280">
            <v>25000</v>
          </cell>
          <cell r="F1280" t="str">
            <v>UNIDAD</v>
          </cell>
        </row>
        <row r="1281">
          <cell r="B1281">
            <v>42294601</v>
          </cell>
          <cell r="C1281" t="str">
            <v>Bolsas de traslado o de sangre de autotransfusion</v>
          </cell>
          <cell r="D1281">
            <v>357</v>
          </cell>
          <cell r="E1281">
            <v>18900</v>
          </cell>
          <cell r="F1281" t="str">
            <v>UNIDAD</v>
          </cell>
        </row>
        <row r="1282">
          <cell r="B1282">
            <v>42294806</v>
          </cell>
          <cell r="C1282" t="str">
            <v>Quistoscopios</v>
          </cell>
          <cell r="D1282">
            <v>535</v>
          </cell>
          <cell r="E1282">
            <v>3000000</v>
          </cell>
          <cell r="F1282" t="str">
            <v>UNIDAD</v>
          </cell>
        </row>
        <row r="1283">
          <cell r="B1283">
            <v>42294926</v>
          </cell>
          <cell r="C1283" t="str">
            <v>Sobretubos endoscopicos</v>
          </cell>
          <cell r="D1283">
            <v>535</v>
          </cell>
          <cell r="E1283">
            <v>230000</v>
          </cell>
          <cell r="F1283" t="str">
            <v>Unidad (Nr</v>
          </cell>
        </row>
        <row r="1284">
          <cell r="B1284">
            <v>42294928</v>
          </cell>
          <cell r="C1284" t="str">
            <v>Sondas endoscopicas</v>
          </cell>
          <cell r="D1284">
            <v>535</v>
          </cell>
          <cell r="E1284">
            <v>495000</v>
          </cell>
          <cell r="F1284" t="str">
            <v>CAJA</v>
          </cell>
        </row>
        <row r="1285">
          <cell r="B1285">
            <v>42294935</v>
          </cell>
          <cell r="C1285" t="str">
            <v>Agujas de puncion, revestimientos, obturadores o canulas para endoscopia, o bandejas de procedimiento, kits o productos relacionados</v>
          </cell>
          <cell r="D1285">
            <v>535</v>
          </cell>
          <cell r="E1285">
            <v>4235</v>
          </cell>
          <cell r="F1285" t="str">
            <v>CAJA</v>
          </cell>
        </row>
        <row r="1286">
          <cell r="B1286">
            <v>42295101</v>
          </cell>
          <cell r="C1286" t="str">
            <v>Sosten para palangana paro uso quirurgico</v>
          </cell>
          <cell r="D1286">
            <v>535</v>
          </cell>
          <cell r="E1286">
            <v>28709</v>
          </cell>
          <cell r="F1286" t="str">
            <v>UNIDAD</v>
          </cell>
        </row>
        <row r="1287">
          <cell r="B1287">
            <v>42295104</v>
          </cell>
          <cell r="C1287" t="str">
            <v>Equipo electro quirurgico o electro cauterio o accesorios o productos relacionados</v>
          </cell>
          <cell r="D1287">
            <v>535</v>
          </cell>
          <cell r="E1287">
            <v>323600</v>
          </cell>
          <cell r="F1287" t="str">
            <v>UNIDAD</v>
          </cell>
        </row>
        <row r="1288">
          <cell r="B1288">
            <v>42295125</v>
          </cell>
          <cell r="C1288" t="str">
            <v>Mesas quirurgicas urologicas o accesorios</v>
          </cell>
          <cell r="D1288">
            <v>535</v>
          </cell>
          <cell r="E1288">
            <v>28700000</v>
          </cell>
          <cell r="F1288" t="str">
            <v>UNIDAD</v>
          </cell>
        </row>
        <row r="1289">
          <cell r="B1289">
            <v>42295405</v>
          </cell>
          <cell r="C1289" t="str">
            <v>Introductores, pernos guia, alambres guia o alambres deslizantes para operaciones no endoscopicas o a corazon abierto</v>
          </cell>
          <cell r="D1289">
            <v>535</v>
          </cell>
          <cell r="E1289">
            <v>5000</v>
          </cell>
          <cell r="F1289" t="str">
            <v>UNIDAD</v>
          </cell>
        </row>
        <row r="1290">
          <cell r="B1290">
            <v>42295406</v>
          </cell>
          <cell r="C1290" t="str">
            <v>Bastoncillos, esponjas o apositos quirurgicos para laparotomia o especialidades, o detectables por rayos X o de gasa</v>
          </cell>
          <cell r="D1290">
            <v>535</v>
          </cell>
          <cell r="E1290">
            <v>1950000</v>
          </cell>
          <cell r="F1290" t="str">
            <v>UNIDAD</v>
          </cell>
        </row>
        <row r="1291">
          <cell r="B1291">
            <v>42295420</v>
          </cell>
          <cell r="C1291" t="str">
            <v>Cateteres, kits de cateterizacion o bolsas de drenaje para cirugia o endoscopia</v>
          </cell>
          <cell r="D1291">
            <v>535</v>
          </cell>
          <cell r="E1291">
            <v>2500000</v>
          </cell>
          <cell r="F1291" t="str">
            <v>CAJA</v>
          </cell>
        </row>
        <row r="1292">
          <cell r="B1292">
            <v>42295428</v>
          </cell>
          <cell r="C1292" t="str">
            <v>Tubos de succion o irrigacion quirurgica, o accesorios</v>
          </cell>
          <cell r="D1292">
            <v>535</v>
          </cell>
          <cell r="E1292">
            <v>70400</v>
          </cell>
          <cell r="F1292" t="str">
            <v>CAJA</v>
          </cell>
        </row>
        <row r="1293">
          <cell r="B1293">
            <v>42295462</v>
          </cell>
          <cell r="C1293" t="str">
            <v>Cateteres urodinamicos o accesorios</v>
          </cell>
          <cell r="D1293">
            <v>535</v>
          </cell>
          <cell r="E1293">
            <v>5500000</v>
          </cell>
          <cell r="F1293" t="str">
            <v>UNIDAD</v>
          </cell>
        </row>
        <row r="1294">
          <cell r="B1294">
            <v>42295507</v>
          </cell>
          <cell r="C1294" t="str">
            <v>Implantes ortopedicos o alambres quirurgicos</v>
          </cell>
          <cell r="D1294">
            <v>535</v>
          </cell>
          <cell r="E1294">
            <v>500000</v>
          </cell>
          <cell r="F1294" t="str">
            <v>CAJA</v>
          </cell>
        </row>
        <row r="1295">
          <cell r="B1295">
            <v>42311503</v>
          </cell>
          <cell r="C1295" t="str">
            <v>Rodillos de vendas</v>
          </cell>
          <cell r="D1295">
            <v>535</v>
          </cell>
          <cell r="E1295">
            <v>27800</v>
          </cell>
          <cell r="F1295" t="str">
            <v>CAJA</v>
          </cell>
        </row>
        <row r="1296">
          <cell r="B1296">
            <v>42311505</v>
          </cell>
          <cell r="C1296" t="str">
            <v>Vendas o vendajes para uso general</v>
          </cell>
          <cell r="D1296">
            <v>358</v>
          </cell>
          <cell r="E1296">
            <v>350</v>
          </cell>
          <cell r="F1296" t="str">
            <v>UNIDAD</v>
          </cell>
        </row>
        <row r="1297">
          <cell r="B1297">
            <v>42311506</v>
          </cell>
          <cell r="C1297" t="str">
            <v>Vendas o apositos compresores</v>
          </cell>
          <cell r="D1297">
            <v>358</v>
          </cell>
          <cell r="E1297">
            <v>8900</v>
          </cell>
          <cell r="F1297" t="str">
            <v>UNIDAD</v>
          </cell>
        </row>
        <row r="1298">
          <cell r="B1298">
            <v>42311511</v>
          </cell>
          <cell r="C1298" t="str">
            <v>Vendas de gasa</v>
          </cell>
          <cell r="D1298">
            <v>358</v>
          </cell>
          <cell r="E1298">
            <v>30800</v>
          </cell>
          <cell r="F1298" t="str">
            <v>PAQUETE</v>
          </cell>
        </row>
        <row r="1299">
          <cell r="B1299">
            <v>42311514</v>
          </cell>
          <cell r="C1299" t="str">
            <v>Vendajes germicidas</v>
          </cell>
          <cell r="D1299">
            <v>358</v>
          </cell>
          <cell r="E1299">
            <v>12000</v>
          </cell>
          <cell r="F1299" t="str">
            <v>FRASCO</v>
          </cell>
        </row>
        <row r="1300">
          <cell r="B1300">
            <v>42311528</v>
          </cell>
          <cell r="C1300" t="str">
            <v>Sistemas de vendajes mojados</v>
          </cell>
          <cell r="D1300">
            <v>358</v>
          </cell>
          <cell r="E1300">
            <v>575700</v>
          </cell>
          <cell r="F1300" t="str">
            <v>CAJA</v>
          </cell>
        </row>
        <row r="1301">
          <cell r="B1301">
            <v>42311531</v>
          </cell>
          <cell r="C1301" t="str">
            <v>Coberturas para apositos</v>
          </cell>
          <cell r="D1301">
            <v>358</v>
          </cell>
          <cell r="E1301">
            <v>750000</v>
          </cell>
          <cell r="F1301" t="str">
            <v>Unidad (Nr</v>
          </cell>
        </row>
        <row r="1302">
          <cell r="B1302">
            <v>42311604</v>
          </cell>
          <cell r="C1302" t="str">
            <v>Hemostaticos de colageno o colageno microfibrilar</v>
          </cell>
          <cell r="D1302">
            <v>535</v>
          </cell>
          <cell r="E1302">
            <v>20000</v>
          </cell>
          <cell r="F1302" t="str">
            <v>FRASCO</v>
          </cell>
        </row>
        <row r="1303">
          <cell r="B1303">
            <v>42311702</v>
          </cell>
          <cell r="C1303" t="str">
            <v>Cintas umblicas para infantes</v>
          </cell>
          <cell r="D1303">
            <v>352</v>
          </cell>
          <cell r="E1303">
            <v>4500</v>
          </cell>
          <cell r="F1303" t="str">
            <v>UNIDAD</v>
          </cell>
        </row>
        <row r="1304">
          <cell r="B1304">
            <v>42311708</v>
          </cell>
          <cell r="C1304" t="str">
            <v>Cintas adhesivas medicas y quirurgicas para el uso general</v>
          </cell>
          <cell r="D1304">
            <v>352</v>
          </cell>
          <cell r="E1304">
            <v>5500</v>
          </cell>
          <cell r="F1304" t="str">
            <v>UNIDAD</v>
          </cell>
        </row>
        <row r="1305">
          <cell r="B1305">
            <v>42311902</v>
          </cell>
          <cell r="C1305" t="str">
            <v>Bolsas de drenaje o depositos para el drenaje medico de incision</v>
          </cell>
          <cell r="D1305">
            <v>357</v>
          </cell>
          <cell r="E1305">
            <v>127050</v>
          </cell>
          <cell r="F1305" t="str">
            <v>PAQUETE</v>
          </cell>
        </row>
        <row r="1306">
          <cell r="B1306">
            <v>42312115</v>
          </cell>
          <cell r="C1306" t="str">
            <v>Mangueras de irrigacion para ostomia</v>
          </cell>
          <cell r="D1306">
            <v>535</v>
          </cell>
          <cell r="E1306">
            <v>43718</v>
          </cell>
          <cell r="F1306" t="str">
            <v>UNIDAD</v>
          </cell>
        </row>
        <row r="1307">
          <cell r="B1307">
            <v>42312201</v>
          </cell>
          <cell r="C1307" t="str">
            <v>Sutura</v>
          </cell>
          <cell r="D1307">
            <v>352</v>
          </cell>
          <cell r="E1307">
            <v>10000</v>
          </cell>
          <cell r="F1307" t="str">
            <v>EVENTO</v>
          </cell>
        </row>
        <row r="1308">
          <cell r="B1308">
            <v>42312206</v>
          </cell>
          <cell r="C1308" t="str">
            <v>Agujas de sutura</v>
          </cell>
          <cell r="D1308">
            <v>358</v>
          </cell>
          <cell r="E1308">
            <v>62500</v>
          </cell>
          <cell r="F1308" t="str">
            <v>CAJA</v>
          </cell>
        </row>
        <row r="1309">
          <cell r="B1309">
            <v>42312305</v>
          </cell>
          <cell r="C1309" t="str">
            <v>Productos medicos enzimaticos de debridement</v>
          </cell>
          <cell r="D1309">
            <v>358</v>
          </cell>
          <cell r="E1309">
            <v>287496</v>
          </cell>
          <cell r="F1309" t="str">
            <v>LITRO</v>
          </cell>
        </row>
        <row r="1310">
          <cell r="B1310">
            <v>42312310</v>
          </cell>
          <cell r="C1310" t="str">
            <v>Frascos limpiadores</v>
          </cell>
          <cell r="D1310">
            <v>358</v>
          </cell>
          <cell r="E1310">
            <v>9800</v>
          </cell>
          <cell r="F1310" t="str">
            <v>UNIDAD</v>
          </cell>
        </row>
        <row r="1311">
          <cell r="B1311">
            <v>42312311</v>
          </cell>
          <cell r="C1311" t="str">
            <v>Kits desinfectantes</v>
          </cell>
          <cell r="D1311">
            <v>358</v>
          </cell>
          <cell r="E1311">
            <v>28000</v>
          </cell>
          <cell r="F1311" t="str">
            <v>FRASCO</v>
          </cell>
        </row>
        <row r="1312">
          <cell r="B1312">
            <v>42312313</v>
          </cell>
          <cell r="C1312" t="str">
            <v>Soluciones para la limpieza de heridas</v>
          </cell>
          <cell r="D1312">
            <v>358</v>
          </cell>
          <cell r="E1312">
            <v>80000</v>
          </cell>
          <cell r="F1312" t="str">
            <v>Litro</v>
          </cell>
        </row>
        <row r="1313">
          <cell r="B1313">
            <v>43191504</v>
          </cell>
          <cell r="C1313" t="str">
            <v>Telefonos fijos</v>
          </cell>
          <cell r="D1313">
            <v>536</v>
          </cell>
          <cell r="E1313">
            <v>200000</v>
          </cell>
          <cell r="F1313" t="str">
            <v>Unidad (Nr</v>
          </cell>
        </row>
        <row r="1314">
          <cell r="B1314">
            <v>43191507</v>
          </cell>
          <cell r="C1314" t="str">
            <v>Telefonos para usos especiales</v>
          </cell>
          <cell r="D1314">
            <v>536</v>
          </cell>
          <cell r="E1314">
            <v>2100000</v>
          </cell>
          <cell r="F1314" t="str">
            <v>Unidad (Nr</v>
          </cell>
        </row>
        <row r="1315">
          <cell r="B1315">
            <v>43191508</v>
          </cell>
          <cell r="C1315" t="str">
            <v>Telefonos digitales</v>
          </cell>
          <cell r="D1315">
            <v>536</v>
          </cell>
          <cell r="E1315">
            <v>3000000</v>
          </cell>
          <cell r="F1315" t="str">
            <v>UNIDAD</v>
          </cell>
        </row>
        <row r="1316">
          <cell r="B1316">
            <v>43191509</v>
          </cell>
          <cell r="C1316" t="str">
            <v>Telefonos analogicos</v>
          </cell>
          <cell r="D1316">
            <v>536</v>
          </cell>
          <cell r="E1316">
            <v>450000</v>
          </cell>
          <cell r="F1316" t="str">
            <v>UNIDAD</v>
          </cell>
        </row>
        <row r="1317">
          <cell r="B1317">
            <v>43191602</v>
          </cell>
          <cell r="C1317" t="str">
            <v>Marcadores telefonicos</v>
          </cell>
          <cell r="D1317">
            <v>536</v>
          </cell>
          <cell r="E1317">
            <v>3600000</v>
          </cell>
          <cell r="F1317" t="str">
            <v>UNIDAD</v>
          </cell>
        </row>
        <row r="1318">
          <cell r="B1318">
            <v>43191603</v>
          </cell>
          <cell r="C1318" t="str">
            <v>Cordones prolongadores de telefono</v>
          </cell>
          <cell r="D1318">
            <v>536</v>
          </cell>
          <cell r="E1318">
            <v>5000</v>
          </cell>
          <cell r="F1318" t="str">
            <v>METRO</v>
          </cell>
        </row>
        <row r="1319">
          <cell r="B1319">
            <v>43191605</v>
          </cell>
          <cell r="C1319" t="str">
            <v>Cordones de microtelefono</v>
          </cell>
          <cell r="D1319">
            <v>536</v>
          </cell>
          <cell r="E1319">
            <v>2500</v>
          </cell>
          <cell r="F1319" t="str">
            <v>METRO</v>
          </cell>
        </row>
        <row r="1320">
          <cell r="B1320">
            <v>43191609</v>
          </cell>
          <cell r="C1320" t="str">
            <v>Auriculares telefonicos</v>
          </cell>
          <cell r="D1320">
            <v>536</v>
          </cell>
          <cell r="E1320">
            <v>800000</v>
          </cell>
          <cell r="F1320" t="str">
            <v>UNIDAD</v>
          </cell>
        </row>
        <row r="1321">
          <cell r="B1321">
            <v>43191614</v>
          </cell>
          <cell r="C1321" t="str">
            <v>Convertidores de voz telefonicos</v>
          </cell>
          <cell r="D1321">
            <v>536</v>
          </cell>
          <cell r="E1321">
            <v>50000000</v>
          </cell>
          <cell r="F1321" t="str">
            <v>UNIDAD</v>
          </cell>
        </row>
        <row r="1322">
          <cell r="B1322">
            <v>43201401</v>
          </cell>
          <cell r="C1322" t="str">
            <v>Tarjetas aceleradoras de video o graficos</v>
          </cell>
          <cell r="D1322">
            <v>536</v>
          </cell>
          <cell r="E1322">
            <v>185250</v>
          </cell>
          <cell r="F1322" t="str">
            <v>UNIDAD</v>
          </cell>
        </row>
        <row r="1323">
          <cell r="B1323">
            <v>43201404</v>
          </cell>
          <cell r="C1323" t="str">
            <v>Tarjetas de interfaz de red</v>
          </cell>
          <cell r="D1323">
            <v>536</v>
          </cell>
          <cell r="E1323">
            <v>120320</v>
          </cell>
          <cell r="F1323" t="str">
            <v>UNIDAD</v>
          </cell>
        </row>
        <row r="1324">
          <cell r="B1324">
            <v>43201405</v>
          </cell>
          <cell r="C1324" t="str">
            <v>Tarjetas de recepcion de redes opticas</v>
          </cell>
          <cell r="D1324">
            <v>536</v>
          </cell>
          <cell r="E1324">
            <v>120000</v>
          </cell>
          <cell r="F1324" t="str">
            <v>UNIDAD</v>
          </cell>
        </row>
        <row r="1325">
          <cell r="B1325">
            <v>43201501</v>
          </cell>
          <cell r="C1325" t="str">
            <v>Tarjetas de interfaz de telecomunicaciones de modo de transferencia asincrono (ATM)</v>
          </cell>
          <cell r="D1325">
            <v>536</v>
          </cell>
          <cell r="E1325">
            <v>2469600</v>
          </cell>
          <cell r="F1325" t="str">
            <v>CAJA</v>
          </cell>
        </row>
        <row r="1326">
          <cell r="B1326">
            <v>43201502</v>
          </cell>
          <cell r="C1326" t="str">
            <v>Tarjetas aceleradoras de sonido</v>
          </cell>
          <cell r="D1326">
            <v>536</v>
          </cell>
          <cell r="E1326">
            <v>45000</v>
          </cell>
          <cell r="F1326" t="str">
            <v>UNIDAD</v>
          </cell>
        </row>
        <row r="1327">
          <cell r="B1327">
            <v>43201503</v>
          </cell>
          <cell r="C1327" t="str">
            <v>Procesadores de unidad central de procesamiento (CPU)</v>
          </cell>
          <cell r="D1327">
            <v>536</v>
          </cell>
          <cell r="E1327">
            <v>1358000</v>
          </cell>
          <cell r="F1327" t="str">
            <v>UNIDAD</v>
          </cell>
        </row>
        <row r="1328">
          <cell r="B1328">
            <v>43201531</v>
          </cell>
          <cell r="C1328" t="str">
            <v>Tarjetas de entrada de video</v>
          </cell>
          <cell r="D1328">
            <v>536</v>
          </cell>
          <cell r="E1328">
            <v>360000</v>
          </cell>
          <cell r="F1328" t="str">
            <v>UNIDAD</v>
          </cell>
        </row>
        <row r="1329">
          <cell r="B1329">
            <v>43201537</v>
          </cell>
          <cell r="C1329" t="str">
            <v>Servidores de impresora</v>
          </cell>
          <cell r="D1329">
            <v>536</v>
          </cell>
          <cell r="E1329">
            <v>4394500</v>
          </cell>
          <cell r="F1329" t="str">
            <v>UNIDAD</v>
          </cell>
        </row>
        <row r="1330">
          <cell r="B1330">
            <v>43201538</v>
          </cell>
          <cell r="C1330" t="str">
            <v>Ventiladores de unidad central de procesamiento (CPU)</v>
          </cell>
          <cell r="D1330">
            <v>536</v>
          </cell>
          <cell r="E1330">
            <v>130000</v>
          </cell>
          <cell r="F1330" t="str">
            <v>UNIDAD</v>
          </cell>
        </row>
        <row r="1331">
          <cell r="B1331">
            <v>43201545</v>
          </cell>
          <cell r="C1331" t="str">
            <v>Tarjetas de fax</v>
          </cell>
          <cell r="D1331">
            <v>536</v>
          </cell>
          <cell r="E1331">
            <v>4000000</v>
          </cell>
          <cell r="F1331" t="str">
            <v>UNIDAD</v>
          </cell>
        </row>
        <row r="1332">
          <cell r="B1332">
            <v>43201546</v>
          </cell>
          <cell r="C1332" t="str">
            <v>Tarjetas de audioconferencia</v>
          </cell>
          <cell r="D1332">
            <v>536</v>
          </cell>
          <cell r="E1332">
            <v>360000</v>
          </cell>
          <cell r="F1332" t="str">
            <v>Unidad (Nr</v>
          </cell>
        </row>
        <row r="1333">
          <cell r="B1333">
            <v>43201552</v>
          </cell>
          <cell r="C1333" t="str">
            <v>Adaptadores de telefonia o hardware</v>
          </cell>
          <cell r="D1333">
            <v>536</v>
          </cell>
          <cell r="E1333">
            <v>1490</v>
          </cell>
          <cell r="F1333" t="str">
            <v>UNIDAD</v>
          </cell>
        </row>
        <row r="1334">
          <cell r="B1334">
            <v>43201553</v>
          </cell>
          <cell r="C1334" t="str">
            <v>Transceptores y convertidores de soporte</v>
          </cell>
          <cell r="D1334">
            <v>536</v>
          </cell>
          <cell r="E1334">
            <v>10000000</v>
          </cell>
          <cell r="F1334" t="str">
            <v>UNIDAD</v>
          </cell>
        </row>
        <row r="1335">
          <cell r="B1335">
            <v>43201610</v>
          </cell>
          <cell r="C1335" t="str">
            <v>Tarjeta madre posterior o paneles o conjuntos</v>
          </cell>
          <cell r="D1335">
            <v>536</v>
          </cell>
          <cell r="E1335">
            <v>442000</v>
          </cell>
          <cell r="F1335" t="str">
            <v>UNIDAD</v>
          </cell>
        </row>
        <row r="1336">
          <cell r="B1336">
            <v>43201801</v>
          </cell>
          <cell r="C1336" t="str">
            <v>Unidades de discos flexibles</v>
          </cell>
          <cell r="D1336">
            <v>543</v>
          </cell>
          <cell r="E1336">
            <v>71417</v>
          </cell>
          <cell r="F1336" t="str">
            <v>Unidad (Nr</v>
          </cell>
        </row>
        <row r="1337">
          <cell r="B1337">
            <v>43201806</v>
          </cell>
          <cell r="C1337" t="str">
            <v>Bloques de cintas</v>
          </cell>
          <cell r="D1337">
            <v>543</v>
          </cell>
          <cell r="E1337">
            <v>20000</v>
          </cell>
          <cell r="F1337" t="str">
            <v>UNIDAD</v>
          </cell>
        </row>
        <row r="1338">
          <cell r="B1338">
            <v>43201807</v>
          </cell>
          <cell r="C1338" t="str">
            <v>Unidades de cinta magnetica</v>
          </cell>
          <cell r="D1338">
            <v>342</v>
          </cell>
          <cell r="E1338">
            <v>41184</v>
          </cell>
          <cell r="F1338" t="str">
            <v>UNIDAD</v>
          </cell>
        </row>
        <row r="1339">
          <cell r="B1339">
            <v>43201808</v>
          </cell>
          <cell r="C1339" t="str">
            <v>CD de solo lectura</v>
          </cell>
          <cell r="D1339">
            <v>342</v>
          </cell>
          <cell r="E1339">
            <v>172500</v>
          </cell>
          <cell r="F1339" t="str">
            <v>UNIDAD</v>
          </cell>
        </row>
        <row r="1340">
          <cell r="B1340">
            <v>43201810</v>
          </cell>
          <cell r="C1340" t="str">
            <v>DVD de solo lectura</v>
          </cell>
          <cell r="D1340">
            <v>543</v>
          </cell>
          <cell r="E1340">
            <v>500000</v>
          </cell>
          <cell r="F1340" t="str">
            <v>UNIDAD</v>
          </cell>
        </row>
        <row r="1341">
          <cell r="B1341">
            <v>43201811</v>
          </cell>
          <cell r="C1341" t="str">
            <v>DVD de lectura y escritura</v>
          </cell>
          <cell r="D1341">
            <v>543</v>
          </cell>
          <cell r="E1341">
            <v>10500000</v>
          </cell>
          <cell r="F1341" t="str">
            <v>UNIDAD</v>
          </cell>
        </row>
        <row r="1342">
          <cell r="B1342">
            <v>43201815</v>
          </cell>
          <cell r="C1342" t="str">
            <v>Unidades de escritura y lectura de arquitectura microcanal de interconexion de componentes perifericos</v>
          </cell>
          <cell r="D1342">
            <v>536</v>
          </cell>
          <cell r="E1342">
            <v>484225829</v>
          </cell>
          <cell r="F1342" t="str">
            <v>Evento</v>
          </cell>
        </row>
        <row r="1343">
          <cell r="B1343">
            <v>43202001</v>
          </cell>
          <cell r="C1343" t="str">
            <v>Discos compactos (CD)</v>
          </cell>
          <cell r="D1343">
            <v>342</v>
          </cell>
          <cell r="E1343">
            <v>83655</v>
          </cell>
          <cell r="F1343" t="str">
            <v>CAJA</v>
          </cell>
        </row>
        <row r="1344">
          <cell r="B1344">
            <v>43202002</v>
          </cell>
          <cell r="C1344" t="str">
            <v>Cintas virgenes</v>
          </cell>
          <cell r="D1344">
            <v>342</v>
          </cell>
          <cell r="E1344">
            <v>20000</v>
          </cell>
          <cell r="F1344" t="str">
            <v>UNIDAD</v>
          </cell>
        </row>
        <row r="1345">
          <cell r="B1345">
            <v>43202201</v>
          </cell>
          <cell r="C1345" t="str">
            <v>Partes de la pieza de telefono</v>
          </cell>
          <cell r="D1345">
            <v>536</v>
          </cell>
          <cell r="E1345">
            <v>225000</v>
          </cell>
          <cell r="F1345" t="str">
            <v>UNIDAD</v>
          </cell>
        </row>
        <row r="1346">
          <cell r="B1346">
            <v>43202208</v>
          </cell>
          <cell r="C1346" t="str">
            <v>Conjuntos de cableado</v>
          </cell>
          <cell r="D1346">
            <v>536</v>
          </cell>
          <cell r="E1346">
            <v>1200</v>
          </cell>
          <cell r="F1346" t="str">
            <v>UNIDAD</v>
          </cell>
        </row>
        <row r="1347">
          <cell r="B1347">
            <v>43211501</v>
          </cell>
          <cell r="C1347" t="str">
            <v>Servidores</v>
          </cell>
          <cell r="D1347">
            <v>543</v>
          </cell>
          <cell r="E1347">
            <v>1200000</v>
          </cell>
          <cell r="F1347" t="str">
            <v>EVENTO</v>
          </cell>
        </row>
        <row r="1348">
          <cell r="B1348">
            <v>43211505</v>
          </cell>
          <cell r="C1348" t="str">
            <v>Terminal de punto de venta (POS)</v>
          </cell>
          <cell r="D1348">
            <v>543</v>
          </cell>
          <cell r="E1348">
            <v>1738125</v>
          </cell>
          <cell r="F1348" t="str">
            <v>UNIDAD</v>
          </cell>
        </row>
        <row r="1349">
          <cell r="B1349">
            <v>43211507</v>
          </cell>
          <cell r="C1349" t="str">
            <v>Computadoras de sobremesa</v>
          </cell>
          <cell r="D1349">
            <v>543</v>
          </cell>
          <cell r="E1349">
            <v>9157400</v>
          </cell>
          <cell r="F1349" t="str">
            <v>Unidad (Nr</v>
          </cell>
        </row>
        <row r="1350">
          <cell r="B1350">
            <v>43211508</v>
          </cell>
          <cell r="C1350" t="str">
            <v>Computadoras personales (PC)</v>
          </cell>
          <cell r="D1350">
            <v>543</v>
          </cell>
          <cell r="E1350">
            <v>6343100</v>
          </cell>
          <cell r="F1350" t="str">
            <v>UNIDAD</v>
          </cell>
        </row>
        <row r="1351">
          <cell r="B1351">
            <v>43211509</v>
          </cell>
          <cell r="C1351" t="str">
            <v>Computadoras portatiles tipo tableta</v>
          </cell>
          <cell r="D1351">
            <v>543</v>
          </cell>
          <cell r="E1351">
            <v>10040000</v>
          </cell>
          <cell r="F1351" t="str">
            <v>UNIDAD</v>
          </cell>
        </row>
        <row r="1352">
          <cell r="B1352">
            <v>43211512</v>
          </cell>
          <cell r="C1352" t="str">
            <v>Computadoras centrales</v>
          </cell>
          <cell r="D1352">
            <v>543</v>
          </cell>
          <cell r="E1352">
            <v>4000000</v>
          </cell>
          <cell r="F1352" t="str">
            <v>UNIDAD</v>
          </cell>
        </row>
        <row r="1353">
          <cell r="B1353">
            <v>43211601</v>
          </cell>
          <cell r="C1353" t="str">
            <v>Cajas de conmutacion de computadores o Gabinete</v>
          </cell>
          <cell r="D1353">
            <v>543</v>
          </cell>
          <cell r="E1353">
            <v>191008</v>
          </cell>
          <cell r="F1353" t="str">
            <v>UNIDAD</v>
          </cell>
        </row>
        <row r="1354">
          <cell r="B1354">
            <v>43211606</v>
          </cell>
          <cell r="C1354" t="str">
            <v>Equipos multimedia</v>
          </cell>
          <cell r="D1354">
            <v>543</v>
          </cell>
          <cell r="E1354">
            <v>150000</v>
          </cell>
          <cell r="F1354" t="str">
            <v>UNIDAD</v>
          </cell>
        </row>
        <row r="1355">
          <cell r="B1355">
            <v>43211608</v>
          </cell>
          <cell r="C1355" t="str">
            <v>Equipo codificador-decodificador</v>
          </cell>
          <cell r="D1355">
            <v>543</v>
          </cell>
          <cell r="E1355">
            <v>2000000</v>
          </cell>
          <cell r="F1355" t="str">
            <v>UNIDAD</v>
          </cell>
        </row>
        <row r="1356">
          <cell r="B1356">
            <v>43211701</v>
          </cell>
          <cell r="C1356" t="str">
            <v>Equipo de lector de codigo de barras</v>
          </cell>
          <cell r="D1356">
            <v>543</v>
          </cell>
          <cell r="E1356">
            <v>1869231</v>
          </cell>
          <cell r="F1356" t="str">
            <v>UNIDAD</v>
          </cell>
        </row>
        <row r="1357">
          <cell r="B1357">
            <v>43211706</v>
          </cell>
          <cell r="C1357" t="str">
            <v>Teclados</v>
          </cell>
          <cell r="D1357">
            <v>543</v>
          </cell>
          <cell r="E1357">
            <v>16500</v>
          </cell>
          <cell r="F1357" t="str">
            <v>UNIDAD</v>
          </cell>
        </row>
        <row r="1358">
          <cell r="B1358">
            <v>43211708</v>
          </cell>
          <cell r="C1358" t="str">
            <v>Trackballs y ratones de computador</v>
          </cell>
          <cell r="D1358">
            <v>543</v>
          </cell>
          <cell r="E1358">
            <v>30000</v>
          </cell>
          <cell r="F1358" t="str">
            <v>UNIDAD</v>
          </cell>
        </row>
        <row r="1359">
          <cell r="B1359">
            <v>43211711</v>
          </cell>
          <cell r="C1359" t="str">
            <v>Escaneres</v>
          </cell>
          <cell r="D1359">
            <v>543</v>
          </cell>
          <cell r="E1359">
            <v>1500000</v>
          </cell>
          <cell r="F1359" t="str">
            <v>UNIDAD</v>
          </cell>
        </row>
        <row r="1360">
          <cell r="B1360">
            <v>43211715</v>
          </cell>
          <cell r="C1360" t="str">
            <v>Terminales portatiles de entrada de datos</v>
          </cell>
          <cell r="D1360">
            <v>543</v>
          </cell>
          <cell r="E1360">
            <v>6600000</v>
          </cell>
          <cell r="F1360" t="str">
            <v>UNIDAD</v>
          </cell>
        </row>
        <row r="1361">
          <cell r="B1361">
            <v>43211717</v>
          </cell>
          <cell r="C1361" t="str">
            <v>Sistemas de reconocimiento optico de caracteres</v>
          </cell>
          <cell r="D1361">
            <v>543</v>
          </cell>
          <cell r="E1361">
            <v>1200000</v>
          </cell>
          <cell r="F1361" t="str">
            <v>UNIDAD</v>
          </cell>
        </row>
        <row r="1362">
          <cell r="B1362">
            <v>43211719</v>
          </cell>
          <cell r="C1362" t="str">
            <v>Microfonos de voz para computador</v>
          </cell>
          <cell r="D1362">
            <v>543</v>
          </cell>
          <cell r="E1362">
            <v>50000000</v>
          </cell>
          <cell r="F1362" t="str">
            <v>Unidad (Nr</v>
          </cell>
        </row>
        <row r="1363">
          <cell r="B1363">
            <v>43211803</v>
          </cell>
          <cell r="C1363" t="str">
            <v>Forros de Teclado</v>
          </cell>
          <cell r="D1363">
            <v>543</v>
          </cell>
          <cell r="E1363">
            <v>3500</v>
          </cell>
          <cell r="F1363" t="str">
            <v>UNIDAD</v>
          </cell>
        </row>
        <row r="1364">
          <cell r="B1364">
            <v>43211901</v>
          </cell>
          <cell r="C1364" t="str">
            <v>Monitores de tubo de rayo catodico (CRT)</v>
          </cell>
          <cell r="D1364">
            <v>543</v>
          </cell>
          <cell r="E1364">
            <v>770000</v>
          </cell>
          <cell r="F1364" t="str">
            <v>UNIDAD</v>
          </cell>
        </row>
        <row r="1365">
          <cell r="B1365">
            <v>43211902</v>
          </cell>
          <cell r="C1365" t="str">
            <v>Monitores o pantallas de visualizacion en cristal liquido (LCD)</v>
          </cell>
          <cell r="D1365">
            <v>543</v>
          </cell>
          <cell r="E1365">
            <v>1000000</v>
          </cell>
          <cell r="F1365" t="str">
            <v>UNIDAD</v>
          </cell>
        </row>
        <row r="1366">
          <cell r="B1366">
            <v>43211903</v>
          </cell>
          <cell r="C1366" t="str">
            <v>Monitores de pantalla tactil</v>
          </cell>
          <cell r="D1366">
            <v>543</v>
          </cell>
          <cell r="E1366">
            <v>17600000</v>
          </cell>
          <cell r="F1366" t="str">
            <v>UNIDAD</v>
          </cell>
        </row>
        <row r="1367">
          <cell r="B1367">
            <v>43212001</v>
          </cell>
          <cell r="C1367" t="str">
            <v>Filtros para pantallas de computador</v>
          </cell>
          <cell r="D1367">
            <v>543</v>
          </cell>
          <cell r="E1367">
            <v>58500</v>
          </cell>
          <cell r="F1367" t="str">
            <v>UNIDAD</v>
          </cell>
        </row>
        <row r="1368">
          <cell r="B1368">
            <v>43212104</v>
          </cell>
          <cell r="C1368" t="str">
            <v>Impresoras de chorro de tinta</v>
          </cell>
          <cell r="D1368">
            <v>543</v>
          </cell>
          <cell r="E1368">
            <v>880000</v>
          </cell>
          <cell r="F1368" t="str">
            <v>UNIDAD</v>
          </cell>
        </row>
        <row r="1369">
          <cell r="B1369">
            <v>43212105</v>
          </cell>
          <cell r="C1369" t="str">
            <v>Impresoras de laser</v>
          </cell>
          <cell r="D1369">
            <v>543</v>
          </cell>
          <cell r="E1369">
            <v>15000000</v>
          </cell>
          <cell r="F1369" t="str">
            <v>UNIDAD</v>
          </cell>
        </row>
        <row r="1370">
          <cell r="B1370">
            <v>43212106</v>
          </cell>
          <cell r="C1370" t="str">
            <v>Impresoras de matriz de lineas</v>
          </cell>
          <cell r="D1370">
            <v>543</v>
          </cell>
          <cell r="E1370">
            <v>5000000</v>
          </cell>
          <cell r="F1370" t="str">
            <v>UNIDAD</v>
          </cell>
        </row>
        <row r="1371">
          <cell r="B1371">
            <v>43212107</v>
          </cell>
          <cell r="C1371" t="str">
            <v>Trazadoras de graficos</v>
          </cell>
          <cell r="D1371">
            <v>543</v>
          </cell>
          <cell r="E1371">
            <v>77000000</v>
          </cell>
          <cell r="F1371" t="str">
            <v>Unidad (Nr</v>
          </cell>
        </row>
        <row r="1372">
          <cell r="B1372">
            <v>43212108</v>
          </cell>
          <cell r="C1372" t="str">
            <v>Impresoras de cinta termica</v>
          </cell>
          <cell r="D1372">
            <v>543</v>
          </cell>
          <cell r="E1372">
            <v>4155800</v>
          </cell>
          <cell r="F1372" t="str">
            <v>UNIDAD</v>
          </cell>
        </row>
        <row r="1373">
          <cell r="B1373">
            <v>43212109</v>
          </cell>
          <cell r="C1373" t="str">
            <v>Impresora de etiquetas de bolsa</v>
          </cell>
          <cell r="D1373">
            <v>543</v>
          </cell>
          <cell r="E1373">
            <v>3080000</v>
          </cell>
          <cell r="F1373" t="str">
            <v>Unidad (Nr</v>
          </cell>
        </row>
        <row r="1374">
          <cell r="B1374">
            <v>43212114</v>
          </cell>
          <cell r="C1374" t="str">
            <v>Impresoras de imagenes digitales</v>
          </cell>
          <cell r="D1374">
            <v>543</v>
          </cell>
          <cell r="E1374">
            <v>20000000</v>
          </cell>
          <cell r="F1374" t="str">
            <v>UNIDAD</v>
          </cell>
        </row>
        <row r="1375">
          <cell r="B1375">
            <v>43221510</v>
          </cell>
          <cell r="C1375" t="str">
            <v>Reenviador o desviador de llamadas telefonicas</v>
          </cell>
          <cell r="D1375">
            <v>536</v>
          </cell>
          <cell r="E1375">
            <v>10500000</v>
          </cell>
          <cell r="F1375" t="str">
            <v>UNIDAD</v>
          </cell>
        </row>
        <row r="1376">
          <cell r="B1376">
            <v>43221514</v>
          </cell>
          <cell r="C1376" t="str">
            <v>Unidades de seguridad de marcado telefonico</v>
          </cell>
          <cell r="D1376">
            <v>536</v>
          </cell>
          <cell r="E1376">
            <v>206250</v>
          </cell>
          <cell r="F1376" t="str">
            <v>UNIDAD</v>
          </cell>
        </row>
        <row r="1377">
          <cell r="B1377">
            <v>43221526</v>
          </cell>
          <cell r="C1377" t="str">
            <v>Sistema telefonico de entradas</v>
          </cell>
          <cell r="D1377">
            <v>536</v>
          </cell>
          <cell r="E1377">
            <v>59000000</v>
          </cell>
          <cell r="F1377" t="str">
            <v>UNIDAD</v>
          </cell>
        </row>
        <row r="1378">
          <cell r="B1378">
            <v>43221703</v>
          </cell>
          <cell r="C1378" t="str">
            <v>Antenas de television</v>
          </cell>
          <cell r="D1378">
            <v>536</v>
          </cell>
          <cell r="E1378">
            <v>350000</v>
          </cell>
          <cell r="F1378" t="str">
            <v>UNIDAD</v>
          </cell>
        </row>
        <row r="1379">
          <cell r="B1379">
            <v>43221704</v>
          </cell>
          <cell r="C1379" t="str">
            <v>Equipo basico de radio</v>
          </cell>
          <cell r="D1379">
            <v>536</v>
          </cell>
          <cell r="E1379">
            <v>350000</v>
          </cell>
          <cell r="F1379" t="str">
            <v>UNIDAD</v>
          </cell>
        </row>
        <row r="1380">
          <cell r="B1380">
            <v>43221706</v>
          </cell>
          <cell r="C1380" t="str">
            <v>Antenas de radio</v>
          </cell>
          <cell r="D1380">
            <v>536</v>
          </cell>
          <cell r="E1380">
            <v>420000</v>
          </cell>
          <cell r="F1380" t="str">
            <v>UNIDAD</v>
          </cell>
        </row>
        <row r="1381">
          <cell r="B1381">
            <v>43221712</v>
          </cell>
          <cell r="C1381" t="str">
            <v>Antenas de satelite</v>
          </cell>
          <cell r="D1381">
            <v>536</v>
          </cell>
          <cell r="E1381">
            <v>15000000</v>
          </cell>
          <cell r="F1381" t="str">
            <v>UNIDAD</v>
          </cell>
        </row>
        <row r="1382">
          <cell r="B1382">
            <v>43221714</v>
          </cell>
          <cell r="C1382" t="str">
            <v>Equipo de acceso de onda corta</v>
          </cell>
          <cell r="D1382">
            <v>536</v>
          </cell>
          <cell r="E1382">
            <v>5500000</v>
          </cell>
          <cell r="F1382" t="str">
            <v>UNIDAD</v>
          </cell>
        </row>
        <row r="1383">
          <cell r="B1383">
            <v>43221721</v>
          </cell>
          <cell r="C1383" t="str">
            <v>Equipo de comunicacion de datos de radiofrecuencia</v>
          </cell>
          <cell r="D1383">
            <v>536</v>
          </cell>
          <cell r="E1383">
            <v>7000000</v>
          </cell>
          <cell r="F1383" t="str">
            <v>UNIDAD</v>
          </cell>
        </row>
        <row r="1384">
          <cell r="B1384">
            <v>43222606</v>
          </cell>
          <cell r="C1384" t="str">
            <v>Kits de inicio de nodo de servicio de Internet</v>
          </cell>
          <cell r="D1384">
            <v>543</v>
          </cell>
          <cell r="E1384">
            <v>2517500</v>
          </cell>
          <cell r="F1384" t="str">
            <v>Evento</v>
          </cell>
        </row>
        <row r="1385">
          <cell r="B1385">
            <v>43222609</v>
          </cell>
          <cell r="C1385" t="str">
            <v>Routers de red</v>
          </cell>
          <cell r="D1385">
            <v>543</v>
          </cell>
          <cell r="E1385">
            <v>11000000</v>
          </cell>
          <cell r="F1385" t="str">
            <v>UNIDAD</v>
          </cell>
        </row>
        <row r="1386">
          <cell r="B1386">
            <v>43222610</v>
          </cell>
          <cell r="C1386" t="str">
            <v>Concentradores de servicio de red</v>
          </cell>
          <cell r="D1386">
            <v>543</v>
          </cell>
          <cell r="E1386">
            <v>590000</v>
          </cell>
          <cell r="F1386" t="str">
            <v>UNIDAD</v>
          </cell>
        </row>
        <row r="1387">
          <cell r="B1387">
            <v>43222611</v>
          </cell>
          <cell r="C1387" t="str">
            <v>Unidades de servicio de datos o canales de red</v>
          </cell>
          <cell r="D1387">
            <v>268</v>
          </cell>
          <cell r="E1387">
            <v>2000000</v>
          </cell>
          <cell r="F1387" t="str">
            <v>EVENTO</v>
          </cell>
        </row>
        <row r="1388">
          <cell r="B1388">
            <v>43222612</v>
          </cell>
          <cell r="C1388" t="str">
            <v>Interruptores de red</v>
          </cell>
          <cell r="D1388">
            <v>543</v>
          </cell>
          <cell r="E1388">
            <v>375000000</v>
          </cell>
          <cell r="F1388" t="str">
            <v>UNIDAD</v>
          </cell>
        </row>
        <row r="1389">
          <cell r="B1389">
            <v>43222629</v>
          </cell>
          <cell r="C1389" t="str">
            <v>Bancos de modem</v>
          </cell>
          <cell r="D1389">
            <v>543</v>
          </cell>
          <cell r="E1389">
            <v>7000000</v>
          </cell>
          <cell r="F1389" t="str">
            <v>Unidad (Nr</v>
          </cell>
        </row>
        <row r="1390">
          <cell r="B1390">
            <v>43222802</v>
          </cell>
          <cell r="C1390" t="str">
            <v>Equipo de cuadro de conmutacion de circuitos</v>
          </cell>
          <cell r="D1390">
            <v>543</v>
          </cell>
          <cell r="E1390">
            <v>42000000</v>
          </cell>
          <cell r="F1390" t="str">
            <v>UNIDAD</v>
          </cell>
        </row>
        <row r="1391">
          <cell r="B1391">
            <v>43222813</v>
          </cell>
          <cell r="C1391" t="str">
            <v>Kits de piezas de cuadro de conmutacion telefonico</v>
          </cell>
          <cell r="D1391">
            <v>536</v>
          </cell>
          <cell r="E1391">
            <v>100000</v>
          </cell>
          <cell r="F1391" t="str">
            <v>UNIDAD</v>
          </cell>
        </row>
        <row r="1392">
          <cell r="B1392">
            <v>43222817</v>
          </cell>
          <cell r="C1392" t="str">
            <v>Repetidores de telecomunicaciones</v>
          </cell>
          <cell r="D1392">
            <v>536</v>
          </cell>
          <cell r="E1392">
            <v>15000000</v>
          </cell>
          <cell r="F1392" t="str">
            <v>UNIDAD</v>
          </cell>
        </row>
        <row r="1393">
          <cell r="B1393">
            <v>43231501</v>
          </cell>
          <cell r="C1393" t="str">
            <v>Software de centro de llamadas o soporte tecnico</v>
          </cell>
          <cell r="D1393">
            <v>579</v>
          </cell>
          <cell r="E1393">
            <v>300000000</v>
          </cell>
          <cell r="F1393" t="str">
            <v>Evento</v>
          </cell>
        </row>
        <row r="1394">
          <cell r="B1394">
            <v>43231511</v>
          </cell>
          <cell r="C1394" t="str">
            <v>Software de sistema experto</v>
          </cell>
          <cell r="D1394">
            <v>579</v>
          </cell>
          <cell r="E1394">
            <v>5918000</v>
          </cell>
          <cell r="F1394" t="str">
            <v>UNIDAD</v>
          </cell>
        </row>
        <row r="1395">
          <cell r="B1395">
            <v>43231512</v>
          </cell>
          <cell r="C1395" t="str">
            <v>Software de gestion de licencias</v>
          </cell>
          <cell r="D1395">
            <v>579</v>
          </cell>
          <cell r="E1395">
            <v>731500</v>
          </cell>
          <cell r="F1395" t="str">
            <v>UNIDAD</v>
          </cell>
        </row>
        <row r="1396">
          <cell r="B1396">
            <v>43232005</v>
          </cell>
          <cell r="C1396" t="str">
            <v>Programas para edicion de musica o sonido</v>
          </cell>
          <cell r="D1396">
            <v>579</v>
          </cell>
          <cell r="E1396">
            <v>15000000</v>
          </cell>
          <cell r="F1396" t="str">
            <v>UNIDAD</v>
          </cell>
        </row>
        <row r="1397">
          <cell r="B1397">
            <v>43232202</v>
          </cell>
          <cell r="C1397" t="str">
            <v>Programas de gestion de documentos</v>
          </cell>
          <cell r="D1397">
            <v>579</v>
          </cell>
          <cell r="E1397">
            <v>15000000</v>
          </cell>
          <cell r="F1397" t="str">
            <v>UNIDAD</v>
          </cell>
        </row>
        <row r="1398">
          <cell r="B1398">
            <v>43232311</v>
          </cell>
          <cell r="C1398" t="str">
            <v>Software de administracion de bases de datos orientado a objetos</v>
          </cell>
          <cell r="D1398">
            <v>579</v>
          </cell>
          <cell r="E1398">
            <v>30000000</v>
          </cell>
          <cell r="F1398" t="str">
            <v>UNIDAD</v>
          </cell>
        </row>
        <row r="1399">
          <cell r="B1399">
            <v>43232404</v>
          </cell>
          <cell r="C1399" t="str">
            <v>Software de desarrollo de interfaz grafica de usuario</v>
          </cell>
          <cell r="D1399">
            <v>579</v>
          </cell>
          <cell r="E1399">
            <v>200000000</v>
          </cell>
          <cell r="F1399" t="str">
            <v>Unidad (Nr</v>
          </cell>
        </row>
        <row r="1400">
          <cell r="B1400">
            <v>43232407</v>
          </cell>
          <cell r="C1400" t="str">
            <v>Software de arquitectura del sistema y analisis de requisitos</v>
          </cell>
          <cell r="D1400">
            <v>579</v>
          </cell>
          <cell r="E1400">
            <v>22721875</v>
          </cell>
          <cell r="F1400" t="str">
            <v>UNIDAD</v>
          </cell>
        </row>
        <row r="1401">
          <cell r="B1401">
            <v>43232605</v>
          </cell>
          <cell r="C1401" t="str">
            <v>Software analitico o cientifico</v>
          </cell>
          <cell r="D1401">
            <v>579</v>
          </cell>
          <cell r="E1401">
            <v>10000000</v>
          </cell>
          <cell r="F1401" t="str">
            <v>UNIDAD</v>
          </cell>
        </row>
        <row r="1402">
          <cell r="B1402">
            <v>43232804</v>
          </cell>
          <cell r="C1402" t="str">
            <v>Software de administracion</v>
          </cell>
          <cell r="D1402">
            <v>579</v>
          </cell>
          <cell r="E1402">
            <v>89250000</v>
          </cell>
          <cell r="F1402" t="str">
            <v>UNIDAD</v>
          </cell>
        </row>
        <row r="1403">
          <cell r="B1403">
            <v>43232804</v>
          </cell>
          <cell r="C1403" t="str">
            <v>Software de administracion</v>
          </cell>
          <cell r="D1403">
            <v>579</v>
          </cell>
          <cell r="E1403">
            <v>800000000</v>
          </cell>
          <cell r="F1403" t="str">
            <v>Unidad (Nr</v>
          </cell>
        </row>
        <row r="1404">
          <cell r="B1404">
            <v>43232901</v>
          </cell>
          <cell r="C1404" t="str">
            <v>Software de acceso</v>
          </cell>
          <cell r="D1404">
            <v>579</v>
          </cell>
          <cell r="E1404">
            <v>3500000</v>
          </cell>
          <cell r="F1404" t="str">
            <v>UNIDAD</v>
          </cell>
        </row>
        <row r="1405">
          <cell r="B1405">
            <v>43233002</v>
          </cell>
          <cell r="C1405" t="str">
            <v>Software de sistema operativo de redes</v>
          </cell>
          <cell r="D1405">
            <v>579</v>
          </cell>
          <cell r="E1405">
            <v>600000000</v>
          </cell>
          <cell r="F1405" t="str">
            <v>Evento</v>
          </cell>
        </row>
        <row r="1406">
          <cell r="B1406">
            <v>43233004</v>
          </cell>
          <cell r="C1406" t="str">
            <v>Software de sistema operativo</v>
          </cell>
          <cell r="D1406">
            <v>579</v>
          </cell>
          <cell r="E1406">
            <v>500000</v>
          </cell>
          <cell r="F1406" t="str">
            <v>UNIDAD</v>
          </cell>
        </row>
        <row r="1407">
          <cell r="B1407">
            <v>43233204</v>
          </cell>
          <cell r="C1407" t="str">
            <v>Software de equipos de red privada virtual (VPN) o de seguridad de red</v>
          </cell>
          <cell r="D1407">
            <v>579</v>
          </cell>
          <cell r="E1407">
            <v>162500000</v>
          </cell>
          <cell r="F1407" t="str">
            <v>Unidad (Nr</v>
          </cell>
        </row>
        <row r="1408">
          <cell r="B1408">
            <v>43233205</v>
          </cell>
          <cell r="C1408" t="str">
            <v>Software de proteccion antivirus y de seguridad de transacciones</v>
          </cell>
          <cell r="D1408">
            <v>579</v>
          </cell>
          <cell r="E1408">
            <v>500000</v>
          </cell>
          <cell r="F1408" t="str">
            <v>UNIDAD</v>
          </cell>
        </row>
        <row r="1409">
          <cell r="B1409">
            <v>44101501</v>
          </cell>
          <cell r="C1409" t="str">
            <v>Fotocopiadoras</v>
          </cell>
          <cell r="D1409">
            <v>542</v>
          </cell>
          <cell r="E1409">
            <v>30000000</v>
          </cell>
          <cell r="F1409" t="str">
            <v>UNIDAD</v>
          </cell>
        </row>
        <row r="1410">
          <cell r="B1410">
            <v>44101502</v>
          </cell>
          <cell r="C1410" t="str">
            <v>Aparatos de fax</v>
          </cell>
          <cell r="D1410">
            <v>536</v>
          </cell>
          <cell r="E1410">
            <v>1500000</v>
          </cell>
          <cell r="F1410" t="str">
            <v>UNIDAD</v>
          </cell>
        </row>
        <row r="1411">
          <cell r="B1411">
            <v>44101601</v>
          </cell>
          <cell r="C1411" t="str">
            <v>Guillotina o Maquina para cortar papel</v>
          </cell>
          <cell r="D1411">
            <v>542</v>
          </cell>
          <cell r="E1411">
            <v>75000</v>
          </cell>
          <cell r="F1411" t="str">
            <v>UNIDAD</v>
          </cell>
        </row>
        <row r="1412">
          <cell r="B1412">
            <v>44101603</v>
          </cell>
          <cell r="C1412" t="str">
            <v>Maquinas destructoras de papel</v>
          </cell>
          <cell r="D1412">
            <v>542</v>
          </cell>
          <cell r="E1412">
            <v>2365000</v>
          </cell>
          <cell r="F1412" t="str">
            <v>UNIDAD</v>
          </cell>
        </row>
        <row r="1413">
          <cell r="B1413">
            <v>44101703</v>
          </cell>
          <cell r="C1413" t="str">
            <v>Unidades de comunicacion doble</v>
          </cell>
          <cell r="D1413">
            <v>542</v>
          </cell>
          <cell r="E1413">
            <v>2450</v>
          </cell>
          <cell r="F1413" t="str">
            <v>UNIDAD</v>
          </cell>
        </row>
        <row r="1414">
          <cell r="B1414">
            <v>44101709</v>
          </cell>
          <cell r="C1414" t="str">
            <v>Conjuntos de espejos</v>
          </cell>
          <cell r="D1414">
            <v>542</v>
          </cell>
          <cell r="E1414">
            <v>7500</v>
          </cell>
          <cell r="F1414" t="str">
            <v>UNIDAD</v>
          </cell>
        </row>
        <row r="1415">
          <cell r="B1415">
            <v>44101711</v>
          </cell>
          <cell r="C1415" t="str">
            <v>Conjunto de compresor</v>
          </cell>
          <cell r="D1415">
            <v>542</v>
          </cell>
          <cell r="E1415">
            <v>1964500</v>
          </cell>
          <cell r="F1415" t="str">
            <v>UNIDAD</v>
          </cell>
        </row>
        <row r="1416">
          <cell r="B1416">
            <v>44101801</v>
          </cell>
          <cell r="C1416" t="str">
            <v>Calculadoras</v>
          </cell>
          <cell r="D1416">
            <v>542</v>
          </cell>
          <cell r="E1416">
            <v>79200</v>
          </cell>
          <cell r="F1416" t="str">
            <v>UNIDAD</v>
          </cell>
        </row>
        <row r="1417">
          <cell r="B1417">
            <v>44101803</v>
          </cell>
          <cell r="C1417" t="str">
            <v>Maquinas contables</v>
          </cell>
          <cell r="D1417">
            <v>542</v>
          </cell>
          <cell r="E1417">
            <v>1700000</v>
          </cell>
          <cell r="F1417" t="str">
            <v>UNIDAD</v>
          </cell>
        </row>
        <row r="1418">
          <cell r="B1418">
            <v>44101804</v>
          </cell>
          <cell r="C1418" t="str">
            <v>Cajas registradoras</v>
          </cell>
          <cell r="D1418">
            <v>542</v>
          </cell>
          <cell r="E1418">
            <v>5000000</v>
          </cell>
          <cell r="F1418" t="str">
            <v>UNIDAD</v>
          </cell>
        </row>
        <row r="1419">
          <cell r="B1419">
            <v>44101805</v>
          </cell>
          <cell r="C1419" t="str">
            <v>Cintas de calculadora</v>
          </cell>
          <cell r="D1419">
            <v>542</v>
          </cell>
          <cell r="E1419">
            <v>23925</v>
          </cell>
          <cell r="F1419" t="str">
            <v>CAJA</v>
          </cell>
        </row>
        <row r="1420">
          <cell r="B1420">
            <v>44101806</v>
          </cell>
          <cell r="C1420" t="str">
            <v>Cintas de caja registradora</v>
          </cell>
          <cell r="D1420">
            <v>542</v>
          </cell>
          <cell r="E1420">
            <v>8000</v>
          </cell>
          <cell r="F1420" t="str">
            <v>UNIDAD</v>
          </cell>
        </row>
        <row r="1421">
          <cell r="B1421">
            <v>44101902</v>
          </cell>
          <cell r="C1421" t="str">
            <v>Maquinas para extender cheques</v>
          </cell>
          <cell r="D1421">
            <v>542</v>
          </cell>
          <cell r="E1421">
            <v>60609600</v>
          </cell>
          <cell r="F1421" t="str">
            <v>UNIDAD</v>
          </cell>
        </row>
        <row r="1422">
          <cell r="B1422">
            <v>44102001</v>
          </cell>
          <cell r="C1422" t="str">
            <v>Lamina para plastificar</v>
          </cell>
          <cell r="D1422">
            <v>542</v>
          </cell>
          <cell r="E1422">
            <v>47400</v>
          </cell>
          <cell r="F1422" t="str">
            <v>CAJA</v>
          </cell>
        </row>
        <row r="1423">
          <cell r="B1423">
            <v>44102105</v>
          </cell>
          <cell r="C1423" t="str">
            <v>Maquinas de imprimir direcciones</v>
          </cell>
          <cell r="D1423">
            <v>542</v>
          </cell>
          <cell r="E1423">
            <v>20000000</v>
          </cell>
          <cell r="F1423" t="str">
            <v>UNIDAD</v>
          </cell>
        </row>
        <row r="1424">
          <cell r="B1424">
            <v>44102306</v>
          </cell>
          <cell r="C1424" t="str">
            <v>Maquinas atadoras</v>
          </cell>
          <cell r="D1424">
            <v>542</v>
          </cell>
          <cell r="E1424">
            <v>30000000</v>
          </cell>
          <cell r="F1424" t="str">
            <v>UNIDAD</v>
          </cell>
        </row>
        <row r="1425">
          <cell r="B1425">
            <v>44102402</v>
          </cell>
          <cell r="C1425" t="str">
            <v>Fechadores o numeradores</v>
          </cell>
          <cell r="D1425">
            <v>542</v>
          </cell>
          <cell r="E1425">
            <v>8000</v>
          </cell>
          <cell r="F1425" t="str">
            <v>UNIDAD</v>
          </cell>
        </row>
        <row r="1426">
          <cell r="B1426">
            <v>44102405</v>
          </cell>
          <cell r="C1426" t="str">
            <v>Etiquetadoras</v>
          </cell>
          <cell r="D1426">
            <v>542</v>
          </cell>
          <cell r="E1426">
            <v>12000000</v>
          </cell>
          <cell r="F1426" t="str">
            <v>UNIDAD</v>
          </cell>
        </row>
        <row r="1427">
          <cell r="B1427">
            <v>44102407</v>
          </cell>
          <cell r="C1427" t="str">
            <v>Grabador de cinta en relieve</v>
          </cell>
          <cell r="D1427">
            <v>542</v>
          </cell>
          <cell r="E1427">
            <v>45000</v>
          </cell>
          <cell r="F1427" t="str">
            <v>UNIDAD</v>
          </cell>
        </row>
        <row r="1428">
          <cell r="B1428">
            <v>44102412</v>
          </cell>
          <cell r="C1428" t="str">
            <v>Cartuchos de etiquetas adhesivas</v>
          </cell>
          <cell r="D1428">
            <v>542</v>
          </cell>
          <cell r="E1428">
            <v>52460</v>
          </cell>
          <cell r="F1428" t="str">
            <v>UNIDAD</v>
          </cell>
        </row>
        <row r="1429">
          <cell r="B1429">
            <v>44102602</v>
          </cell>
          <cell r="C1429" t="str">
            <v>Maquinas de escribir</v>
          </cell>
          <cell r="D1429">
            <v>542</v>
          </cell>
          <cell r="E1429">
            <v>600000</v>
          </cell>
          <cell r="F1429" t="str">
            <v>UNIDAD</v>
          </cell>
        </row>
        <row r="1430">
          <cell r="B1430">
            <v>44102608</v>
          </cell>
          <cell r="C1430" t="str">
            <v>Elementos de impresion de maquina de escribir</v>
          </cell>
          <cell r="D1430">
            <v>542</v>
          </cell>
          <cell r="E1430">
            <v>44275</v>
          </cell>
          <cell r="F1430" t="str">
            <v>UNIDAD</v>
          </cell>
        </row>
        <row r="1431">
          <cell r="B1431">
            <v>44102609</v>
          </cell>
          <cell r="C1431" t="str">
            <v>Kits de materiales para maquina de escribir o accesorios</v>
          </cell>
          <cell r="D1431">
            <v>542</v>
          </cell>
          <cell r="E1431">
            <v>5000</v>
          </cell>
          <cell r="F1431" t="str">
            <v>UNIDAD</v>
          </cell>
        </row>
        <row r="1432">
          <cell r="B1432">
            <v>44102801</v>
          </cell>
          <cell r="C1432" t="str">
            <v>Plastificadoras</v>
          </cell>
          <cell r="D1432">
            <v>542</v>
          </cell>
          <cell r="E1432">
            <v>52000000</v>
          </cell>
          <cell r="F1432" t="str">
            <v>UNIDAD</v>
          </cell>
        </row>
        <row r="1433">
          <cell r="B1433">
            <v>44103004</v>
          </cell>
          <cell r="C1433" t="str">
            <v>Fusibles</v>
          </cell>
          <cell r="D1433">
            <v>343</v>
          </cell>
          <cell r="E1433">
            <v>550000</v>
          </cell>
          <cell r="F1433" t="str">
            <v>UNIDAD</v>
          </cell>
        </row>
        <row r="1434">
          <cell r="B1434">
            <v>44103101</v>
          </cell>
          <cell r="C1434" t="str">
            <v>Cintas de cartuchos para impresoras, fax o fotocopiadoras</v>
          </cell>
          <cell r="D1434">
            <v>342</v>
          </cell>
          <cell r="E1434">
            <v>88500</v>
          </cell>
          <cell r="F1434" t="str">
            <v>UNIDAD</v>
          </cell>
        </row>
        <row r="1435">
          <cell r="B1435">
            <v>44103108</v>
          </cell>
          <cell r="C1435" t="str">
            <v>Reveladores para impresoras y fotocopiadoras</v>
          </cell>
          <cell r="D1435">
            <v>346</v>
          </cell>
          <cell r="E1435">
            <v>143000</v>
          </cell>
          <cell r="F1435" t="str">
            <v>UNIDAD</v>
          </cell>
        </row>
        <row r="1436">
          <cell r="B1436">
            <v>44103109</v>
          </cell>
          <cell r="C1436" t="str">
            <v>Tambores de la maquina impresora o facsimil o maquina de fotocopia</v>
          </cell>
          <cell r="D1436">
            <v>346</v>
          </cell>
          <cell r="E1436">
            <v>720000</v>
          </cell>
          <cell r="F1436" t="str">
            <v>UNIDAD</v>
          </cell>
        </row>
        <row r="1437">
          <cell r="B1437">
            <v>44103110</v>
          </cell>
          <cell r="C1437" t="str">
            <v>Cabezales de impresora</v>
          </cell>
          <cell r="D1437">
            <v>346</v>
          </cell>
          <cell r="E1437">
            <v>1200000</v>
          </cell>
          <cell r="F1437" t="str">
            <v>UNIDAD</v>
          </cell>
        </row>
        <row r="1438">
          <cell r="B1438">
            <v>44103112</v>
          </cell>
          <cell r="C1438" t="str">
            <v>Cinta de tinta para impresora</v>
          </cell>
          <cell r="D1438">
            <v>342</v>
          </cell>
          <cell r="E1438">
            <v>48400</v>
          </cell>
          <cell r="F1438" t="str">
            <v>UNIDAD</v>
          </cell>
        </row>
        <row r="1439">
          <cell r="B1439">
            <v>44103116</v>
          </cell>
          <cell r="C1439" t="str">
            <v>Kits para impresoras</v>
          </cell>
          <cell r="D1439">
            <v>342</v>
          </cell>
          <cell r="E1439">
            <v>17000</v>
          </cell>
          <cell r="F1439" t="str">
            <v>UNIDAD</v>
          </cell>
        </row>
        <row r="1440">
          <cell r="B1440">
            <v>44103201</v>
          </cell>
          <cell r="C1440" t="str">
            <v>Maquinas de tarjeta registradora de horas trabajadas</v>
          </cell>
          <cell r="D1440">
            <v>542</v>
          </cell>
          <cell r="E1440">
            <v>4755102</v>
          </cell>
          <cell r="F1440" t="str">
            <v>UNIDAD</v>
          </cell>
        </row>
        <row r="1441">
          <cell r="B1441">
            <v>44103203</v>
          </cell>
          <cell r="C1441" t="str">
            <v>Cinta de repuesto de maquina de tarjeta de fichaje</v>
          </cell>
          <cell r="D1441">
            <v>342</v>
          </cell>
          <cell r="E1441">
            <v>47332</v>
          </cell>
          <cell r="F1441" t="str">
            <v>UNIDAD</v>
          </cell>
        </row>
        <row r="1442">
          <cell r="B1442">
            <v>44103205</v>
          </cell>
          <cell r="C1442" t="str">
            <v>Hojas o fichas de control</v>
          </cell>
          <cell r="D1442">
            <v>333</v>
          </cell>
          <cell r="E1442">
            <v>400</v>
          </cell>
          <cell r="F1442" t="str">
            <v>UNIDAD</v>
          </cell>
        </row>
        <row r="1443">
          <cell r="B1443">
            <v>44103502</v>
          </cell>
          <cell r="C1443" t="str">
            <v>Cubiertas de encuadernacion</v>
          </cell>
          <cell r="D1443">
            <v>342</v>
          </cell>
          <cell r="E1443">
            <v>3300</v>
          </cell>
          <cell r="F1443" t="str">
            <v>UNIDAD</v>
          </cell>
        </row>
        <row r="1444">
          <cell r="B1444">
            <v>44103504</v>
          </cell>
          <cell r="C1444" t="str">
            <v>Canutillos metalicos o plasticos de encuadernacion</v>
          </cell>
          <cell r="D1444">
            <v>342</v>
          </cell>
          <cell r="E1444">
            <v>1100</v>
          </cell>
          <cell r="F1444" t="str">
            <v>UNIDAD</v>
          </cell>
        </row>
        <row r="1445">
          <cell r="B1445">
            <v>44103507</v>
          </cell>
          <cell r="C1445" t="str">
            <v>Kits de encuadernacion</v>
          </cell>
          <cell r="D1445">
            <v>342</v>
          </cell>
          <cell r="E1445">
            <v>10000</v>
          </cell>
          <cell r="F1445" t="str">
            <v>KILO</v>
          </cell>
        </row>
        <row r="1446">
          <cell r="B1446">
            <v>44111510</v>
          </cell>
          <cell r="C1446" t="str">
            <v>Organizadores colgantes o accesorios</v>
          </cell>
          <cell r="D1446">
            <v>541</v>
          </cell>
          <cell r="E1446">
            <v>500000</v>
          </cell>
          <cell r="F1446" t="str">
            <v>UNIDAD</v>
          </cell>
        </row>
        <row r="1447">
          <cell r="B1447">
            <v>44111518</v>
          </cell>
          <cell r="C1447" t="str">
            <v>Tarjeteros</v>
          </cell>
          <cell r="D1447">
            <v>542</v>
          </cell>
          <cell r="E1447">
            <v>46300</v>
          </cell>
          <cell r="F1447" t="str">
            <v>UNIDAD</v>
          </cell>
        </row>
        <row r="1448">
          <cell r="B1448">
            <v>44111521</v>
          </cell>
          <cell r="C1448" t="str">
            <v>Sujetapapeles</v>
          </cell>
          <cell r="D1448">
            <v>342</v>
          </cell>
          <cell r="E1448">
            <v>2500</v>
          </cell>
          <cell r="F1448" t="str">
            <v>CAJA</v>
          </cell>
        </row>
        <row r="1449">
          <cell r="B1449">
            <v>44111601</v>
          </cell>
          <cell r="C1449" t="str">
            <v>Bolsas o billeteras de moneda</v>
          </cell>
          <cell r="D1449">
            <v>396</v>
          </cell>
          <cell r="E1449">
            <v>33300</v>
          </cell>
          <cell r="F1449" t="str">
            <v>PAQUETE</v>
          </cell>
        </row>
        <row r="1450">
          <cell r="B1450">
            <v>44111604</v>
          </cell>
          <cell r="C1450" t="str">
            <v>Envolturas de monedas o fajas para billetes</v>
          </cell>
          <cell r="D1450">
            <v>542</v>
          </cell>
          <cell r="E1450">
            <v>315135</v>
          </cell>
          <cell r="F1450" t="str">
            <v>FRASCO</v>
          </cell>
        </row>
        <row r="1451">
          <cell r="B1451">
            <v>44111609</v>
          </cell>
          <cell r="C1451" t="str">
            <v>Suministros o detectores de billetes falsificados</v>
          </cell>
          <cell r="D1451">
            <v>542</v>
          </cell>
          <cell r="E1451">
            <v>14780800</v>
          </cell>
          <cell r="F1451" t="str">
            <v>UNIDAD</v>
          </cell>
        </row>
        <row r="1452">
          <cell r="B1452">
            <v>44111802</v>
          </cell>
          <cell r="C1452" t="str">
            <v>Laminas de dibujo</v>
          </cell>
          <cell r="D1452">
            <v>339</v>
          </cell>
          <cell r="E1452">
            <v>52000</v>
          </cell>
          <cell r="F1452" t="str">
            <v>UNIDAD</v>
          </cell>
        </row>
        <row r="1453">
          <cell r="B1453">
            <v>44111803</v>
          </cell>
          <cell r="C1453" t="str">
            <v>Compases</v>
          </cell>
          <cell r="D1453">
            <v>342</v>
          </cell>
          <cell r="E1453">
            <v>3080</v>
          </cell>
          <cell r="F1453" t="str">
            <v>UNIDAD</v>
          </cell>
        </row>
        <row r="1454">
          <cell r="B1454">
            <v>44111804</v>
          </cell>
          <cell r="C1454" t="str">
            <v>Papeles de dibujo</v>
          </cell>
          <cell r="D1454">
            <v>333</v>
          </cell>
          <cell r="E1454">
            <v>23800</v>
          </cell>
          <cell r="F1454" t="str">
            <v>Resma</v>
          </cell>
        </row>
        <row r="1455">
          <cell r="B1455">
            <v>44111809</v>
          </cell>
          <cell r="C1455" t="str">
            <v>Plantillas</v>
          </cell>
          <cell r="D1455">
            <v>342</v>
          </cell>
          <cell r="E1455">
            <v>18000</v>
          </cell>
          <cell r="F1455" t="str">
            <v>UNIDAD</v>
          </cell>
        </row>
        <row r="1456">
          <cell r="B1456">
            <v>44111911</v>
          </cell>
          <cell r="C1456" t="str">
            <v>Pizarras blancas interactivas o accesorios</v>
          </cell>
          <cell r="D1456">
            <v>542</v>
          </cell>
          <cell r="E1456">
            <v>700000</v>
          </cell>
          <cell r="F1456" t="str">
            <v>UNIDAD</v>
          </cell>
        </row>
        <row r="1457">
          <cell r="B1457">
            <v>44112002</v>
          </cell>
          <cell r="C1457" t="str">
            <v>Calendarios de escritorio o recambios</v>
          </cell>
          <cell r="D1457">
            <v>335</v>
          </cell>
          <cell r="E1457">
            <v>15000</v>
          </cell>
          <cell r="F1457" t="str">
            <v>Unidad (Nr</v>
          </cell>
        </row>
        <row r="1458">
          <cell r="B1458">
            <v>44112005</v>
          </cell>
          <cell r="C1458" t="str">
            <v>Agendas o recambios</v>
          </cell>
          <cell r="D1458">
            <v>333</v>
          </cell>
          <cell r="E1458">
            <v>46600</v>
          </cell>
          <cell r="F1458" t="str">
            <v>UNIDAD</v>
          </cell>
        </row>
        <row r="1459">
          <cell r="B1459">
            <v>44121504</v>
          </cell>
          <cell r="C1459" t="str">
            <v>Sobres con ventanillas</v>
          </cell>
          <cell r="D1459">
            <v>342</v>
          </cell>
          <cell r="E1459">
            <v>250</v>
          </cell>
          <cell r="F1459" t="str">
            <v>Unidad (Nr</v>
          </cell>
        </row>
        <row r="1460">
          <cell r="B1460">
            <v>44121505</v>
          </cell>
          <cell r="C1460" t="str">
            <v>Sobres especiales o manila</v>
          </cell>
          <cell r="D1460">
            <v>334</v>
          </cell>
          <cell r="E1460">
            <v>215000</v>
          </cell>
          <cell r="F1460" t="str">
            <v>CAJA</v>
          </cell>
        </row>
        <row r="1461">
          <cell r="B1461">
            <v>44121506</v>
          </cell>
          <cell r="C1461" t="str">
            <v>Sobres estandar</v>
          </cell>
          <cell r="D1461">
            <v>334</v>
          </cell>
          <cell r="E1461">
            <v>26125</v>
          </cell>
          <cell r="F1461" t="str">
            <v>CAJA</v>
          </cell>
        </row>
        <row r="1462">
          <cell r="B1462">
            <v>44121623</v>
          </cell>
          <cell r="C1462" t="str">
            <v>Abrecartas mecanica</v>
          </cell>
          <cell r="D1462">
            <v>342</v>
          </cell>
          <cell r="E1462">
            <v>30000</v>
          </cell>
          <cell r="F1462" t="str">
            <v>CAJA</v>
          </cell>
        </row>
        <row r="1463">
          <cell r="B1463">
            <v>44121627</v>
          </cell>
          <cell r="C1463" t="str">
            <v>Marcadores de libro</v>
          </cell>
          <cell r="D1463">
            <v>342</v>
          </cell>
          <cell r="E1463">
            <v>47450</v>
          </cell>
          <cell r="F1463" t="str">
            <v>UNIDAD</v>
          </cell>
        </row>
        <row r="1464">
          <cell r="B1464">
            <v>44121704</v>
          </cell>
          <cell r="C1464" t="str">
            <v>Boligrafos</v>
          </cell>
          <cell r="D1464">
            <v>342</v>
          </cell>
          <cell r="E1464">
            <v>1800</v>
          </cell>
          <cell r="F1464" t="str">
            <v>UNIDAD</v>
          </cell>
        </row>
        <row r="1465">
          <cell r="B1465">
            <v>44121710</v>
          </cell>
          <cell r="C1465" t="str">
            <v>Tiza para escribir</v>
          </cell>
          <cell r="D1465">
            <v>342</v>
          </cell>
          <cell r="E1465">
            <v>10835</v>
          </cell>
          <cell r="F1465" t="str">
            <v>CAJA</v>
          </cell>
        </row>
        <row r="1466">
          <cell r="B1466">
            <v>44121711</v>
          </cell>
          <cell r="C1466" t="str">
            <v>Rotuladores</v>
          </cell>
          <cell r="D1466">
            <v>342</v>
          </cell>
          <cell r="E1466">
            <v>4129</v>
          </cell>
          <cell r="F1466" t="str">
            <v>UNIDAD</v>
          </cell>
        </row>
        <row r="1467">
          <cell r="B1467">
            <v>44121713</v>
          </cell>
          <cell r="C1467" t="str">
            <v>Plumillas</v>
          </cell>
          <cell r="D1467">
            <v>342</v>
          </cell>
          <cell r="E1467">
            <v>136500</v>
          </cell>
          <cell r="F1467" t="str">
            <v>JUEGO</v>
          </cell>
        </row>
        <row r="1468">
          <cell r="B1468">
            <v>44121801</v>
          </cell>
          <cell r="C1468" t="str">
            <v>Cinta correctora</v>
          </cell>
          <cell r="D1468">
            <v>342</v>
          </cell>
          <cell r="E1468">
            <v>19923</v>
          </cell>
          <cell r="F1468" t="str">
            <v>UNIDAD</v>
          </cell>
        </row>
        <row r="1469">
          <cell r="B1469">
            <v>44121902</v>
          </cell>
          <cell r="C1469" t="str">
            <v>Tinta</v>
          </cell>
          <cell r="D1469">
            <v>342</v>
          </cell>
          <cell r="E1469">
            <v>160000</v>
          </cell>
          <cell r="F1469" t="str">
            <v>UNIDAD</v>
          </cell>
        </row>
        <row r="1470">
          <cell r="B1470">
            <v>44121904</v>
          </cell>
          <cell r="C1470" t="str">
            <v>Rellenos de tinta</v>
          </cell>
          <cell r="D1470">
            <v>342</v>
          </cell>
          <cell r="E1470">
            <v>11941</v>
          </cell>
          <cell r="F1470" t="str">
            <v>UNIDAD</v>
          </cell>
        </row>
        <row r="1471">
          <cell r="B1471">
            <v>44122001</v>
          </cell>
          <cell r="C1471" t="str">
            <v>Archivadores de fichas</v>
          </cell>
          <cell r="D1471">
            <v>342</v>
          </cell>
          <cell r="E1471">
            <v>7000</v>
          </cell>
          <cell r="F1471" t="str">
            <v>UNIDAD</v>
          </cell>
        </row>
        <row r="1472">
          <cell r="B1472">
            <v>44122009</v>
          </cell>
          <cell r="C1472" t="str">
            <v>Ficheros giratorios o de tarjetas profesionales</v>
          </cell>
          <cell r="D1472">
            <v>542</v>
          </cell>
          <cell r="E1472">
            <v>1089000</v>
          </cell>
          <cell r="F1472" t="str">
            <v>UNIDAD</v>
          </cell>
        </row>
        <row r="1473">
          <cell r="B1473">
            <v>44122010</v>
          </cell>
          <cell r="C1473" t="str">
            <v>Divisores</v>
          </cell>
          <cell r="D1473">
            <v>342</v>
          </cell>
          <cell r="E1473">
            <v>130000</v>
          </cell>
          <cell r="F1473" t="str">
            <v>UNIDAD</v>
          </cell>
        </row>
        <row r="1474">
          <cell r="B1474">
            <v>44122016</v>
          </cell>
          <cell r="C1474" t="str">
            <v>Sujetadocumentos</v>
          </cell>
          <cell r="D1474">
            <v>542</v>
          </cell>
          <cell r="E1474">
            <v>29380</v>
          </cell>
          <cell r="F1474" t="str">
            <v>UNIDAD</v>
          </cell>
        </row>
        <row r="1475">
          <cell r="B1475">
            <v>44122101</v>
          </cell>
          <cell r="C1475" t="str">
            <v>Gomas elasticas</v>
          </cell>
          <cell r="D1475">
            <v>342</v>
          </cell>
          <cell r="E1475">
            <v>3000</v>
          </cell>
          <cell r="F1475" t="str">
            <v>CAJA</v>
          </cell>
        </row>
        <row r="1476">
          <cell r="B1476">
            <v>44122103</v>
          </cell>
          <cell r="C1476" t="str">
            <v>Corchetes</v>
          </cell>
          <cell r="D1476">
            <v>342</v>
          </cell>
          <cell r="E1476">
            <v>8700</v>
          </cell>
          <cell r="F1476" t="str">
            <v>UNIDAD</v>
          </cell>
        </row>
        <row r="1477">
          <cell r="B1477">
            <v>44122105</v>
          </cell>
          <cell r="C1477" t="str">
            <v>Clips para carpetas o abrazaderas</v>
          </cell>
          <cell r="D1477">
            <v>342</v>
          </cell>
          <cell r="E1477">
            <v>16500</v>
          </cell>
          <cell r="F1477" t="str">
            <v>UNIDAD</v>
          </cell>
        </row>
        <row r="1478">
          <cell r="B1478">
            <v>44122109</v>
          </cell>
          <cell r="C1478" t="str">
            <v>Sujetadores para archivar</v>
          </cell>
          <cell r="D1478">
            <v>342</v>
          </cell>
          <cell r="E1478">
            <v>3500</v>
          </cell>
          <cell r="F1478" t="str">
            <v>Unidad (Nr</v>
          </cell>
        </row>
        <row r="1479">
          <cell r="B1479">
            <v>44122119</v>
          </cell>
          <cell r="C1479" t="str">
            <v>Fasteners autoadhesivos</v>
          </cell>
          <cell r="D1479">
            <v>342</v>
          </cell>
          <cell r="E1479">
            <v>4500</v>
          </cell>
          <cell r="F1479" t="str">
            <v>UNIDAD</v>
          </cell>
        </row>
        <row r="1480">
          <cell r="B1480">
            <v>44122120</v>
          </cell>
          <cell r="C1480" t="str">
            <v>Espiral de encuadernacion</v>
          </cell>
          <cell r="D1480">
            <v>542</v>
          </cell>
          <cell r="E1480">
            <v>248</v>
          </cell>
          <cell r="F1480" t="str">
            <v>UNIDAD</v>
          </cell>
        </row>
        <row r="1481">
          <cell r="B1481">
            <v>45101502</v>
          </cell>
          <cell r="C1481" t="str">
            <v>Impresoras offset</v>
          </cell>
          <cell r="D1481">
            <v>543</v>
          </cell>
          <cell r="E1481">
            <v>400000000</v>
          </cell>
          <cell r="F1481" t="str">
            <v>UNIDAD</v>
          </cell>
        </row>
        <row r="1482">
          <cell r="B1482">
            <v>45101506</v>
          </cell>
          <cell r="C1482" t="str">
            <v>Impresoras de serigrafia</v>
          </cell>
          <cell r="D1482">
            <v>543</v>
          </cell>
          <cell r="E1482">
            <v>14000000</v>
          </cell>
          <cell r="F1482" t="str">
            <v>UNIDAD</v>
          </cell>
        </row>
        <row r="1483">
          <cell r="B1483">
            <v>45101511</v>
          </cell>
          <cell r="C1483" t="str">
            <v>Impresora Inkjet para aplicaciones comerciales de imprimir</v>
          </cell>
          <cell r="D1483">
            <v>543</v>
          </cell>
          <cell r="E1483">
            <v>2500000</v>
          </cell>
          <cell r="F1483" t="str">
            <v>UNIDAD</v>
          </cell>
        </row>
        <row r="1484">
          <cell r="B1484">
            <v>45101702</v>
          </cell>
          <cell r="C1484" t="str">
            <v>Guillotinas de imprenta</v>
          </cell>
          <cell r="D1484">
            <v>542</v>
          </cell>
          <cell r="E1484">
            <v>50000</v>
          </cell>
          <cell r="F1484" t="str">
            <v>UNIDAD</v>
          </cell>
        </row>
        <row r="1485">
          <cell r="B1485">
            <v>45101705</v>
          </cell>
          <cell r="C1485" t="str">
            <v>Recortadores de imprenta</v>
          </cell>
          <cell r="D1485">
            <v>542</v>
          </cell>
          <cell r="E1485">
            <v>75900</v>
          </cell>
          <cell r="F1485" t="str">
            <v>UNIDAD</v>
          </cell>
        </row>
        <row r="1486">
          <cell r="B1486">
            <v>45101905</v>
          </cell>
          <cell r="C1486" t="str">
            <v>Tableros de dibujo o retoques</v>
          </cell>
          <cell r="D1486">
            <v>542</v>
          </cell>
          <cell r="E1486">
            <v>3850</v>
          </cell>
          <cell r="F1486" t="str">
            <v>UNIDAD</v>
          </cell>
        </row>
        <row r="1487">
          <cell r="B1487">
            <v>45111601</v>
          </cell>
          <cell r="C1487" t="str">
            <v>Agujas indicadoras</v>
          </cell>
          <cell r="D1487">
            <v>542</v>
          </cell>
          <cell r="E1487">
            <v>11500000</v>
          </cell>
          <cell r="F1487" t="str">
            <v>CAJA</v>
          </cell>
        </row>
        <row r="1488">
          <cell r="B1488">
            <v>45111602</v>
          </cell>
          <cell r="C1488" t="str">
            <v>Lamparas de proyeccion</v>
          </cell>
          <cell r="D1488">
            <v>542</v>
          </cell>
          <cell r="E1488">
            <v>2000000</v>
          </cell>
          <cell r="F1488" t="str">
            <v>UNIDAD</v>
          </cell>
        </row>
        <row r="1489">
          <cell r="B1489">
            <v>45111603</v>
          </cell>
          <cell r="C1489" t="str">
            <v>Pantallas de proyeccion</v>
          </cell>
          <cell r="D1489">
            <v>542</v>
          </cell>
          <cell r="E1489">
            <v>100000</v>
          </cell>
          <cell r="F1489" t="str">
            <v>UNIDAD</v>
          </cell>
        </row>
        <row r="1490">
          <cell r="B1490">
            <v>45111604</v>
          </cell>
          <cell r="C1490" t="str">
            <v>Proyectores de diapositivas</v>
          </cell>
          <cell r="D1490">
            <v>542</v>
          </cell>
          <cell r="E1490">
            <v>6587000</v>
          </cell>
          <cell r="F1490" t="str">
            <v>EVENTO</v>
          </cell>
        </row>
        <row r="1491">
          <cell r="B1491">
            <v>45111607</v>
          </cell>
          <cell r="C1491" t="str">
            <v>Retroproyectores</v>
          </cell>
          <cell r="D1491">
            <v>538</v>
          </cell>
          <cell r="E1491">
            <v>12000000</v>
          </cell>
          <cell r="F1491" t="str">
            <v>UNIDAD</v>
          </cell>
        </row>
        <row r="1492">
          <cell r="B1492">
            <v>45111609</v>
          </cell>
          <cell r="C1492" t="str">
            <v>Proyectores multimedia</v>
          </cell>
          <cell r="D1492">
            <v>538</v>
          </cell>
          <cell r="E1492">
            <v>6000000</v>
          </cell>
          <cell r="F1492" t="str">
            <v>Unidad (Nr</v>
          </cell>
        </row>
        <row r="1493">
          <cell r="B1493">
            <v>45111615</v>
          </cell>
          <cell r="C1493" t="str">
            <v>Lentes de proyeccion</v>
          </cell>
          <cell r="D1493">
            <v>538</v>
          </cell>
          <cell r="E1493">
            <v>18000</v>
          </cell>
          <cell r="F1493" t="str">
            <v>UNIDAD</v>
          </cell>
        </row>
        <row r="1494">
          <cell r="B1494">
            <v>45111616</v>
          </cell>
          <cell r="C1494" t="str">
            <v>Proyectores de video</v>
          </cell>
          <cell r="D1494">
            <v>538</v>
          </cell>
          <cell r="E1494">
            <v>15000000</v>
          </cell>
          <cell r="F1494" t="str">
            <v>UNIDAD</v>
          </cell>
        </row>
        <row r="1495">
          <cell r="B1495">
            <v>45111617</v>
          </cell>
          <cell r="C1495" t="str">
            <v>Carrito para proyector de video o retroproyector</v>
          </cell>
          <cell r="D1495">
            <v>538</v>
          </cell>
          <cell r="E1495">
            <v>4000000</v>
          </cell>
          <cell r="F1495" t="str">
            <v>UNIDAD</v>
          </cell>
        </row>
        <row r="1496">
          <cell r="B1496">
            <v>45111702</v>
          </cell>
          <cell r="C1496" t="str">
            <v>Cajas de conexion de sonido</v>
          </cell>
          <cell r="D1496">
            <v>538</v>
          </cell>
          <cell r="E1496">
            <v>99000</v>
          </cell>
          <cell r="F1496" t="str">
            <v>JUEGO</v>
          </cell>
        </row>
        <row r="1497">
          <cell r="B1497">
            <v>45111704</v>
          </cell>
          <cell r="C1497" t="str">
            <v>Consolas de mezcla de sonidos</v>
          </cell>
          <cell r="D1497">
            <v>541</v>
          </cell>
          <cell r="E1497">
            <v>16320000</v>
          </cell>
          <cell r="F1497" t="str">
            <v>UNIDAD</v>
          </cell>
        </row>
        <row r="1498">
          <cell r="B1498">
            <v>45121501</v>
          </cell>
          <cell r="C1498" t="str">
            <v>Camaras fijas</v>
          </cell>
          <cell r="D1498">
            <v>538</v>
          </cell>
          <cell r="E1498">
            <v>300000</v>
          </cell>
          <cell r="F1498" t="str">
            <v>UNIDAD</v>
          </cell>
        </row>
        <row r="1499">
          <cell r="B1499">
            <v>45121504</v>
          </cell>
          <cell r="C1499" t="str">
            <v>Camaras digitales</v>
          </cell>
          <cell r="D1499">
            <v>538</v>
          </cell>
          <cell r="E1499">
            <v>9240000</v>
          </cell>
          <cell r="F1499" t="str">
            <v>UNIDAD</v>
          </cell>
        </row>
        <row r="1500">
          <cell r="B1500">
            <v>45121505</v>
          </cell>
          <cell r="C1500" t="str">
            <v>Camaras cinematograficas</v>
          </cell>
          <cell r="D1500">
            <v>538</v>
          </cell>
          <cell r="E1500">
            <v>6300000</v>
          </cell>
          <cell r="F1500" t="str">
            <v>UNIDAD</v>
          </cell>
        </row>
        <row r="1501">
          <cell r="B1501">
            <v>45121506</v>
          </cell>
          <cell r="C1501" t="str">
            <v>Camaras fotograficas de videoconferencia</v>
          </cell>
          <cell r="D1501">
            <v>538</v>
          </cell>
          <cell r="E1501">
            <v>2000000</v>
          </cell>
          <cell r="F1501" t="str">
            <v>Unidad (Nr</v>
          </cell>
        </row>
        <row r="1502">
          <cell r="B1502">
            <v>45121515</v>
          </cell>
          <cell r="C1502" t="str">
            <v>Videocamaras portatiles</v>
          </cell>
          <cell r="D1502">
            <v>538</v>
          </cell>
          <cell r="E1502">
            <v>800000</v>
          </cell>
          <cell r="F1502" t="str">
            <v>Unidad (Nr</v>
          </cell>
        </row>
        <row r="1503">
          <cell r="B1503">
            <v>45121602</v>
          </cell>
          <cell r="C1503" t="str">
            <v>Tripodes</v>
          </cell>
          <cell r="D1503">
            <v>538</v>
          </cell>
          <cell r="E1503">
            <v>150000</v>
          </cell>
          <cell r="F1503" t="str">
            <v>UNIDAD</v>
          </cell>
        </row>
        <row r="1504">
          <cell r="B1504">
            <v>45121605</v>
          </cell>
          <cell r="C1504" t="str">
            <v>Chasis de pantallas</v>
          </cell>
          <cell r="D1504">
            <v>538</v>
          </cell>
          <cell r="E1504">
            <v>655600</v>
          </cell>
          <cell r="F1504" t="str">
            <v>UNIDAD</v>
          </cell>
        </row>
        <row r="1505">
          <cell r="B1505">
            <v>45121801</v>
          </cell>
          <cell r="C1505" t="str">
            <v>Camaras para microfilmar</v>
          </cell>
          <cell r="D1505">
            <v>538</v>
          </cell>
          <cell r="E1505">
            <v>14500000</v>
          </cell>
          <cell r="F1505" t="str">
            <v>UNIDAD</v>
          </cell>
        </row>
        <row r="1506">
          <cell r="B1506">
            <v>45121806</v>
          </cell>
          <cell r="C1506" t="str">
            <v>Componentes de duplicador de microfilmes o accesorios</v>
          </cell>
          <cell r="D1506">
            <v>538</v>
          </cell>
          <cell r="E1506">
            <v>60000000</v>
          </cell>
          <cell r="F1506" t="str">
            <v>UNIDAD</v>
          </cell>
        </row>
        <row r="1507">
          <cell r="B1507">
            <v>45121810</v>
          </cell>
          <cell r="C1507" t="str">
            <v>Componentes diversos de microfilm o accesorios</v>
          </cell>
          <cell r="D1507">
            <v>538</v>
          </cell>
          <cell r="E1507">
            <v>87000</v>
          </cell>
          <cell r="F1507" t="str">
            <v>UNIDAD</v>
          </cell>
        </row>
        <row r="1508">
          <cell r="B1508">
            <v>45131503</v>
          </cell>
          <cell r="C1508" t="str">
            <v>Pelicula para instantaneas</v>
          </cell>
          <cell r="D1508">
            <v>359</v>
          </cell>
          <cell r="E1508">
            <v>10000</v>
          </cell>
          <cell r="F1508" t="str">
            <v>UNIDAD</v>
          </cell>
        </row>
        <row r="1509">
          <cell r="B1509">
            <v>45131604</v>
          </cell>
          <cell r="C1509" t="str">
            <v>Cintas de video virgenes</v>
          </cell>
          <cell r="D1509">
            <v>359</v>
          </cell>
          <cell r="E1509">
            <v>16500</v>
          </cell>
          <cell r="F1509" t="str">
            <v>UNIDAD</v>
          </cell>
        </row>
        <row r="1510">
          <cell r="B1510">
            <v>46101501</v>
          </cell>
          <cell r="C1510" t="str">
            <v>Ametralladoras</v>
          </cell>
          <cell r="D1510">
            <v>538</v>
          </cell>
          <cell r="E1510">
            <v>50000000</v>
          </cell>
          <cell r="F1510" t="str">
            <v>UNIDAD</v>
          </cell>
        </row>
        <row r="1511">
          <cell r="B1511">
            <v>46101502</v>
          </cell>
          <cell r="C1511" t="str">
            <v>Escopetas para policia o proteccion</v>
          </cell>
          <cell r="D1511">
            <v>551</v>
          </cell>
          <cell r="E1511">
            <v>1800000</v>
          </cell>
          <cell r="F1511" t="str">
            <v>UNIDAD</v>
          </cell>
        </row>
        <row r="1512">
          <cell r="B1512">
            <v>46101503</v>
          </cell>
          <cell r="C1512" t="str">
            <v>Rifles militares</v>
          </cell>
          <cell r="D1512">
            <v>551</v>
          </cell>
          <cell r="E1512">
            <v>2500000</v>
          </cell>
          <cell r="F1512" t="str">
            <v>UNIDAD</v>
          </cell>
        </row>
        <row r="1513">
          <cell r="B1513">
            <v>46101504</v>
          </cell>
          <cell r="C1513" t="str">
            <v>Pistolas</v>
          </cell>
          <cell r="D1513">
            <v>551</v>
          </cell>
          <cell r="E1513">
            <v>1500000</v>
          </cell>
          <cell r="F1513" t="str">
            <v>UNIDAD</v>
          </cell>
        </row>
        <row r="1514">
          <cell r="B1514">
            <v>46101505</v>
          </cell>
          <cell r="C1514" t="str">
            <v>Rifles de aire o pistolas de aire</v>
          </cell>
          <cell r="D1514">
            <v>551</v>
          </cell>
          <cell r="E1514">
            <v>13000</v>
          </cell>
          <cell r="F1514" t="str">
            <v>UNIDAD</v>
          </cell>
        </row>
        <row r="1515">
          <cell r="B1515">
            <v>46101601</v>
          </cell>
          <cell r="C1515" t="str">
            <v>Municion para defensa u orden publico</v>
          </cell>
          <cell r="D1515">
            <v>551</v>
          </cell>
          <cell r="E1515">
            <v>1200</v>
          </cell>
          <cell r="F1515" t="str">
            <v>UNIDAD</v>
          </cell>
        </row>
        <row r="1516">
          <cell r="B1516">
            <v>46111502</v>
          </cell>
          <cell r="C1516" t="str">
            <v>Minas</v>
          </cell>
          <cell r="D1516">
            <v>551</v>
          </cell>
          <cell r="E1516">
            <v>3900</v>
          </cell>
          <cell r="F1516" t="str">
            <v>CAJA</v>
          </cell>
        </row>
        <row r="1517">
          <cell r="B1517">
            <v>46121601</v>
          </cell>
          <cell r="C1517" t="str">
            <v>Aparatos electronicos de armas y seguridad</v>
          </cell>
          <cell r="D1517">
            <v>551</v>
          </cell>
          <cell r="E1517">
            <v>55000</v>
          </cell>
          <cell r="F1517" t="str">
            <v>UNIDAD</v>
          </cell>
        </row>
        <row r="1518">
          <cell r="B1518">
            <v>46151504</v>
          </cell>
          <cell r="C1518" t="str">
            <v>Equipo de proteccion corporal</v>
          </cell>
          <cell r="D1518">
            <v>551</v>
          </cell>
          <cell r="E1518">
            <v>150000</v>
          </cell>
          <cell r="F1518" t="str">
            <v>UNIDAD</v>
          </cell>
        </row>
        <row r="1519">
          <cell r="B1519">
            <v>46151708</v>
          </cell>
          <cell r="C1519" t="str">
            <v>Lupas forenses</v>
          </cell>
          <cell r="D1519">
            <v>538</v>
          </cell>
          <cell r="E1519">
            <v>18180</v>
          </cell>
          <cell r="F1519" t="str">
            <v>UNIDAD</v>
          </cell>
        </row>
        <row r="1520">
          <cell r="B1520">
            <v>46151709</v>
          </cell>
          <cell r="C1520" t="str">
            <v>Marcadores para huellas digitales</v>
          </cell>
          <cell r="D1520">
            <v>538</v>
          </cell>
          <cell r="E1520">
            <v>650000</v>
          </cell>
          <cell r="F1520" t="str">
            <v>UNIDAD</v>
          </cell>
        </row>
        <row r="1521">
          <cell r="B1521">
            <v>46161508</v>
          </cell>
          <cell r="C1521" t="str">
            <v>Delimitadores o conos de trafico</v>
          </cell>
          <cell r="D1521">
            <v>538</v>
          </cell>
          <cell r="E1521">
            <v>124000</v>
          </cell>
          <cell r="F1521" t="str">
            <v>Unidad (Nr</v>
          </cell>
        </row>
        <row r="1522">
          <cell r="B1522">
            <v>46171501</v>
          </cell>
          <cell r="C1522" t="str">
            <v>Candados</v>
          </cell>
          <cell r="D1522">
            <v>397</v>
          </cell>
          <cell r="E1522">
            <v>38100</v>
          </cell>
          <cell r="F1522" t="str">
            <v>UNIDAD</v>
          </cell>
        </row>
        <row r="1523">
          <cell r="B1523">
            <v>46171503</v>
          </cell>
          <cell r="C1523" t="str">
            <v>Juegos de cerraduras</v>
          </cell>
          <cell r="D1523">
            <v>397</v>
          </cell>
          <cell r="E1523">
            <v>16800</v>
          </cell>
          <cell r="F1523" t="str">
            <v>UNIDAD</v>
          </cell>
        </row>
        <row r="1524">
          <cell r="B1524">
            <v>46171505</v>
          </cell>
          <cell r="C1524" t="str">
            <v>Llaves</v>
          </cell>
          <cell r="D1524">
            <v>397</v>
          </cell>
          <cell r="E1524">
            <v>18000</v>
          </cell>
          <cell r="F1524" t="str">
            <v>UNIDAD</v>
          </cell>
        </row>
        <row r="1525">
          <cell r="B1525">
            <v>46171506</v>
          </cell>
          <cell r="C1525" t="str">
            <v>Cajas fuertes</v>
          </cell>
          <cell r="D1525">
            <v>397</v>
          </cell>
          <cell r="E1525">
            <v>29671045</v>
          </cell>
          <cell r="F1525" t="str">
            <v>UNIDAD</v>
          </cell>
        </row>
        <row r="1526">
          <cell r="B1526">
            <v>46171507</v>
          </cell>
          <cell r="C1526" t="str">
            <v>Barras de seguridad</v>
          </cell>
          <cell r="D1526">
            <v>397</v>
          </cell>
          <cell r="E1526">
            <v>3355556</v>
          </cell>
          <cell r="F1526" t="str">
            <v>UNIDAD</v>
          </cell>
        </row>
        <row r="1527">
          <cell r="B1527">
            <v>46171510</v>
          </cell>
          <cell r="C1527" t="str">
            <v>Cerraduras con temporizador</v>
          </cell>
          <cell r="D1527">
            <v>397</v>
          </cell>
          <cell r="E1527">
            <v>658000</v>
          </cell>
          <cell r="F1527" t="str">
            <v>UNIDAD</v>
          </cell>
        </row>
        <row r="1528">
          <cell r="B1528">
            <v>46171511</v>
          </cell>
          <cell r="C1528" t="str">
            <v>Dispositivos de bloqueo</v>
          </cell>
          <cell r="D1528">
            <v>538</v>
          </cell>
          <cell r="E1528">
            <v>177725</v>
          </cell>
          <cell r="F1528" t="str">
            <v>UNIDAD</v>
          </cell>
        </row>
        <row r="1529">
          <cell r="B1529">
            <v>46171514</v>
          </cell>
          <cell r="C1529" t="str">
            <v>Cadenas de seguridad o accesorios</v>
          </cell>
          <cell r="D1529">
            <v>397</v>
          </cell>
          <cell r="E1529">
            <v>120000</v>
          </cell>
          <cell r="F1529" t="str">
            <v>METRO</v>
          </cell>
        </row>
        <row r="1530">
          <cell r="B1530">
            <v>46171604</v>
          </cell>
          <cell r="C1530" t="str">
            <v>Sistemas de alarma</v>
          </cell>
          <cell r="D1530">
            <v>538</v>
          </cell>
          <cell r="E1530">
            <v>60000000</v>
          </cell>
          <cell r="F1530" t="str">
            <v>UNIDAD</v>
          </cell>
        </row>
        <row r="1531">
          <cell r="B1531">
            <v>46171606</v>
          </cell>
          <cell r="C1531" t="str">
            <v>Sirenas</v>
          </cell>
          <cell r="D1531">
            <v>538</v>
          </cell>
          <cell r="E1531">
            <v>200000</v>
          </cell>
          <cell r="F1531" t="str">
            <v>UNIDAD</v>
          </cell>
        </row>
        <row r="1532">
          <cell r="B1532">
            <v>46171610</v>
          </cell>
          <cell r="C1532" t="str">
            <v>Camaras de seguridad</v>
          </cell>
          <cell r="D1532">
            <v>538</v>
          </cell>
          <cell r="E1532">
            <v>175000000</v>
          </cell>
          <cell r="F1532" t="str">
            <v>UNIDAD</v>
          </cell>
        </row>
        <row r="1533">
          <cell r="B1533">
            <v>46171613</v>
          </cell>
          <cell r="C1533" t="str">
            <v>Detectores de gas</v>
          </cell>
          <cell r="D1533">
            <v>538</v>
          </cell>
          <cell r="E1533">
            <v>7000000</v>
          </cell>
          <cell r="F1533" t="str">
            <v>UNIDAD</v>
          </cell>
        </row>
        <row r="1534">
          <cell r="B1534">
            <v>46171618</v>
          </cell>
          <cell r="C1534" t="str">
            <v>Timbres de puerta</v>
          </cell>
          <cell r="D1534">
            <v>538</v>
          </cell>
          <cell r="E1534">
            <v>20750</v>
          </cell>
          <cell r="F1534" t="str">
            <v>UNIDAD</v>
          </cell>
        </row>
        <row r="1535">
          <cell r="B1535">
            <v>46171619</v>
          </cell>
          <cell r="C1535" t="str">
            <v>Sistemas de control de acceso o de seguridad</v>
          </cell>
          <cell r="D1535">
            <v>538</v>
          </cell>
          <cell r="E1535">
            <v>105000000</v>
          </cell>
          <cell r="F1535" t="str">
            <v>UNIDAD</v>
          </cell>
        </row>
        <row r="1536">
          <cell r="B1536">
            <v>46181501</v>
          </cell>
          <cell r="C1536" t="str">
            <v>Delantales protectores</v>
          </cell>
          <cell r="D1536">
            <v>551</v>
          </cell>
          <cell r="E1536">
            <v>25000</v>
          </cell>
          <cell r="F1536" t="str">
            <v>UNIDAD</v>
          </cell>
        </row>
        <row r="1537">
          <cell r="B1537">
            <v>46181502</v>
          </cell>
          <cell r="C1537" t="str">
            <v>Chalecos antibalas</v>
          </cell>
          <cell r="D1537">
            <v>551</v>
          </cell>
          <cell r="E1537">
            <v>2500000</v>
          </cell>
          <cell r="F1537" t="str">
            <v>UNIDAD</v>
          </cell>
        </row>
        <row r="1538">
          <cell r="B1538">
            <v>46181504</v>
          </cell>
          <cell r="C1538" t="str">
            <v>Guantes protectores</v>
          </cell>
          <cell r="D1538">
            <v>551</v>
          </cell>
          <cell r="E1538">
            <v>35000</v>
          </cell>
          <cell r="F1538" t="str">
            <v>CAJA</v>
          </cell>
        </row>
        <row r="1539">
          <cell r="B1539">
            <v>46181506</v>
          </cell>
          <cell r="C1539" t="str">
            <v>Ponchos protectores</v>
          </cell>
          <cell r="D1539">
            <v>551</v>
          </cell>
          <cell r="E1539">
            <v>38300</v>
          </cell>
          <cell r="F1539" t="str">
            <v>UNIDAD</v>
          </cell>
        </row>
        <row r="1540">
          <cell r="B1540">
            <v>46181507</v>
          </cell>
          <cell r="C1540" t="str">
            <v>Chalecos de proteccion</v>
          </cell>
          <cell r="D1540">
            <v>551</v>
          </cell>
          <cell r="E1540">
            <v>150000</v>
          </cell>
          <cell r="F1540" t="str">
            <v>JUEGO</v>
          </cell>
        </row>
        <row r="1541">
          <cell r="B1541">
            <v>46181517</v>
          </cell>
          <cell r="C1541" t="str">
            <v>Trajes aislados o para flotar en el agua</v>
          </cell>
          <cell r="D1541">
            <v>551</v>
          </cell>
          <cell r="E1541">
            <v>900000</v>
          </cell>
          <cell r="F1541" t="str">
            <v>JUEGO</v>
          </cell>
        </row>
        <row r="1542">
          <cell r="B1542">
            <v>46181525</v>
          </cell>
          <cell r="C1542" t="str">
            <v>Ropa impermeable protectora o ropa para ambiente humedo</v>
          </cell>
          <cell r="D1542">
            <v>322</v>
          </cell>
          <cell r="E1542">
            <v>75020</v>
          </cell>
          <cell r="F1542" t="str">
            <v>UNIDAD</v>
          </cell>
        </row>
        <row r="1543">
          <cell r="B1543">
            <v>46181526</v>
          </cell>
          <cell r="C1543" t="str">
            <v>Camisas protectivas</v>
          </cell>
          <cell r="D1543">
            <v>551</v>
          </cell>
          <cell r="E1543">
            <v>50000</v>
          </cell>
          <cell r="F1543" t="str">
            <v>UNIDAD</v>
          </cell>
        </row>
        <row r="1544">
          <cell r="B1544">
            <v>46181527</v>
          </cell>
          <cell r="C1544" t="str">
            <v>Pantalones protectivos</v>
          </cell>
          <cell r="D1544">
            <v>551</v>
          </cell>
          <cell r="E1544">
            <v>38750</v>
          </cell>
          <cell r="F1544" t="str">
            <v>UNIDAD</v>
          </cell>
        </row>
        <row r="1545">
          <cell r="B1545">
            <v>46181532</v>
          </cell>
          <cell r="C1545" t="str">
            <v>Batas blancas</v>
          </cell>
          <cell r="D1545">
            <v>322</v>
          </cell>
          <cell r="E1545">
            <v>10000</v>
          </cell>
          <cell r="F1545" t="str">
            <v>UNIDAD</v>
          </cell>
        </row>
        <row r="1546">
          <cell r="B1546">
            <v>46181535</v>
          </cell>
          <cell r="C1546" t="str">
            <v>Medias o calcetines de proteccion</v>
          </cell>
          <cell r="D1546">
            <v>551</v>
          </cell>
          <cell r="E1546">
            <v>60000</v>
          </cell>
          <cell r="F1546" t="str">
            <v>UNIDAD</v>
          </cell>
        </row>
        <row r="1547">
          <cell r="B1547">
            <v>46181605</v>
          </cell>
          <cell r="C1547" t="str">
            <v>Zapatos de proteccion</v>
          </cell>
          <cell r="D1547">
            <v>551</v>
          </cell>
          <cell r="E1547">
            <v>79950</v>
          </cell>
          <cell r="F1547" t="str">
            <v>PAR</v>
          </cell>
        </row>
        <row r="1548">
          <cell r="B1548">
            <v>46181701</v>
          </cell>
          <cell r="C1548" t="str">
            <v>Cascos protectores</v>
          </cell>
          <cell r="D1548">
            <v>551</v>
          </cell>
          <cell r="E1548">
            <v>400000</v>
          </cell>
          <cell r="F1548" t="str">
            <v>UNIDAD</v>
          </cell>
        </row>
        <row r="1549">
          <cell r="B1549">
            <v>46181703</v>
          </cell>
          <cell r="C1549" t="str">
            <v>Caretas de soldador</v>
          </cell>
          <cell r="D1549">
            <v>551</v>
          </cell>
          <cell r="E1549">
            <v>75000</v>
          </cell>
          <cell r="F1549" t="str">
            <v>Unidad (Nr</v>
          </cell>
        </row>
        <row r="1550">
          <cell r="B1550">
            <v>46181704</v>
          </cell>
          <cell r="C1550" t="str">
            <v>Cascos de proteccion</v>
          </cell>
          <cell r="D1550">
            <v>551</v>
          </cell>
          <cell r="E1550">
            <v>75000</v>
          </cell>
          <cell r="F1550" t="str">
            <v>UNIDAD</v>
          </cell>
        </row>
        <row r="1551">
          <cell r="B1551">
            <v>46181805</v>
          </cell>
          <cell r="C1551" t="str">
            <v>Filtros de visualizacion de video</v>
          </cell>
          <cell r="D1551">
            <v>538</v>
          </cell>
          <cell r="E1551">
            <v>44716</v>
          </cell>
          <cell r="F1551" t="str">
            <v>Unidad (Nr</v>
          </cell>
        </row>
        <row r="1552">
          <cell r="B1552">
            <v>46181806</v>
          </cell>
          <cell r="C1552" t="str">
            <v>Limpiador de lente</v>
          </cell>
          <cell r="D1552">
            <v>538</v>
          </cell>
          <cell r="E1552">
            <v>60000</v>
          </cell>
          <cell r="F1552" t="str">
            <v>LITRO</v>
          </cell>
        </row>
        <row r="1553">
          <cell r="B1553">
            <v>46181811</v>
          </cell>
          <cell r="C1553" t="str">
            <v>Lente de proteccion</v>
          </cell>
          <cell r="D1553">
            <v>551</v>
          </cell>
          <cell r="E1553">
            <v>55000</v>
          </cell>
          <cell r="F1553" t="str">
            <v>Unidad (Nr</v>
          </cell>
        </row>
        <row r="1554">
          <cell r="B1554">
            <v>46181901</v>
          </cell>
          <cell r="C1554" t="str">
            <v>Protectores de oidos</v>
          </cell>
          <cell r="D1554">
            <v>551</v>
          </cell>
          <cell r="E1554">
            <v>35000</v>
          </cell>
          <cell r="F1554" t="str">
            <v>UNIDAD</v>
          </cell>
        </row>
        <row r="1555">
          <cell r="B1555">
            <v>46182001</v>
          </cell>
          <cell r="C1555" t="str">
            <v>Mascaras o accesorios</v>
          </cell>
          <cell r="D1555">
            <v>551</v>
          </cell>
          <cell r="E1555">
            <v>70000</v>
          </cell>
          <cell r="F1555" t="str">
            <v>CAJA</v>
          </cell>
        </row>
        <row r="1556">
          <cell r="B1556">
            <v>46182002</v>
          </cell>
          <cell r="C1556" t="str">
            <v>Respiradores</v>
          </cell>
          <cell r="D1556">
            <v>535</v>
          </cell>
          <cell r="E1556">
            <v>2500000</v>
          </cell>
          <cell r="F1556" t="str">
            <v>UNIDAD</v>
          </cell>
        </row>
        <row r="1557">
          <cell r="B1557">
            <v>46182003</v>
          </cell>
          <cell r="C1557" t="str">
            <v>Mascaras de gas</v>
          </cell>
          <cell r="D1557">
            <v>551</v>
          </cell>
          <cell r="E1557">
            <v>165000</v>
          </cell>
          <cell r="F1557" t="str">
            <v>Unidad (Nr</v>
          </cell>
        </row>
        <row r="1558">
          <cell r="B1558">
            <v>46182005</v>
          </cell>
          <cell r="C1558" t="str">
            <v>Mascaras o filtros de respirador o accesorios</v>
          </cell>
          <cell r="D1558">
            <v>551</v>
          </cell>
          <cell r="E1558">
            <v>306638</v>
          </cell>
          <cell r="F1558" t="str">
            <v>UNIDAD</v>
          </cell>
        </row>
        <row r="1559">
          <cell r="B1559">
            <v>46182208</v>
          </cell>
          <cell r="C1559" t="str">
            <v>Plantillas de zapato</v>
          </cell>
          <cell r="D1559">
            <v>551</v>
          </cell>
          <cell r="E1559">
            <v>13500</v>
          </cell>
          <cell r="F1559" t="str">
            <v>UNIDAD</v>
          </cell>
        </row>
        <row r="1560">
          <cell r="B1560">
            <v>46182304</v>
          </cell>
          <cell r="C1560" t="str">
            <v>Conector de anclaje</v>
          </cell>
          <cell r="D1560">
            <v>538</v>
          </cell>
          <cell r="E1560">
            <v>6000</v>
          </cell>
          <cell r="F1560" t="str">
            <v>UNIDAD</v>
          </cell>
        </row>
        <row r="1561">
          <cell r="B1561">
            <v>46191505</v>
          </cell>
          <cell r="C1561" t="str">
            <v>Sistemas de alarma de incendio</v>
          </cell>
          <cell r="D1561">
            <v>538</v>
          </cell>
          <cell r="E1561">
            <v>330000000</v>
          </cell>
          <cell r="F1561" t="str">
            <v>Unidad (Nr</v>
          </cell>
        </row>
        <row r="1562">
          <cell r="B1562">
            <v>46191601</v>
          </cell>
          <cell r="C1562" t="str">
            <v>Extintores</v>
          </cell>
          <cell r="D1562">
            <v>538</v>
          </cell>
          <cell r="E1562">
            <v>40000</v>
          </cell>
          <cell r="F1562" t="str">
            <v>UNIDAD</v>
          </cell>
        </row>
        <row r="1563">
          <cell r="B1563">
            <v>46191603</v>
          </cell>
          <cell r="C1563" t="str">
            <v>Mangueras o boquillas contra incendios</v>
          </cell>
          <cell r="D1563">
            <v>538</v>
          </cell>
          <cell r="E1563">
            <v>8250</v>
          </cell>
          <cell r="F1563" t="str">
            <v>METRO</v>
          </cell>
        </row>
        <row r="1564">
          <cell r="B1564">
            <v>47101512</v>
          </cell>
          <cell r="C1564" t="str">
            <v>Mezcladores y agitadores</v>
          </cell>
          <cell r="D1564">
            <v>538</v>
          </cell>
          <cell r="E1564">
            <v>1200000</v>
          </cell>
          <cell r="F1564" t="str">
            <v>UNIDAD</v>
          </cell>
        </row>
        <row r="1565">
          <cell r="B1565">
            <v>47101529</v>
          </cell>
          <cell r="C1565" t="str">
            <v>Incineradores</v>
          </cell>
          <cell r="D1565">
            <v>538</v>
          </cell>
          <cell r="E1565">
            <v>35000000</v>
          </cell>
          <cell r="F1565" t="str">
            <v>UNIDAD</v>
          </cell>
        </row>
        <row r="1566">
          <cell r="B1566">
            <v>47101603</v>
          </cell>
          <cell r="C1566" t="str">
            <v>Desincrustantes</v>
          </cell>
          <cell r="D1566">
            <v>538</v>
          </cell>
          <cell r="E1566">
            <v>1964</v>
          </cell>
          <cell r="F1566" t="str">
            <v>FRASCO</v>
          </cell>
        </row>
        <row r="1567">
          <cell r="B1567">
            <v>47101612</v>
          </cell>
          <cell r="C1567" t="str">
            <v>Polielectrolitos</v>
          </cell>
          <cell r="D1567">
            <v>351</v>
          </cell>
          <cell r="E1567">
            <v>38500</v>
          </cell>
          <cell r="F1567" t="str">
            <v>UNIDAD</v>
          </cell>
        </row>
        <row r="1568">
          <cell r="B1568">
            <v>47111502</v>
          </cell>
          <cell r="C1568" t="str">
            <v>Lavadoras tipo lavanderia</v>
          </cell>
          <cell r="D1568">
            <v>541</v>
          </cell>
          <cell r="E1568">
            <v>4000000</v>
          </cell>
          <cell r="F1568" t="str">
            <v>UNIDAD</v>
          </cell>
        </row>
        <row r="1569">
          <cell r="B1569">
            <v>47111503</v>
          </cell>
          <cell r="C1569" t="str">
            <v>Secadoras de ropa</v>
          </cell>
          <cell r="D1569">
            <v>541</v>
          </cell>
          <cell r="E1569">
            <v>30000000</v>
          </cell>
          <cell r="F1569" t="str">
            <v>UNIDAD</v>
          </cell>
        </row>
        <row r="1570">
          <cell r="B1570">
            <v>47121602</v>
          </cell>
          <cell r="C1570" t="str">
            <v>Aspiradores</v>
          </cell>
          <cell r="D1570">
            <v>541</v>
          </cell>
          <cell r="E1570">
            <v>650000</v>
          </cell>
          <cell r="F1570" t="str">
            <v>UNIDAD</v>
          </cell>
        </row>
        <row r="1571">
          <cell r="B1571">
            <v>47121603</v>
          </cell>
          <cell r="C1571" t="str">
            <v>Pulidores de suelo</v>
          </cell>
          <cell r="D1571">
            <v>541</v>
          </cell>
          <cell r="E1571">
            <v>7500000</v>
          </cell>
          <cell r="F1571" t="str">
            <v>UNIDAD</v>
          </cell>
        </row>
        <row r="1572">
          <cell r="B1572">
            <v>47121609</v>
          </cell>
          <cell r="C1572" t="str">
            <v>Equipo de limpiar alfombras</v>
          </cell>
          <cell r="D1572">
            <v>541</v>
          </cell>
          <cell r="E1572">
            <v>12000</v>
          </cell>
          <cell r="F1572" t="str">
            <v>UNIDAD</v>
          </cell>
        </row>
        <row r="1573">
          <cell r="B1573">
            <v>47121701</v>
          </cell>
          <cell r="C1573" t="str">
            <v>Bolsas de basura</v>
          </cell>
          <cell r="D1573">
            <v>396</v>
          </cell>
          <cell r="E1573">
            <v>5000</v>
          </cell>
          <cell r="F1573" t="str">
            <v>PAQUETE</v>
          </cell>
        </row>
        <row r="1574">
          <cell r="B1574">
            <v>47121702</v>
          </cell>
          <cell r="C1574" t="str">
            <v>Envases para residuos o forros rigidos</v>
          </cell>
          <cell r="D1574">
            <v>396</v>
          </cell>
          <cell r="E1574">
            <v>6050</v>
          </cell>
          <cell r="F1574" t="str">
            <v>UNIDAD</v>
          </cell>
        </row>
        <row r="1575">
          <cell r="B1575">
            <v>47121706</v>
          </cell>
          <cell r="C1575" t="str">
            <v>ceniceros</v>
          </cell>
          <cell r="D1575">
            <v>541</v>
          </cell>
          <cell r="E1575">
            <v>3500</v>
          </cell>
          <cell r="F1575" t="str">
            <v>UNIDAD</v>
          </cell>
        </row>
        <row r="1576">
          <cell r="B1576">
            <v>47121708</v>
          </cell>
          <cell r="C1576" t="str">
            <v>Bolsas higienicas</v>
          </cell>
          <cell r="D1576">
            <v>396</v>
          </cell>
          <cell r="E1576">
            <v>1500</v>
          </cell>
          <cell r="F1576" t="str">
            <v>UNIDAD</v>
          </cell>
        </row>
        <row r="1577">
          <cell r="B1577">
            <v>47121801</v>
          </cell>
          <cell r="C1577" t="str">
            <v>Plumeros</v>
          </cell>
          <cell r="D1577">
            <v>341</v>
          </cell>
          <cell r="E1577">
            <v>14702</v>
          </cell>
          <cell r="F1577" t="str">
            <v>UNIDAD</v>
          </cell>
        </row>
        <row r="1578">
          <cell r="B1578">
            <v>47121803</v>
          </cell>
          <cell r="C1578" t="str">
            <v>Escobas de goma</v>
          </cell>
          <cell r="D1578">
            <v>341</v>
          </cell>
          <cell r="E1578">
            <v>10500</v>
          </cell>
          <cell r="F1578" t="str">
            <v>UNIDAD</v>
          </cell>
        </row>
        <row r="1579">
          <cell r="B1579">
            <v>47121804</v>
          </cell>
          <cell r="C1579" t="str">
            <v>Cubos o baldes para limpieza</v>
          </cell>
          <cell r="D1579">
            <v>341</v>
          </cell>
          <cell r="E1579">
            <v>5000</v>
          </cell>
          <cell r="F1579" t="str">
            <v>UNIDAD</v>
          </cell>
        </row>
        <row r="1580">
          <cell r="B1580">
            <v>47121806</v>
          </cell>
          <cell r="C1580" t="str">
            <v>Escurridor de fregasuelos u otros</v>
          </cell>
          <cell r="D1580">
            <v>341</v>
          </cell>
          <cell r="E1580">
            <v>8250</v>
          </cell>
          <cell r="F1580" t="str">
            <v>UNIDAD</v>
          </cell>
        </row>
        <row r="1581">
          <cell r="B1581">
            <v>47121811</v>
          </cell>
          <cell r="C1581" t="str">
            <v>Limpiadoras de conductos</v>
          </cell>
          <cell r="D1581">
            <v>539</v>
          </cell>
          <cell r="E1581">
            <v>13764</v>
          </cell>
          <cell r="F1581" t="str">
            <v>UNIDAD</v>
          </cell>
        </row>
        <row r="1582">
          <cell r="B1582">
            <v>47131501</v>
          </cell>
          <cell r="C1582" t="str">
            <v>Trapos</v>
          </cell>
          <cell r="D1582">
            <v>341</v>
          </cell>
          <cell r="E1582">
            <v>9000</v>
          </cell>
          <cell r="F1582" t="str">
            <v>PAQUETE</v>
          </cell>
        </row>
        <row r="1583">
          <cell r="B1583">
            <v>47131502</v>
          </cell>
          <cell r="C1583" t="str">
            <v>Bayetas o trapos de limpieza</v>
          </cell>
          <cell r="D1583">
            <v>341</v>
          </cell>
          <cell r="E1583">
            <v>2550</v>
          </cell>
          <cell r="F1583" t="str">
            <v>UNIDAD</v>
          </cell>
        </row>
        <row r="1584">
          <cell r="B1584">
            <v>47131503</v>
          </cell>
          <cell r="C1584" t="str">
            <v>Gamuza o guanterias lavables</v>
          </cell>
          <cell r="D1584">
            <v>341</v>
          </cell>
          <cell r="E1584">
            <v>6500</v>
          </cell>
          <cell r="F1584" t="str">
            <v>PAR</v>
          </cell>
        </row>
        <row r="1585">
          <cell r="B1585">
            <v>47131603</v>
          </cell>
          <cell r="C1585" t="str">
            <v>Esponjas u otros similares</v>
          </cell>
          <cell r="D1585">
            <v>341</v>
          </cell>
          <cell r="E1585">
            <v>27390</v>
          </cell>
          <cell r="F1585" t="str">
            <v>CAJA</v>
          </cell>
        </row>
        <row r="1586">
          <cell r="B1586">
            <v>47131604</v>
          </cell>
          <cell r="C1586" t="str">
            <v>Escobas</v>
          </cell>
          <cell r="D1586">
            <v>341</v>
          </cell>
          <cell r="E1586">
            <v>9000</v>
          </cell>
          <cell r="F1586" t="str">
            <v>UNIDAD</v>
          </cell>
        </row>
        <row r="1587">
          <cell r="B1587">
            <v>47131605</v>
          </cell>
          <cell r="C1587" t="str">
            <v>Cepillos de limpieza</v>
          </cell>
          <cell r="D1587">
            <v>341</v>
          </cell>
          <cell r="E1587">
            <v>4000</v>
          </cell>
          <cell r="F1587" t="str">
            <v>UNIDAD</v>
          </cell>
        </row>
        <row r="1588">
          <cell r="B1588">
            <v>47131608</v>
          </cell>
          <cell r="C1588" t="str">
            <v>Cepillos o instrumento para aseos</v>
          </cell>
          <cell r="D1588">
            <v>341</v>
          </cell>
          <cell r="E1588">
            <v>1169</v>
          </cell>
          <cell r="F1588" t="str">
            <v>TIRA</v>
          </cell>
        </row>
        <row r="1589">
          <cell r="B1589">
            <v>47131611</v>
          </cell>
          <cell r="C1589" t="str">
            <v>Recogebasuras</v>
          </cell>
          <cell r="D1589">
            <v>341</v>
          </cell>
          <cell r="E1589">
            <v>3410</v>
          </cell>
          <cell r="F1589" t="str">
            <v>PAQUETE</v>
          </cell>
        </row>
        <row r="1590">
          <cell r="B1590">
            <v>47131612</v>
          </cell>
          <cell r="C1590" t="str">
            <v>Gomas de repuesto</v>
          </cell>
          <cell r="D1590">
            <v>341</v>
          </cell>
          <cell r="E1590">
            <v>10000</v>
          </cell>
          <cell r="F1590" t="str">
            <v>UNIDAD</v>
          </cell>
        </row>
        <row r="1591">
          <cell r="B1591">
            <v>47131615</v>
          </cell>
          <cell r="C1591" t="str">
            <v>Cepillos de escoba</v>
          </cell>
          <cell r="D1591">
            <v>341</v>
          </cell>
          <cell r="E1591">
            <v>15000</v>
          </cell>
          <cell r="F1591" t="str">
            <v>UNIDAD</v>
          </cell>
        </row>
        <row r="1592">
          <cell r="B1592">
            <v>47131701</v>
          </cell>
          <cell r="C1592" t="str">
            <v>Expendedoras de toallas de papel</v>
          </cell>
          <cell r="D1592">
            <v>345</v>
          </cell>
          <cell r="E1592">
            <v>9324</v>
          </cell>
          <cell r="F1592" t="str">
            <v>UNIDAD</v>
          </cell>
        </row>
        <row r="1593">
          <cell r="B1593">
            <v>47131703</v>
          </cell>
          <cell r="C1593" t="str">
            <v>Recipientes para residuos</v>
          </cell>
          <cell r="D1593">
            <v>345</v>
          </cell>
          <cell r="E1593">
            <v>278000</v>
          </cell>
          <cell r="F1593" t="str">
            <v>UNIDAD</v>
          </cell>
        </row>
        <row r="1594">
          <cell r="B1594">
            <v>47131705</v>
          </cell>
          <cell r="C1594" t="str">
            <v>Accesorios para urinarios o aseos</v>
          </cell>
          <cell r="D1594">
            <v>345</v>
          </cell>
          <cell r="E1594">
            <v>80000</v>
          </cell>
          <cell r="F1594" t="str">
            <v>UNIDAD</v>
          </cell>
        </row>
        <row r="1595">
          <cell r="B1595">
            <v>47131710</v>
          </cell>
          <cell r="C1595" t="str">
            <v>Dispensadores de papel higienico</v>
          </cell>
          <cell r="D1595">
            <v>345</v>
          </cell>
          <cell r="E1595">
            <v>5000</v>
          </cell>
          <cell r="F1595" t="str">
            <v>UNIDAD</v>
          </cell>
        </row>
        <row r="1596">
          <cell r="B1596">
            <v>47131711</v>
          </cell>
          <cell r="C1596" t="str">
            <v>Dispensador de productos limpiadores</v>
          </cell>
          <cell r="D1596">
            <v>345</v>
          </cell>
          <cell r="E1596">
            <v>9750</v>
          </cell>
          <cell r="F1596" t="str">
            <v>UNIDAD</v>
          </cell>
        </row>
        <row r="1597">
          <cell r="B1597">
            <v>47131801</v>
          </cell>
          <cell r="C1597" t="str">
            <v>Limpiadores de suelos</v>
          </cell>
          <cell r="D1597">
            <v>341</v>
          </cell>
          <cell r="E1597">
            <v>9438</v>
          </cell>
          <cell r="F1597" t="str">
            <v>UNIDAD</v>
          </cell>
        </row>
        <row r="1598">
          <cell r="B1598">
            <v>47131802</v>
          </cell>
          <cell r="C1598" t="str">
            <v>Abrillantadores o acabados de suelos</v>
          </cell>
          <cell r="D1598">
            <v>341</v>
          </cell>
          <cell r="E1598">
            <v>9656</v>
          </cell>
          <cell r="F1598" t="str">
            <v>BIDON</v>
          </cell>
        </row>
        <row r="1599">
          <cell r="B1599">
            <v>47131803</v>
          </cell>
          <cell r="C1599" t="str">
            <v>Desinfectantes domesticos</v>
          </cell>
          <cell r="D1599">
            <v>354</v>
          </cell>
          <cell r="E1599">
            <v>500</v>
          </cell>
          <cell r="F1599" t="str">
            <v>AMPOLLA</v>
          </cell>
        </row>
        <row r="1600">
          <cell r="B1600">
            <v>47131805</v>
          </cell>
          <cell r="C1600" t="str">
            <v>Limpiadores de uso general</v>
          </cell>
          <cell r="D1600">
            <v>341</v>
          </cell>
          <cell r="E1600">
            <v>14278</v>
          </cell>
          <cell r="F1600" t="str">
            <v>UNIDAD</v>
          </cell>
        </row>
        <row r="1601">
          <cell r="B1601">
            <v>47131806</v>
          </cell>
          <cell r="C1601" t="str">
            <v>Barniz o ceras de muebles</v>
          </cell>
          <cell r="D1601">
            <v>341</v>
          </cell>
          <cell r="E1601">
            <v>15000</v>
          </cell>
          <cell r="F1601" t="str">
            <v>UNIDAD</v>
          </cell>
        </row>
        <row r="1602">
          <cell r="B1602">
            <v>47131809</v>
          </cell>
          <cell r="C1602" t="str">
            <v>Productos para limpiar o pulir zapatos</v>
          </cell>
          <cell r="D1602">
            <v>341</v>
          </cell>
          <cell r="E1602">
            <v>2000</v>
          </cell>
          <cell r="F1602" t="str">
            <v>UNIDAD</v>
          </cell>
        </row>
        <row r="1603">
          <cell r="B1603">
            <v>47131814</v>
          </cell>
          <cell r="C1603" t="str">
            <v>Limpiadores o pulidores de metal</v>
          </cell>
          <cell r="D1603">
            <v>341</v>
          </cell>
          <cell r="E1603">
            <v>7080</v>
          </cell>
          <cell r="F1603" t="str">
            <v>UNIDAD</v>
          </cell>
        </row>
        <row r="1604">
          <cell r="B1604">
            <v>47131816</v>
          </cell>
          <cell r="C1604" t="str">
            <v>Desodorizadores</v>
          </cell>
          <cell r="D1604">
            <v>341</v>
          </cell>
          <cell r="E1604">
            <v>3520</v>
          </cell>
          <cell r="F1604" t="str">
            <v>LITRO</v>
          </cell>
        </row>
        <row r="1605">
          <cell r="B1605">
            <v>47131817</v>
          </cell>
          <cell r="C1605" t="str">
            <v>Protectores de automotores o de casa</v>
          </cell>
          <cell r="D1605">
            <v>341</v>
          </cell>
          <cell r="E1605">
            <v>30000</v>
          </cell>
          <cell r="F1605" t="str">
            <v>UNIDAD</v>
          </cell>
        </row>
        <row r="1606">
          <cell r="B1606">
            <v>47131819</v>
          </cell>
          <cell r="C1606" t="str">
            <v>Limpiadores causticos</v>
          </cell>
          <cell r="D1606">
            <v>341</v>
          </cell>
          <cell r="E1606">
            <v>750000</v>
          </cell>
          <cell r="F1606" t="str">
            <v>LITRO</v>
          </cell>
        </row>
        <row r="1607">
          <cell r="B1607">
            <v>47131820</v>
          </cell>
          <cell r="C1607" t="str">
            <v>Limpiadores derivados del petroleo</v>
          </cell>
          <cell r="D1607">
            <v>341</v>
          </cell>
          <cell r="E1607">
            <v>7000</v>
          </cell>
          <cell r="F1607" t="str">
            <v>LITROS</v>
          </cell>
        </row>
        <row r="1608">
          <cell r="B1608">
            <v>47131821</v>
          </cell>
          <cell r="C1608" t="str">
            <v>Compuestos desengrasantes</v>
          </cell>
          <cell r="D1608">
            <v>341</v>
          </cell>
          <cell r="E1608">
            <v>60000</v>
          </cell>
          <cell r="F1608" t="str">
            <v>Litro</v>
          </cell>
        </row>
        <row r="1609">
          <cell r="B1609">
            <v>47131825</v>
          </cell>
          <cell r="C1609" t="str">
            <v>Productos de limpieza de superficies de contacto</v>
          </cell>
          <cell r="D1609">
            <v>341</v>
          </cell>
          <cell r="E1609">
            <v>30000</v>
          </cell>
          <cell r="F1609" t="str">
            <v>Unidad (Nr</v>
          </cell>
        </row>
        <row r="1610">
          <cell r="B1610">
            <v>47131830</v>
          </cell>
          <cell r="C1610" t="str">
            <v>Productos de limpieza de muebles</v>
          </cell>
          <cell r="D1610">
            <v>341</v>
          </cell>
          <cell r="E1610">
            <v>10560</v>
          </cell>
          <cell r="F1610" t="str">
            <v>UNIDAD</v>
          </cell>
        </row>
        <row r="1611">
          <cell r="B1611">
            <v>47131831</v>
          </cell>
          <cell r="C1611" t="str">
            <v>acido muriatico</v>
          </cell>
          <cell r="D1611">
            <v>341</v>
          </cell>
          <cell r="E1611">
            <v>23000</v>
          </cell>
          <cell r="F1611" t="str">
            <v>FRASCO</v>
          </cell>
        </row>
        <row r="1612">
          <cell r="B1612">
            <v>47131832</v>
          </cell>
          <cell r="C1612" t="str">
            <v>Productos antipolvo</v>
          </cell>
          <cell r="D1612">
            <v>341</v>
          </cell>
          <cell r="E1612">
            <v>7000</v>
          </cell>
          <cell r="F1612" t="str">
            <v>UNIDAD</v>
          </cell>
        </row>
        <row r="1613">
          <cell r="B1613">
            <v>47131901</v>
          </cell>
          <cell r="C1613" t="str">
            <v>Alfombrillas absorbentes</v>
          </cell>
          <cell r="D1613">
            <v>341</v>
          </cell>
          <cell r="E1613">
            <v>2090</v>
          </cell>
          <cell r="F1613" t="str">
            <v>PAQUETE</v>
          </cell>
        </row>
        <row r="1614">
          <cell r="B1614">
            <v>47132102</v>
          </cell>
          <cell r="C1614" t="str">
            <v>Kits de limpieza de uso general</v>
          </cell>
          <cell r="D1614">
            <v>341</v>
          </cell>
          <cell r="E1614">
            <v>15000</v>
          </cell>
          <cell r="F1614" t="str">
            <v>FRASCO</v>
          </cell>
        </row>
        <row r="1615">
          <cell r="B1615">
            <v>48101511</v>
          </cell>
          <cell r="C1615" t="str">
            <v>Planchas de uso comercial</v>
          </cell>
          <cell r="D1615">
            <v>541</v>
          </cell>
          <cell r="E1615">
            <v>278000</v>
          </cell>
          <cell r="F1615" t="str">
            <v>UNIDAD</v>
          </cell>
        </row>
        <row r="1616">
          <cell r="B1616">
            <v>48101513</v>
          </cell>
          <cell r="C1616" t="str">
            <v>Lamparas de calor de uso comercial</v>
          </cell>
          <cell r="D1616">
            <v>541</v>
          </cell>
          <cell r="E1616">
            <v>139150</v>
          </cell>
          <cell r="F1616" t="str">
            <v>UNIDAD</v>
          </cell>
        </row>
        <row r="1617">
          <cell r="B1617">
            <v>48101611</v>
          </cell>
          <cell r="C1617" t="str">
            <v>Balanzas de uso comercial</v>
          </cell>
          <cell r="D1617">
            <v>541</v>
          </cell>
          <cell r="E1617">
            <v>500000</v>
          </cell>
          <cell r="F1617" t="str">
            <v>UNIDAD</v>
          </cell>
        </row>
        <row r="1618">
          <cell r="B1618">
            <v>48101806</v>
          </cell>
          <cell r="C1618" t="str">
            <v>Moldes para pasteles o empanadas de uso comercial</v>
          </cell>
          <cell r="D1618">
            <v>344</v>
          </cell>
          <cell r="E1618">
            <v>5000</v>
          </cell>
          <cell r="F1618" t="str">
            <v>UNIDAD</v>
          </cell>
        </row>
        <row r="1619">
          <cell r="B1619">
            <v>48101815</v>
          </cell>
          <cell r="C1619" t="str">
            <v>Cucharones de uso comercial</v>
          </cell>
          <cell r="D1619">
            <v>344</v>
          </cell>
          <cell r="E1619">
            <v>4800</v>
          </cell>
          <cell r="F1619" t="str">
            <v>UNIDAD</v>
          </cell>
        </row>
        <row r="1620">
          <cell r="B1620">
            <v>48101903</v>
          </cell>
          <cell r="C1620" t="str">
            <v>Vasos de servicio</v>
          </cell>
          <cell r="D1620">
            <v>344</v>
          </cell>
          <cell r="E1620">
            <v>1900</v>
          </cell>
          <cell r="F1620" t="str">
            <v>UNIDAD</v>
          </cell>
        </row>
        <row r="1621">
          <cell r="B1621">
            <v>48101905</v>
          </cell>
          <cell r="C1621" t="str">
            <v>Tazas para servicio de mesa</v>
          </cell>
          <cell r="D1621">
            <v>344</v>
          </cell>
          <cell r="E1621">
            <v>13000</v>
          </cell>
          <cell r="F1621" t="str">
            <v>JUEGO</v>
          </cell>
        </row>
        <row r="1622">
          <cell r="B1622">
            <v>48101907</v>
          </cell>
          <cell r="C1622" t="str">
            <v>Jarras de servicio</v>
          </cell>
          <cell r="D1622">
            <v>344</v>
          </cell>
          <cell r="E1622">
            <v>98850</v>
          </cell>
          <cell r="F1622" t="str">
            <v>UNIDAD</v>
          </cell>
        </row>
        <row r="1623">
          <cell r="B1623">
            <v>48101910</v>
          </cell>
          <cell r="C1623" t="str">
            <v>Soperas de servicio</v>
          </cell>
          <cell r="D1623">
            <v>344</v>
          </cell>
          <cell r="E1623">
            <v>20200</v>
          </cell>
          <cell r="F1623" t="str">
            <v>UNIDAD</v>
          </cell>
        </row>
        <row r="1624">
          <cell r="B1624">
            <v>48101915</v>
          </cell>
          <cell r="C1624" t="str">
            <v>Bandejas de servicio</v>
          </cell>
          <cell r="D1624">
            <v>344</v>
          </cell>
          <cell r="E1624">
            <v>50866</v>
          </cell>
          <cell r="F1624" t="str">
            <v>UNIDAD</v>
          </cell>
        </row>
        <row r="1625">
          <cell r="B1625">
            <v>48101919</v>
          </cell>
          <cell r="C1625" t="str">
            <v>Tapas o jarras o tazas o vasos de servicios de alimentacion</v>
          </cell>
          <cell r="D1625">
            <v>334</v>
          </cell>
          <cell r="E1625">
            <v>220000</v>
          </cell>
          <cell r="F1625" t="str">
            <v>UNIDAD</v>
          </cell>
        </row>
        <row r="1626">
          <cell r="B1626">
            <v>48102005</v>
          </cell>
          <cell r="C1626" t="str">
            <v>Taburetes de bar</v>
          </cell>
          <cell r="D1626">
            <v>541</v>
          </cell>
          <cell r="E1626">
            <v>100000</v>
          </cell>
          <cell r="F1626" t="str">
            <v>UNIDAD</v>
          </cell>
        </row>
        <row r="1627">
          <cell r="B1627">
            <v>48102101</v>
          </cell>
          <cell r="C1627" t="str">
            <v>Mostradores</v>
          </cell>
          <cell r="D1627">
            <v>541</v>
          </cell>
          <cell r="E1627">
            <v>759000</v>
          </cell>
          <cell r="F1627" t="str">
            <v>UNIDAD</v>
          </cell>
        </row>
        <row r="1628">
          <cell r="B1628">
            <v>48111108</v>
          </cell>
          <cell r="C1628" t="str">
            <v>Dosificadores de farmacos</v>
          </cell>
          <cell r="D1628">
            <v>541</v>
          </cell>
          <cell r="E1628">
            <v>15000000</v>
          </cell>
          <cell r="F1628" t="str">
            <v>UNIDAD</v>
          </cell>
        </row>
        <row r="1629">
          <cell r="B1629">
            <v>48111301</v>
          </cell>
          <cell r="C1629" t="str">
            <v>Distribuidoras automaticas de billetes</v>
          </cell>
          <cell r="D1629">
            <v>542</v>
          </cell>
          <cell r="E1629">
            <v>10000000</v>
          </cell>
          <cell r="F1629" t="str">
            <v>Unidad (Nr</v>
          </cell>
        </row>
        <row r="1630">
          <cell r="B1630">
            <v>48111302</v>
          </cell>
          <cell r="C1630" t="str">
            <v>Maquinas expendedoras de polizas de seguros</v>
          </cell>
          <cell r="D1630">
            <v>541</v>
          </cell>
          <cell r="E1630">
            <v>300000</v>
          </cell>
          <cell r="F1630" t="str">
            <v>UNIDAD</v>
          </cell>
        </row>
        <row r="1631">
          <cell r="B1631">
            <v>49101701</v>
          </cell>
          <cell r="C1631" t="str">
            <v>Medallas</v>
          </cell>
          <cell r="D1631">
            <v>281</v>
          </cell>
          <cell r="E1631">
            <v>150000</v>
          </cell>
          <cell r="F1631" t="str">
            <v>UNIDAD</v>
          </cell>
        </row>
        <row r="1632">
          <cell r="B1632">
            <v>49101702</v>
          </cell>
          <cell r="C1632" t="str">
            <v>Trofeos</v>
          </cell>
          <cell r="D1632">
            <v>281</v>
          </cell>
          <cell r="E1632">
            <v>200000</v>
          </cell>
          <cell r="F1632" t="str">
            <v>UNIDAD</v>
          </cell>
        </row>
        <row r="1633">
          <cell r="B1633">
            <v>49101704</v>
          </cell>
          <cell r="C1633" t="str">
            <v>Placas</v>
          </cell>
          <cell r="D1633">
            <v>281</v>
          </cell>
          <cell r="E1633">
            <v>6500</v>
          </cell>
          <cell r="F1633" t="str">
            <v>UNIDAD</v>
          </cell>
        </row>
        <row r="1634">
          <cell r="B1634">
            <v>49101705</v>
          </cell>
          <cell r="C1634" t="str">
            <v>Certificados</v>
          </cell>
          <cell r="D1634">
            <v>281</v>
          </cell>
          <cell r="E1634">
            <v>15000</v>
          </cell>
          <cell r="F1634" t="str">
            <v>BLOK</v>
          </cell>
        </row>
        <row r="1635">
          <cell r="B1635">
            <v>49101708</v>
          </cell>
          <cell r="C1635" t="str">
            <v>coronas</v>
          </cell>
          <cell r="D1635">
            <v>281</v>
          </cell>
          <cell r="E1635">
            <v>1900000</v>
          </cell>
          <cell r="F1635" t="str">
            <v>UNIDAD</v>
          </cell>
        </row>
        <row r="1636">
          <cell r="B1636">
            <v>49121502</v>
          </cell>
          <cell r="C1636" t="str">
            <v>Colchones de espuma</v>
          </cell>
          <cell r="D1636">
            <v>323</v>
          </cell>
          <cell r="E1636">
            <v>300000</v>
          </cell>
          <cell r="F1636" t="str">
            <v>UNIDAD</v>
          </cell>
        </row>
        <row r="1637">
          <cell r="B1637">
            <v>49121510</v>
          </cell>
          <cell r="C1637" t="str">
            <v>Refrigeradores para bebidas</v>
          </cell>
          <cell r="D1637">
            <v>541</v>
          </cell>
          <cell r="E1637">
            <v>41500</v>
          </cell>
          <cell r="F1637" t="str">
            <v>UNIDAD</v>
          </cell>
        </row>
        <row r="1638">
          <cell r="B1638">
            <v>49121601</v>
          </cell>
          <cell r="C1638" t="str">
            <v>Sillas o taburetes de camping</v>
          </cell>
          <cell r="D1638">
            <v>541</v>
          </cell>
          <cell r="E1638">
            <v>90000</v>
          </cell>
          <cell r="F1638" t="str">
            <v>Unidad (Nr</v>
          </cell>
        </row>
        <row r="1639">
          <cell r="B1639">
            <v>49171602</v>
          </cell>
          <cell r="C1639" t="str">
            <v>Bolsas de arena</v>
          </cell>
          <cell r="D1639">
            <v>398</v>
          </cell>
          <cell r="E1639">
            <v>72609</v>
          </cell>
          <cell r="F1639" t="str">
            <v>CARGA</v>
          </cell>
        </row>
        <row r="1640">
          <cell r="B1640">
            <v>50101538</v>
          </cell>
          <cell r="C1640" t="str">
            <v>Verduras frescas</v>
          </cell>
          <cell r="D1640">
            <v>311</v>
          </cell>
          <cell r="E1640">
            <v>1200</v>
          </cell>
          <cell r="F1640" t="str">
            <v>KILO</v>
          </cell>
        </row>
        <row r="1641">
          <cell r="B1641">
            <v>50101540</v>
          </cell>
          <cell r="C1641" t="str">
            <v>Verduras estables sin refrigerar</v>
          </cell>
          <cell r="D1641">
            <v>311</v>
          </cell>
          <cell r="E1641">
            <v>1000</v>
          </cell>
          <cell r="F1641" t="str">
            <v>KILO</v>
          </cell>
        </row>
        <row r="1642">
          <cell r="B1642">
            <v>50101542</v>
          </cell>
          <cell r="C1642" t="str">
            <v>Harina vegetal</v>
          </cell>
          <cell r="D1642">
            <v>311</v>
          </cell>
          <cell r="E1642">
            <v>8000</v>
          </cell>
          <cell r="F1642" t="str">
            <v>PAQUETE</v>
          </cell>
        </row>
        <row r="1643">
          <cell r="B1643">
            <v>50101634</v>
          </cell>
          <cell r="C1643" t="str">
            <v>Fruta fresca</v>
          </cell>
          <cell r="D1643">
            <v>311</v>
          </cell>
          <cell r="E1643">
            <v>1500</v>
          </cell>
          <cell r="F1643" t="str">
            <v>UNIDAD</v>
          </cell>
        </row>
        <row r="1644">
          <cell r="B1644">
            <v>50101636</v>
          </cell>
          <cell r="C1644" t="str">
            <v>Fruta estable sin refrigerar</v>
          </cell>
          <cell r="D1644">
            <v>311</v>
          </cell>
          <cell r="E1644">
            <v>3900</v>
          </cell>
          <cell r="F1644" t="str">
            <v>KILO</v>
          </cell>
        </row>
        <row r="1645">
          <cell r="B1645">
            <v>50111510</v>
          </cell>
          <cell r="C1645" t="str">
            <v>Carne de ave o carne fresca</v>
          </cell>
          <cell r="D1645">
            <v>311</v>
          </cell>
          <cell r="E1645">
            <v>12000</v>
          </cell>
          <cell r="F1645" t="str">
            <v>KILO</v>
          </cell>
        </row>
        <row r="1646">
          <cell r="B1646">
            <v>50111511</v>
          </cell>
          <cell r="C1646" t="str">
            <v>Carne de ave o carne congelada</v>
          </cell>
          <cell r="D1646">
            <v>311</v>
          </cell>
          <cell r="E1646">
            <v>9000</v>
          </cell>
          <cell r="F1646" t="str">
            <v>KILO</v>
          </cell>
        </row>
        <row r="1647">
          <cell r="B1647">
            <v>50111512</v>
          </cell>
          <cell r="C1647" t="str">
            <v>Carne de ave o carne en conserva</v>
          </cell>
          <cell r="D1647">
            <v>311</v>
          </cell>
          <cell r="E1647">
            <v>3210</v>
          </cell>
          <cell r="F1647" t="str">
            <v>UNIDAD</v>
          </cell>
        </row>
        <row r="1648">
          <cell r="B1648">
            <v>50112001</v>
          </cell>
          <cell r="C1648" t="str">
            <v>Carnes procesadas y preparadas fresco</v>
          </cell>
          <cell r="D1648">
            <v>311</v>
          </cell>
          <cell r="E1648">
            <v>12000</v>
          </cell>
          <cell r="F1648" t="str">
            <v>KILO</v>
          </cell>
        </row>
        <row r="1649">
          <cell r="B1649">
            <v>50112002</v>
          </cell>
          <cell r="C1649" t="str">
            <v>Carnes procesadas y preparadas congelado</v>
          </cell>
          <cell r="D1649">
            <v>311</v>
          </cell>
          <cell r="E1649">
            <v>7500</v>
          </cell>
          <cell r="F1649" t="str">
            <v>KILO</v>
          </cell>
        </row>
        <row r="1650">
          <cell r="B1650">
            <v>50112003</v>
          </cell>
          <cell r="C1650" t="str">
            <v>Carnes procesadas y preparadas estable sin refrigerar</v>
          </cell>
          <cell r="D1650">
            <v>311</v>
          </cell>
          <cell r="E1650">
            <v>9000</v>
          </cell>
          <cell r="F1650" t="str">
            <v>KILO</v>
          </cell>
        </row>
        <row r="1651">
          <cell r="B1651">
            <v>50121538</v>
          </cell>
          <cell r="C1651" t="str">
            <v>Pescado estable sin refrigerar</v>
          </cell>
          <cell r="D1651">
            <v>311</v>
          </cell>
          <cell r="E1651">
            <v>5325</v>
          </cell>
          <cell r="F1651" t="str">
            <v>UNIDAD</v>
          </cell>
        </row>
        <row r="1652">
          <cell r="B1652">
            <v>50121539</v>
          </cell>
          <cell r="C1652" t="str">
            <v>Pescado fresco</v>
          </cell>
          <cell r="D1652">
            <v>311</v>
          </cell>
          <cell r="E1652">
            <v>10000</v>
          </cell>
          <cell r="F1652" t="str">
            <v>KILO</v>
          </cell>
        </row>
        <row r="1653">
          <cell r="B1653">
            <v>50131606</v>
          </cell>
          <cell r="C1653" t="str">
            <v>Huevos frescos</v>
          </cell>
          <cell r="D1653">
            <v>311</v>
          </cell>
          <cell r="E1653">
            <v>6500</v>
          </cell>
          <cell r="F1653" t="str">
            <v>DOCENA</v>
          </cell>
        </row>
        <row r="1654">
          <cell r="B1654">
            <v>50131701</v>
          </cell>
          <cell r="C1654" t="str">
            <v>Productos de mantequilla o leche frescos</v>
          </cell>
          <cell r="D1654">
            <v>311</v>
          </cell>
          <cell r="E1654">
            <v>2000</v>
          </cell>
          <cell r="F1654" t="str">
            <v>LITRO</v>
          </cell>
        </row>
        <row r="1655">
          <cell r="B1655">
            <v>50131702</v>
          </cell>
          <cell r="C1655" t="str">
            <v>Productos de mantequilla o leche en conserva</v>
          </cell>
          <cell r="D1655">
            <v>311</v>
          </cell>
          <cell r="E1655">
            <v>40460</v>
          </cell>
          <cell r="F1655" t="str">
            <v>UNIDAD</v>
          </cell>
        </row>
        <row r="1656">
          <cell r="B1656">
            <v>50131703</v>
          </cell>
          <cell r="C1656" t="str">
            <v>Productos de mantequilla o leche congelados</v>
          </cell>
          <cell r="D1656">
            <v>311</v>
          </cell>
          <cell r="E1656">
            <v>45000</v>
          </cell>
          <cell r="F1656" t="str">
            <v>BOLSA</v>
          </cell>
        </row>
        <row r="1657">
          <cell r="B1657">
            <v>50131801</v>
          </cell>
          <cell r="C1657" t="str">
            <v>Queso natural</v>
          </cell>
          <cell r="D1657">
            <v>311</v>
          </cell>
          <cell r="E1657">
            <v>12500</v>
          </cell>
          <cell r="F1657" t="str">
            <v>KILO</v>
          </cell>
        </row>
        <row r="1658">
          <cell r="B1658">
            <v>50131802</v>
          </cell>
          <cell r="C1658" t="str">
            <v>Queso procesado</v>
          </cell>
          <cell r="D1658">
            <v>311</v>
          </cell>
          <cell r="E1658">
            <v>2000</v>
          </cell>
          <cell r="F1658" t="str">
            <v>PAQUETE</v>
          </cell>
        </row>
        <row r="1659">
          <cell r="B1659">
            <v>50151513</v>
          </cell>
          <cell r="C1659" t="str">
            <v>Aceites de plantas y verduras comestibles</v>
          </cell>
          <cell r="D1659">
            <v>311</v>
          </cell>
          <cell r="E1659">
            <v>15000</v>
          </cell>
          <cell r="F1659" t="str">
            <v>LITRO</v>
          </cell>
        </row>
        <row r="1660">
          <cell r="B1660">
            <v>50151514</v>
          </cell>
          <cell r="C1660" t="str">
            <v>Grasas de plantas y verduras comestibles</v>
          </cell>
          <cell r="D1660">
            <v>311</v>
          </cell>
          <cell r="E1660">
            <v>48750</v>
          </cell>
          <cell r="F1660" t="str">
            <v>CAJA</v>
          </cell>
        </row>
        <row r="1661">
          <cell r="B1661">
            <v>50151604</v>
          </cell>
          <cell r="C1661" t="str">
            <v>Aceites comestibles de animal</v>
          </cell>
          <cell r="D1661">
            <v>311</v>
          </cell>
          <cell r="E1661">
            <v>38500</v>
          </cell>
          <cell r="F1661" t="str">
            <v>FRASCO</v>
          </cell>
        </row>
        <row r="1662">
          <cell r="B1662">
            <v>50151605</v>
          </cell>
          <cell r="C1662" t="str">
            <v>Grasas comestibles de animal</v>
          </cell>
          <cell r="D1662">
            <v>311</v>
          </cell>
          <cell r="E1662">
            <v>3000</v>
          </cell>
          <cell r="F1662" t="str">
            <v>KILO</v>
          </cell>
        </row>
        <row r="1663">
          <cell r="B1663">
            <v>50161509</v>
          </cell>
          <cell r="C1663" t="str">
            <v>Productos de edulcorantes o azucares naturales</v>
          </cell>
          <cell r="D1663">
            <v>311</v>
          </cell>
          <cell r="E1663">
            <v>3000</v>
          </cell>
          <cell r="F1663" t="str">
            <v>KILO</v>
          </cell>
        </row>
        <row r="1664">
          <cell r="B1664">
            <v>50161813</v>
          </cell>
          <cell r="C1664" t="str">
            <v>Cande de Chocolate y Sustitutos de Chocolate</v>
          </cell>
          <cell r="D1664">
            <v>311</v>
          </cell>
          <cell r="E1664">
            <v>5290</v>
          </cell>
          <cell r="F1664" t="str">
            <v>FRASCO</v>
          </cell>
        </row>
        <row r="1665">
          <cell r="B1665">
            <v>50171548</v>
          </cell>
          <cell r="C1665" t="str">
            <v>Hierbas frescas</v>
          </cell>
          <cell r="D1665">
            <v>311</v>
          </cell>
          <cell r="E1665">
            <v>1320</v>
          </cell>
          <cell r="F1665" t="str">
            <v>PAQUETE</v>
          </cell>
        </row>
        <row r="1666">
          <cell r="B1666">
            <v>50171549</v>
          </cell>
          <cell r="C1666" t="str">
            <v>Hierbas secas</v>
          </cell>
          <cell r="D1666">
            <v>311</v>
          </cell>
          <cell r="E1666">
            <v>5400</v>
          </cell>
          <cell r="F1666" t="str">
            <v>PAQUETE</v>
          </cell>
        </row>
        <row r="1667">
          <cell r="B1667">
            <v>50171550</v>
          </cell>
          <cell r="C1667" t="str">
            <v>Especias o extractos</v>
          </cell>
          <cell r="D1667">
            <v>311</v>
          </cell>
          <cell r="E1667">
            <v>4000</v>
          </cell>
          <cell r="F1667" t="str">
            <v>TABLETA</v>
          </cell>
        </row>
        <row r="1668">
          <cell r="B1668">
            <v>50171551</v>
          </cell>
          <cell r="C1668" t="str">
            <v>Sal de cocina o de mesa</v>
          </cell>
          <cell r="D1668">
            <v>311</v>
          </cell>
          <cell r="E1668">
            <v>574000</v>
          </cell>
          <cell r="F1668" t="str">
            <v>CAJA</v>
          </cell>
        </row>
        <row r="1669">
          <cell r="B1669">
            <v>50171552</v>
          </cell>
          <cell r="C1669" t="str">
            <v>Mezcla de condimentos</v>
          </cell>
          <cell r="D1669">
            <v>311</v>
          </cell>
          <cell r="E1669">
            <v>3300</v>
          </cell>
          <cell r="F1669" t="str">
            <v>KILO</v>
          </cell>
        </row>
        <row r="1670">
          <cell r="B1670">
            <v>50171707</v>
          </cell>
          <cell r="C1670" t="str">
            <v>Vinagres</v>
          </cell>
          <cell r="D1670">
            <v>311</v>
          </cell>
          <cell r="E1670">
            <v>8000</v>
          </cell>
          <cell r="F1670" t="str">
            <v>LITRO</v>
          </cell>
        </row>
        <row r="1671">
          <cell r="B1671">
            <v>50171830</v>
          </cell>
          <cell r="C1671" t="str">
            <v>Salsas para pringar o condimentos o para untar o marinar</v>
          </cell>
          <cell r="D1671">
            <v>311</v>
          </cell>
          <cell r="E1671">
            <v>6600</v>
          </cell>
          <cell r="F1671" t="str">
            <v>KILO</v>
          </cell>
        </row>
        <row r="1672">
          <cell r="B1672">
            <v>50171831</v>
          </cell>
          <cell r="C1672" t="str">
            <v>Salsa para cocinar</v>
          </cell>
          <cell r="D1672">
            <v>311</v>
          </cell>
          <cell r="E1672">
            <v>40498</v>
          </cell>
          <cell r="F1672" t="str">
            <v>CAJA</v>
          </cell>
        </row>
        <row r="1673">
          <cell r="B1673">
            <v>50171901</v>
          </cell>
          <cell r="C1673" t="str">
            <v>Conservas</v>
          </cell>
          <cell r="D1673">
            <v>311</v>
          </cell>
          <cell r="E1673">
            <v>1500</v>
          </cell>
          <cell r="F1673" t="str">
            <v>UNIDAD</v>
          </cell>
        </row>
        <row r="1674">
          <cell r="B1674">
            <v>50181901</v>
          </cell>
          <cell r="C1674" t="str">
            <v>Pan fresco</v>
          </cell>
          <cell r="D1674">
            <v>311</v>
          </cell>
          <cell r="E1674">
            <v>1250</v>
          </cell>
          <cell r="F1674" t="str">
            <v>PAQUETE</v>
          </cell>
        </row>
        <row r="1675">
          <cell r="B1675">
            <v>50181902</v>
          </cell>
          <cell r="C1675" t="str">
            <v>Pan congelado</v>
          </cell>
          <cell r="D1675">
            <v>311</v>
          </cell>
          <cell r="E1675">
            <v>112950</v>
          </cell>
          <cell r="F1675" t="str">
            <v>LITRO</v>
          </cell>
        </row>
        <row r="1676">
          <cell r="B1676">
            <v>50181903</v>
          </cell>
          <cell r="C1676" t="str">
            <v>Galletas simples saladas</v>
          </cell>
          <cell r="D1676">
            <v>311</v>
          </cell>
          <cell r="E1676">
            <v>2200</v>
          </cell>
          <cell r="F1676" t="str">
            <v>KILO</v>
          </cell>
        </row>
        <row r="1677">
          <cell r="B1677">
            <v>50181905</v>
          </cell>
          <cell r="C1677" t="str">
            <v>Galletas dulces o pastelitos</v>
          </cell>
          <cell r="D1677">
            <v>311</v>
          </cell>
          <cell r="E1677">
            <v>6500</v>
          </cell>
          <cell r="F1677" t="str">
            <v>KILO</v>
          </cell>
        </row>
        <row r="1678">
          <cell r="B1678">
            <v>50181909</v>
          </cell>
          <cell r="C1678" t="str">
            <v>Galletas saladas</v>
          </cell>
          <cell r="D1678">
            <v>311</v>
          </cell>
          <cell r="E1678">
            <v>3700</v>
          </cell>
          <cell r="F1678" t="str">
            <v>PAQUETE</v>
          </cell>
        </row>
        <row r="1679">
          <cell r="B1679">
            <v>50182001</v>
          </cell>
          <cell r="C1679" t="str">
            <v>Tartas o empanadas o pastas frescos</v>
          </cell>
          <cell r="D1679">
            <v>311</v>
          </cell>
          <cell r="E1679">
            <v>1200</v>
          </cell>
          <cell r="F1679" t="str">
            <v>PAQUETE</v>
          </cell>
        </row>
        <row r="1680">
          <cell r="B1680">
            <v>50192109</v>
          </cell>
          <cell r="C1680" t="str">
            <v>Curruscantes o patatas fritas o galletas tostadas polvoreadas con sal o preparados</v>
          </cell>
          <cell r="D1680">
            <v>311</v>
          </cell>
          <cell r="E1680">
            <v>3000</v>
          </cell>
          <cell r="F1680" t="str">
            <v>PAQUETE</v>
          </cell>
        </row>
        <row r="1681">
          <cell r="B1681">
            <v>50192110</v>
          </cell>
          <cell r="C1681" t="str">
            <v>Nueces o frutos secos</v>
          </cell>
          <cell r="D1681">
            <v>311</v>
          </cell>
          <cell r="E1681">
            <v>79200</v>
          </cell>
          <cell r="F1681" t="str">
            <v>KILO</v>
          </cell>
        </row>
        <row r="1682">
          <cell r="B1682">
            <v>50192111</v>
          </cell>
          <cell r="C1682" t="str">
            <v>Carnes secas o procesadas</v>
          </cell>
          <cell r="D1682">
            <v>311</v>
          </cell>
          <cell r="E1682">
            <v>10504</v>
          </cell>
          <cell r="F1682" t="str">
            <v>KILO</v>
          </cell>
        </row>
        <row r="1683">
          <cell r="B1683">
            <v>50192303</v>
          </cell>
          <cell r="C1683" t="str">
            <v>Polos o helado o postres helados o yogures helados</v>
          </cell>
          <cell r="D1683">
            <v>311</v>
          </cell>
          <cell r="E1683">
            <v>3500</v>
          </cell>
          <cell r="F1683" t="str">
            <v>UNIDAD</v>
          </cell>
        </row>
        <row r="1684">
          <cell r="B1684">
            <v>50192401</v>
          </cell>
          <cell r="C1684" t="str">
            <v>Mermeladas o gelatinas o conservas de fruta</v>
          </cell>
          <cell r="D1684">
            <v>311</v>
          </cell>
          <cell r="E1684">
            <v>21120</v>
          </cell>
          <cell r="F1684" t="str">
            <v>FRASCO</v>
          </cell>
        </row>
        <row r="1685">
          <cell r="B1685">
            <v>50192403</v>
          </cell>
          <cell r="C1685" t="str">
            <v>Miel</v>
          </cell>
          <cell r="D1685">
            <v>311</v>
          </cell>
          <cell r="E1685">
            <v>22000</v>
          </cell>
          <cell r="F1685" t="str">
            <v>LITRO</v>
          </cell>
        </row>
        <row r="1686">
          <cell r="B1686">
            <v>50192601</v>
          </cell>
          <cell r="C1686" t="str">
            <v>Patatas preparadas y arroz y pasta y relleno fresco</v>
          </cell>
          <cell r="D1686">
            <v>311</v>
          </cell>
          <cell r="E1686">
            <v>2650</v>
          </cell>
          <cell r="F1686" t="str">
            <v>KILO</v>
          </cell>
        </row>
        <row r="1687">
          <cell r="B1687">
            <v>50192901</v>
          </cell>
          <cell r="C1687" t="str">
            <v>Pasta o tallarines natural fresco</v>
          </cell>
          <cell r="D1687">
            <v>311</v>
          </cell>
          <cell r="E1687">
            <v>3500</v>
          </cell>
          <cell r="F1687" t="str">
            <v>KILO</v>
          </cell>
        </row>
        <row r="1688">
          <cell r="B1688">
            <v>50192902</v>
          </cell>
          <cell r="C1688" t="str">
            <v>Pasta o tallarines natural estable sin refrigerar</v>
          </cell>
          <cell r="D1688">
            <v>311</v>
          </cell>
          <cell r="E1688">
            <v>2000</v>
          </cell>
          <cell r="F1688" t="str">
            <v>KILO</v>
          </cell>
        </row>
        <row r="1689">
          <cell r="B1689">
            <v>50193002</v>
          </cell>
          <cell r="C1689" t="str">
            <v>Bebidas Infantiles</v>
          </cell>
          <cell r="D1689">
            <v>311</v>
          </cell>
          <cell r="E1689">
            <v>68000</v>
          </cell>
          <cell r="F1689" t="str">
            <v>UNIDAD</v>
          </cell>
        </row>
        <row r="1690">
          <cell r="B1690">
            <v>50201706</v>
          </cell>
          <cell r="C1690" t="str">
            <v>Cafe</v>
          </cell>
          <cell r="D1690">
            <v>311</v>
          </cell>
          <cell r="E1690">
            <v>3000</v>
          </cell>
          <cell r="F1690" t="str">
            <v>SOBRE</v>
          </cell>
        </row>
        <row r="1691">
          <cell r="B1691">
            <v>50201709</v>
          </cell>
          <cell r="C1691" t="str">
            <v>Cafe Instantaneo</v>
          </cell>
          <cell r="D1691">
            <v>311</v>
          </cell>
          <cell r="E1691">
            <v>8000</v>
          </cell>
          <cell r="F1691" t="str">
            <v>FRASCO</v>
          </cell>
        </row>
        <row r="1692">
          <cell r="B1692">
            <v>50201712</v>
          </cell>
          <cell r="C1692" t="str">
            <v>Bebidas de Te</v>
          </cell>
          <cell r="D1692">
            <v>311</v>
          </cell>
          <cell r="E1692">
            <v>7500</v>
          </cell>
          <cell r="F1692" t="str">
            <v>TABLETA</v>
          </cell>
        </row>
        <row r="1693">
          <cell r="B1693">
            <v>50201714</v>
          </cell>
          <cell r="C1693" t="str">
            <v>Cremas no lacteas</v>
          </cell>
          <cell r="D1693">
            <v>311</v>
          </cell>
          <cell r="E1693">
            <v>1500</v>
          </cell>
          <cell r="F1693" t="str">
            <v>SOBRE</v>
          </cell>
        </row>
        <row r="1694">
          <cell r="B1694">
            <v>50202202</v>
          </cell>
          <cell r="C1694" t="str">
            <v>Sidra o sherry</v>
          </cell>
          <cell r="D1694">
            <v>311</v>
          </cell>
          <cell r="E1694">
            <v>5000</v>
          </cell>
          <cell r="F1694" t="str">
            <v>LITRO</v>
          </cell>
        </row>
        <row r="1695">
          <cell r="B1695">
            <v>50202203</v>
          </cell>
          <cell r="C1695" t="str">
            <v>Vino</v>
          </cell>
          <cell r="D1695">
            <v>311</v>
          </cell>
          <cell r="E1695">
            <v>187500</v>
          </cell>
          <cell r="F1695" t="str">
            <v>CAJA</v>
          </cell>
        </row>
        <row r="1696">
          <cell r="B1696">
            <v>50202206</v>
          </cell>
          <cell r="C1696" t="str">
            <v>Alcohol o Licores</v>
          </cell>
          <cell r="D1696">
            <v>311</v>
          </cell>
          <cell r="E1696">
            <v>9000</v>
          </cell>
          <cell r="F1696" t="str">
            <v>FRASCO</v>
          </cell>
        </row>
        <row r="1697">
          <cell r="B1697">
            <v>50202207</v>
          </cell>
          <cell r="C1697" t="str">
            <v>Cocteles alcoholicas o mezclas de bebidas</v>
          </cell>
          <cell r="D1697">
            <v>311</v>
          </cell>
          <cell r="E1697">
            <v>23883</v>
          </cell>
          <cell r="F1697" t="str">
            <v>LITRO</v>
          </cell>
        </row>
        <row r="1698">
          <cell r="B1698">
            <v>50202301</v>
          </cell>
          <cell r="C1698" t="str">
            <v>Agua</v>
          </cell>
          <cell r="D1698">
            <v>311</v>
          </cell>
          <cell r="E1698">
            <v>855</v>
          </cell>
          <cell r="F1698" t="str">
            <v>UNIDAD</v>
          </cell>
        </row>
        <row r="1699">
          <cell r="B1699">
            <v>50202302</v>
          </cell>
          <cell r="C1699" t="str">
            <v>Hielo</v>
          </cell>
          <cell r="D1699">
            <v>311</v>
          </cell>
          <cell r="E1699">
            <v>5000</v>
          </cell>
          <cell r="F1699" t="str">
            <v>UNIDAD</v>
          </cell>
        </row>
        <row r="1700">
          <cell r="B1700">
            <v>50202307</v>
          </cell>
          <cell r="C1700" t="str">
            <v>Chocolate o malta o otras bebidas calientes</v>
          </cell>
          <cell r="D1700">
            <v>311</v>
          </cell>
          <cell r="E1700">
            <v>10960</v>
          </cell>
          <cell r="F1700" t="str">
            <v>PAQUETE</v>
          </cell>
        </row>
        <row r="1701">
          <cell r="B1701">
            <v>50202309</v>
          </cell>
          <cell r="C1701" t="str">
            <v>Bebida energetica o deportiva</v>
          </cell>
          <cell r="D1701">
            <v>311</v>
          </cell>
          <cell r="E1701">
            <v>3000</v>
          </cell>
          <cell r="F1701" t="str">
            <v>UNIDAD</v>
          </cell>
        </row>
        <row r="1702">
          <cell r="B1702">
            <v>50202310</v>
          </cell>
          <cell r="C1702" t="str">
            <v>Agua mineral</v>
          </cell>
          <cell r="D1702">
            <v>311</v>
          </cell>
          <cell r="E1702">
            <v>1750</v>
          </cell>
          <cell r="F1702" t="str">
            <v>LITRO</v>
          </cell>
        </row>
        <row r="1703">
          <cell r="B1703">
            <v>50221001</v>
          </cell>
          <cell r="C1703" t="str">
            <v>Granos de Legumbres</v>
          </cell>
          <cell r="D1703">
            <v>311</v>
          </cell>
          <cell r="E1703">
            <v>3200</v>
          </cell>
          <cell r="F1703" t="str">
            <v>KILO</v>
          </cell>
        </row>
        <row r="1704">
          <cell r="B1704">
            <v>50221101</v>
          </cell>
          <cell r="C1704" t="str">
            <v>Granos de Cereales</v>
          </cell>
          <cell r="D1704">
            <v>311</v>
          </cell>
          <cell r="E1704">
            <v>1200</v>
          </cell>
          <cell r="F1704" t="str">
            <v>PAQUETE</v>
          </cell>
        </row>
        <row r="1705">
          <cell r="B1705">
            <v>50221102</v>
          </cell>
          <cell r="C1705" t="str">
            <v>Harina de Cereales</v>
          </cell>
          <cell r="D1705">
            <v>311</v>
          </cell>
          <cell r="E1705">
            <v>3500</v>
          </cell>
          <cell r="F1705" t="str">
            <v>PAQUETE</v>
          </cell>
        </row>
        <row r="1706">
          <cell r="B1706">
            <v>51101503</v>
          </cell>
          <cell r="C1706" t="str">
            <v>Cloranfenicol</v>
          </cell>
          <cell r="D1706">
            <v>352</v>
          </cell>
          <cell r="E1706">
            <v>15000</v>
          </cell>
          <cell r="F1706" t="str">
            <v>UNIDAD</v>
          </cell>
        </row>
        <row r="1707">
          <cell r="B1707">
            <v>51101507</v>
          </cell>
          <cell r="C1707" t="str">
            <v>Penicilina</v>
          </cell>
          <cell r="D1707">
            <v>352</v>
          </cell>
          <cell r="E1707">
            <v>37000</v>
          </cell>
          <cell r="F1707" t="str">
            <v>UNIDAD</v>
          </cell>
        </row>
        <row r="1708">
          <cell r="B1708">
            <v>51101508</v>
          </cell>
          <cell r="C1708" t="str">
            <v>Sulfamidas</v>
          </cell>
          <cell r="D1708">
            <v>352</v>
          </cell>
          <cell r="E1708">
            <v>18000</v>
          </cell>
          <cell r="F1708" t="str">
            <v>CAJA</v>
          </cell>
        </row>
        <row r="1709">
          <cell r="B1709">
            <v>51101510</v>
          </cell>
          <cell r="C1709" t="str">
            <v>Oxitetraciclina</v>
          </cell>
          <cell r="D1709">
            <v>352</v>
          </cell>
          <cell r="E1709">
            <v>915000</v>
          </cell>
          <cell r="F1709" t="str">
            <v>CAJA</v>
          </cell>
        </row>
        <row r="1710">
          <cell r="B1710">
            <v>51101511</v>
          </cell>
          <cell r="C1710" t="str">
            <v>Amoxicilina</v>
          </cell>
          <cell r="D1710">
            <v>352</v>
          </cell>
          <cell r="E1710">
            <v>17000</v>
          </cell>
          <cell r="F1710" t="str">
            <v>CAJA</v>
          </cell>
        </row>
        <row r="1711">
          <cell r="B1711">
            <v>51101513</v>
          </cell>
          <cell r="C1711" t="str">
            <v>Neomicina</v>
          </cell>
          <cell r="D1711">
            <v>352</v>
          </cell>
          <cell r="E1711">
            <v>22000</v>
          </cell>
          <cell r="F1711" t="str">
            <v>UNIDAD</v>
          </cell>
        </row>
        <row r="1712">
          <cell r="B1712">
            <v>51101518</v>
          </cell>
          <cell r="C1712" t="str">
            <v>Ofloxacina</v>
          </cell>
          <cell r="D1712">
            <v>352</v>
          </cell>
          <cell r="E1712">
            <v>15000</v>
          </cell>
          <cell r="F1712" t="str">
            <v>TUBO</v>
          </cell>
        </row>
        <row r="1713">
          <cell r="B1713">
            <v>51101525</v>
          </cell>
          <cell r="C1713" t="str">
            <v>Peroxido de benzoil</v>
          </cell>
          <cell r="D1713">
            <v>352</v>
          </cell>
          <cell r="E1713">
            <v>9000</v>
          </cell>
          <cell r="F1713" t="str">
            <v>UNIDAD</v>
          </cell>
        </row>
        <row r="1714">
          <cell r="B1714">
            <v>51101526</v>
          </cell>
          <cell r="C1714" t="str">
            <v>Polimixina</v>
          </cell>
          <cell r="D1714">
            <v>352</v>
          </cell>
          <cell r="E1714">
            <v>3960</v>
          </cell>
          <cell r="F1714" t="str">
            <v>CAJA</v>
          </cell>
        </row>
        <row r="1715">
          <cell r="B1715">
            <v>51101532</v>
          </cell>
          <cell r="C1715" t="str">
            <v>Teicoplanina</v>
          </cell>
          <cell r="D1715">
            <v>352</v>
          </cell>
          <cell r="E1715">
            <v>14300</v>
          </cell>
          <cell r="F1715" t="str">
            <v>UNIDAD</v>
          </cell>
        </row>
        <row r="1716">
          <cell r="B1716">
            <v>51101602</v>
          </cell>
          <cell r="C1716" t="str">
            <v>Hidrocloruro de eflornitina</v>
          </cell>
          <cell r="D1716">
            <v>352</v>
          </cell>
          <cell r="E1716">
            <v>250000</v>
          </cell>
          <cell r="F1716" t="str">
            <v>CAJA</v>
          </cell>
        </row>
        <row r="1717">
          <cell r="B1717">
            <v>51101603</v>
          </cell>
          <cell r="C1717" t="str">
            <v>Metronidazol</v>
          </cell>
          <cell r="D1717">
            <v>352</v>
          </cell>
          <cell r="E1717">
            <v>8500</v>
          </cell>
          <cell r="F1717" t="str">
            <v>CAJA</v>
          </cell>
        </row>
        <row r="1718">
          <cell r="B1718">
            <v>51101604</v>
          </cell>
          <cell r="C1718" t="str">
            <v>Antimoniato de meglumina</v>
          </cell>
          <cell r="D1718">
            <v>352</v>
          </cell>
          <cell r="E1718">
            <v>473110</v>
          </cell>
          <cell r="F1718" t="str">
            <v>FRASCO</v>
          </cell>
        </row>
        <row r="1719">
          <cell r="B1719">
            <v>51101607</v>
          </cell>
          <cell r="C1719" t="str">
            <v>oxido de calcio</v>
          </cell>
          <cell r="D1719">
            <v>352</v>
          </cell>
          <cell r="E1719">
            <v>17885</v>
          </cell>
          <cell r="F1719" t="str">
            <v>LITRO</v>
          </cell>
        </row>
        <row r="1720">
          <cell r="B1720">
            <v>51101613</v>
          </cell>
          <cell r="C1720" t="str">
            <v>Isetionato de pentamidina</v>
          </cell>
          <cell r="D1720">
            <v>352</v>
          </cell>
          <cell r="E1720">
            <v>1080000</v>
          </cell>
          <cell r="F1720" t="str">
            <v>FRASCOS</v>
          </cell>
        </row>
        <row r="1721">
          <cell r="B1721">
            <v>51101617</v>
          </cell>
          <cell r="C1721" t="str">
            <v>Tinidazol</v>
          </cell>
          <cell r="D1721">
            <v>352</v>
          </cell>
          <cell r="E1721">
            <v>7700</v>
          </cell>
          <cell r="F1721" t="str">
            <v>CAJA</v>
          </cell>
        </row>
        <row r="1722">
          <cell r="B1722">
            <v>51101701</v>
          </cell>
          <cell r="C1722" t="str">
            <v>Albendazol</v>
          </cell>
          <cell r="D1722">
            <v>352</v>
          </cell>
          <cell r="E1722">
            <v>197</v>
          </cell>
          <cell r="F1722" t="str">
            <v>UNIDAD</v>
          </cell>
        </row>
        <row r="1723">
          <cell r="B1723">
            <v>51101702</v>
          </cell>
          <cell r="C1723" t="str">
            <v>Mebendazol</v>
          </cell>
          <cell r="D1723">
            <v>352</v>
          </cell>
          <cell r="E1723">
            <v>19000</v>
          </cell>
          <cell r="F1723" t="str">
            <v>CAJA</v>
          </cell>
        </row>
        <row r="1724">
          <cell r="B1724">
            <v>51101707</v>
          </cell>
          <cell r="C1724" t="str">
            <v>Tiabendazol</v>
          </cell>
          <cell r="D1724">
            <v>352</v>
          </cell>
          <cell r="E1724">
            <v>2850</v>
          </cell>
          <cell r="F1724" t="str">
            <v>UNIDAD</v>
          </cell>
        </row>
        <row r="1725">
          <cell r="B1725">
            <v>51101713</v>
          </cell>
          <cell r="C1725" t="str">
            <v>Antiparasitario topico Malation</v>
          </cell>
          <cell r="D1725">
            <v>352</v>
          </cell>
          <cell r="E1725">
            <v>41250</v>
          </cell>
          <cell r="F1725" t="str">
            <v>LITRO</v>
          </cell>
        </row>
        <row r="1726">
          <cell r="B1726">
            <v>51101715</v>
          </cell>
          <cell r="C1726" t="str">
            <v>Antiparasitario topico Permetrina</v>
          </cell>
          <cell r="D1726">
            <v>352</v>
          </cell>
          <cell r="E1726">
            <v>35000</v>
          </cell>
          <cell r="F1726" t="str">
            <v>FRASCO</v>
          </cell>
        </row>
        <row r="1727">
          <cell r="B1727">
            <v>51101717</v>
          </cell>
          <cell r="C1727" t="str">
            <v>Ivermectina</v>
          </cell>
          <cell r="D1727">
            <v>352</v>
          </cell>
          <cell r="E1727">
            <v>235000</v>
          </cell>
          <cell r="F1727" t="str">
            <v>FRASCO</v>
          </cell>
        </row>
        <row r="1728">
          <cell r="B1728">
            <v>51101718</v>
          </cell>
          <cell r="C1728" t="str">
            <v>Benzoato de bencilo</v>
          </cell>
          <cell r="D1728">
            <v>352</v>
          </cell>
          <cell r="E1728">
            <v>24200</v>
          </cell>
          <cell r="F1728" t="str">
            <v>FRASCO</v>
          </cell>
        </row>
        <row r="1729">
          <cell r="B1729">
            <v>51101719</v>
          </cell>
          <cell r="C1729" t="str">
            <v>Butoxido de piperonilo</v>
          </cell>
          <cell r="D1729">
            <v>352</v>
          </cell>
          <cell r="E1729">
            <v>140000</v>
          </cell>
          <cell r="F1729" t="str">
            <v>LITROS</v>
          </cell>
        </row>
        <row r="1730">
          <cell r="B1730">
            <v>51101803</v>
          </cell>
          <cell r="C1730" t="str">
            <v>Nitrato de butoconazol</v>
          </cell>
          <cell r="D1730">
            <v>352</v>
          </cell>
          <cell r="E1730">
            <v>268500</v>
          </cell>
          <cell r="F1730" t="str">
            <v>CAJA</v>
          </cell>
        </row>
        <row r="1731">
          <cell r="B1731">
            <v>51101807</v>
          </cell>
          <cell r="C1731" t="str">
            <v>Fluconazol</v>
          </cell>
          <cell r="D1731">
            <v>352</v>
          </cell>
          <cell r="E1731">
            <v>4800</v>
          </cell>
          <cell r="F1731" t="str">
            <v>CAJA</v>
          </cell>
        </row>
        <row r="1732">
          <cell r="B1732">
            <v>51101809</v>
          </cell>
          <cell r="C1732" t="str">
            <v>Griseofulvina</v>
          </cell>
          <cell r="D1732">
            <v>352</v>
          </cell>
          <cell r="E1732">
            <v>16900</v>
          </cell>
          <cell r="F1732" t="str">
            <v>CAJA</v>
          </cell>
        </row>
        <row r="1733">
          <cell r="B1733">
            <v>51101812</v>
          </cell>
          <cell r="C1733" t="str">
            <v>Miconazol</v>
          </cell>
          <cell r="D1733">
            <v>352</v>
          </cell>
          <cell r="E1733">
            <v>10691</v>
          </cell>
          <cell r="F1733" t="str">
            <v>CAJA</v>
          </cell>
        </row>
        <row r="1734">
          <cell r="B1734">
            <v>51101815</v>
          </cell>
          <cell r="C1734" t="str">
            <v>Nistatina</v>
          </cell>
          <cell r="D1734">
            <v>352</v>
          </cell>
          <cell r="E1734">
            <v>9474</v>
          </cell>
          <cell r="F1734" t="str">
            <v>FRASCO</v>
          </cell>
        </row>
        <row r="1735">
          <cell r="B1735">
            <v>51101817</v>
          </cell>
          <cell r="C1735" t="str">
            <v>Nitrato de sulconazol</v>
          </cell>
          <cell r="D1735">
            <v>352</v>
          </cell>
          <cell r="E1735">
            <v>750000</v>
          </cell>
          <cell r="F1735" t="str">
            <v>CAJA</v>
          </cell>
        </row>
        <row r="1736">
          <cell r="B1736">
            <v>51101825</v>
          </cell>
          <cell r="C1736" t="str">
            <v>Ciclopirox</v>
          </cell>
          <cell r="D1736">
            <v>352</v>
          </cell>
          <cell r="E1736">
            <v>6410</v>
          </cell>
          <cell r="F1736" t="str">
            <v>CAJA</v>
          </cell>
        </row>
        <row r="1737">
          <cell r="B1737">
            <v>51101826</v>
          </cell>
          <cell r="C1737" t="str">
            <v>Sulfato de estreptomicina</v>
          </cell>
          <cell r="D1737">
            <v>352</v>
          </cell>
          <cell r="E1737">
            <v>11000</v>
          </cell>
          <cell r="F1737" t="str">
            <v>FRASCO</v>
          </cell>
        </row>
        <row r="1738">
          <cell r="B1738">
            <v>51101834</v>
          </cell>
          <cell r="C1738" t="str">
            <v>Nitrato de miconazol</v>
          </cell>
          <cell r="D1738">
            <v>352</v>
          </cell>
          <cell r="E1738">
            <v>12830</v>
          </cell>
          <cell r="F1738" t="str">
            <v>UNIDAD</v>
          </cell>
        </row>
        <row r="1739">
          <cell r="B1739">
            <v>51101903</v>
          </cell>
          <cell r="C1739" t="str">
            <v>Fosfato de primaquina</v>
          </cell>
          <cell r="D1739">
            <v>352</v>
          </cell>
          <cell r="E1739">
            <v>7000</v>
          </cell>
          <cell r="F1739" t="str">
            <v>BLISTER</v>
          </cell>
        </row>
        <row r="1740">
          <cell r="B1740">
            <v>51101909</v>
          </cell>
          <cell r="C1740" t="str">
            <v>Clorhidrato de cloroquina</v>
          </cell>
          <cell r="D1740">
            <v>352</v>
          </cell>
          <cell r="E1740">
            <v>4235</v>
          </cell>
          <cell r="F1740" t="str">
            <v>FRASCO</v>
          </cell>
        </row>
        <row r="1741">
          <cell r="B1741">
            <v>51102002</v>
          </cell>
          <cell r="C1741" t="str">
            <v>Hidrocloruro de etambutol</v>
          </cell>
          <cell r="D1741">
            <v>352</v>
          </cell>
          <cell r="E1741">
            <v>185</v>
          </cell>
          <cell r="F1741" t="str">
            <v>UNIDAD</v>
          </cell>
        </row>
        <row r="1742">
          <cell r="B1742">
            <v>51102713</v>
          </cell>
          <cell r="C1742" t="str">
            <v>Povidona yodada</v>
          </cell>
          <cell r="D1742">
            <v>352</v>
          </cell>
          <cell r="E1742">
            <v>12090</v>
          </cell>
          <cell r="F1742" t="str">
            <v>FRASCO</v>
          </cell>
        </row>
        <row r="1743">
          <cell r="B1743">
            <v>51102714</v>
          </cell>
          <cell r="C1743" t="str">
            <v>Solucion de cloruro sodico para irrigacion</v>
          </cell>
          <cell r="D1743">
            <v>352</v>
          </cell>
          <cell r="E1743">
            <v>100000</v>
          </cell>
          <cell r="F1743" t="str">
            <v>FRASCO</v>
          </cell>
        </row>
        <row r="1744">
          <cell r="B1744">
            <v>51102717</v>
          </cell>
          <cell r="C1744" t="str">
            <v>Nitrofurazona</v>
          </cell>
          <cell r="D1744">
            <v>352</v>
          </cell>
          <cell r="E1744">
            <v>16720</v>
          </cell>
          <cell r="F1744" t="str">
            <v>UNIDAD</v>
          </cell>
        </row>
        <row r="1745">
          <cell r="B1745">
            <v>51102718</v>
          </cell>
          <cell r="C1745" t="str">
            <v>Nitrato de plata</v>
          </cell>
          <cell r="D1745">
            <v>352</v>
          </cell>
          <cell r="E1745">
            <v>355100</v>
          </cell>
          <cell r="F1745" t="str">
            <v>CAJA</v>
          </cell>
        </row>
        <row r="1746">
          <cell r="B1746">
            <v>51102722</v>
          </cell>
          <cell r="C1746" t="str">
            <v>Geles o soluciones topicas de yodo</v>
          </cell>
          <cell r="D1746">
            <v>352</v>
          </cell>
          <cell r="E1746">
            <v>250000</v>
          </cell>
          <cell r="F1746" t="str">
            <v>UNIDAD</v>
          </cell>
        </row>
        <row r="1747">
          <cell r="B1747">
            <v>52101503</v>
          </cell>
          <cell r="C1747" t="str">
            <v>Alfombras de lana</v>
          </cell>
          <cell r="D1747">
            <v>541</v>
          </cell>
          <cell r="E1747">
            <v>90000</v>
          </cell>
          <cell r="F1747" t="str">
            <v>UNIDAD</v>
          </cell>
        </row>
        <row r="1748">
          <cell r="B1748">
            <v>52101504</v>
          </cell>
          <cell r="C1748" t="str">
            <v>Alfombras de algodon</v>
          </cell>
          <cell r="D1748">
            <v>541</v>
          </cell>
          <cell r="E1748">
            <v>3000000</v>
          </cell>
          <cell r="F1748" t="str">
            <v>JUEGO</v>
          </cell>
        </row>
        <row r="1749">
          <cell r="B1749">
            <v>52101505</v>
          </cell>
          <cell r="C1749" t="str">
            <v>Alfombras sinteticas</v>
          </cell>
          <cell r="D1749">
            <v>541</v>
          </cell>
          <cell r="E1749">
            <v>30000</v>
          </cell>
          <cell r="F1749" t="str">
            <v>UNIDAD</v>
          </cell>
        </row>
        <row r="1750">
          <cell r="B1750">
            <v>52121501</v>
          </cell>
          <cell r="C1750" t="str">
            <v>Colchas</v>
          </cell>
          <cell r="D1750">
            <v>323</v>
          </cell>
          <cell r="E1750">
            <v>27000</v>
          </cell>
          <cell r="F1750" t="str">
            <v>UNIDAD</v>
          </cell>
        </row>
        <row r="1751">
          <cell r="B1751">
            <v>52121504</v>
          </cell>
          <cell r="C1751" t="str">
            <v>Fundas de colchon</v>
          </cell>
          <cell r="D1751">
            <v>323</v>
          </cell>
          <cell r="E1751">
            <v>12000</v>
          </cell>
          <cell r="F1751" t="str">
            <v>UNIDAD</v>
          </cell>
        </row>
        <row r="1752">
          <cell r="B1752">
            <v>52121505</v>
          </cell>
          <cell r="C1752" t="str">
            <v>Almohadas</v>
          </cell>
          <cell r="D1752">
            <v>323</v>
          </cell>
          <cell r="E1752">
            <v>32000</v>
          </cell>
          <cell r="F1752" t="str">
            <v>UNIDAD</v>
          </cell>
        </row>
        <row r="1753">
          <cell r="B1753">
            <v>52121508</v>
          </cell>
          <cell r="C1753" t="str">
            <v>Mantas</v>
          </cell>
          <cell r="D1753">
            <v>323</v>
          </cell>
          <cell r="E1753">
            <v>500000</v>
          </cell>
          <cell r="F1753" t="str">
            <v>Unidad (Nr</v>
          </cell>
        </row>
        <row r="1754">
          <cell r="B1754">
            <v>52121509</v>
          </cell>
          <cell r="C1754" t="str">
            <v>Sabanas</v>
          </cell>
          <cell r="D1754">
            <v>323</v>
          </cell>
          <cell r="E1754">
            <v>29500</v>
          </cell>
          <cell r="F1754" t="str">
            <v>UNIDAD</v>
          </cell>
        </row>
        <row r="1755">
          <cell r="B1755">
            <v>52121512</v>
          </cell>
          <cell r="C1755" t="str">
            <v>Fundas de almohada</v>
          </cell>
          <cell r="D1755">
            <v>323</v>
          </cell>
          <cell r="E1755">
            <v>12000</v>
          </cell>
          <cell r="F1755" t="str">
            <v>UNIDAD</v>
          </cell>
        </row>
        <row r="1756">
          <cell r="B1756">
            <v>52121601</v>
          </cell>
          <cell r="C1756" t="str">
            <v>Panos de cocina</v>
          </cell>
          <cell r="D1756">
            <v>323</v>
          </cell>
          <cell r="E1756">
            <v>3000</v>
          </cell>
          <cell r="F1756" t="str">
            <v>UNIDAD</v>
          </cell>
        </row>
        <row r="1757">
          <cell r="B1757">
            <v>52121602</v>
          </cell>
          <cell r="C1757" t="str">
            <v>Servilletas</v>
          </cell>
          <cell r="D1757">
            <v>323</v>
          </cell>
          <cell r="E1757">
            <v>2150</v>
          </cell>
          <cell r="F1757" t="str">
            <v>PAQUETE</v>
          </cell>
        </row>
        <row r="1758">
          <cell r="B1758">
            <v>52121604</v>
          </cell>
          <cell r="C1758" t="str">
            <v>Manteles</v>
          </cell>
          <cell r="D1758">
            <v>323</v>
          </cell>
          <cell r="E1758">
            <v>25000</v>
          </cell>
          <cell r="F1758" t="str">
            <v>UNIDAD</v>
          </cell>
        </row>
        <row r="1759">
          <cell r="B1759">
            <v>52121701</v>
          </cell>
          <cell r="C1759" t="str">
            <v>Toallas de bano</v>
          </cell>
          <cell r="D1759">
            <v>323</v>
          </cell>
          <cell r="E1759">
            <v>25000</v>
          </cell>
          <cell r="F1759" t="str">
            <v>UNIDAD</v>
          </cell>
        </row>
        <row r="1760">
          <cell r="B1760">
            <v>52121704</v>
          </cell>
          <cell r="C1760" t="str">
            <v>Toallas de mano</v>
          </cell>
          <cell r="D1760">
            <v>323</v>
          </cell>
          <cell r="E1760">
            <v>13000</v>
          </cell>
          <cell r="F1760" t="str">
            <v>UNIDAD</v>
          </cell>
        </row>
        <row r="1761">
          <cell r="B1761">
            <v>52131501</v>
          </cell>
          <cell r="C1761" t="str">
            <v>Cortinas</v>
          </cell>
          <cell r="D1761">
            <v>323</v>
          </cell>
          <cell r="E1761">
            <v>42350</v>
          </cell>
          <cell r="F1761" t="str">
            <v>METRO</v>
          </cell>
        </row>
        <row r="1762">
          <cell r="B1762">
            <v>52131503</v>
          </cell>
          <cell r="C1762" t="str">
            <v>ropaje</v>
          </cell>
          <cell r="D1762">
            <v>323</v>
          </cell>
          <cell r="E1762">
            <v>100000</v>
          </cell>
          <cell r="F1762" t="str">
            <v>UNIDAD</v>
          </cell>
        </row>
        <row r="1763">
          <cell r="B1763">
            <v>52131702</v>
          </cell>
          <cell r="C1763" t="str">
            <v>Barras de cortinas</v>
          </cell>
          <cell r="D1763">
            <v>541</v>
          </cell>
          <cell r="E1763">
            <v>8000</v>
          </cell>
          <cell r="F1763" t="str">
            <v>METRO</v>
          </cell>
        </row>
        <row r="1764">
          <cell r="B1764">
            <v>52141501</v>
          </cell>
          <cell r="C1764" t="str">
            <v>Refrigeradores domesticos</v>
          </cell>
          <cell r="D1764">
            <v>541</v>
          </cell>
          <cell r="E1764">
            <v>1578000</v>
          </cell>
          <cell r="F1764" t="str">
            <v>UNIDAD</v>
          </cell>
        </row>
        <row r="1765">
          <cell r="B1765">
            <v>52141502</v>
          </cell>
          <cell r="C1765" t="str">
            <v>Hornos microondas domesticos</v>
          </cell>
          <cell r="D1765">
            <v>541</v>
          </cell>
          <cell r="E1765">
            <v>1200000</v>
          </cell>
          <cell r="F1765" t="str">
            <v>UNIDAD</v>
          </cell>
        </row>
        <row r="1766">
          <cell r="B1766">
            <v>52141504</v>
          </cell>
          <cell r="C1766" t="str">
            <v>Cocinas domesticas</v>
          </cell>
          <cell r="D1766">
            <v>541</v>
          </cell>
          <cell r="E1766">
            <v>132000</v>
          </cell>
          <cell r="F1766" t="str">
            <v>UNIDAD</v>
          </cell>
        </row>
        <row r="1767">
          <cell r="B1767">
            <v>52141506</v>
          </cell>
          <cell r="C1767" t="str">
            <v>Congeladores domesticos</v>
          </cell>
          <cell r="D1767">
            <v>541</v>
          </cell>
          <cell r="E1767">
            <v>980000</v>
          </cell>
          <cell r="F1767" t="str">
            <v>UNIDAD</v>
          </cell>
        </row>
        <row r="1768">
          <cell r="B1768">
            <v>52141509</v>
          </cell>
          <cell r="C1768" t="str">
            <v>Refrigeradores-congeladores domesticos combinados</v>
          </cell>
          <cell r="D1768">
            <v>541</v>
          </cell>
          <cell r="E1768">
            <v>500000</v>
          </cell>
          <cell r="F1768" t="str">
            <v>UNIDAD</v>
          </cell>
        </row>
        <row r="1769">
          <cell r="B1769">
            <v>52141510</v>
          </cell>
          <cell r="C1769" t="str">
            <v>Aires acondicionados domesticos portatiles</v>
          </cell>
          <cell r="D1769">
            <v>541</v>
          </cell>
          <cell r="E1769">
            <v>15000000</v>
          </cell>
          <cell r="F1769" t="str">
            <v>UNIDAD</v>
          </cell>
        </row>
        <row r="1770">
          <cell r="B1770">
            <v>52141511</v>
          </cell>
          <cell r="C1770" t="str">
            <v>Licuadoras domesticas</v>
          </cell>
          <cell r="D1770">
            <v>541</v>
          </cell>
          <cell r="E1770">
            <v>150000</v>
          </cell>
          <cell r="F1770" t="str">
            <v>UNIDAD</v>
          </cell>
        </row>
        <row r="1771">
          <cell r="B1771">
            <v>52141523</v>
          </cell>
          <cell r="C1771" t="str">
            <v>Hervidores de silbato electricos domesticos</v>
          </cell>
          <cell r="D1771">
            <v>344</v>
          </cell>
          <cell r="E1771">
            <v>25000</v>
          </cell>
          <cell r="F1771" t="str">
            <v>UNIDAD</v>
          </cell>
        </row>
        <row r="1772">
          <cell r="B1772">
            <v>52141524</v>
          </cell>
          <cell r="C1772" t="str">
            <v>Batidoras domesticas</v>
          </cell>
          <cell r="D1772">
            <v>344</v>
          </cell>
          <cell r="E1772">
            <v>150000</v>
          </cell>
          <cell r="F1772" t="str">
            <v>UNIDAD</v>
          </cell>
        </row>
        <row r="1773">
          <cell r="B1773">
            <v>52141526</v>
          </cell>
          <cell r="C1773" t="str">
            <v>Cafeteras domesticas</v>
          </cell>
          <cell r="D1773">
            <v>541</v>
          </cell>
          <cell r="E1773">
            <v>235000</v>
          </cell>
          <cell r="F1773" t="str">
            <v>UNIDAD</v>
          </cell>
        </row>
        <row r="1774">
          <cell r="B1774">
            <v>52141528</v>
          </cell>
          <cell r="C1774" t="str">
            <v>Woks electricos domesticos</v>
          </cell>
          <cell r="D1774">
            <v>541</v>
          </cell>
          <cell r="E1774">
            <v>250000</v>
          </cell>
          <cell r="F1774" t="str">
            <v>UNIDAD</v>
          </cell>
        </row>
        <row r="1775">
          <cell r="B1775">
            <v>52141531</v>
          </cell>
          <cell r="C1775" t="str">
            <v>Picadoras de alimentos de uso domestico</v>
          </cell>
          <cell r="D1775">
            <v>344</v>
          </cell>
          <cell r="E1775">
            <v>120000</v>
          </cell>
          <cell r="F1775" t="str">
            <v>UNIDAD</v>
          </cell>
        </row>
        <row r="1776">
          <cell r="B1776">
            <v>52141601</v>
          </cell>
          <cell r="C1776" t="str">
            <v>Lavadoras domesticas</v>
          </cell>
          <cell r="D1776">
            <v>541</v>
          </cell>
          <cell r="E1776">
            <v>50000000</v>
          </cell>
          <cell r="F1776" t="str">
            <v>UNIDAD</v>
          </cell>
        </row>
        <row r="1777">
          <cell r="B1777">
            <v>52141706</v>
          </cell>
          <cell r="C1777" t="str">
            <v>Secador de esmalte de unas</v>
          </cell>
          <cell r="D1777">
            <v>346</v>
          </cell>
          <cell r="E1777">
            <v>1100000</v>
          </cell>
          <cell r="F1777" t="str">
            <v>UNIDAD</v>
          </cell>
        </row>
        <row r="1778">
          <cell r="B1778">
            <v>52141802</v>
          </cell>
          <cell r="C1778" t="str">
            <v>Estufas domesticas</v>
          </cell>
          <cell r="D1778">
            <v>541</v>
          </cell>
          <cell r="E1778">
            <v>5500000</v>
          </cell>
          <cell r="F1778" t="str">
            <v>UNIDAD</v>
          </cell>
        </row>
        <row r="1779">
          <cell r="B1779">
            <v>52151504</v>
          </cell>
          <cell r="C1779" t="str">
            <v>Tazas o vasos desechables domesticos</v>
          </cell>
          <cell r="D1779">
            <v>344</v>
          </cell>
          <cell r="E1779">
            <v>2937</v>
          </cell>
          <cell r="F1779" t="str">
            <v>UNIDAD</v>
          </cell>
        </row>
        <row r="1780">
          <cell r="B1780">
            <v>52151602</v>
          </cell>
          <cell r="C1780" t="str">
            <v>Boles para batir domesticos</v>
          </cell>
          <cell r="D1780">
            <v>344</v>
          </cell>
          <cell r="E1780">
            <v>30000</v>
          </cell>
          <cell r="F1780" t="str">
            <v>UNIDAD</v>
          </cell>
        </row>
        <row r="1781">
          <cell r="B1781">
            <v>52151603</v>
          </cell>
          <cell r="C1781" t="str">
            <v>Ralladores domesticos</v>
          </cell>
          <cell r="D1781">
            <v>344</v>
          </cell>
          <cell r="E1781">
            <v>12000</v>
          </cell>
          <cell r="F1781" t="str">
            <v>UNIDAD</v>
          </cell>
        </row>
        <row r="1782">
          <cell r="B1782">
            <v>52151604</v>
          </cell>
          <cell r="C1782" t="str">
            <v>Cedazos o coladores domesticos</v>
          </cell>
          <cell r="D1782">
            <v>344</v>
          </cell>
          <cell r="E1782">
            <v>5000</v>
          </cell>
          <cell r="F1782" t="str">
            <v>UNIDAD</v>
          </cell>
        </row>
        <row r="1783">
          <cell r="B1783">
            <v>52151606</v>
          </cell>
          <cell r="C1783" t="str">
            <v>Tablas de cortar domesticas</v>
          </cell>
          <cell r="D1783">
            <v>344</v>
          </cell>
          <cell r="E1783">
            <v>16050</v>
          </cell>
          <cell r="F1783" t="str">
            <v>UNIDAD</v>
          </cell>
        </row>
        <row r="1784">
          <cell r="B1784">
            <v>52151611</v>
          </cell>
          <cell r="C1784" t="str">
            <v>Pinzas de cocina de uso domestico</v>
          </cell>
          <cell r="D1784">
            <v>344</v>
          </cell>
          <cell r="E1784">
            <v>22000</v>
          </cell>
          <cell r="F1784" t="str">
            <v>UNIDAD</v>
          </cell>
        </row>
        <row r="1785">
          <cell r="B1785">
            <v>52151616</v>
          </cell>
          <cell r="C1785" t="str">
            <v>Espatulas de cocina de uso domestico</v>
          </cell>
          <cell r="D1785">
            <v>344</v>
          </cell>
          <cell r="E1785">
            <v>17000</v>
          </cell>
          <cell r="F1785" t="str">
            <v>UNIDAD</v>
          </cell>
        </row>
        <row r="1786">
          <cell r="B1786">
            <v>52151617</v>
          </cell>
          <cell r="C1786" t="str">
            <v>Cucharas de madera de uso domestico</v>
          </cell>
          <cell r="D1786">
            <v>344</v>
          </cell>
          <cell r="E1786">
            <v>6500</v>
          </cell>
          <cell r="F1786" t="str">
            <v>UNIDAD</v>
          </cell>
        </row>
        <row r="1787">
          <cell r="B1787">
            <v>52151620</v>
          </cell>
          <cell r="C1787" t="str">
            <v>Tamizador de uso domestico</v>
          </cell>
          <cell r="D1787">
            <v>344</v>
          </cell>
          <cell r="E1787">
            <v>1500000</v>
          </cell>
          <cell r="F1787" t="str">
            <v>UNIDAD</v>
          </cell>
        </row>
        <row r="1788">
          <cell r="B1788">
            <v>52151701</v>
          </cell>
          <cell r="C1788" t="str">
            <v>Utensilios para servir domesticos</v>
          </cell>
          <cell r="D1788">
            <v>344</v>
          </cell>
          <cell r="E1788">
            <v>4000</v>
          </cell>
          <cell r="F1788" t="str">
            <v>UNIDAD</v>
          </cell>
        </row>
        <row r="1789">
          <cell r="B1789">
            <v>52151702</v>
          </cell>
          <cell r="C1789" t="str">
            <v>Cuchillos domesticos</v>
          </cell>
          <cell r="D1789">
            <v>344</v>
          </cell>
          <cell r="E1789">
            <v>4500</v>
          </cell>
          <cell r="F1789" t="str">
            <v>CAJA</v>
          </cell>
        </row>
        <row r="1790">
          <cell r="B1790">
            <v>52151703</v>
          </cell>
          <cell r="C1790" t="str">
            <v>Tenedores domesticos</v>
          </cell>
          <cell r="D1790">
            <v>344</v>
          </cell>
          <cell r="E1790">
            <v>1570</v>
          </cell>
          <cell r="F1790" t="str">
            <v>UNIDAD</v>
          </cell>
        </row>
        <row r="1791">
          <cell r="B1791">
            <v>52151704</v>
          </cell>
          <cell r="C1791" t="str">
            <v>Cucharas domesticas</v>
          </cell>
          <cell r="D1791">
            <v>344</v>
          </cell>
          <cell r="E1791">
            <v>2500</v>
          </cell>
          <cell r="F1791" t="str">
            <v>UNIDAD</v>
          </cell>
        </row>
        <row r="1792">
          <cell r="B1792">
            <v>52151801</v>
          </cell>
          <cell r="C1792" t="str">
            <v>Cacerolas refractarias domesticas</v>
          </cell>
          <cell r="D1792">
            <v>344</v>
          </cell>
          <cell r="E1792">
            <v>50000</v>
          </cell>
          <cell r="F1792" t="str">
            <v>UNIDAD</v>
          </cell>
        </row>
        <row r="1793">
          <cell r="B1793">
            <v>52151802</v>
          </cell>
          <cell r="C1793" t="str">
            <v>Sartenes domesticas</v>
          </cell>
          <cell r="D1793">
            <v>344</v>
          </cell>
          <cell r="E1793">
            <v>48400</v>
          </cell>
          <cell r="F1793" t="str">
            <v>UNIDAD</v>
          </cell>
        </row>
        <row r="1794">
          <cell r="B1794">
            <v>52151803</v>
          </cell>
          <cell r="C1794" t="str">
            <v>Cacerolas domesticas</v>
          </cell>
          <cell r="D1794">
            <v>344</v>
          </cell>
          <cell r="E1794">
            <v>30000</v>
          </cell>
          <cell r="F1794" t="str">
            <v>UNIDAD</v>
          </cell>
        </row>
        <row r="1795">
          <cell r="B1795">
            <v>52151804</v>
          </cell>
          <cell r="C1795" t="str">
            <v>Hervidoras de silbato domesticas</v>
          </cell>
          <cell r="D1795">
            <v>344</v>
          </cell>
          <cell r="E1795">
            <v>544500</v>
          </cell>
          <cell r="F1795" t="str">
            <v>UNIDAD</v>
          </cell>
        </row>
        <row r="1796">
          <cell r="B1796">
            <v>52151808</v>
          </cell>
          <cell r="C1796" t="str">
            <v>Ollas a presion domesticas</v>
          </cell>
          <cell r="D1796">
            <v>344</v>
          </cell>
          <cell r="E1796">
            <v>220000</v>
          </cell>
          <cell r="F1796" t="str">
            <v>UNIDAD</v>
          </cell>
        </row>
        <row r="1797">
          <cell r="B1797">
            <v>52151809</v>
          </cell>
          <cell r="C1797" t="str">
            <v>Sartenes hondas domesticas</v>
          </cell>
          <cell r="D1797">
            <v>344</v>
          </cell>
          <cell r="E1797">
            <v>8900</v>
          </cell>
          <cell r="F1797" t="str">
            <v>UNIDAD</v>
          </cell>
        </row>
        <row r="1798">
          <cell r="B1798">
            <v>52151812</v>
          </cell>
          <cell r="C1798" t="str">
            <v>Cacerolas para bano Maria de uso domestico</v>
          </cell>
          <cell r="D1798">
            <v>344</v>
          </cell>
          <cell r="E1798">
            <v>2000000</v>
          </cell>
          <cell r="F1798" t="str">
            <v>UNIDAD</v>
          </cell>
        </row>
        <row r="1799">
          <cell r="B1799">
            <v>52151905</v>
          </cell>
          <cell r="C1799" t="str">
            <v>Bandejas domesticas para hornear galletas</v>
          </cell>
          <cell r="D1799">
            <v>344</v>
          </cell>
          <cell r="E1799">
            <v>16600</v>
          </cell>
          <cell r="F1799" t="str">
            <v>UNIDAD</v>
          </cell>
        </row>
        <row r="1800">
          <cell r="B1800">
            <v>52151906</v>
          </cell>
          <cell r="C1800" t="str">
            <v>Cacerolas para asar domesticas</v>
          </cell>
          <cell r="D1800">
            <v>344</v>
          </cell>
          <cell r="E1800">
            <v>36680</v>
          </cell>
          <cell r="F1800" t="str">
            <v>UNIDAD</v>
          </cell>
        </row>
        <row r="1801">
          <cell r="B1801">
            <v>52152001</v>
          </cell>
          <cell r="C1801" t="str">
            <v>Jarras domesticas</v>
          </cell>
          <cell r="D1801">
            <v>344</v>
          </cell>
          <cell r="E1801">
            <v>150000</v>
          </cell>
          <cell r="F1801" t="str">
            <v>UNIDAD</v>
          </cell>
        </row>
        <row r="1802">
          <cell r="B1802">
            <v>52152004</v>
          </cell>
          <cell r="C1802" t="str">
            <v>Platos domesticos</v>
          </cell>
          <cell r="D1802">
            <v>344</v>
          </cell>
          <cell r="E1802">
            <v>1500</v>
          </cell>
          <cell r="F1802" t="str">
            <v>UNIDAD</v>
          </cell>
        </row>
        <row r="1803">
          <cell r="B1803">
            <v>52152006</v>
          </cell>
          <cell r="C1803" t="str">
            <v>Bandejas o fuentes domesticas</v>
          </cell>
          <cell r="D1803">
            <v>344</v>
          </cell>
          <cell r="E1803">
            <v>22000</v>
          </cell>
          <cell r="F1803" t="str">
            <v>UNIDAD</v>
          </cell>
        </row>
        <row r="1804">
          <cell r="B1804">
            <v>52152007</v>
          </cell>
          <cell r="C1804" t="str">
            <v>Cuencos para servir domesticos</v>
          </cell>
          <cell r="D1804">
            <v>344</v>
          </cell>
          <cell r="E1804">
            <v>32000</v>
          </cell>
          <cell r="F1804" t="str">
            <v>JUEGO</v>
          </cell>
        </row>
        <row r="1805">
          <cell r="B1805">
            <v>52152008</v>
          </cell>
          <cell r="C1805" t="str">
            <v>Teteras o cafeteras domesticas</v>
          </cell>
          <cell r="D1805">
            <v>344</v>
          </cell>
          <cell r="E1805">
            <v>40000</v>
          </cell>
          <cell r="F1805" t="str">
            <v>UNIDAD</v>
          </cell>
        </row>
        <row r="1806">
          <cell r="B1806">
            <v>52152009</v>
          </cell>
          <cell r="C1806" t="str">
            <v>Soperas o ensaladeras domesticas</v>
          </cell>
          <cell r="D1806">
            <v>344</v>
          </cell>
          <cell r="E1806">
            <v>18200</v>
          </cell>
          <cell r="F1806" t="str">
            <v>UNIDAD</v>
          </cell>
        </row>
        <row r="1807">
          <cell r="B1807">
            <v>52152010</v>
          </cell>
          <cell r="C1807" t="str">
            <v>Termos domesticos</v>
          </cell>
          <cell r="D1807">
            <v>344</v>
          </cell>
          <cell r="E1807">
            <v>120000</v>
          </cell>
          <cell r="F1807" t="str">
            <v>UNIDAD</v>
          </cell>
        </row>
        <row r="1808">
          <cell r="B1808">
            <v>52152101</v>
          </cell>
          <cell r="C1808" t="str">
            <v>Tazas de cafe o te domesticas</v>
          </cell>
          <cell r="D1808">
            <v>344</v>
          </cell>
          <cell r="E1808">
            <v>3500</v>
          </cell>
          <cell r="F1808" t="str">
            <v>UNIDAD</v>
          </cell>
        </row>
        <row r="1809">
          <cell r="B1809">
            <v>52152102</v>
          </cell>
          <cell r="C1809" t="str">
            <v>Vasos para beber domesticos</v>
          </cell>
          <cell r="D1809">
            <v>344</v>
          </cell>
          <cell r="E1809">
            <v>1900</v>
          </cell>
          <cell r="F1809" t="str">
            <v>UNIDAD</v>
          </cell>
        </row>
        <row r="1810">
          <cell r="B1810">
            <v>52161502</v>
          </cell>
          <cell r="C1810" t="str">
            <v>Reproductores y registradores de cassettes</v>
          </cell>
          <cell r="D1810">
            <v>541</v>
          </cell>
          <cell r="E1810">
            <v>35000</v>
          </cell>
          <cell r="F1810" t="str">
            <v>UNIDAD</v>
          </cell>
        </row>
        <row r="1811">
          <cell r="B1811">
            <v>52161505</v>
          </cell>
          <cell r="C1811" t="str">
            <v>Televisores</v>
          </cell>
          <cell r="D1811">
            <v>541</v>
          </cell>
          <cell r="E1811">
            <v>900000</v>
          </cell>
          <cell r="F1811" t="str">
            <v>UNIDAD</v>
          </cell>
        </row>
        <row r="1812">
          <cell r="B1812">
            <v>52161511</v>
          </cell>
          <cell r="C1812" t="str">
            <v>Radios</v>
          </cell>
          <cell r="D1812">
            <v>541</v>
          </cell>
          <cell r="E1812">
            <v>2450000</v>
          </cell>
          <cell r="F1812" t="str">
            <v>UNIDAD</v>
          </cell>
        </row>
        <row r="1813">
          <cell r="B1813">
            <v>52161513</v>
          </cell>
          <cell r="C1813" t="str">
            <v>Aparatos de video de la television de la combinacion</v>
          </cell>
          <cell r="D1813">
            <v>541</v>
          </cell>
          <cell r="E1813">
            <v>3500000</v>
          </cell>
          <cell r="F1813" t="str">
            <v>UNIDAD</v>
          </cell>
        </row>
        <row r="1814">
          <cell r="B1814">
            <v>52161514</v>
          </cell>
          <cell r="C1814" t="str">
            <v>Audifonos</v>
          </cell>
          <cell r="D1814">
            <v>343</v>
          </cell>
          <cell r="E1814">
            <v>600000</v>
          </cell>
          <cell r="F1814" t="str">
            <v>UNIDAD</v>
          </cell>
        </row>
        <row r="1815">
          <cell r="B1815">
            <v>52161515</v>
          </cell>
          <cell r="C1815" t="str">
            <v>Tocador o grabador de disco compacto</v>
          </cell>
          <cell r="D1815">
            <v>541</v>
          </cell>
          <cell r="E1815">
            <v>900000</v>
          </cell>
          <cell r="F1815" t="str">
            <v>UNIDAD</v>
          </cell>
        </row>
        <row r="1816">
          <cell r="B1816">
            <v>52161517</v>
          </cell>
          <cell r="C1816" t="str">
            <v>Compensadores</v>
          </cell>
          <cell r="D1816">
            <v>541</v>
          </cell>
          <cell r="E1816">
            <v>25000000</v>
          </cell>
          <cell r="F1816" t="str">
            <v>UNIDAD</v>
          </cell>
        </row>
        <row r="1817">
          <cell r="B1817">
            <v>52161518</v>
          </cell>
          <cell r="C1817" t="str">
            <v>Receptores de sistema de posicionar global</v>
          </cell>
          <cell r="D1817">
            <v>541</v>
          </cell>
          <cell r="E1817">
            <v>3975000</v>
          </cell>
          <cell r="F1817" t="str">
            <v>UNIDAD</v>
          </cell>
        </row>
        <row r="1818">
          <cell r="B1818">
            <v>52161520</v>
          </cell>
          <cell r="C1818" t="str">
            <v>Microfonos</v>
          </cell>
          <cell r="D1818">
            <v>534</v>
          </cell>
          <cell r="E1818">
            <v>35000</v>
          </cell>
          <cell r="F1818" t="str">
            <v>JUEGO</v>
          </cell>
        </row>
        <row r="1819">
          <cell r="B1819">
            <v>52161523</v>
          </cell>
          <cell r="C1819" t="str">
            <v>Receptores o transmisores de radiofrecuencia</v>
          </cell>
          <cell r="D1819">
            <v>541</v>
          </cell>
          <cell r="E1819">
            <v>16000000</v>
          </cell>
          <cell r="F1819" t="str">
            <v>UNIDAD</v>
          </cell>
        </row>
        <row r="1820">
          <cell r="B1820">
            <v>52161524</v>
          </cell>
          <cell r="C1820" t="str">
            <v>Receptores de Radio</v>
          </cell>
          <cell r="D1820">
            <v>541</v>
          </cell>
          <cell r="E1820">
            <v>972000</v>
          </cell>
          <cell r="F1820" t="str">
            <v>UNIDAD</v>
          </cell>
        </row>
        <row r="1821">
          <cell r="B1821">
            <v>52161529</v>
          </cell>
          <cell r="C1821" t="str">
            <v>Grabadores o Tocadores para Cintas de Video</v>
          </cell>
          <cell r="D1821">
            <v>541</v>
          </cell>
          <cell r="E1821">
            <v>18000</v>
          </cell>
          <cell r="F1821" t="str">
            <v>UNIDAD</v>
          </cell>
        </row>
        <row r="1822">
          <cell r="B1822">
            <v>52161533</v>
          </cell>
          <cell r="C1822" t="str">
            <v>Megafono</v>
          </cell>
          <cell r="D1822">
            <v>541</v>
          </cell>
          <cell r="E1822">
            <v>1500000</v>
          </cell>
          <cell r="F1822" t="str">
            <v>UNIDAD</v>
          </cell>
        </row>
        <row r="1823">
          <cell r="B1823">
            <v>52161539</v>
          </cell>
          <cell r="C1823" t="str">
            <v>Reproductor combinado de videodiscos digitales (DVD), discos de videocassettes (VCD) y discos compactos (CD)</v>
          </cell>
          <cell r="D1823">
            <v>541</v>
          </cell>
          <cell r="E1823">
            <v>480000</v>
          </cell>
          <cell r="F1823" t="str">
            <v>UNIDAD</v>
          </cell>
        </row>
        <row r="1824">
          <cell r="B1824">
            <v>52161601</v>
          </cell>
          <cell r="C1824" t="str">
            <v>Almacenamiento de cassettes</v>
          </cell>
          <cell r="D1824">
            <v>541</v>
          </cell>
          <cell r="E1824">
            <v>20000</v>
          </cell>
          <cell r="F1824" t="str">
            <v>UNIDAD</v>
          </cell>
        </row>
        <row r="1825">
          <cell r="B1825">
            <v>52161603</v>
          </cell>
          <cell r="C1825" t="str">
            <v>Adaptador de videocassette compacto</v>
          </cell>
          <cell r="D1825">
            <v>541</v>
          </cell>
          <cell r="E1825">
            <v>9000</v>
          </cell>
          <cell r="F1825" t="str">
            <v>UNIDAD</v>
          </cell>
        </row>
        <row r="1826">
          <cell r="B1826">
            <v>53101502</v>
          </cell>
          <cell r="C1826" t="str">
            <v>Pantalones de esport, pantalones y pantalones cortos para hombre</v>
          </cell>
          <cell r="D1826">
            <v>322</v>
          </cell>
          <cell r="E1826">
            <v>20000</v>
          </cell>
          <cell r="F1826" t="str">
            <v>UNIDAD</v>
          </cell>
        </row>
        <row r="1827">
          <cell r="B1827">
            <v>53101602</v>
          </cell>
          <cell r="C1827" t="str">
            <v>Camisas de hombre</v>
          </cell>
          <cell r="D1827">
            <v>322</v>
          </cell>
          <cell r="E1827">
            <v>55000</v>
          </cell>
          <cell r="F1827" t="str">
            <v>UNIDAD</v>
          </cell>
        </row>
        <row r="1828">
          <cell r="B1828">
            <v>53101802</v>
          </cell>
          <cell r="C1828" t="str">
            <v>Abrigos y chaquetas para hombre</v>
          </cell>
          <cell r="D1828">
            <v>322</v>
          </cell>
          <cell r="E1828">
            <v>2000000</v>
          </cell>
          <cell r="F1828" t="str">
            <v>UNIDAD</v>
          </cell>
        </row>
        <row r="1829">
          <cell r="B1829">
            <v>53101902</v>
          </cell>
          <cell r="C1829" t="str">
            <v>Trajes de hombre</v>
          </cell>
          <cell r="D1829">
            <v>322</v>
          </cell>
          <cell r="E1829">
            <v>150000</v>
          </cell>
          <cell r="F1829" t="str">
            <v>UNIDAD</v>
          </cell>
        </row>
        <row r="1830">
          <cell r="B1830">
            <v>53101904</v>
          </cell>
          <cell r="C1830" t="str">
            <v>Trajes de mujer</v>
          </cell>
          <cell r="D1830">
            <v>322</v>
          </cell>
          <cell r="E1830">
            <v>100000</v>
          </cell>
          <cell r="F1830" t="str">
            <v>UNIDAD</v>
          </cell>
        </row>
        <row r="1831">
          <cell r="B1831">
            <v>53102002</v>
          </cell>
          <cell r="C1831" t="str">
            <v>Vestidos, faldas, saris y kimonos para mujer</v>
          </cell>
          <cell r="D1831">
            <v>322</v>
          </cell>
          <cell r="E1831">
            <v>40000</v>
          </cell>
          <cell r="F1831" t="str">
            <v>UNIDAD</v>
          </cell>
        </row>
        <row r="1832">
          <cell r="B1832">
            <v>53102301</v>
          </cell>
          <cell r="C1832" t="str">
            <v>Camisetas</v>
          </cell>
          <cell r="D1832">
            <v>322</v>
          </cell>
          <cell r="E1832">
            <v>17000</v>
          </cell>
          <cell r="F1832" t="str">
            <v>UNIDAD</v>
          </cell>
        </row>
        <row r="1833">
          <cell r="B1833">
            <v>53102304</v>
          </cell>
          <cell r="C1833" t="str">
            <v>Sujetadores</v>
          </cell>
          <cell r="D1833">
            <v>322</v>
          </cell>
          <cell r="E1833">
            <v>8500</v>
          </cell>
          <cell r="F1833" t="str">
            <v>UNIDAD</v>
          </cell>
        </row>
        <row r="1834">
          <cell r="B1834">
            <v>53102402</v>
          </cell>
          <cell r="C1834" t="str">
            <v>Calcetines</v>
          </cell>
          <cell r="D1834">
            <v>322</v>
          </cell>
          <cell r="E1834">
            <v>5500</v>
          </cell>
          <cell r="F1834" t="str">
            <v>PAR</v>
          </cell>
        </row>
        <row r="1835">
          <cell r="B1835">
            <v>53102501</v>
          </cell>
          <cell r="C1835" t="str">
            <v>Cinturones o tirantes</v>
          </cell>
          <cell r="D1835">
            <v>322</v>
          </cell>
          <cell r="E1835">
            <v>190000</v>
          </cell>
          <cell r="F1835" t="str">
            <v>UNIDAD</v>
          </cell>
        </row>
        <row r="1836">
          <cell r="B1836">
            <v>53102502</v>
          </cell>
          <cell r="C1836" t="str">
            <v>Corbatas, fulares y bufandas</v>
          </cell>
          <cell r="D1836">
            <v>322</v>
          </cell>
          <cell r="E1836">
            <v>20000</v>
          </cell>
          <cell r="F1836" t="str">
            <v>UNIDAD</v>
          </cell>
        </row>
        <row r="1837">
          <cell r="B1837">
            <v>53102503</v>
          </cell>
          <cell r="C1837" t="str">
            <v>Sombreros</v>
          </cell>
          <cell r="D1837">
            <v>322</v>
          </cell>
          <cell r="E1837">
            <v>33000</v>
          </cell>
          <cell r="F1837" t="str">
            <v>UNIDAD</v>
          </cell>
        </row>
        <row r="1838">
          <cell r="B1838">
            <v>53102507</v>
          </cell>
          <cell r="C1838" t="str">
            <v>Perchas de ropa</v>
          </cell>
          <cell r="D1838">
            <v>541</v>
          </cell>
          <cell r="E1838">
            <v>36000</v>
          </cell>
          <cell r="F1838" t="str">
            <v>UNIDAD</v>
          </cell>
        </row>
        <row r="1839">
          <cell r="B1839">
            <v>53102512</v>
          </cell>
          <cell r="C1839" t="str">
            <v>panuelos</v>
          </cell>
          <cell r="D1839">
            <v>322</v>
          </cell>
          <cell r="E1839">
            <v>12000</v>
          </cell>
          <cell r="F1839" t="str">
            <v>UNDAD</v>
          </cell>
        </row>
        <row r="1840">
          <cell r="B1840">
            <v>53102516</v>
          </cell>
          <cell r="C1840" t="str">
            <v>Gorras</v>
          </cell>
          <cell r="D1840">
            <v>322</v>
          </cell>
          <cell r="E1840">
            <v>8000</v>
          </cell>
          <cell r="F1840" t="str">
            <v>UNIDAD</v>
          </cell>
        </row>
        <row r="1841">
          <cell r="B1841">
            <v>53102604</v>
          </cell>
          <cell r="C1841" t="str">
            <v>Pijamas, camisones y batas para mujer</v>
          </cell>
          <cell r="D1841">
            <v>322</v>
          </cell>
          <cell r="E1841">
            <v>32000</v>
          </cell>
          <cell r="F1841" t="str">
            <v>UNIDAD</v>
          </cell>
        </row>
        <row r="1842">
          <cell r="B1842">
            <v>53102701</v>
          </cell>
          <cell r="C1842" t="str">
            <v>Uniformes Militares</v>
          </cell>
          <cell r="D1842">
            <v>322</v>
          </cell>
          <cell r="E1842">
            <v>200000</v>
          </cell>
          <cell r="F1842" t="str">
            <v>UNIDAD</v>
          </cell>
        </row>
        <row r="1843">
          <cell r="B1843">
            <v>53102703</v>
          </cell>
          <cell r="C1843" t="str">
            <v>Uniformes de policia</v>
          </cell>
          <cell r="D1843">
            <v>322</v>
          </cell>
          <cell r="E1843">
            <v>100000</v>
          </cell>
          <cell r="F1843" t="str">
            <v>UNIDAD</v>
          </cell>
        </row>
        <row r="1844">
          <cell r="B1844">
            <v>53102706</v>
          </cell>
          <cell r="C1844" t="str">
            <v>Uniformes de seguridad</v>
          </cell>
          <cell r="D1844">
            <v>322</v>
          </cell>
          <cell r="E1844">
            <v>130000</v>
          </cell>
          <cell r="F1844" t="str">
            <v>UNIDAD</v>
          </cell>
        </row>
        <row r="1845">
          <cell r="B1845">
            <v>53102707</v>
          </cell>
          <cell r="C1845" t="str">
            <v>Bata medica</v>
          </cell>
          <cell r="D1845">
            <v>322</v>
          </cell>
          <cell r="E1845">
            <v>19800</v>
          </cell>
          <cell r="F1845" t="str">
            <v>UNIDAD</v>
          </cell>
        </row>
        <row r="1846">
          <cell r="B1846">
            <v>53102710</v>
          </cell>
          <cell r="C1846" t="str">
            <v>Uniformes empresariales</v>
          </cell>
          <cell r="D1846">
            <v>322</v>
          </cell>
          <cell r="E1846">
            <v>100000</v>
          </cell>
          <cell r="F1846" t="str">
            <v>UNIDAD</v>
          </cell>
        </row>
        <row r="1847">
          <cell r="B1847">
            <v>53102712</v>
          </cell>
          <cell r="C1847" t="str">
            <v>Uniformes de personal medico</v>
          </cell>
          <cell r="D1847">
            <v>322</v>
          </cell>
          <cell r="E1847">
            <v>97000</v>
          </cell>
          <cell r="F1847" t="str">
            <v>UNIDAD</v>
          </cell>
        </row>
        <row r="1848">
          <cell r="B1848">
            <v>53102902</v>
          </cell>
          <cell r="C1848" t="str">
            <v>Prendas de deporte de hombre</v>
          </cell>
          <cell r="D1848">
            <v>322</v>
          </cell>
          <cell r="E1848">
            <v>40000000</v>
          </cell>
          <cell r="F1848" t="str">
            <v>PAQUETE</v>
          </cell>
        </row>
        <row r="1849">
          <cell r="B1849">
            <v>53103001</v>
          </cell>
          <cell r="C1849" t="str">
            <v>Camisetas de caballero</v>
          </cell>
          <cell r="D1849">
            <v>322</v>
          </cell>
          <cell r="E1849">
            <v>14000</v>
          </cell>
          <cell r="F1849" t="str">
            <v>UNIDAD</v>
          </cell>
        </row>
        <row r="1850">
          <cell r="B1850">
            <v>53103101</v>
          </cell>
          <cell r="C1850" t="str">
            <v>Chalecos de caballero</v>
          </cell>
          <cell r="D1850">
            <v>322</v>
          </cell>
          <cell r="E1850">
            <v>100000</v>
          </cell>
          <cell r="F1850" t="str">
            <v>UNIDAD</v>
          </cell>
        </row>
        <row r="1851">
          <cell r="B1851">
            <v>53111501</v>
          </cell>
          <cell r="C1851" t="str">
            <v>Botas de hombre</v>
          </cell>
          <cell r="D1851">
            <v>324</v>
          </cell>
          <cell r="E1851">
            <v>115000</v>
          </cell>
          <cell r="F1851" t="str">
            <v>PAR</v>
          </cell>
        </row>
        <row r="1852">
          <cell r="B1852">
            <v>53111502</v>
          </cell>
          <cell r="C1852" t="str">
            <v>Botas de mujer</v>
          </cell>
          <cell r="D1852">
            <v>324</v>
          </cell>
          <cell r="E1852">
            <v>120000</v>
          </cell>
          <cell r="F1852" t="str">
            <v>PAR</v>
          </cell>
        </row>
        <row r="1853">
          <cell r="B1853">
            <v>53111601</v>
          </cell>
          <cell r="C1853" t="str">
            <v>Zapatos de hombre</v>
          </cell>
          <cell r="D1853">
            <v>324</v>
          </cell>
          <cell r="E1853">
            <v>61080</v>
          </cell>
          <cell r="F1853" t="str">
            <v>UNIDAD</v>
          </cell>
        </row>
        <row r="1854">
          <cell r="B1854">
            <v>53111602</v>
          </cell>
          <cell r="C1854" t="str">
            <v>Zapatos de mujer</v>
          </cell>
          <cell r="D1854">
            <v>324</v>
          </cell>
          <cell r="E1854">
            <v>25000</v>
          </cell>
          <cell r="F1854" t="str">
            <v>PAR</v>
          </cell>
        </row>
        <row r="1855">
          <cell r="B1855">
            <v>53111701</v>
          </cell>
          <cell r="C1855" t="str">
            <v>Zapatillas de hombre</v>
          </cell>
          <cell r="D1855">
            <v>324</v>
          </cell>
          <cell r="E1855">
            <v>3800</v>
          </cell>
          <cell r="F1855" t="str">
            <v>PAR</v>
          </cell>
        </row>
        <row r="1856">
          <cell r="B1856">
            <v>53111901</v>
          </cell>
          <cell r="C1856" t="str">
            <v>Calzado deportivo de hombre</v>
          </cell>
          <cell r="D1856">
            <v>324</v>
          </cell>
          <cell r="E1856">
            <v>150000</v>
          </cell>
          <cell r="F1856" t="str">
            <v>PAR</v>
          </cell>
        </row>
        <row r="1857">
          <cell r="B1857">
            <v>53111903</v>
          </cell>
          <cell r="C1857" t="str">
            <v>Calzado deportivo de nino</v>
          </cell>
          <cell r="D1857">
            <v>324</v>
          </cell>
          <cell r="E1857">
            <v>60000</v>
          </cell>
          <cell r="F1857" t="str">
            <v>PAR</v>
          </cell>
        </row>
        <row r="1858">
          <cell r="B1858">
            <v>53112002</v>
          </cell>
          <cell r="C1858" t="str">
            <v>cordones de calzados</v>
          </cell>
          <cell r="D1858">
            <v>324</v>
          </cell>
          <cell r="E1858">
            <v>800</v>
          </cell>
          <cell r="F1858" t="str">
            <v>PAR</v>
          </cell>
        </row>
        <row r="1859">
          <cell r="B1859">
            <v>53121704</v>
          </cell>
          <cell r="C1859" t="str">
            <v>Portafolios</v>
          </cell>
          <cell r="D1859">
            <v>325</v>
          </cell>
          <cell r="E1859">
            <v>32164</v>
          </cell>
          <cell r="F1859" t="str">
            <v>UNIDAD</v>
          </cell>
        </row>
        <row r="1860">
          <cell r="B1860">
            <v>53131503</v>
          </cell>
          <cell r="C1860" t="str">
            <v>Cepillos de dientes</v>
          </cell>
          <cell r="D1860">
            <v>341</v>
          </cell>
          <cell r="E1860">
            <v>1418</v>
          </cell>
          <cell r="F1860" t="str">
            <v>UNIDAD</v>
          </cell>
        </row>
        <row r="1861">
          <cell r="B1861">
            <v>53131507</v>
          </cell>
          <cell r="C1861" t="str">
            <v>palillos</v>
          </cell>
          <cell r="D1861">
            <v>341</v>
          </cell>
          <cell r="E1861">
            <v>1000</v>
          </cell>
          <cell r="F1861" t="str">
            <v>CAJA</v>
          </cell>
        </row>
        <row r="1862">
          <cell r="B1862">
            <v>53131508</v>
          </cell>
          <cell r="C1862" t="str">
            <v>Tabletas para limpiar las protesis dentales</v>
          </cell>
          <cell r="D1862">
            <v>341</v>
          </cell>
          <cell r="E1862">
            <v>8267</v>
          </cell>
          <cell r="F1862" t="str">
            <v>Unidad (Nr</v>
          </cell>
        </row>
        <row r="1863">
          <cell r="B1863">
            <v>53131601</v>
          </cell>
          <cell r="C1863" t="str">
            <v>Gorros de ducha</v>
          </cell>
          <cell r="D1863">
            <v>352</v>
          </cell>
          <cell r="E1863">
            <v>400</v>
          </cell>
          <cell r="F1863" t="str">
            <v>UNIDAD</v>
          </cell>
        </row>
        <row r="1864">
          <cell r="B1864">
            <v>53131606</v>
          </cell>
          <cell r="C1864" t="str">
            <v>Desodorantes</v>
          </cell>
          <cell r="D1864">
            <v>341</v>
          </cell>
          <cell r="E1864">
            <v>10890</v>
          </cell>
          <cell r="F1864" t="str">
            <v>LITRO</v>
          </cell>
        </row>
        <row r="1865">
          <cell r="B1865">
            <v>53131608</v>
          </cell>
          <cell r="C1865" t="str">
            <v>Jabones</v>
          </cell>
          <cell r="D1865">
            <v>341</v>
          </cell>
          <cell r="E1865">
            <v>6800</v>
          </cell>
          <cell r="F1865" t="str">
            <v>PAQUETE</v>
          </cell>
        </row>
        <row r="1866">
          <cell r="B1866">
            <v>53131616</v>
          </cell>
          <cell r="C1866" t="str">
            <v>Cremas o lociones parafarmaceuticas</v>
          </cell>
          <cell r="D1866">
            <v>341</v>
          </cell>
          <cell r="E1866">
            <v>19400</v>
          </cell>
          <cell r="F1866" t="str">
            <v>UNIDAD</v>
          </cell>
        </row>
        <row r="1867">
          <cell r="B1867">
            <v>53131620</v>
          </cell>
          <cell r="C1867" t="str">
            <v>Perfumes o colonias o fragancias</v>
          </cell>
          <cell r="D1867">
            <v>341</v>
          </cell>
          <cell r="E1867">
            <v>14000</v>
          </cell>
          <cell r="F1867" t="str">
            <v>FRASCO</v>
          </cell>
        </row>
        <row r="1868">
          <cell r="B1868">
            <v>53131628</v>
          </cell>
          <cell r="C1868" t="str">
            <v>Champus</v>
          </cell>
          <cell r="D1868">
            <v>341</v>
          </cell>
          <cell r="E1868">
            <v>10450</v>
          </cell>
          <cell r="F1868" t="str">
            <v>UNIDAD</v>
          </cell>
        </row>
        <row r="1869">
          <cell r="B1869">
            <v>53141501</v>
          </cell>
          <cell r="C1869" t="str">
            <v>Alfileres rectos</v>
          </cell>
          <cell r="D1869">
            <v>323</v>
          </cell>
          <cell r="E1869">
            <v>4100</v>
          </cell>
          <cell r="F1869" t="str">
            <v>CAJA</v>
          </cell>
        </row>
        <row r="1870">
          <cell r="B1870">
            <v>53141503</v>
          </cell>
          <cell r="C1870" t="str">
            <v>Cremalleras</v>
          </cell>
          <cell r="D1870">
            <v>323</v>
          </cell>
          <cell r="E1870">
            <v>125000</v>
          </cell>
          <cell r="F1870" t="str">
            <v>UNIDAD</v>
          </cell>
        </row>
        <row r="1871">
          <cell r="B1871">
            <v>53141504</v>
          </cell>
          <cell r="C1871" t="str">
            <v>Hebillas</v>
          </cell>
          <cell r="D1871">
            <v>323</v>
          </cell>
          <cell r="E1871">
            <v>4800</v>
          </cell>
          <cell r="F1871" t="str">
            <v>UNIDAD</v>
          </cell>
        </row>
        <row r="1872">
          <cell r="B1872">
            <v>53141505</v>
          </cell>
          <cell r="C1872" t="str">
            <v>Botones</v>
          </cell>
          <cell r="D1872">
            <v>323</v>
          </cell>
          <cell r="E1872">
            <v>3500</v>
          </cell>
          <cell r="F1872" t="str">
            <v>UNIDAD</v>
          </cell>
        </row>
        <row r="1873">
          <cell r="B1873">
            <v>53141506</v>
          </cell>
          <cell r="C1873" t="str">
            <v>Cierres</v>
          </cell>
          <cell r="D1873">
            <v>323</v>
          </cell>
          <cell r="E1873">
            <v>500</v>
          </cell>
          <cell r="F1873" t="str">
            <v>UNIDAD</v>
          </cell>
        </row>
        <row r="1874">
          <cell r="B1874">
            <v>53141507</v>
          </cell>
          <cell r="C1874" t="str">
            <v>Broches</v>
          </cell>
          <cell r="D1874">
            <v>323</v>
          </cell>
          <cell r="E1874">
            <v>4000</v>
          </cell>
          <cell r="F1874" t="str">
            <v>UNIDAD</v>
          </cell>
        </row>
        <row r="1875">
          <cell r="B1875">
            <v>53141605</v>
          </cell>
          <cell r="C1875" t="str">
            <v>Agujas de coser</v>
          </cell>
          <cell r="D1875">
            <v>323</v>
          </cell>
          <cell r="E1875">
            <v>6000</v>
          </cell>
          <cell r="F1875" t="str">
            <v>UNIDAD</v>
          </cell>
        </row>
        <row r="1876">
          <cell r="B1876">
            <v>53141608</v>
          </cell>
          <cell r="C1876" t="str">
            <v>Aguja de jareta</v>
          </cell>
          <cell r="D1876">
            <v>323</v>
          </cell>
          <cell r="E1876">
            <v>11000</v>
          </cell>
          <cell r="F1876" t="str">
            <v>UNIDAD</v>
          </cell>
        </row>
        <row r="1877">
          <cell r="B1877">
            <v>53141613</v>
          </cell>
          <cell r="C1877" t="str">
            <v>Papel de transferencia</v>
          </cell>
          <cell r="D1877">
            <v>331</v>
          </cell>
          <cell r="E1877">
            <v>268191</v>
          </cell>
          <cell r="F1877" t="str">
            <v>CAJA</v>
          </cell>
        </row>
        <row r="1878">
          <cell r="B1878">
            <v>53141614</v>
          </cell>
          <cell r="C1878" t="str">
            <v>Agujas de tapiceria</v>
          </cell>
          <cell r="D1878">
            <v>323</v>
          </cell>
          <cell r="E1878">
            <v>33000</v>
          </cell>
          <cell r="F1878" t="str">
            <v>CAJA</v>
          </cell>
        </row>
        <row r="1879">
          <cell r="B1879">
            <v>53141619</v>
          </cell>
          <cell r="C1879" t="str">
            <v>Imanes</v>
          </cell>
          <cell r="D1879">
            <v>323</v>
          </cell>
          <cell r="E1879">
            <v>35000</v>
          </cell>
          <cell r="F1879" t="str">
            <v>CAJA</v>
          </cell>
        </row>
        <row r="1880">
          <cell r="B1880">
            <v>53141627</v>
          </cell>
          <cell r="C1880" t="str">
            <v>Agujas de ganchillo</v>
          </cell>
          <cell r="D1880">
            <v>323</v>
          </cell>
          <cell r="E1880">
            <v>3200</v>
          </cell>
          <cell r="F1880" t="str">
            <v>UNIDAD</v>
          </cell>
        </row>
        <row r="1881">
          <cell r="B1881">
            <v>55101501</v>
          </cell>
          <cell r="C1881" t="str">
            <v>Cartas, mapas o atlas</v>
          </cell>
          <cell r="D1881">
            <v>534</v>
          </cell>
          <cell r="E1881">
            <v>144000</v>
          </cell>
          <cell r="F1881" t="str">
            <v>UNIDAD</v>
          </cell>
        </row>
        <row r="1882">
          <cell r="B1882">
            <v>55101503</v>
          </cell>
          <cell r="C1882" t="str">
            <v>Catalogos</v>
          </cell>
          <cell r="D1882">
            <v>262</v>
          </cell>
          <cell r="E1882">
            <v>120000</v>
          </cell>
          <cell r="F1882" t="str">
            <v>UNIDAD</v>
          </cell>
        </row>
        <row r="1883">
          <cell r="B1883">
            <v>55101504</v>
          </cell>
          <cell r="C1883" t="str">
            <v>Periodicos</v>
          </cell>
          <cell r="D1883">
            <v>262</v>
          </cell>
          <cell r="E1883">
            <v>4000</v>
          </cell>
          <cell r="F1883" t="str">
            <v>UNIDAD</v>
          </cell>
        </row>
        <row r="1884">
          <cell r="B1884">
            <v>55101506</v>
          </cell>
          <cell r="C1884" t="str">
            <v>Revistas</v>
          </cell>
          <cell r="D1884">
            <v>262</v>
          </cell>
          <cell r="E1884">
            <v>25000</v>
          </cell>
          <cell r="F1884" t="str">
            <v>UNIDAD</v>
          </cell>
        </row>
        <row r="1885">
          <cell r="B1885">
            <v>55101509</v>
          </cell>
          <cell r="C1885" t="str">
            <v>Libros de texto educativos o vocacionales</v>
          </cell>
          <cell r="D1885">
            <v>534</v>
          </cell>
          <cell r="E1885">
            <v>9000</v>
          </cell>
          <cell r="F1885" t="str">
            <v>UNIDAD</v>
          </cell>
        </row>
        <row r="1886">
          <cell r="B1886">
            <v>55101513</v>
          </cell>
          <cell r="C1886" t="str">
            <v>Cromos</v>
          </cell>
          <cell r="D1886">
            <v>429</v>
          </cell>
          <cell r="E1886">
            <v>16609</v>
          </cell>
          <cell r="F1886" t="str">
            <v>CAJA</v>
          </cell>
        </row>
        <row r="1887">
          <cell r="B1887">
            <v>55101519</v>
          </cell>
          <cell r="C1887" t="str">
            <v>Publicaciones periodicas</v>
          </cell>
          <cell r="D1887">
            <v>262</v>
          </cell>
          <cell r="E1887">
            <v>4200000</v>
          </cell>
          <cell r="F1887" t="str">
            <v>UNIDAD</v>
          </cell>
        </row>
        <row r="1888">
          <cell r="B1888">
            <v>55101520</v>
          </cell>
          <cell r="C1888" t="str">
            <v>Hojas o Folletos de Instrucciones</v>
          </cell>
          <cell r="D1888">
            <v>262</v>
          </cell>
          <cell r="E1888">
            <v>58333</v>
          </cell>
          <cell r="F1888" t="str">
            <v>UNIDAD</v>
          </cell>
        </row>
        <row r="1889">
          <cell r="B1889">
            <v>55101523</v>
          </cell>
          <cell r="C1889" t="str">
            <v>Libros de ejercicios</v>
          </cell>
          <cell r="D1889">
            <v>336</v>
          </cell>
          <cell r="E1889">
            <v>22000</v>
          </cell>
          <cell r="F1889" t="str">
            <v>UNIDAD</v>
          </cell>
        </row>
        <row r="1890">
          <cell r="B1890">
            <v>55101524</v>
          </cell>
          <cell r="C1890" t="str">
            <v>Libros de referencias para bibliotecas</v>
          </cell>
          <cell r="D1890">
            <v>534</v>
          </cell>
          <cell r="E1890">
            <v>20700</v>
          </cell>
          <cell r="F1890" t="str">
            <v>UNIDAD</v>
          </cell>
        </row>
        <row r="1891">
          <cell r="B1891">
            <v>55101526</v>
          </cell>
          <cell r="C1891" t="str">
            <v>Diccionarios</v>
          </cell>
          <cell r="D1891">
            <v>534</v>
          </cell>
          <cell r="E1891">
            <v>600000</v>
          </cell>
          <cell r="F1891" t="str">
            <v>UNIDAD</v>
          </cell>
        </row>
        <row r="1892">
          <cell r="B1892">
            <v>55111511</v>
          </cell>
          <cell r="C1892" t="str">
            <v>Peliculas de cine en cinta de video</v>
          </cell>
          <cell r="D1892">
            <v>534</v>
          </cell>
          <cell r="E1892">
            <v>40000</v>
          </cell>
          <cell r="F1892" t="str">
            <v>UNIDAD</v>
          </cell>
        </row>
        <row r="1893">
          <cell r="B1893">
            <v>55111513</v>
          </cell>
          <cell r="C1893" t="str">
            <v>Textos vocacionales o educativos electronicos</v>
          </cell>
          <cell r="D1893">
            <v>534</v>
          </cell>
          <cell r="E1893">
            <v>400000</v>
          </cell>
          <cell r="F1893" t="str">
            <v>UNIDAD</v>
          </cell>
        </row>
        <row r="1894">
          <cell r="B1894">
            <v>55121608</v>
          </cell>
          <cell r="C1894" t="str">
            <v>Etiquetas de codigo de barras</v>
          </cell>
          <cell r="D1894">
            <v>333</v>
          </cell>
          <cell r="E1894">
            <v>18000</v>
          </cell>
          <cell r="F1894" t="str">
            <v>CAJA</v>
          </cell>
        </row>
        <row r="1895">
          <cell r="B1895">
            <v>55121611</v>
          </cell>
          <cell r="C1895" t="str">
            <v>Cintas para etiquetar</v>
          </cell>
          <cell r="D1895">
            <v>342</v>
          </cell>
          <cell r="E1895">
            <v>48400</v>
          </cell>
          <cell r="F1895" t="str">
            <v>UNIDAD</v>
          </cell>
        </row>
        <row r="1896">
          <cell r="B1896">
            <v>55121616</v>
          </cell>
          <cell r="C1896" t="str">
            <v>Banderitas autoadhesivas</v>
          </cell>
          <cell r="D1896">
            <v>333</v>
          </cell>
          <cell r="E1896">
            <v>21000</v>
          </cell>
          <cell r="F1896" t="str">
            <v>UNIDAD</v>
          </cell>
        </row>
        <row r="1897">
          <cell r="B1897">
            <v>55121619</v>
          </cell>
          <cell r="C1897" t="str">
            <v>Etiquetas no adhesivas</v>
          </cell>
          <cell r="D1897">
            <v>333</v>
          </cell>
          <cell r="E1897">
            <v>200</v>
          </cell>
          <cell r="F1897" t="str">
            <v>Unidad (Nr</v>
          </cell>
        </row>
        <row r="1898">
          <cell r="B1898">
            <v>55121701</v>
          </cell>
          <cell r="C1898" t="str">
            <v>Placas metalicas indicadoras del nombre</v>
          </cell>
          <cell r="D1898">
            <v>397</v>
          </cell>
          <cell r="E1898">
            <v>1815</v>
          </cell>
          <cell r="F1898" t="str">
            <v>UNIDAD</v>
          </cell>
        </row>
        <row r="1899">
          <cell r="B1899">
            <v>55121704</v>
          </cell>
          <cell r="C1899" t="str">
            <v>Senales de seguridad</v>
          </cell>
          <cell r="D1899">
            <v>536</v>
          </cell>
          <cell r="E1899">
            <v>340000</v>
          </cell>
          <cell r="F1899" t="str">
            <v>UNIDAD</v>
          </cell>
        </row>
        <row r="1900">
          <cell r="B1900">
            <v>55121705</v>
          </cell>
          <cell r="C1900" t="str">
            <v>Senales autoadhesivas</v>
          </cell>
          <cell r="D1900">
            <v>334</v>
          </cell>
          <cell r="E1900">
            <v>5390</v>
          </cell>
          <cell r="F1900" t="str">
            <v>BLOCK</v>
          </cell>
        </row>
        <row r="1901">
          <cell r="B1901">
            <v>55121706</v>
          </cell>
          <cell r="C1901" t="str">
            <v>Banderas</v>
          </cell>
          <cell r="D1901">
            <v>323</v>
          </cell>
          <cell r="E1901">
            <v>300000</v>
          </cell>
          <cell r="F1901" t="str">
            <v>UNIDAD</v>
          </cell>
        </row>
        <row r="1902">
          <cell r="B1902">
            <v>55121714</v>
          </cell>
          <cell r="C1902" t="str">
            <v>Banderolas</v>
          </cell>
          <cell r="D1902">
            <v>536</v>
          </cell>
          <cell r="E1902">
            <v>3850</v>
          </cell>
          <cell r="F1902" t="str">
            <v>METRO</v>
          </cell>
        </row>
        <row r="1903">
          <cell r="B1903">
            <v>55121715</v>
          </cell>
          <cell r="C1903" t="str">
            <v>Banderas o accesorios</v>
          </cell>
          <cell r="D1903">
            <v>536</v>
          </cell>
          <cell r="E1903">
            <v>210000</v>
          </cell>
          <cell r="F1903" t="str">
            <v>JUEGO</v>
          </cell>
        </row>
        <row r="1904">
          <cell r="B1904">
            <v>55121722</v>
          </cell>
          <cell r="C1904" t="str">
            <v>Mastiles de bandera, piezas o accesorios</v>
          </cell>
          <cell r="D1904">
            <v>536</v>
          </cell>
          <cell r="E1904">
            <v>142080</v>
          </cell>
          <cell r="F1904" t="str">
            <v>UNIDAD</v>
          </cell>
        </row>
        <row r="1905">
          <cell r="B1905">
            <v>55121725</v>
          </cell>
          <cell r="C1905" t="str">
            <v>Kits de senalizacion</v>
          </cell>
          <cell r="D1905">
            <v>536</v>
          </cell>
          <cell r="E1905">
            <v>124000</v>
          </cell>
          <cell r="F1905" t="str">
            <v>UNIDAD</v>
          </cell>
        </row>
        <row r="1906">
          <cell r="B1906">
            <v>55121727</v>
          </cell>
          <cell r="C1906" t="str">
            <v>Letreros</v>
          </cell>
          <cell r="D1906">
            <v>536</v>
          </cell>
          <cell r="E1906">
            <v>2400000</v>
          </cell>
          <cell r="F1906" t="str">
            <v>UNIDAD</v>
          </cell>
        </row>
        <row r="1907">
          <cell r="B1907">
            <v>56101502</v>
          </cell>
          <cell r="C1907" t="str">
            <v>Sofas</v>
          </cell>
          <cell r="D1907">
            <v>541</v>
          </cell>
          <cell r="E1907">
            <v>951800</v>
          </cell>
          <cell r="F1907" t="str">
            <v>JUEGO</v>
          </cell>
        </row>
        <row r="1908">
          <cell r="B1908">
            <v>56101503</v>
          </cell>
          <cell r="C1908" t="str">
            <v>Percheros para abrigos</v>
          </cell>
          <cell r="D1908">
            <v>541</v>
          </cell>
          <cell r="E1908">
            <v>200000</v>
          </cell>
          <cell r="F1908" t="str">
            <v>UNIDAD</v>
          </cell>
        </row>
        <row r="1909">
          <cell r="B1909">
            <v>56101504</v>
          </cell>
          <cell r="C1909" t="str">
            <v>Sillas</v>
          </cell>
          <cell r="D1909">
            <v>541</v>
          </cell>
          <cell r="E1909">
            <v>25000</v>
          </cell>
          <cell r="F1909" t="str">
            <v>UNIDAD</v>
          </cell>
        </row>
        <row r="1910">
          <cell r="B1910">
            <v>56101507</v>
          </cell>
          <cell r="C1910" t="str">
            <v>Estantes para libros</v>
          </cell>
          <cell r="D1910">
            <v>541</v>
          </cell>
          <cell r="E1910">
            <v>1200000</v>
          </cell>
          <cell r="F1910" t="str">
            <v>UNIDAD</v>
          </cell>
        </row>
        <row r="1911">
          <cell r="B1911">
            <v>56101508</v>
          </cell>
          <cell r="C1911" t="str">
            <v>Colchones o sets de cama</v>
          </cell>
          <cell r="D1911">
            <v>541</v>
          </cell>
          <cell r="E1911">
            <v>60000</v>
          </cell>
          <cell r="F1911" t="str">
            <v>UNIDAD</v>
          </cell>
        </row>
        <row r="1912">
          <cell r="B1912">
            <v>56101515</v>
          </cell>
          <cell r="C1912" t="str">
            <v>Camas</v>
          </cell>
          <cell r="D1912">
            <v>541</v>
          </cell>
          <cell r="E1912">
            <v>500000</v>
          </cell>
          <cell r="F1912" t="str">
            <v>UNIDAD</v>
          </cell>
        </row>
        <row r="1913">
          <cell r="B1913">
            <v>56101518</v>
          </cell>
          <cell r="C1913" t="str">
            <v>Estantes de pared</v>
          </cell>
          <cell r="D1913">
            <v>541</v>
          </cell>
          <cell r="E1913">
            <v>980000</v>
          </cell>
          <cell r="F1913" t="str">
            <v>UNIDAD</v>
          </cell>
        </row>
        <row r="1914">
          <cell r="B1914">
            <v>56101519</v>
          </cell>
          <cell r="C1914" t="str">
            <v>Mesas</v>
          </cell>
          <cell r="D1914">
            <v>541</v>
          </cell>
          <cell r="E1914">
            <v>2125000</v>
          </cell>
          <cell r="F1914" t="str">
            <v>UNIDAD</v>
          </cell>
        </row>
        <row r="1915">
          <cell r="B1915">
            <v>56101520</v>
          </cell>
          <cell r="C1915" t="str">
            <v>Armarios</v>
          </cell>
          <cell r="D1915">
            <v>541</v>
          </cell>
          <cell r="E1915">
            <v>850000</v>
          </cell>
          <cell r="F1915" t="str">
            <v>Unidad (Nr</v>
          </cell>
        </row>
        <row r="1916">
          <cell r="B1916">
            <v>56101522</v>
          </cell>
          <cell r="C1916" t="str">
            <v>Sillon</v>
          </cell>
          <cell r="D1916">
            <v>541</v>
          </cell>
          <cell r="E1916">
            <v>400000</v>
          </cell>
          <cell r="F1916" t="str">
            <v>UNIDAD</v>
          </cell>
        </row>
        <row r="1917">
          <cell r="B1917">
            <v>56101529</v>
          </cell>
          <cell r="C1917" t="str">
            <v>Estantes de revistas</v>
          </cell>
          <cell r="D1917">
            <v>541</v>
          </cell>
          <cell r="E1917">
            <v>11308</v>
          </cell>
          <cell r="F1917" t="str">
            <v>UNIDAD</v>
          </cell>
        </row>
        <row r="1918">
          <cell r="B1918">
            <v>56101536</v>
          </cell>
          <cell r="C1918" t="str">
            <v>Tripodes de instrumentos</v>
          </cell>
          <cell r="D1918">
            <v>541</v>
          </cell>
          <cell r="E1918">
            <v>2000000</v>
          </cell>
          <cell r="F1918" t="str">
            <v>UNIDAD</v>
          </cell>
        </row>
        <row r="1919">
          <cell r="B1919">
            <v>56101539</v>
          </cell>
          <cell r="C1919" t="str">
            <v>Armazones de cama, piezas o accesorios</v>
          </cell>
          <cell r="D1919">
            <v>541</v>
          </cell>
          <cell r="E1919">
            <v>360000</v>
          </cell>
          <cell r="F1919" t="str">
            <v>UNIDAD</v>
          </cell>
        </row>
        <row r="1920">
          <cell r="B1920">
            <v>56101603</v>
          </cell>
          <cell r="C1920" t="str">
            <v>Mesas al aire libre o mesas de picnic</v>
          </cell>
          <cell r="D1920">
            <v>541</v>
          </cell>
          <cell r="E1920">
            <v>18000</v>
          </cell>
          <cell r="F1920" t="str">
            <v>UNIDAD</v>
          </cell>
        </row>
        <row r="1921">
          <cell r="B1921">
            <v>56101703</v>
          </cell>
          <cell r="C1921" t="str">
            <v>Escritorios</v>
          </cell>
          <cell r="D1921">
            <v>541</v>
          </cell>
          <cell r="E1921">
            <v>500000</v>
          </cell>
          <cell r="F1921" t="str">
            <v>UNIDAD</v>
          </cell>
        </row>
        <row r="1922">
          <cell r="B1922">
            <v>56101705</v>
          </cell>
          <cell r="C1922" t="str">
            <v>Vitrinas</v>
          </cell>
          <cell r="D1922">
            <v>541</v>
          </cell>
          <cell r="E1922">
            <v>500000</v>
          </cell>
          <cell r="F1922" t="str">
            <v>UNIDAD</v>
          </cell>
        </row>
        <row r="1923">
          <cell r="B1923">
            <v>56101711</v>
          </cell>
          <cell r="C1923" t="str">
            <v>Conectores de muebles modulares</v>
          </cell>
          <cell r="D1923">
            <v>541</v>
          </cell>
          <cell r="E1923">
            <v>217800</v>
          </cell>
          <cell r="F1923" t="str">
            <v>UNIDAD</v>
          </cell>
        </row>
        <row r="1924">
          <cell r="B1924">
            <v>56101712</v>
          </cell>
          <cell r="C1924" t="str">
            <v>Pedestales</v>
          </cell>
          <cell r="D1924">
            <v>541</v>
          </cell>
          <cell r="E1924">
            <v>1327000</v>
          </cell>
          <cell r="F1924" t="str">
            <v>UNIDAD</v>
          </cell>
        </row>
        <row r="1925">
          <cell r="B1925">
            <v>56101714</v>
          </cell>
          <cell r="C1925" t="str">
            <v>Organizadores de documentos</v>
          </cell>
          <cell r="D1925">
            <v>541</v>
          </cell>
          <cell r="E1925">
            <v>1860000</v>
          </cell>
          <cell r="F1925" t="str">
            <v>UNIDAD</v>
          </cell>
        </row>
        <row r="1926">
          <cell r="B1926">
            <v>56101806</v>
          </cell>
          <cell r="C1926" t="str">
            <v>Sillas altas o accesorios</v>
          </cell>
          <cell r="D1926">
            <v>541</v>
          </cell>
          <cell r="E1926">
            <v>704000</v>
          </cell>
          <cell r="F1926" t="str">
            <v>UNIDAD</v>
          </cell>
        </row>
        <row r="1927">
          <cell r="B1927">
            <v>56101811</v>
          </cell>
          <cell r="C1927" t="str">
            <v>Palanganas de bebe o cunas</v>
          </cell>
          <cell r="D1927">
            <v>396</v>
          </cell>
          <cell r="E1927">
            <v>10500</v>
          </cell>
          <cell r="F1927" t="str">
            <v>UNIDAD</v>
          </cell>
        </row>
        <row r="1928">
          <cell r="B1928">
            <v>56111906</v>
          </cell>
          <cell r="C1928" t="str">
            <v>Estantes, cajones o armarios industriales</v>
          </cell>
          <cell r="D1928">
            <v>533</v>
          </cell>
          <cell r="E1928">
            <v>980000</v>
          </cell>
          <cell r="F1928" t="str">
            <v>UNIDAD</v>
          </cell>
        </row>
        <row r="1929">
          <cell r="B1929">
            <v>56112108</v>
          </cell>
          <cell r="C1929" t="str">
            <v>Conjunto de escritorio y sillon</v>
          </cell>
          <cell r="D1929">
            <v>541</v>
          </cell>
          <cell r="E1929">
            <v>2000000</v>
          </cell>
          <cell r="F1929" t="str">
            <v>Evento</v>
          </cell>
        </row>
        <row r="1930">
          <cell r="B1930">
            <v>56121006</v>
          </cell>
          <cell r="C1930" t="str">
            <v>Bancos tapizados</v>
          </cell>
          <cell r="D1930">
            <v>541</v>
          </cell>
          <cell r="E1930">
            <v>429000</v>
          </cell>
          <cell r="F1930" t="str">
            <v>UNIDAD</v>
          </cell>
        </row>
        <row r="1931">
          <cell r="B1931">
            <v>56121201</v>
          </cell>
          <cell r="C1931" t="str">
            <v>Divanes de primeros auxilios</v>
          </cell>
          <cell r="D1931">
            <v>541</v>
          </cell>
          <cell r="E1931">
            <v>170</v>
          </cell>
          <cell r="F1931" t="str">
            <v>UNIDAD</v>
          </cell>
        </row>
        <row r="1932">
          <cell r="B1932">
            <v>56121401</v>
          </cell>
          <cell r="C1932" t="str">
            <v>Mesas con bancos moviles</v>
          </cell>
          <cell r="D1932">
            <v>541</v>
          </cell>
          <cell r="E1932">
            <v>17500000</v>
          </cell>
          <cell r="F1932" t="str">
            <v>UNIDAD</v>
          </cell>
        </row>
        <row r="1933">
          <cell r="B1933">
            <v>56121502</v>
          </cell>
          <cell r="C1933" t="str">
            <v>Sillas de aula</v>
          </cell>
          <cell r="D1933">
            <v>541</v>
          </cell>
          <cell r="E1933">
            <v>120000</v>
          </cell>
          <cell r="F1933" t="str">
            <v>UNIDAD</v>
          </cell>
        </row>
        <row r="1934">
          <cell r="B1934">
            <v>56121503</v>
          </cell>
          <cell r="C1934" t="str">
            <v>Bancos de aula</v>
          </cell>
          <cell r="D1934">
            <v>541</v>
          </cell>
          <cell r="E1934">
            <v>229000</v>
          </cell>
          <cell r="F1934" t="str">
            <v>UNIDAD</v>
          </cell>
        </row>
        <row r="1935">
          <cell r="B1935">
            <v>56121506</v>
          </cell>
          <cell r="C1935" t="str">
            <v>Pupitres</v>
          </cell>
          <cell r="D1935">
            <v>541</v>
          </cell>
          <cell r="E1935">
            <v>40000</v>
          </cell>
          <cell r="F1935" t="str">
            <v>UNIDAD</v>
          </cell>
        </row>
        <row r="1936">
          <cell r="B1936">
            <v>56121605</v>
          </cell>
          <cell r="C1936" t="str">
            <v>Paneles de juego o separadores de espacio de altura baja</v>
          </cell>
          <cell r="D1936">
            <v>534</v>
          </cell>
          <cell r="E1936">
            <v>170000</v>
          </cell>
          <cell r="F1936" t="str">
            <v>METRO</v>
          </cell>
        </row>
        <row r="1937">
          <cell r="B1937">
            <v>56121805</v>
          </cell>
          <cell r="C1937" t="str">
            <v>Documentos planos</v>
          </cell>
          <cell r="D1937">
            <v>541</v>
          </cell>
          <cell r="E1937">
            <v>9500</v>
          </cell>
          <cell r="F1937" t="str">
            <v>UNIDAD</v>
          </cell>
        </row>
        <row r="1938">
          <cell r="B1938">
            <v>56122001</v>
          </cell>
          <cell r="C1938" t="str">
            <v>Mesas de trabajo de laboratorio</v>
          </cell>
          <cell r="D1938">
            <v>541</v>
          </cell>
          <cell r="E1938">
            <v>1000000</v>
          </cell>
          <cell r="F1938" t="str">
            <v>UNIDAD</v>
          </cell>
        </row>
        <row r="1939">
          <cell r="B1939">
            <v>60101006</v>
          </cell>
          <cell r="C1939" t="str">
            <v>Kits de matematicas de mediciones</v>
          </cell>
          <cell r="D1939">
            <v>534</v>
          </cell>
          <cell r="E1939">
            <v>20000000</v>
          </cell>
          <cell r="F1939" t="str">
            <v>JUEGO</v>
          </cell>
        </row>
        <row r="1940">
          <cell r="B1940">
            <v>60101307</v>
          </cell>
          <cell r="C1940" t="str">
            <v>Adhesivos de formas</v>
          </cell>
          <cell r="D1940">
            <v>334</v>
          </cell>
          <cell r="E1940">
            <v>260000</v>
          </cell>
          <cell r="F1940" t="str">
            <v>CAJA</v>
          </cell>
        </row>
        <row r="1941">
          <cell r="B1941">
            <v>60101308</v>
          </cell>
          <cell r="C1941" t="str">
            <v>Adhesivos brillantes</v>
          </cell>
          <cell r="D1941">
            <v>334</v>
          </cell>
          <cell r="E1941">
            <v>50000</v>
          </cell>
          <cell r="F1941" t="str">
            <v>UNIDAD</v>
          </cell>
        </row>
        <row r="1942">
          <cell r="B1942">
            <v>60101310</v>
          </cell>
          <cell r="C1942" t="str">
            <v>Surtidos de adhesivos</v>
          </cell>
          <cell r="D1942">
            <v>334</v>
          </cell>
          <cell r="E1942">
            <v>6105</v>
          </cell>
          <cell r="F1942" t="str">
            <v>CAJA</v>
          </cell>
        </row>
        <row r="1943">
          <cell r="B1943">
            <v>60101312</v>
          </cell>
          <cell r="C1943" t="str">
            <v>Cajas de adhesivos</v>
          </cell>
          <cell r="D1943">
            <v>334</v>
          </cell>
          <cell r="E1943">
            <v>10000</v>
          </cell>
          <cell r="F1943" t="str">
            <v>CAJA</v>
          </cell>
        </row>
        <row r="1944">
          <cell r="B1944">
            <v>60101313</v>
          </cell>
          <cell r="C1944" t="str">
            <v>Calcomanias</v>
          </cell>
          <cell r="D1944">
            <v>334</v>
          </cell>
          <cell r="E1944">
            <v>1650</v>
          </cell>
          <cell r="F1944" t="str">
            <v>UNIDAD</v>
          </cell>
        </row>
        <row r="1945">
          <cell r="B1945">
            <v>60101330</v>
          </cell>
          <cell r="C1945" t="str">
            <v>Tarjetas de la hora</v>
          </cell>
          <cell r="D1945">
            <v>336</v>
          </cell>
          <cell r="E1945">
            <v>55000</v>
          </cell>
          <cell r="F1945" t="str">
            <v>CAJA</v>
          </cell>
        </row>
        <row r="1946">
          <cell r="B1946">
            <v>60101401</v>
          </cell>
          <cell r="C1946" t="str">
            <v>Insignias</v>
          </cell>
          <cell r="D1946">
            <v>322</v>
          </cell>
          <cell r="E1946">
            <v>42000</v>
          </cell>
          <cell r="F1946" t="str">
            <v>UNIDAD</v>
          </cell>
        </row>
        <row r="1947">
          <cell r="B1947">
            <v>60101405</v>
          </cell>
          <cell r="C1947" t="str">
            <v>Cintas o escarapelas de clase</v>
          </cell>
          <cell r="D1947">
            <v>322</v>
          </cell>
          <cell r="E1947">
            <v>10000</v>
          </cell>
          <cell r="F1947" t="str">
            <v>UNIDAD</v>
          </cell>
        </row>
        <row r="1948">
          <cell r="B1948">
            <v>60101606</v>
          </cell>
          <cell r="C1948" t="str">
            <v>Diplomas</v>
          </cell>
          <cell r="D1948">
            <v>335</v>
          </cell>
          <cell r="E1948">
            <v>18000</v>
          </cell>
          <cell r="F1948" t="str">
            <v>UNIDAD</v>
          </cell>
        </row>
        <row r="1949">
          <cell r="B1949">
            <v>60101702</v>
          </cell>
          <cell r="C1949" t="str">
            <v>Calendarios o recortables</v>
          </cell>
          <cell r="D1949">
            <v>333</v>
          </cell>
          <cell r="E1949">
            <v>10000</v>
          </cell>
          <cell r="F1949" t="str">
            <v>UNIDAD</v>
          </cell>
        </row>
        <row r="1950">
          <cell r="B1950">
            <v>60101706</v>
          </cell>
          <cell r="C1950" t="str">
            <v>Guias completas de los planes de estudios</v>
          </cell>
          <cell r="D1950">
            <v>336</v>
          </cell>
          <cell r="E1950">
            <v>35620</v>
          </cell>
          <cell r="F1950" t="str">
            <v>BLOCK</v>
          </cell>
        </row>
        <row r="1951">
          <cell r="B1951">
            <v>60101707</v>
          </cell>
          <cell r="C1951" t="str">
            <v>Guias del plan de estudios</v>
          </cell>
          <cell r="D1951">
            <v>336</v>
          </cell>
          <cell r="E1951">
            <v>40000</v>
          </cell>
          <cell r="F1951" t="str">
            <v>Unidad (Nr</v>
          </cell>
        </row>
        <row r="1952">
          <cell r="B1952">
            <v>60101715</v>
          </cell>
          <cell r="C1952" t="str">
            <v>Libros de ideas</v>
          </cell>
          <cell r="D1952">
            <v>336</v>
          </cell>
          <cell r="E1952">
            <v>15870</v>
          </cell>
          <cell r="F1952" t="str">
            <v>UNIDAD</v>
          </cell>
        </row>
        <row r="1953">
          <cell r="B1953">
            <v>60101718</v>
          </cell>
          <cell r="C1953" t="str">
            <v>Libros de planificacion del profesor</v>
          </cell>
          <cell r="D1953">
            <v>336</v>
          </cell>
          <cell r="E1953">
            <v>68500</v>
          </cell>
          <cell r="F1953" t="str">
            <v>UNIDAD</v>
          </cell>
        </row>
        <row r="1954">
          <cell r="B1954">
            <v>60101724</v>
          </cell>
          <cell r="C1954" t="str">
            <v>Carpetas o formularios de profesor suplente</v>
          </cell>
          <cell r="D1954">
            <v>333</v>
          </cell>
          <cell r="E1954">
            <v>3350</v>
          </cell>
          <cell r="F1954" t="str">
            <v>UNIDAD</v>
          </cell>
        </row>
        <row r="1955">
          <cell r="B1955">
            <v>60101725</v>
          </cell>
          <cell r="C1955" t="str">
            <v>Libros de recursos o actividades tecnologicos</v>
          </cell>
          <cell r="D1955">
            <v>336</v>
          </cell>
          <cell r="E1955">
            <v>30104</v>
          </cell>
          <cell r="F1955" t="str">
            <v>UNIDAD</v>
          </cell>
        </row>
        <row r="1956">
          <cell r="B1956">
            <v>60101811</v>
          </cell>
          <cell r="C1956" t="str">
            <v>Vestiduras</v>
          </cell>
          <cell r="D1956">
            <v>322</v>
          </cell>
          <cell r="E1956">
            <v>60000</v>
          </cell>
          <cell r="F1956" t="str">
            <v>UNIDAD</v>
          </cell>
        </row>
        <row r="1957">
          <cell r="B1957">
            <v>60102305</v>
          </cell>
          <cell r="C1957" t="str">
            <v>Aptitudes de lectura critica</v>
          </cell>
          <cell r="D1957">
            <v>336</v>
          </cell>
          <cell r="E1957">
            <v>500000000</v>
          </cell>
          <cell r="F1957" t="str">
            <v>EVENTO</v>
          </cell>
        </row>
        <row r="1958">
          <cell r="B1958">
            <v>60102705</v>
          </cell>
          <cell r="C1958" t="str">
            <v>Adhesivos de bloques de patrones</v>
          </cell>
          <cell r="D1958">
            <v>333</v>
          </cell>
          <cell r="E1958">
            <v>9020</v>
          </cell>
          <cell r="F1958" t="str">
            <v>UNIDAD</v>
          </cell>
        </row>
        <row r="1959">
          <cell r="B1959">
            <v>60103001</v>
          </cell>
          <cell r="C1959" t="str">
            <v>Circulos o cuadrados de fracciones</v>
          </cell>
          <cell r="D1959">
            <v>342</v>
          </cell>
          <cell r="E1959">
            <v>12000</v>
          </cell>
          <cell r="F1959" t="str">
            <v>UNIDAD</v>
          </cell>
        </row>
        <row r="1960">
          <cell r="B1960">
            <v>60103111</v>
          </cell>
          <cell r="C1960" t="str">
            <v>Espejo geometrico</v>
          </cell>
          <cell r="D1960">
            <v>342</v>
          </cell>
          <cell r="E1960">
            <v>30000</v>
          </cell>
          <cell r="F1960" t="str">
            <v>UNIDAD</v>
          </cell>
        </row>
        <row r="1961">
          <cell r="B1961">
            <v>60103928</v>
          </cell>
          <cell r="C1961" t="str">
            <v>Tarjetas de fotografias o actividades de biologia</v>
          </cell>
          <cell r="D1961">
            <v>333</v>
          </cell>
          <cell r="E1961">
            <v>690000</v>
          </cell>
          <cell r="F1961" t="str">
            <v>CAJA</v>
          </cell>
        </row>
        <row r="1962">
          <cell r="B1962">
            <v>60104701</v>
          </cell>
          <cell r="C1962" t="str">
            <v>Dispositivos de energia solar</v>
          </cell>
          <cell r="D1962">
            <v>534</v>
          </cell>
          <cell r="E1962">
            <v>2141700</v>
          </cell>
          <cell r="F1962" t="str">
            <v>UNIDAD</v>
          </cell>
        </row>
        <row r="1963">
          <cell r="B1963">
            <v>60104702</v>
          </cell>
          <cell r="C1963" t="str">
            <v>Kits solares</v>
          </cell>
          <cell r="D1963">
            <v>534</v>
          </cell>
          <cell r="E1963">
            <v>3000000</v>
          </cell>
          <cell r="F1963" t="str">
            <v>Unidad (Nr</v>
          </cell>
        </row>
        <row r="1964">
          <cell r="B1964">
            <v>60104807</v>
          </cell>
          <cell r="C1964" t="str">
            <v>Aparato de resonancia</v>
          </cell>
          <cell r="D1964">
            <v>538</v>
          </cell>
          <cell r="E1964">
            <v>500000</v>
          </cell>
          <cell r="F1964" t="str">
            <v>EVENTO</v>
          </cell>
        </row>
        <row r="1965">
          <cell r="B1965">
            <v>60104814</v>
          </cell>
          <cell r="C1965" t="str">
            <v>Radiometro</v>
          </cell>
          <cell r="D1965">
            <v>538</v>
          </cell>
          <cell r="E1965">
            <v>25000000</v>
          </cell>
          <cell r="F1965" t="str">
            <v>Unidad (Nr</v>
          </cell>
        </row>
        <row r="1966">
          <cell r="B1966">
            <v>60104904</v>
          </cell>
          <cell r="C1966" t="str">
            <v>Kits de electricidad</v>
          </cell>
          <cell r="D1966">
            <v>538</v>
          </cell>
          <cell r="E1966">
            <v>254944</v>
          </cell>
          <cell r="F1966" t="str">
            <v>UNIDAD</v>
          </cell>
        </row>
        <row r="1967">
          <cell r="B1967">
            <v>60104906</v>
          </cell>
          <cell r="C1967" t="str">
            <v>Kits de bateria</v>
          </cell>
          <cell r="D1967">
            <v>343</v>
          </cell>
          <cell r="E1967">
            <v>1600000</v>
          </cell>
          <cell r="F1967" t="str">
            <v>CAJA</v>
          </cell>
        </row>
        <row r="1968">
          <cell r="B1968">
            <v>60104907</v>
          </cell>
          <cell r="C1968" t="str">
            <v>Generadores portatiles</v>
          </cell>
          <cell r="D1968">
            <v>533</v>
          </cell>
          <cell r="E1968">
            <v>9000000</v>
          </cell>
          <cell r="F1968" t="str">
            <v>UNIDAD</v>
          </cell>
        </row>
        <row r="1969">
          <cell r="B1969">
            <v>60104912</v>
          </cell>
          <cell r="C1969" t="str">
            <v>Cables o electrodos electricos</v>
          </cell>
          <cell r="D1969">
            <v>343</v>
          </cell>
          <cell r="E1969">
            <v>100000</v>
          </cell>
          <cell r="F1969" t="str">
            <v>ROLLO</v>
          </cell>
        </row>
        <row r="1970">
          <cell r="B1970">
            <v>60105203</v>
          </cell>
          <cell r="C1970" t="str">
            <v>Materiales educativos de preparacion para examenes</v>
          </cell>
          <cell r="D1970">
            <v>335</v>
          </cell>
          <cell r="E1970">
            <v>500000</v>
          </cell>
          <cell r="F1970" t="str">
            <v>UNIDAD</v>
          </cell>
        </row>
        <row r="1971">
          <cell r="B1971">
            <v>60106203</v>
          </cell>
          <cell r="C1971" t="str">
            <v>Materiales de ensenanza de comunicaciones</v>
          </cell>
          <cell r="D1971">
            <v>335</v>
          </cell>
          <cell r="E1971">
            <v>24000</v>
          </cell>
          <cell r="F1971" t="str">
            <v>BLOCK</v>
          </cell>
        </row>
        <row r="1972">
          <cell r="B1972">
            <v>60106204</v>
          </cell>
          <cell r="C1972" t="str">
            <v>Materiales de ensenanza de informatica</v>
          </cell>
          <cell r="D1972">
            <v>335</v>
          </cell>
          <cell r="E1972">
            <v>85000</v>
          </cell>
          <cell r="F1972" t="str">
            <v>UNIDAD</v>
          </cell>
        </row>
        <row r="1973">
          <cell r="B1973">
            <v>60121001</v>
          </cell>
          <cell r="C1973" t="str">
            <v>Pinturas</v>
          </cell>
          <cell r="D1973">
            <v>355</v>
          </cell>
          <cell r="E1973">
            <v>60000</v>
          </cell>
          <cell r="F1973" t="str">
            <v>BIDON</v>
          </cell>
        </row>
        <row r="1974">
          <cell r="B1974">
            <v>60121008</v>
          </cell>
          <cell r="C1974" t="str">
            <v>Posters</v>
          </cell>
          <cell r="D1974">
            <v>333</v>
          </cell>
          <cell r="E1974">
            <v>250000</v>
          </cell>
          <cell r="F1974" t="str">
            <v>UNIDAD</v>
          </cell>
        </row>
        <row r="1975">
          <cell r="B1975">
            <v>60121012</v>
          </cell>
          <cell r="C1975" t="str">
            <v>Adhesivos decorativos</v>
          </cell>
          <cell r="D1975">
            <v>334</v>
          </cell>
          <cell r="E1975">
            <v>3500</v>
          </cell>
          <cell r="F1975" t="str">
            <v>CAJA</v>
          </cell>
        </row>
        <row r="1976">
          <cell r="B1976">
            <v>60121101</v>
          </cell>
          <cell r="C1976" t="str">
            <v>Papel sulfito</v>
          </cell>
          <cell r="D1976">
            <v>334</v>
          </cell>
          <cell r="E1976">
            <v>715</v>
          </cell>
          <cell r="F1976" t="str">
            <v>UNIDAD</v>
          </cell>
        </row>
        <row r="1977">
          <cell r="B1977">
            <v>60121102</v>
          </cell>
          <cell r="C1977" t="str">
            <v>Papel de dibujo de pasta de madera molida</v>
          </cell>
          <cell r="D1977">
            <v>334</v>
          </cell>
          <cell r="E1977">
            <v>941</v>
          </cell>
          <cell r="F1977" t="str">
            <v>UNIDAD</v>
          </cell>
        </row>
        <row r="1978">
          <cell r="B1978">
            <v>60121103</v>
          </cell>
          <cell r="C1978" t="str">
            <v>Papel de dibujo de calco o de vitela</v>
          </cell>
          <cell r="D1978">
            <v>334</v>
          </cell>
          <cell r="E1978">
            <v>40000</v>
          </cell>
          <cell r="F1978" t="str">
            <v>Unidad (Nr</v>
          </cell>
        </row>
        <row r="1979">
          <cell r="B1979">
            <v>60121104</v>
          </cell>
          <cell r="C1979" t="str">
            <v>Papel de dibujo de buena calidad</v>
          </cell>
          <cell r="D1979">
            <v>334</v>
          </cell>
          <cell r="E1979">
            <v>1200</v>
          </cell>
          <cell r="F1979" t="str">
            <v>Unidad (Nr</v>
          </cell>
        </row>
        <row r="1980">
          <cell r="B1980">
            <v>60121109</v>
          </cell>
          <cell r="C1980" t="str">
            <v>Blocs de papel de acuarelas</v>
          </cell>
          <cell r="D1980">
            <v>342</v>
          </cell>
          <cell r="E1980">
            <v>20000</v>
          </cell>
          <cell r="F1980" t="str">
            <v>UNIDAD</v>
          </cell>
        </row>
        <row r="1981">
          <cell r="B1981">
            <v>60121110</v>
          </cell>
          <cell r="C1981" t="str">
            <v>Papel de pintura digital</v>
          </cell>
          <cell r="D1981">
            <v>334</v>
          </cell>
          <cell r="E1981">
            <v>30525</v>
          </cell>
          <cell r="F1981" t="str">
            <v>METRO</v>
          </cell>
        </row>
        <row r="1982">
          <cell r="B1982">
            <v>60121117</v>
          </cell>
          <cell r="C1982" t="str">
            <v>Papel de seda de manualidades</v>
          </cell>
          <cell r="D1982">
            <v>334</v>
          </cell>
          <cell r="E1982">
            <v>1815</v>
          </cell>
          <cell r="F1982" t="str">
            <v>PLIEGO</v>
          </cell>
        </row>
        <row r="1983">
          <cell r="B1983">
            <v>60121120</v>
          </cell>
          <cell r="C1983" t="str">
            <v>Papel de manualidades autoadhesivo</v>
          </cell>
          <cell r="D1983">
            <v>334</v>
          </cell>
          <cell r="E1983">
            <v>55000</v>
          </cell>
          <cell r="F1983" t="str">
            <v>UNIDAD</v>
          </cell>
        </row>
        <row r="1984">
          <cell r="B1984">
            <v>60121125</v>
          </cell>
          <cell r="C1984" t="str">
            <v>Paneles de lienzo</v>
          </cell>
          <cell r="D1984">
            <v>342</v>
          </cell>
          <cell r="E1984">
            <v>60500</v>
          </cell>
          <cell r="F1984" t="str">
            <v>FARDO</v>
          </cell>
        </row>
        <row r="1985">
          <cell r="B1985">
            <v>60121135</v>
          </cell>
          <cell r="C1985" t="str">
            <v>Peliculas de acetato, vinilo o poliester</v>
          </cell>
          <cell r="D1985">
            <v>334</v>
          </cell>
          <cell r="E1985">
            <v>8500</v>
          </cell>
          <cell r="F1985" t="str">
            <v>UNIDAD</v>
          </cell>
        </row>
        <row r="1986">
          <cell r="B1986">
            <v>60121137</v>
          </cell>
          <cell r="C1986" t="str">
            <v>Hojas acrilicas</v>
          </cell>
          <cell r="D1986">
            <v>334</v>
          </cell>
          <cell r="E1986">
            <v>18000</v>
          </cell>
          <cell r="F1986" t="str">
            <v>UNIDAD</v>
          </cell>
        </row>
        <row r="1987">
          <cell r="B1987">
            <v>60121143</v>
          </cell>
          <cell r="C1987" t="str">
            <v>Cartel de presentacion</v>
          </cell>
          <cell r="D1987">
            <v>334</v>
          </cell>
          <cell r="E1987">
            <v>35000</v>
          </cell>
          <cell r="F1987" t="str">
            <v>UNIDAD</v>
          </cell>
        </row>
        <row r="1988">
          <cell r="B1988">
            <v>60121144</v>
          </cell>
          <cell r="C1988" t="str">
            <v>Papeles de borrador</v>
          </cell>
          <cell r="D1988">
            <v>334</v>
          </cell>
          <cell r="E1988">
            <v>158400</v>
          </cell>
          <cell r="F1988" t="str">
            <v>ROLLO</v>
          </cell>
        </row>
        <row r="1989">
          <cell r="B1989">
            <v>60121149</v>
          </cell>
          <cell r="C1989" t="str">
            <v>Papel vegetal</v>
          </cell>
          <cell r="D1989">
            <v>334</v>
          </cell>
          <cell r="E1989">
            <v>88000</v>
          </cell>
          <cell r="F1989" t="str">
            <v>CAJA</v>
          </cell>
        </row>
        <row r="1990">
          <cell r="B1990">
            <v>60121153</v>
          </cell>
          <cell r="C1990" t="str">
            <v>Hojas de transferencia</v>
          </cell>
          <cell r="D1990">
            <v>334</v>
          </cell>
          <cell r="E1990">
            <v>11000</v>
          </cell>
          <cell r="F1990" t="str">
            <v>BLOCK</v>
          </cell>
        </row>
        <row r="1991">
          <cell r="B1991">
            <v>60121202</v>
          </cell>
          <cell r="C1991" t="str">
            <v>Pintura de tempera liquida moderna</v>
          </cell>
          <cell r="D1991">
            <v>355</v>
          </cell>
          <cell r="E1991">
            <v>7689</v>
          </cell>
          <cell r="F1991" t="str">
            <v>CAJA</v>
          </cell>
        </row>
        <row r="1992">
          <cell r="B1992">
            <v>60121211</v>
          </cell>
          <cell r="C1992" t="str">
            <v>Pintura acrilica de estilo escolar</v>
          </cell>
          <cell r="D1992">
            <v>355</v>
          </cell>
          <cell r="E1992">
            <v>11700</v>
          </cell>
          <cell r="F1992" t="str">
            <v>LITRO</v>
          </cell>
        </row>
        <row r="1993">
          <cell r="B1993">
            <v>60121213</v>
          </cell>
          <cell r="C1993" t="str">
            <v>Pinturas o medios al oleo sinteticos tratados por calor</v>
          </cell>
          <cell r="D1993">
            <v>355</v>
          </cell>
          <cell r="E1993">
            <v>9000</v>
          </cell>
          <cell r="F1993" t="str">
            <v>UNIDAD</v>
          </cell>
        </row>
        <row r="1994">
          <cell r="B1994">
            <v>60121223</v>
          </cell>
          <cell r="C1994" t="str">
            <v>Pintura de acuarela liquida</v>
          </cell>
          <cell r="D1994">
            <v>355</v>
          </cell>
          <cell r="E1994">
            <v>8000</v>
          </cell>
          <cell r="F1994" t="str">
            <v>UNIDAD</v>
          </cell>
        </row>
        <row r="1995">
          <cell r="B1995">
            <v>60121226</v>
          </cell>
          <cell r="C1995" t="str">
            <v>Pinceles de acuarela</v>
          </cell>
          <cell r="D1995">
            <v>342</v>
          </cell>
          <cell r="E1995">
            <v>4000</v>
          </cell>
          <cell r="F1995" t="str">
            <v>Unidad (Nr</v>
          </cell>
        </row>
        <row r="1996">
          <cell r="B1996">
            <v>60121228</v>
          </cell>
          <cell r="C1996" t="str">
            <v>Pinceles de utilidad</v>
          </cell>
          <cell r="D1996">
            <v>342</v>
          </cell>
          <cell r="E1996">
            <v>3190</v>
          </cell>
          <cell r="F1996" t="str">
            <v>UNIDAD</v>
          </cell>
        </row>
        <row r="1997">
          <cell r="B1997">
            <v>60121229</v>
          </cell>
          <cell r="C1997" t="str">
            <v>Pinceles especializados</v>
          </cell>
          <cell r="D1997">
            <v>342</v>
          </cell>
          <cell r="E1997">
            <v>3619</v>
          </cell>
          <cell r="F1997" t="str">
            <v>UNIDAD</v>
          </cell>
        </row>
        <row r="1998">
          <cell r="B1998">
            <v>60121236</v>
          </cell>
          <cell r="C1998" t="str">
            <v>Cepillos o utensilios para aplicacion de pintura o tinta</v>
          </cell>
          <cell r="D1998">
            <v>342</v>
          </cell>
          <cell r="E1998">
            <v>3000</v>
          </cell>
          <cell r="F1998" t="str">
            <v>UNIDAD</v>
          </cell>
        </row>
        <row r="1999">
          <cell r="B1999">
            <v>60121241</v>
          </cell>
          <cell r="C1999" t="str">
            <v>Productos de limpieza de utensilios o pinceles</v>
          </cell>
          <cell r="D1999">
            <v>341</v>
          </cell>
          <cell r="E1999">
            <v>7500</v>
          </cell>
          <cell r="F1999" t="str">
            <v>Unidad (Nr</v>
          </cell>
        </row>
        <row r="2000">
          <cell r="B2000">
            <v>60121242</v>
          </cell>
          <cell r="C2000" t="str">
            <v>Delantales</v>
          </cell>
          <cell r="D2000">
            <v>323</v>
          </cell>
          <cell r="E2000">
            <v>65000</v>
          </cell>
          <cell r="F2000" t="str">
            <v>Unidad (Nr</v>
          </cell>
        </row>
        <row r="2001">
          <cell r="B2001">
            <v>60121244</v>
          </cell>
          <cell r="C2001" t="str">
            <v>Tiras de extensor</v>
          </cell>
          <cell r="D2001">
            <v>342</v>
          </cell>
          <cell r="E2001">
            <v>15000</v>
          </cell>
          <cell r="F2001" t="str">
            <v>CAJA</v>
          </cell>
        </row>
        <row r="2002">
          <cell r="B2002">
            <v>60121246</v>
          </cell>
          <cell r="C2002" t="str">
            <v>Caballetes metalicos</v>
          </cell>
          <cell r="D2002">
            <v>541</v>
          </cell>
          <cell r="E2002">
            <v>1200000</v>
          </cell>
          <cell r="F2002" t="str">
            <v>UNIDAD</v>
          </cell>
        </row>
        <row r="2003">
          <cell r="B2003">
            <v>60121252</v>
          </cell>
          <cell r="C2003" t="str">
            <v>Bandejas de pintura</v>
          </cell>
          <cell r="D2003">
            <v>355</v>
          </cell>
          <cell r="E2003">
            <v>120000</v>
          </cell>
          <cell r="F2003" t="str">
            <v>BIDON</v>
          </cell>
        </row>
        <row r="2004">
          <cell r="B2004">
            <v>60121301</v>
          </cell>
          <cell r="C2004" t="str">
            <v>Guillotinas</v>
          </cell>
          <cell r="D2004">
            <v>542</v>
          </cell>
          <cell r="E2004">
            <v>22000</v>
          </cell>
          <cell r="F2004" t="str">
            <v>UNIDAD</v>
          </cell>
        </row>
        <row r="2005">
          <cell r="B2005">
            <v>60121303</v>
          </cell>
          <cell r="C2005" t="str">
            <v>Cuchillas de paspartu</v>
          </cell>
          <cell r="D2005">
            <v>342</v>
          </cell>
          <cell r="E2005">
            <v>1070000</v>
          </cell>
          <cell r="F2005" t="str">
            <v>UNIDAD</v>
          </cell>
        </row>
        <row r="2006">
          <cell r="B2006">
            <v>60121304</v>
          </cell>
          <cell r="C2006" t="str">
            <v>Espatulas de artista</v>
          </cell>
          <cell r="D2006">
            <v>342</v>
          </cell>
          <cell r="E2006">
            <v>3500</v>
          </cell>
          <cell r="F2006" t="str">
            <v>UNIDAD</v>
          </cell>
        </row>
        <row r="2007">
          <cell r="B2007">
            <v>60121407</v>
          </cell>
          <cell r="C2007" t="str">
            <v>Marcos de cubo transparente</v>
          </cell>
          <cell r="D2007">
            <v>342</v>
          </cell>
          <cell r="E2007">
            <v>17250</v>
          </cell>
          <cell r="F2007" t="str">
            <v>UNIDAD</v>
          </cell>
        </row>
        <row r="2008">
          <cell r="B2008">
            <v>60121415</v>
          </cell>
          <cell r="C2008" t="str">
            <v>Kits de marcos</v>
          </cell>
          <cell r="D2008">
            <v>342</v>
          </cell>
          <cell r="E2008">
            <v>11550</v>
          </cell>
          <cell r="F2008" t="str">
            <v>UNIDAD</v>
          </cell>
        </row>
        <row r="2009">
          <cell r="B2009">
            <v>60121509</v>
          </cell>
          <cell r="C2009" t="str">
            <v>Crayolas</v>
          </cell>
          <cell r="D2009">
            <v>342</v>
          </cell>
          <cell r="E2009">
            <v>5170</v>
          </cell>
          <cell r="F2009" t="str">
            <v>CAJA</v>
          </cell>
        </row>
        <row r="2010">
          <cell r="B2010">
            <v>60121511</v>
          </cell>
          <cell r="C2010" t="str">
            <v>Lapices especializados</v>
          </cell>
          <cell r="D2010">
            <v>342</v>
          </cell>
          <cell r="E2010">
            <v>15000</v>
          </cell>
          <cell r="F2010" t="str">
            <v>UNIDAD</v>
          </cell>
        </row>
        <row r="2011">
          <cell r="B2011">
            <v>60121524</v>
          </cell>
          <cell r="C2011" t="str">
            <v>Boligrafos de gel</v>
          </cell>
          <cell r="D2011">
            <v>342</v>
          </cell>
          <cell r="E2011">
            <v>5000</v>
          </cell>
          <cell r="F2011" t="str">
            <v>Unidad (Nr</v>
          </cell>
        </row>
        <row r="2012">
          <cell r="B2012">
            <v>60121525</v>
          </cell>
          <cell r="C2012" t="str">
            <v>Boligrafos tecnicos</v>
          </cell>
          <cell r="D2012">
            <v>342</v>
          </cell>
          <cell r="E2012">
            <v>481085</v>
          </cell>
          <cell r="F2012" t="str">
            <v>CAJA</v>
          </cell>
        </row>
        <row r="2013">
          <cell r="B2013">
            <v>60121526</v>
          </cell>
          <cell r="C2013" t="str">
            <v>Boligrafos de caligrafia</v>
          </cell>
          <cell r="D2013">
            <v>342</v>
          </cell>
          <cell r="E2013">
            <v>20000</v>
          </cell>
          <cell r="F2013" t="str">
            <v>UNIDAD</v>
          </cell>
        </row>
        <row r="2014">
          <cell r="B2014">
            <v>60121534</v>
          </cell>
          <cell r="C2014" t="str">
            <v>Borradores de plastico</v>
          </cell>
          <cell r="D2014">
            <v>342</v>
          </cell>
          <cell r="E2014">
            <v>150000</v>
          </cell>
          <cell r="F2014" t="str">
            <v>UNIDAD</v>
          </cell>
        </row>
        <row r="2015">
          <cell r="B2015">
            <v>60121535</v>
          </cell>
          <cell r="C2015" t="str">
            <v>Borradores de goma</v>
          </cell>
          <cell r="D2015">
            <v>342</v>
          </cell>
          <cell r="E2015">
            <v>2500</v>
          </cell>
          <cell r="F2015" t="str">
            <v>UNIDAD</v>
          </cell>
        </row>
        <row r="2016">
          <cell r="B2016">
            <v>60121601</v>
          </cell>
          <cell r="C2016" t="str">
            <v>Maniquies de madera</v>
          </cell>
          <cell r="D2016">
            <v>541</v>
          </cell>
          <cell r="E2016">
            <v>33264</v>
          </cell>
          <cell r="F2016" t="str">
            <v>PULGADA</v>
          </cell>
        </row>
        <row r="2017">
          <cell r="B2017">
            <v>60121602</v>
          </cell>
          <cell r="C2017" t="str">
            <v>Espejos o paneles acrilicos transparentes</v>
          </cell>
          <cell r="D2017">
            <v>345</v>
          </cell>
          <cell r="E2017">
            <v>7500</v>
          </cell>
          <cell r="F2017" t="str">
            <v>Unidad (Nr</v>
          </cell>
        </row>
        <row r="2018">
          <cell r="B2018">
            <v>60121702</v>
          </cell>
          <cell r="C2018" t="str">
            <v>Almohadilla de sellos de caucho de estampacion</v>
          </cell>
          <cell r="D2018">
            <v>342</v>
          </cell>
          <cell r="E2018">
            <v>3949</v>
          </cell>
          <cell r="F2018" t="str">
            <v>UNIDAD</v>
          </cell>
        </row>
        <row r="2019">
          <cell r="B2019">
            <v>60121716</v>
          </cell>
          <cell r="C2019" t="str">
            <v>Accesorios de serigrafiado</v>
          </cell>
          <cell r="D2019">
            <v>544</v>
          </cell>
          <cell r="E2019">
            <v>15000</v>
          </cell>
          <cell r="F2019" t="str">
            <v>METRO</v>
          </cell>
        </row>
        <row r="2020">
          <cell r="B2020">
            <v>60121802</v>
          </cell>
          <cell r="C2020" t="str">
            <v>Tintas acrilicas de base acuosa</v>
          </cell>
          <cell r="D2020">
            <v>355</v>
          </cell>
          <cell r="E2020">
            <v>4520</v>
          </cell>
          <cell r="F2020" t="str">
            <v>UNIDAD</v>
          </cell>
        </row>
        <row r="2021">
          <cell r="B2021">
            <v>60121812</v>
          </cell>
          <cell r="C2021" t="str">
            <v>Tintas de caligrafia</v>
          </cell>
          <cell r="D2021">
            <v>355</v>
          </cell>
          <cell r="E2021">
            <v>13800</v>
          </cell>
          <cell r="F2021" t="str">
            <v>UNIDAD</v>
          </cell>
        </row>
        <row r="2022">
          <cell r="B2022">
            <v>60121911</v>
          </cell>
          <cell r="C2022" t="str">
            <v>Tela de batik</v>
          </cell>
          <cell r="D2022">
            <v>323</v>
          </cell>
          <cell r="E2022">
            <v>500</v>
          </cell>
          <cell r="F2022" t="str">
            <v>UNIDAD</v>
          </cell>
        </row>
        <row r="2023">
          <cell r="B2023">
            <v>60122101</v>
          </cell>
          <cell r="C2023" t="str">
            <v>Mechas de velas artesanales</v>
          </cell>
          <cell r="D2023">
            <v>342</v>
          </cell>
          <cell r="E2023">
            <v>40944</v>
          </cell>
          <cell r="F2023" t="str">
            <v>Unidad (Nr</v>
          </cell>
        </row>
        <row r="2024">
          <cell r="B2024">
            <v>60122202</v>
          </cell>
          <cell r="C2024" t="str">
            <v>Materiales de acabado</v>
          </cell>
          <cell r="D2024">
            <v>342</v>
          </cell>
          <cell r="E2024">
            <v>5000</v>
          </cell>
          <cell r="F2024" t="str">
            <v>Unidad (Nr</v>
          </cell>
        </row>
        <row r="2025">
          <cell r="B2025">
            <v>60122401</v>
          </cell>
          <cell r="C2025" t="str">
            <v>Fragmentos de vidrios de colores</v>
          </cell>
          <cell r="D2025">
            <v>345</v>
          </cell>
          <cell r="E2025">
            <v>80000</v>
          </cell>
          <cell r="F2025" t="str">
            <v>M2</v>
          </cell>
        </row>
        <row r="2026">
          <cell r="B2026">
            <v>60122501</v>
          </cell>
          <cell r="C2026" t="str">
            <v>Utensilios de formacion de papel</v>
          </cell>
          <cell r="D2026">
            <v>346</v>
          </cell>
          <cell r="E2026">
            <v>30546</v>
          </cell>
          <cell r="F2026" t="str">
            <v>UNIDAD</v>
          </cell>
        </row>
        <row r="2027">
          <cell r="B2027">
            <v>60122503</v>
          </cell>
          <cell r="C2027" t="str">
            <v>Bandejas o placas de papel</v>
          </cell>
          <cell r="D2027">
            <v>334</v>
          </cell>
          <cell r="E2027">
            <v>3457</v>
          </cell>
          <cell r="F2027" t="str">
            <v>PAQUETE</v>
          </cell>
        </row>
        <row r="2028">
          <cell r="B2028">
            <v>60122504</v>
          </cell>
          <cell r="C2028" t="str">
            <v>Filtros de papel</v>
          </cell>
          <cell r="D2028">
            <v>334</v>
          </cell>
          <cell r="E2028">
            <v>5800</v>
          </cell>
          <cell r="F2028" t="str">
            <v>UNIDAD</v>
          </cell>
        </row>
        <row r="2029">
          <cell r="B2029">
            <v>60123204</v>
          </cell>
          <cell r="C2029" t="str">
            <v>Cintas decorativas</v>
          </cell>
          <cell r="D2029">
            <v>342</v>
          </cell>
          <cell r="E2029">
            <v>30000</v>
          </cell>
          <cell r="F2029" t="str">
            <v>UNIDAD</v>
          </cell>
        </row>
        <row r="2030">
          <cell r="B2030">
            <v>60123402</v>
          </cell>
          <cell r="C2030" t="str">
            <v>Ojos moviles autoadhesivos</v>
          </cell>
          <cell r="D2030">
            <v>342</v>
          </cell>
          <cell r="E2030">
            <v>6105</v>
          </cell>
          <cell r="F2030" t="str">
            <v>PAQUETE</v>
          </cell>
        </row>
        <row r="2031">
          <cell r="B2031">
            <v>60123501</v>
          </cell>
          <cell r="C2031" t="str">
            <v>Materiales de cuero o de acordonado de cuero</v>
          </cell>
          <cell r="D2031">
            <v>325</v>
          </cell>
          <cell r="E2031">
            <v>20000</v>
          </cell>
          <cell r="F2031" t="str">
            <v>UNIDAD</v>
          </cell>
        </row>
        <row r="2032">
          <cell r="B2032">
            <v>60123502</v>
          </cell>
          <cell r="C2032" t="str">
            <v>Accesorios de cuero</v>
          </cell>
          <cell r="D2032">
            <v>325</v>
          </cell>
          <cell r="E2032">
            <v>21428</v>
          </cell>
          <cell r="F2032" t="str">
            <v>UNIDAD</v>
          </cell>
        </row>
        <row r="2033">
          <cell r="B2033">
            <v>60123601</v>
          </cell>
          <cell r="C2033" t="str">
            <v>Pegamento de purpurina</v>
          </cell>
          <cell r="D2033">
            <v>342</v>
          </cell>
          <cell r="E2033">
            <v>4620</v>
          </cell>
          <cell r="F2033" t="str">
            <v>UNIDAD</v>
          </cell>
        </row>
        <row r="2034">
          <cell r="B2034">
            <v>60123701</v>
          </cell>
          <cell r="C2034" t="str">
            <v>Cordon de macrame</v>
          </cell>
          <cell r="D2034">
            <v>342</v>
          </cell>
          <cell r="E2034">
            <v>1000</v>
          </cell>
          <cell r="F2034" t="str">
            <v>METRO</v>
          </cell>
        </row>
        <row r="2035">
          <cell r="B2035">
            <v>60124403</v>
          </cell>
          <cell r="C2035" t="str">
            <v>Alambre de aluminio</v>
          </cell>
          <cell r="D2035">
            <v>397</v>
          </cell>
          <cell r="E2035">
            <v>250000</v>
          </cell>
          <cell r="F2035" t="str">
            <v>ROLLO</v>
          </cell>
        </row>
        <row r="2036">
          <cell r="B2036">
            <v>60124405</v>
          </cell>
          <cell r="C2036" t="str">
            <v>Alambre de laton</v>
          </cell>
          <cell r="D2036">
            <v>397</v>
          </cell>
          <cell r="E2036">
            <v>10000</v>
          </cell>
          <cell r="F2036" t="str">
            <v>ROLLO</v>
          </cell>
        </row>
        <row r="2037">
          <cell r="B2037">
            <v>60124410</v>
          </cell>
          <cell r="C2037" t="str">
            <v>Placas de laminas de bronce</v>
          </cell>
          <cell r="D2037">
            <v>397</v>
          </cell>
          <cell r="E2037">
            <v>2750000</v>
          </cell>
          <cell r="F2037" t="str">
            <v>UNIDAD</v>
          </cell>
        </row>
        <row r="2038">
          <cell r="B2038">
            <v>60124506</v>
          </cell>
          <cell r="C2038" t="str">
            <v>Utensilios de plastico de arena o agua, moldes o juguetes</v>
          </cell>
          <cell r="D2038">
            <v>357</v>
          </cell>
          <cell r="E2038">
            <v>2500</v>
          </cell>
          <cell r="F2038" t="str">
            <v>UNIDAD</v>
          </cell>
        </row>
        <row r="2039">
          <cell r="B2039">
            <v>60131105</v>
          </cell>
          <cell r="C2039" t="str">
            <v>Silbato</v>
          </cell>
          <cell r="D2039">
            <v>534</v>
          </cell>
          <cell r="E2039">
            <v>65107</v>
          </cell>
          <cell r="F2039" t="str">
            <v>UNIDAD</v>
          </cell>
        </row>
        <row r="2040">
          <cell r="B2040">
            <v>60131111</v>
          </cell>
          <cell r="C2040" t="str">
            <v>Cuernos baritonos</v>
          </cell>
          <cell r="D2040">
            <v>534</v>
          </cell>
          <cell r="E2040">
            <v>4548970</v>
          </cell>
          <cell r="F2040" t="str">
            <v>UNIDAD</v>
          </cell>
        </row>
        <row r="2041">
          <cell r="B2041">
            <v>70111713</v>
          </cell>
          <cell r="C2041" t="str">
            <v>Servicios de gestion o mantenimiento de parques</v>
          </cell>
          <cell r="D2041">
            <v>242</v>
          </cell>
          <cell r="E2041">
            <v>833500</v>
          </cell>
          <cell r="F2041" t="str">
            <v>Evento</v>
          </cell>
        </row>
        <row r="2042">
          <cell r="B2042">
            <v>70122001</v>
          </cell>
          <cell r="C2042" t="str">
            <v>Nutricion animal</v>
          </cell>
          <cell r="D2042">
            <v>312</v>
          </cell>
          <cell r="E2042">
            <v>400</v>
          </cell>
          <cell r="F2042" t="str">
            <v>KILO</v>
          </cell>
        </row>
        <row r="2043">
          <cell r="B2043">
            <v>70122006</v>
          </cell>
          <cell r="C2043" t="str">
            <v>Servicios de vacunacion animal</v>
          </cell>
          <cell r="D2043">
            <v>356</v>
          </cell>
          <cell r="E2043">
            <v>2000</v>
          </cell>
          <cell r="F2043" t="str">
            <v>UNIDAD</v>
          </cell>
        </row>
        <row r="2044">
          <cell r="B2044">
            <v>71161413</v>
          </cell>
          <cell r="C2044" t="str">
            <v>Servicios de construccion o fabricacion del pozo</v>
          </cell>
          <cell r="D2044">
            <v>522</v>
          </cell>
          <cell r="E2044">
            <v>100000000</v>
          </cell>
          <cell r="F2044" t="str">
            <v>UNIDAD</v>
          </cell>
        </row>
        <row r="2045">
          <cell r="B2045">
            <v>72101506</v>
          </cell>
          <cell r="C2045" t="str">
            <v>Servicios de mantenimiento de ascensores</v>
          </cell>
          <cell r="D2045">
            <v>243</v>
          </cell>
          <cell r="E2045">
            <v>400000</v>
          </cell>
          <cell r="F2045" t="str">
            <v>EVENTO</v>
          </cell>
        </row>
        <row r="2046">
          <cell r="B2046">
            <v>72101605</v>
          </cell>
          <cell r="C2046" t="str">
            <v>Levantamiento o reparacion de techos</v>
          </cell>
          <cell r="D2046">
            <v>242</v>
          </cell>
          <cell r="E2046">
            <v>20000000</v>
          </cell>
          <cell r="F2046" t="str">
            <v>UNIDAD</v>
          </cell>
        </row>
        <row r="2047">
          <cell r="B2047">
            <v>72102002</v>
          </cell>
          <cell r="C2047" t="str">
            <v>Revestimientos o recubrimientos plasticos de materias estructurales</v>
          </cell>
          <cell r="D2047">
            <v>242</v>
          </cell>
          <cell r="E2047">
            <v>359640</v>
          </cell>
          <cell r="F2047" t="str">
            <v>UNIDAD</v>
          </cell>
        </row>
        <row r="2048">
          <cell r="B2048">
            <v>72102103</v>
          </cell>
          <cell r="C2048" t="str">
            <v>Servicios de exterminacion o fumigacion</v>
          </cell>
          <cell r="D2048">
            <v>245</v>
          </cell>
          <cell r="E2048">
            <v>70000</v>
          </cell>
          <cell r="F2048" t="str">
            <v>UNIDAD</v>
          </cell>
        </row>
        <row r="2049">
          <cell r="B2049">
            <v>72102105</v>
          </cell>
          <cell r="C2049" t="str">
            <v>Trampas para animales</v>
          </cell>
          <cell r="D2049">
            <v>354</v>
          </cell>
          <cell r="E2049">
            <v>6000</v>
          </cell>
          <cell r="F2049" t="str">
            <v>UNIDAD</v>
          </cell>
        </row>
        <row r="2050">
          <cell r="B2050">
            <v>72102106</v>
          </cell>
          <cell r="C2050" t="str">
            <v>Control de roedores</v>
          </cell>
          <cell r="D2050">
            <v>354</v>
          </cell>
          <cell r="E2050">
            <v>891000</v>
          </cell>
          <cell r="F2050" t="str">
            <v>CAJA</v>
          </cell>
        </row>
        <row r="2051">
          <cell r="B2051">
            <v>72102201</v>
          </cell>
          <cell r="C2051" t="str">
            <v>Instalacion o servicio de sistemas de energia electrica</v>
          </cell>
          <cell r="D2051">
            <v>243</v>
          </cell>
          <cell r="E2051">
            <v>2500000</v>
          </cell>
          <cell r="F2051" t="str">
            <v>Evento</v>
          </cell>
        </row>
        <row r="2052">
          <cell r="B2052">
            <v>72102203</v>
          </cell>
          <cell r="C2052" t="str">
            <v>Instalacion de equipos de comunicaciones</v>
          </cell>
          <cell r="D2052">
            <v>243</v>
          </cell>
          <cell r="E2052">
            <v>100000</v>
          </cell>
          <cell r="F2052" t="str">
            <v>Evento</v>
          </cell>
        </row>
        <row r="2053">
          <cell r="B2053">
            <v>72102204</v>
          </cell>
          <cell r="C2053" t="str">
            <v>Instalacion de sistemas de seguridad</v>
          </cell>
          <cell r="D2053">
            <v>243</v>
          </cell>
          <cell r="E2053">
            <v>840000000</v>
          </cell>
          <cell r="F2053" t="str">
            <v>UNIDAD</v>
          </cell>
        </row>
        <row r="2054">
          <cell r="B2054">
            <v>72102205</v>
          </cell>
          <cell r="C2054" t="str">
            <v>Asistencia o mantenimiento de servicio de telecomunicaciones</v>
          </cell>
          <cell r="D2054">
            <v>243</v>
          </cell>
          <cell r="E2054">
            <v>15900000</v>
          </cell>
          <cell r="F2054" t="str">
            <v>UNIDAD</v>
          </cell>
        </row>
        <row r="2055">
          <cell r="B2055">
            <v>72102207</v>
          </cell>
          <cell r="C2055" t="str">
            <v>Ingenieria aerea para equipo de comunicaciones</v>
          </cell>
          <cell r="D2055">
            <v>522</v>
          </cell>
          <cell r="E2055">
            <v>100000000</v>
          </cell>
          <cell r="F2055" t="str">
            <v>Evento</v>
          </cell>
        </row>
        <row r="2056">
          <cell r="B2056">
            <v>72102302</v>
          </cell>
          <cell r="C2056" t="str">
            <v>Instalacion, reparacion o mantenimiento de sistemas de calefaccion</v>
          </cell>
          <cell r="D2056">
            <v>243</v>
          </cell>
          <cell r="E2056">
            <v>150000</v>
          </cell>
          <cell r="F2056" t="str">
            <v>UNIDAD</v>
          </cell>
        </row>
        <row r="2057">
          <cell r="B2057">
            <v>72102305</v>
          </cell>
          <cell r="C2057" t="str">
            <v>Servicios de reparacion, mantenimiento o reparacion de aire acondicionado</v>
          </cell>
          <cell r="D2057">
            <v>243</v>
          </cell>
          <cell r="E2057">
            <v>290000</v>
          </cell>
          <cell r="F2057" t="str">
            <v>UNIDAD</v>
          </cell>
        </row>
        <row r="2058">
          <cell r="B2058">
            <v>72102404</v>
          </cell>
          <cell r="C2058" t="str">
            <v>Aplicacion de pintura industrial o especializada (aviones, barcos, puentes)</v>
          </cell>
          <cell r="D2058">
            <v>241</v>
          </cell>
          <cell r="E2058">
            <v>16500</v>
          </cell>
          <cell r="F2058" t="str">
            <v>LITRO</v>
          </cell>
        </row>
        <row r="2059">
          <cell r="B2059">
            <v>72102501</v>
          </cell>
          <cell r="C2059" t="str">
            <v>Mamposteria de ladrillo</v>
          </cell>
          <cell r="D2059">
            <v>242</v>
          </cell>
          <cell r="E2059">
            <v>70000</v>
          </cell>
          <cell r="F2059" t="str">
            <v>M2</v>
          </cell>
        </row>
        <row r="2060">
          <cell r="B2060">
            <v>72102504</v>
          </cell>
          <cell r="C2060" t="str">
            <v>Construccion de muros de contencion</v>
          </cell>
          <cell r="D2060">
            <v>522</v>
          </cell>
          <cell r="E2060">
            <v>106396000</v>
          </cell>
          <cell r="F2060" t="str">
            <v>EVENTO</v>
          </cell>
        </row>
        <row r="2061">
          <cell r="B2061" t="str">
            <v>72102504</v>
          </cell>
          <cell r="C2061" t="str">
            <v>Construcción de muro perimetral</v>
          </cell>
          <cell r="D2061">
            <v>521</v>
          </cell>
        </row>
        <row r="2062">
          <cell r="B2062" t="str">
            <v>72102504</v>
          </cell>
          <cell r="C2062" t="str">
            <v>Construccion de muro transversal</v>
          </cell>
          <cell r="D2062">
            <v>521</v>
          </cell>
        </row>
        <row r="2063">
          <cell r="B2063" t="str">
            <v>72102507</v>
          </cell>
          <cell r="C2063" t="str">
            <v>Servicio de aislacion termica de pared</v>
          </cell>
        </row>
        <row r="2064">
          <cell r="B2064" t="str">
            <v>72102507</v>
          </cell>
          <cell r="C2064" t="str">
            <v>Servicion de aislacion termica de cimiento</v>
          </cell>
        </row>
        <row r="2065">
          <cell r="B2065" t="str">
            <v>72102507</v>
          </cell>
          <cell r="C2065" t="str">
            <v>Servicio de aislacion termica de tanques para combustible</v>
          </cell>
        </row>
        <row r="2066">
          <cell r="B2066" t="str">
            <v>72102507</v>
          </cell>
          <cell r="C2066" t="str">
            <v>Servicio de aislacion termica de techo</v>
          </cell>
        </row>
        <row r="2067">
          <cell r="B2067" t="str">
            <v>72102508</v>
          </cell>
          <cell r="C2067" t="str">
            <v>Restauracion o reparacion de azulejos</v>
          </cell>
        </row>
        <row r="2068">
          <cell r="B2068" t="str">
            <v>72102508</v>
          </cell>
          <cell r="C2068" t="str">
            <v>Restauracion o reparacion de pisos</v>
          </cell>
        </row>
        <row r="2069">
          <cell r="B2069" t="str">
            <v>72102601</v>
          </cell>
          <cell r="C2069" t="str">
            <v>Servicio de carpinteria</v>
          </cell>
        </row>
        <row r="2070">
          <cell r="B2070">
            <v>72102602</v>
          </cell>
          <cell r="C2070" t="str">
            <v>Instalacion o mantenimiento de mobiliarios</v>
          </cell>
          <cell r="D2070">
            <v>242</v>
          </cell>
          <cell r="E2070">
            <v>4180775</v>
          </cell>
          <cell r="F2070" t="str">
            <v>Evento</v>
          </cell>
        </row>
        <row r="2071">
          <cell r="B2071" t="str">
            <v>72102602</v>
          </cell>
          <cell r="C2071" t="str">
            <v>Colocacion de marcos para puertas y ventanas</v>
          </cell>
        </row>
        <row r="2072">
          <cell r="B2072" t="str">
            <v>72102602</v>
          </cell>
          <cell r="C2072" t="str">
            <v>Mantenimiento y reparacion de puertas y ventanas</v>
          </cell>
        </row>
        <row r="2073">
          <cell r="B2073" t="str">
            <v>72102602</v>
          </cell>
          <cell r="C2073" t="str">
            <v>Mantenimiento y reparacion de muebles</v>
          </cell>
        </row>
        <row r="2074">
          <cell r="B2074" t="str">
            <v>72102602</v>
          </cell>
          <cell r="C2074" t="str">
            <v>Mantenimiento y reparacion de mamparas</v>
          </cell>
        </row>
        <row r="2075">
          <cell r="B2075" t="str">
            <v>72102602</v>
          </cell>
          <cell r="C2075" t="str">
            <v>Desmonte y/o Colocacion de puertas y ventanas</v>
          </cell>
        </row>
        <row r="2076">
          <cell r="B2076" t="str">
            <v>72102602</v>
          </cell>
          <cell r="C2076" t="str">
            <v>Colocación de polarizado en ventanas o puertas</v>
          </cell>
        </row>
        <row r="2077">
          <cell r="B2077" t="str">
            <v>72102602</v>
          </cell>
          <cell r="C2077" t="str">
            <v>Colocacion de muebles</v>
          </cell>
        </row>
        <row r="2078">
          <cell r="B2078" t="str">
            <v>72102602</v>
          </cell>
          <cell r="C2078" t="str">
            <v>Colocacion de vidrios</v>
          </cell>
        </row>
        <row r="2079">
          <cell r="B2079" t="str">
            <v>72102602</v>
          </cell>
          <cell r="C2079" t="str">
            <v>Desmonte y/o Colocacion de mamparas</v>
          </cell>
        </row>
        <row r="2080">
          <cell r="B2080" t="str">
            <v>72102701</v>
          </cell>
          <cell r="C2080" t="str">
            <v>Mantenimiento  de pisos de parquet</v>
          </cell>
        </row>
        <row r="2081">
          <cell r="B2081" t="str">
            <v>72102702</v>
          </cell>
          <cell r="C2081" t="str">
            <v>Instalación de adoquines</v>
          </cell>
        </row>
        <row r="2082">
          <cell r="B2082" t="str">
            <v>72102702</v>
          </cell>
          <cell r="C2082" t="str">
            <v>Revestimiento de pisos</v>
          </cell>
        </row>
        <row r="2083">
          <cell r="B2083" t="str">
            <v>72102702</v>
          </cell>
          <cell r="C2083" t="str">
            <v>Colocacion de pisos</v>
          </cell>
        </row>
        <row r="2084">
          <cell r="B2084" t="str">
            <v>72102703</v>
          </cell>
          <cell r="C2084" t="str">
            <v>Servicio de Pulido y encerado de piso</v>
          </cell>
        </row>
        <row r="2085">
          <cell r="B2085">
            <v>72102801</v>
          </cell>
          <cell r="C2085" t="str">
            <v>Renovacion de edificios, mojones y monumentos</v>
          </cell>
          <cell r="D2085">
            <v>242</v>
          </cell>
          <cell r="E2085">
            <v>210000000</v>
          </cell>
          <cell r="F2085" t="str">
            <v>EVENTO</v>
          </cell>
        </row>
        <row r="2086">
          <cell r="B2086" t="str">
            <v>72102801</v>
          </cell>
          <cell r="C2086" t="str">
            <v>Remodelación de edificio</v>
          </cell>
          <cell r="D2086">
            <v>522</v>
          </cell>
        </row>
        <row r="2087">
          <cell r="B2087">
            <v>72102802</v>
          </cell>
          <cell r="C2087" t="str">
            <v>Restauracion de edificios, mojones o monumentos</v>
          </cell>
          <cell r="D2087">
            <v>242</v>
          </cell>
          <cell r="E2087">
            <v>110000000</v>
          </cell>
          <cell r="F2087" t="str">
            <v>Evento</v>
          </cell>
        </row>
        <row r="2088">
          <cell r="B2088" t="str">
            <v>72102802</v>
          </cell>
          <cell r="C2088" t="str">
            <v>Mantenimiento y reparacion de caseta</v>
          </cell>
          <cell r="D2088">
            <v>521</v>
          </cell>
        </row>
        <row r="2089">
          <cell r="B2089" t="str">
            <v>72102802</v>
          </cell>
          <cell r="C2089" t="str">
            <v>Restauración de aulas</v>
          </cell>
        </row>
        <row r="2090">
          <cell r="B2090" t="str">
            <v>72102802</v>
          </cell>
          <cell r="C2090" t="str">
            <v>Mantenimiento y reparacion de muelle</v>
          </cell>
        </row>
        <row r="2091">
          <cell r="B2091" t="str">
            <v>72102802</v>
          </cell>
          <cell r="C2091" t="str">
            <v>Mantenimiento y Reparacion de Planta Alcoholera</v>
          </cell>
        </row>
        <row r="2092">
          <cell r="B2092" t="str">
            <v>72102802</v>
          </cell>
          <cell r="C2092" t="str">
            <v>Mantenimiento y Reparacion de deposito o salones</v>
          </cell>
        </row>
        <row r="2093">
          <cell r="B2093" t="str">
            <v>72102802</v>
          </cell>
          <cell r="C2093" t="str">
            <v>Mantenimiento y Reparacion de puentes</v>
          </cell>
          <cell r="D2093">
            <v>521</v>
          </cell>
        </row>
        <row r="2094">
          <cell r="B2094" t="str">
            <v>72102802</v>
          </cell>
          <cell r="C2094" t="str">
            <v>Mantenimiento de camara septica</v>
          </cell>
        </row>
        <row r="2095">
          <cell r="B2095" t="str">
            <v>72102802</v>
          </cell>
          <cell r="C2095" t="str">
            <v>Reparacion y mantenimiento de bano</v>
          </cell>
          <cell r="D2095">
            <v>521</v>
          </cell>
        </row>
        <row r="2096">
          <cell r="B2096" t="str">
            <v>72102802</v>
          </cell>
          <cell r="C2096" t="str">
            <v>Refaccion de mataderia</v>
          </cell>
        </row>
        <row r="2097">
          <cell r="B2097" t="str">
            <v>72102802</v>
          </cell>
          <cell r="C2097" t="str">
            <v>Reparación  y/o mantenimiento de edificio</v>
          </cell>
          <cell r="D2097">
            <v>242</v>
          </cell>
        </row>
        <row r="2098">
          <cell r="B2098" t="str">
            <v>72102802</v>
          </cell>
          <cell r="C2098" t="str">
            <v>Mantenimiento, Reparacion y Servicio de limpieza de cementerio</v>
          </cell>
          <cell r="D2098">
            <v>242</v>
          </cell>
        </row>
        <row r="2099">
          <cell r="B2099" t="str">
            <v>72102802</v>
          </cell>
          <cell r="C2099" t="str">
            <v>Servicio de mantenimiento de muro de contencion</v>
          </cell>
          <cell r="D2099">
            <v>521</v>
          </cell>
        </row>
        <row r="2100">
          <cell r="B2100" t="str">
            <v>72102802</v>
          </cell>
          <cell r="C2100" t="str">
            <v>Restauracion de iglesia</v>
          </cell>
          <cell r="D2100">
            <v>521</v>
          </cell>
        </row>
        <row r="2101">
          <cell r="B2101">
            <v>72102903</v>
          </cell>
          <cell r="C2101" t="str">
            <v>Mantenimiento de carreteras o aparcamientos, reparaciones o servicios</v>
          </cell>
          <cell r="D2101">
            <v>241</v>
          </cell>
          <cell r="E2101">
            <v>4783333</v>
          </cell>
          <cell r="F2101" t="str">
            <v>Evento</v>
          </cell>
        </row>
        <row r="2102">
          <cell r="B2102">
            <v>72102904</v>
          </cell>
          <cell r="C2102" t="str">
            <v>Servicios de barrido de carreteras o aparcamientos</v>
          </cell>
          <cell r="D2102">
            <v>241</v>
          </cell>
          <cell r="E2102">
            <v>33260000</v>
          </cell>
          <cell r="F2102" t="str">
            <v>UNIDAD</v>
          </cell>
        </row>
        <row r="2103">
          <cell r="B2103">
            <v>72102905</v>
          </cell>
          <cell r="C2103" t="str">
            <v>Mantenimiento de terrenos</v>
          </cell>
          <cell r="D2103">
            <v>242</v>
          </cell>
          <cell r="E2103">
            <v>15000000</v>
          </cell>
          <cell r="F2103" t="str">
            <v>EVENTO</v>
          </cell>
        </row>
        <row r="2104">
          <cell r="B2104" t="str">
            <v>72102905</v>
          </cell>
          <cell r="C2104" t="str">
            <v>Relleno y compactacion de terreno</v>
          </cell>
        </row>
        <row r="2105">
          <cell r="B2105" t="str">
            <v>72103001</v>
          </cell>
          <cell r="C2105" t="str">
            <v>Desmonte de terreno</v>
          </cell>
        </row>
        <row r="2106">
          <cell r="B2106" t="str">
            <v>72103001</v>
          </cell>
          <cell r="C2106" t="str">
            <v>Desbroce</v>
          </cell>
        </row>
        <row r="2107">
          <cell r="B2107" t="str">
            <v>72103002</v>
          </cell>
          <cell r="C2107" t="str">
            <v>Servicio de nivelado de terreno</v>
          </cell>
        </row>
        <row r="2108">
          <cell r="B2108" t="str">
            <v>72103002</v>
          </cell>
          <cell r="C2108" t="str">
            <v>Servicio de remosion y excavacion de terreno</v>
          </cell>
        </row>
        <row r="2109">
          <cell r="B2109" t="str">
            <v>72103004</v>
          </cell>
          <cell r="C2109" t="str">
            <v>Servicio de Excavación Estructural</v>
          </cell>
        </row>
        <row r="2110">
          <cell r="B2110" t="str">
            <v>72103004</v>
          </cell>
          <cell r="C2110" t="str">
            <v>Servicio de Excavación no clasificada</v>
          </cell>
        </row>
        <row r="2111">
          <cell r="B2111" t="str">
            <v>72103004</v>
          </cell>
          <cell r="C2111" t="str">
            <v>Servicio de Excavación de Zanja de Drenaje</v>
          </cell>
        </row>
        <row r="2112">
          <cell r="B2112" t="str">
            <v>72103004</v>
          </cell>
          <cell r="C2112" t="str">
            <v>Servicio de excavacion de bolsones</v>
          </cell>
        </row>
        <row r="2113">
          <cell r="B2113" t="str">
            <v>72103004</v>
          </cell>
          <cell r="C2113" t="str">
            <v>Servicio de excavacion en rocas</v>
          </cell>
        </row>
        <row r="2114">
          <cell r="B2114">
            <v>72131501</v>
          </cell>
          <cell r="C2114" t="str">
            <v>Construccion de apartamentos</v>
          </cell>
          <cell r="D2114">
            <v>522</v>
          </cell>
          <cell r="E2114">
            <v>340000000</v>
          </cell>
          <cell r="F2114" t="str">
            <v>EVENTO</v>
          </cell>
        </row>
        <row r="2115">
          <cell r="B2115">
            <v>72131502</v>
          </cell>
          <cell r="C2115" t="str">
            <v>Construccion casera uni-familiar</v>
          </cell>
          <cell r="D2115">
            <v>522</v>
          </cell>
          <cell r="E2115">
            <v>50000000</v>
          </cell>
          <cell r="F2115" t="str">
            <v>EVENTO</v>
          </cell>
        </row>
        <row r="2116">
          <cell r="B2116" t="str">
            <v>72131502</v>
          </cell>
          <cell r="C2116" t="str">
            <v>Construccion de albergue</v>
          </cell>
          <cell r="D2116">
            <v>521</v>
          </cell>
        </row>
        <row r="2117">
          <cell r="B2117" t="str">
            <v>72131502</v>
          </cell>
          <cell r="C2117" t="str">
            <v>Construcción de viviendas tipo dúplex de 3D</v>
          </cell>
          <cell r="D2117">
            <v>522</v>
          </cell>
        </row>
        <row r="2118">
          <cell r="B2118" t="str">
            <v>72131502</v>
          </cell>
          <cell r="C2118" t="str">
            <v>Construcción de infraestructura basicas red vial, red de agua potable y red de energia electrica</v>
          </cell>
          <cell r="D2118">
            <v>521</v>
          </cell>
        </row>
        <row r="2119">
          <cell r="B2119" t="str">
            <v>72131502</v>
          </cell>
          <cell r="C2119" t="str">
            <v>Construcción de vivienda económica tipo A1</v>
          </cell>
          <cell r="D2119">
            <v>522</v>
          </cell>
        </row>
        <row r="2120">
          <cell r="B2120" t="str">
            <v>72131502</v>
          </cell>
          <cell r="C2120" t="str">
            <v>Construcción de vivienda económica tipo A2</v>
          </cell>
          <cell r="D2120">
            <v>522</v>
          </cell>
        </row>
        <row r="2121">
          <cell r="B2121">
            <v>72131601</v>
          </cell>
          <cell r="C2121" t="str">
            <v>Construccion de centrales electricas</v>
          </cell>
          <cell r="D2121">
            <v>526</v>
          </cell>
          <cell r="E2121">
            <v>606000000</v>
          </cell>
          <cell r="F2121" t="str">
            <v>EVENTO</v>
          </cell>
        </row>
        <row r="2122">
          <cell r="B2122" t="str">
            <v>72131601</v>
          </cell>
          <cell r="C2122" t="str">
            <v>Construccion y/o instalacion de fabrica</v>
          </cell>
          <cell r="D2122">
            <v>522</v>
          </cell>
        </row>
        <row r="2123">
          <cell r="B2123" t="str">
            <v>72131601</v>
          </cell>
          <cell r="C2123" t="str">
            <v>Construccion de quincho</v>
          </cell>
          <cell r="D2123">
            <v>522</v>
          </cell>
        </row>
        <row r="2124">
          <cell r="B2124" t="str">
            <v>72131601</v>
          </cell>
          <cell r="C2124" t="str">
            <v>Construccion de salon</v>
          </cell>
          <cell r="D2124">
            <v>522</v>
          </cell>
        </row>
        <row r="2125">
          <cell r="B2125" t="str">
            <v>72131601</v>
          </cell>
          <cell r="C2125" t="str">
            <v>Construccion de iglesia</v>
          </cell>
          <cell r="D2125">
            <v>522</v>
          </cell>
        </row>
        <row r="2126">
          <cell r="B2126" t="str">
            <v>72131601</v>
          </cell>
          <cell r="C2126" t="str">
            <v>Construccion de refugio peatonal</v>
          </cell>
          <cell r="D2126">
            <v>521</v>
          </cell>
        </row>
        <row r="2127">
          <cell r="B2127" t="str">
            <v>72131601</v>
          </cell>
          <cell r="C2127" t="str">
            <v>Construccion de portico</v>
          </cell>
          <cell r="D2127">
            <v>521</v>
          </cell>
        </row>
        <row r="2128">
          <cell r="B2128" t="str">
            <v>72131601</v>
          </cell>
          <cell r="C2128" t="str">
            <v>Construccion de aula</v>
          </cell>
          <cell r="D2128">
            <v>522</v>
          </cell>
        </row>
        <row r="2129">
          <cell r="B2129" t="str">
            <v>72131601</v>
          </cell>
          <cell r="C2129" t="str">
            <v>Construccion de terminal</v>
          </cell>
          <cell r="D2129">
            <v>521</v>
          </cell>
        </row>
        <row r="2130">
          <cell r="B2130" t="str">
            <v>72131601</v>
          </cell>
          <cell r="C2130" t="str">
            <v>Construccion de tanque de agua elevado</v>
          </cell>
          <cell r="D2130">
            <v>522</v>
          </cell>
        </row>
        <row r="2131">
          <cell r="B2131" t="str">
            <v>72131601</v>
          </cell>
          <cell r="C2131" t="str">
            <v>Construcción de deposito</v>
          </cell>
          <cell r="D2131">
            <v>522</v>
          </cell>
        </row>
        <row r="2132">
          <cell r="B2132" t="str">
            <v>72131601</v>
          </cell>
          <cell r="C2132" t="str">
            <v>Construccion de inmueble deportivo y recreativo</v>
          </cell>
          <cell r="D2132">
            <v>522</v>
          </cell>
        </row>
        <row r="2133">
          <cell r="B2133" t="str">
            <v>72131601</v>
          </cell>
          <cell r="C2133" t="str">
            <v>Construccion de caseta</v>
          </cell>
          <cell r="D2133">
            <v>522</v>
          </cell>
        </row>
        <row r="2134">
          <cell r="B2134" t="str">
            <v>72131601</v>
          </cell>
          <cell r="C2134" t="str">
            <v>Construccion de bano</v>
          </cell>
          <cell r="D2134">
            <v>522</v>
          </cell>
        </row>
        <row r="2135">
          <cell r="B2135" t="str">
            <v>72131601</v>
          </cell>
          <cell r="C2135" t="str">
            <v>Construccion de plaza y parque</v>
          </cell>
          <cell r="D2135">
            <v>522</v>
          </cell>
        </row>
        <row r="2136">
          <cell r="B2136" t="str">
            <v>72131601</v>
          </cell>
          <cell r="C2136" t="str">
            <v>Construccion de Centro Educativo</v>
          </cell>
          <cell r="D2136">
            <v>522</v>
          </cell>
        </row>
        <row r="2137">
          <cell r="B2137" t="str">
            <v>72131601</v>
          </cell>
          <cell r="C2137" t="str">
            <v>Construccion de cercado perimetral</v>
          </cell>
          <cell r="D2137">
            <v>521</v>
          </cell>
        </row>
        <row r="2138">
          <cell r="B2138" t="str">
            <v>72131601</v>
          </cell>
          <cell r="C2138" t="str">
            <v>Construccion e instalaciones electricas</v>
          </cell>
          <cell r="D2138">
            <v>521</v>
          </cell>
        </row>
        <row r="2139">
          <cell r="B2139" t="str">
            <v>72131601</v>
          </cell>
          <cell r="C2139" t="str">
            <v>Ampliacion de inmuebles</v>
          </cell>
          <cell r="D2139">
            <v>522</v>
          </cell>
        </row>
        <row r="2140">
          <cell r="B2140" t="str">
            <v>72131601</v>
          </cell>
          <cell r="C2140" t="str">
            <v>Construccion de Tinglado</v>
          </cell>
          <cell r="D2140">
            <v>522</v>
          </cell>
        </row>
        <row r="2141">
          <cell r="B2141" t="str">
            <v>72131601</v>
          </cell>
          <cell r="C2141" t="str">
            <v>Construccion de Edificio</v>
          </cell>
          <cell r="D2141">
            <v>522</v>
          </cell>
        </row>
        <row r="2142">
          <cell r="B2142" t="str">
            <v>72131601</v>
          </cell>
          <cell r="C2142" t="str">
            <v>Construccion de Puesto de Control</v>
          </cell>
          <cell r="D2142">
            <v>522</v>
          </cell>
        </row>
        <row r="2143">
          <cell r="B2143">
            <v>72131701</v>
          </cell>
          <cell r="C2143" t="str">
            <v>Pavimentar o hacer la superficie de carreteras o caminos</v>
          </cell>
          <cell r="D2143">
            <v>521</v>
          </cell>
          <cell r="E2143">
            <v>50000000</v>
          </cell>
          <cell r="F2143" t="str">
            <v>UNIDAD</v>
          </cell>
        </row>
        <row r="2144">
          <cell r="B2144" t="str">
            <v>72131701</v>
          </cell>
          <cell r="C2144" t="str">
            <v>Mantenimiento de asfaltado</v>
          </cell>
          <cell r="D2144">
            <v>521</v>
          </cell>
        </row>
        <row r="2145">
          <cell r="B2145" t="str">
            <v>72131701</v>
          </cell>
          <cell r="C2145" t="str">
            <v>Construccion de pavimento de Hº</v>
          </cell>
          <cell r="D2145">
            <v>521</v>
          </cell>
        </row>
        <row r="2146">
          <cell r="B2146" t="str">
            <v>72131701</v>
          </cell>
          <cell r="C2146" t="str">
            <v>Construccion de enripiado</v>
          </cell>
          <cell r="D2146">
            <v>521</v>
          </cell>
        </row>
        <row r="2147">
          <cell r="B2147" t="str">
            <v>72131701</v>
          </cell>
          <cell r="C2147" t="str">
            <v>Construccion de banquina</v>
          </cell>
          <cell r="D2147">
            <v>521</v>
          </cell>
        </row>
        <row r="2148">
          <cell r="B2148" t="str">
            <v>72131701</v>
          </cell>
          <cell r="C2148" t="str">
            <v>Construccion de terraplen</v>
          </cell>
          <cell r="D2148">
            <v>521</v>
          </cell>
        </row>
        <row r="2149">
          <cell r="B2149" t="str">
            <v>72131701</v>
          </cell>
          <cell r="C2149" t="str">
            <v>Contruccion de alcantarilla</v>
          </cell>
          <cell r="D2149">
            <v>521</v>
          </cell>
        </row>
        <row r="2150">
          <cell r="B2150" t="str">
            <v>72131701</v>
          </cell>
          <cell r="C2150" t="str">
            <v>Reparacion de empedrado</v>
          </cell>
          <cell r="D2150">
            <v>521</v>
          </cell>
        </row>
        <row r="2151">
          <cell r="B2151" t="str">
            <v>72131701</v>
          </cell>
          <cell r="C2151" t="str">
            <v>Mantenimiento de camino terraplenado</v>
          </cell>
          <cell r="D2151">
            <v>521</v>
          </cell>
        </row>
        <row r="2152">
          <cell r="B2152" t="str">
            <v>72131701</v>
          </cell>
          <cell r="C2152" t="str">
            <v>Servicio de montaje/desmontaje de alambrado</v>
          </cell>
          <cell r="D2152">
            <v>521</v>
          </cell>
        </row>
        <row r="2153">
          <cell r="B2153" t="str">
            <v>72131701</v>
          </cell>
          <cell r="C2153" t="str">
            <v>Servicio de colocacion/desmontaje de barandas de seguridad para caminos</v>
          </cell>
          <cell r="D2153">
            <v>521</v>
          </cell>
        </row>
        <row r="2154">
          <cell r="B2154" t="str">
            <v>72131701</v>
          </cell>
          <cell r="C2154" t="str">
            <v>Mantenimiento de paseo central</v>
          </cell>
          <cell r="D2154">
            <v>521</v>
          </cell>
        </row>
        <row r="2155">
          <cell r="B2155" t="str">
            <v>72131701</v>
          </cell>
          <cell r="C2155" t="str">
            <v>Construccion de paseo central</v>
          </cell>
          <cell r="D2155">
            <v>521</v>
          </cell>
        </row>
        <row r="2156">
          <cell r="B2156" t="str">
            <v>72131701</v>
          </cell>
          <cell r="C2156" t="str">
            <v>Bacheos de calle</v>
          </cell>
          <cell r="D2156">
            <v>521</v>
          </cell>
        </row>
        <row r="2157">
          <cell r="B2157" t="str">
            <v>72131701</v>
          </cell>
          <cell r="C2157" t="str">
            <v>Recuperacion del nudo</v>
          </cell>
          <cell r="D2157">
            <v>521</v>
          </cell>
        </row>
        <row r="2158">
          <cell r="B2158">
            <v>72131701</v>
          </cell>
          <cell r="C2158" t="str">
            <v>Servicio de señalización de caminos</v>
          </cell>
          <cell r="D2158">
            <v>521</v>
          </cell>
        </row>
        <row r="2159">
          <cell r="B2159" t="str">
            <v>72131701</v>
          </cell>
          <cell r="C2159" t="str">
            <v>Construcción de empedrado</v>
          </cell>
          <cell r="D2159">
            <v>521</v>
          </cell>
        </row>
        <row r="2160">
          <cell r="B2160" t="str">
            <v>72131701</v>
          </cell>
          <cell r="C2160" t="str">
            <v>Mantenimiento de enripiado</v>
          </cell>
          <cell r="D2160">
            <v>521</v>
          </cell>
        </row>
        <row r="2161">
          <cell r="B2161" t="str">
            <v>72131701</v>
          </cell>
          <cell r="C2161" t="str">
            <v>Servicio de asfaltado o pavimentación</v>
          </cell>
          <cell r="D2161">
            <v>521</v>
          </cell>
        </row>
        <row r="2162">
          <cell r="B2162" t="str">
            <v>72131701</v>
          </cell>
          <cell r="C2162" t="str">
            <v>Servicio de limpieza de franja de dominio</v>
          </cell>
          <cell r="D2162">
            <v>521</v>
          </cell>
        </row>
        <row r="2163">
          <cell r="B2163" t="str">
            <v>72131701</v>
          </cell>
          <cell r="C2163" t="str">
            <v>Construccion de canaleta H°</v>
          </cell>
          <cell r="D2163">
            <v>521</v>
          </cell>
        </row>
        <row r="2164">
          <cell r="B2164" t="str">
            <v>72131701</v>
          </cell>
          <cell r="C2164" t="str">
            <v>Mantenimiento de pista de aterrizaje</v>
          </cell>
          <cell r="D2164">
            <v>521</v>
          </cell>
        </row>
        <row r="2165">
          <cell r="B2165">
            <v>72131702</v>
          </cell>
          <cell r="C2165" t="str">
            <v>Construccion de puentes</v>
          </cell>
          <cell r="D2165">
            <v>521</v>
          </cell>
          <cell r="E2165">
            <v>2000000</v>
          </cell>
          <cell r="F2165" t="str">
            <v>Evento</v>
          </cell>
        </row>
        <row r="2166">
          <cell r="B2166" t="str">
            <v>72131702</v>
          </cell>
          <cell r="C2166" t="str">
            <v>Construcción de muelle</v>
          </cell>
          <cell r="D2166">
            <v>521</v>
          </cell>
        </row>
        <row r="2167">
          <cell r="B2167" t="str">
            <v>72131702</v>
          </cell>
          <cell r="C2167" t="str">
            <v>Construccion de puente peatonal</v>
          </cell>
          <cell r="D2167">
            <v>521</v>
          </cell>
        </row>
        <row r="2168">
          <cell r="B2168" t="str">
            <v>72131702</v>
          </cell>
          <cell r="C2168" t="str">
            <v>Construccion de puente</v>
          </cell>
          <cell r="D2168">
            <v>521</v>
          </cell>
        </row>
        <row r="2169">
          <cell r="B2169">
            <v>76111501</v>
          </cell>
          <cell r="C2169" t="str">
            <v>Servicios de limpieza de edificios</v>
          </cell>
          <cell r="D2169">
            <v>242</v>
          </cell>
          <cell r="E2169">
            <v>50000000</v>
          </cell>
          <cell r="F2169" t="str">
            <v>UNIDAD</v>
          </cell>
        </row>
        <row r="2170">
          <cell r="B2170">
            <v>76111503</v>
          </cell>
          <cell r="C2170" t="str">
            <v>Servicios de mantenimiento del alumbrado</v>
          </cell>
          <cell r="D2170">
            <v>241</v>
          </cell>
          <cell r="E2170">
            <v>50000</v>
          </cell>
          <cell r="F2170" t="str">
            <v>Evento</v>
          </cell>
        </row>
        <row r="2171">
          <cell r="B2171">
            <v>76111505</v>
          </cell>
          <cell r="C2171" t="str">
            <v>Servicios de limpieza de telas y muebles</v>
          </cell>
          <cell r="D2171">
            <v>242</v>
          </cell>
          <cell r="E2171">
            <v>1000000</v>
          </cell>
          <cell r="F2171" t="str">
            <v>EVENTO</v>
          </cell>
        </row>
        <row r="2172">
          <cell r="B2172">
            <v>78101803</v>
          </cell>
          <cell r="C2172" t="str">
            <v>Servicios de transporte de vehiculos</v>
          </cell>
          <cell r="D2172">
            <v>221</v>
          </cell>
          <cell r="E2172">
            <v>2707169</v>
          </cell>
          <cell r="F2172" t="str">
            <v>Evento</v>
          </cell>
        </row>
        <row r="2173">
          <cell r="B2173">
            <v>78102202</v>
          </cell>
          <cell r="C2173" t="str">
            <v>Servicios de oficina de correos</v>
          </cell>
          <cell r="D2173">
            <v>221</v>
          </cell>
          <cell r="E2173">
            <v>200000</v>
          </cell>
          <cell r="F2173" t="str">
            <v>UNIDAD</v>
          </cell>
        </row>
        <row r="2174">
          <cell r="B2174">
            <v>78121601</v>
          </cell>
          <cell r="C2174" t="str">
            <v>Del flete</v>
          </cell>
          <cell r="D2174">
            <v>221</v>
          </cell>
          <cell r="E2174">
            <v>100000</v>
          </cell>
          <cell r="F2174" t="str">
            <v>Evento</v>
          </cell>
        </row>
        <row r="2175">
          <cell r="B2175">
            <v>78131803</v>
          </cell>
          <cell r="C2175" t="str">
            <v>Almacenaje de materias peligrosas</v>
          </cell>
          <cell r="D2175">
            <v>222</v>
          </cell>
          <cell r="E2175">
            <v>240000</v>
          </cell>
          <cell r="F2175" t="str">
            <v>UNIDAD</v>
          </cell>
        </row>
        <row r="2176">
          <cell r="B2176">
            <v>78180101</v>
          </cell>
          <cell r="C2176" t="str">
            <v>Servicios de reparar o pintar la carroceria de vehiculos</v>
          </cell>
          <cell r="D2176">
            <v>243</v>
          </cell>
          <cell r="E2176">
            <v>400000</v>
          </cell>
          <cell r="F2176" t="str">
            <v>EVENTO</v>
          </cell>
        </row>
        <row r="2177">
          <cell r="B2177">
            <v>78180102</v>
          </cell>
          <cell r="C2177" t="str">
            <v>Reparacion de Transmision</v>
          </cell>
          <cell r="D2177">
            <v>243</v>
          </cell>
          <cell r="E2177">
            <v>70000000</v>
          </cell>
          <cell r="F2177" t="str">
            <v>EVENTO</v>
          </cell>
        </row>
        <row r="2178">
          <cell r="B2178">
            <v>78180104</v>
          </cell>
          <cell r="C2178" t="str">
            <v>Reparacion del tren de aterrizaje</v>
          </cell>
          <cell r="D2178">
            <v>596</v>
          </cell>
          <cell r="E2178">
            <v>27500000</v>
          </cell>
          <cell r="F2178" t="str">
            <v>Evento</v>
          </cell>
        </row>
        <row r="2179">
          <cell r="B2179">
            <v>80121604</v>
          </cell>
          <cell r="C2179" t="str">
            <v>Leyes de patentes, marcas o derechos de autor</v>
          </cell>
          <cell r="D2179">
            <v>915</v>
          </cell>
          <cell r="E2179">
            <v>8000000</v>
          </cell>
          <cell r="F2179" t="str">
            <v>UNIDAD</v>
          </cell>
        </row>
        <row r="2180">
          <cell r="B2180">
            <v>80131501</v>
          </cell>
          <cell r="C2180" t="str">
            <v>Alquiler de viviendas</v>
          </cell>
          <cell r="D2180">
            <v>251</v>
          </cell>
          <cell r="E2180">
            <v>6000000</v>
          </cell>
          <cell r="F2180" t="str">
            <v>EVENTO</v>
          </cell>
        </row>
        <row r="2181">
          <cell r="B2181">
            <v>80131502</v>
          </cell>
          <cell r="C2181" t="str">
            <v>Alquiler de instalaciones comerciales o industriales</v>
          </cell>
          <cell r="D2181">
            <v>251</v>
          </cell>
          <cell r="E2181">
            <v>3250000</v>
          </cell>
          <cell r="F2181" t="str">
            <v>Evento</v>
          </cell>
        </row>
        <row r="2182">
          <cell r="B2182">
            <v>80141617</v>
          </cell>
          <cell r="C2182" t="str">
            <v>Capacitacion de iniciativas estrategicas en el concesionario</v>
          </cell>
          <cell r="D2182">
            <v>841</v>
          </cell>
          <cell r="E2182">
            <v>800000</v>
          </cell>
          <cell r="F2182" t="str">
            <v>Evento</v>
          </cell>
        </row>
        <row r="2183">
          <cell r="B2183" t="str">
            <v>80161507</v>
          </cell>
          <cell r="C2183" t="str">
            <v>Servicio de Consultoria Audiovisual</v>
          </cell>
          <cell r="D2183">
            <v>265</v>
          </cell>
        </row>
        <row r="2184">
          <cell r="B2184" t="str">
            <v>81101502</v>
          </cell>
          <cell r="C2184" t="str">
            <v>Elaboración de plano</v>
          </cell>
          <cell r="D2184">
            <v>265</v>
          </cell>
        </row>
        <row r="2185">
          <cell r="B2185" t="str">
            <v>81101512</v>
          </cell>
          <cell r="C2185" t="str">
            <v>Servicio de Relevamiento catastral</v>
          </cell>
          <cell r="D2185">
            <v>266</v>
          </cell>
        </row>
        <row r="2186">
          <cell r="B2186" t="str">
            <v>81101902</v>
          </cell>
          <cell r="C2186" t="str">
            <v>Servicio de control de calidad y cantidad de petroleo crudo y derivados</v>
          </cell>
          <cell r="D2186">
            <v>266</v>
          </cell>
        </row>
        <row r="2187">
          <cell r="B2187">
            <v>81111501</v>
          </cell>
          <cell r="C2187" t="str">
            <v>Diseno de aplicaciones de software para computador principal</v>
          </cell>
          <cell r="D2187">
            <v>579</v>
          </cell>
          <cell r="E2187">
            <v>108459000</v>
          </cell>
          <cell r="F2187" t="str">
            <v>UNIDAD</v>
          </cell>
        </row>
        <row r="2188">
          <cell r="B2188" t="str">
            <v>81111506</v>
          </cell>
          <cell r="C2188" t="str">
            <v>Mantenimiento del servidor</v>
          </cell>
          <cell r="D2188">
            <v>266</v>
          </cell>
        </row>
        <row r="2189">
          <cell r="B2189" t="str">
            <v>81111508</v>
          </cell>
          <cell r="C2189" t="str">
            <v>Ordenamiento de archivo</v>
          </cell>
          <cell r="D2189">
            <v>266</v>
          </cell>
        </row>
        <row r="2190">
          <cell r="B2190" t="str">
            <v>81111508</v>
          </cell>
          <cell r="C2190" t="str">
            <v>Digitalizacion de planilla</v>
          </cell>
          <cell r="D2190">
            <v>266</v>
          </cell>
        </row>
        <row r="2191">
          <cell r="B2191" t="str">
            <v>81111508</v>
          </cell>
          <cell r="C2191" t="str">
            <v>Digitacion de datos</v>
          </cell>
          <cell r="D2191">
            <v>266</v>
          </cell>
        </row>
        <row r="2192">
          <cell r="B2192" t="str">
            <v>81111602</v>
          </cell>
          <cell r="C2192" t="str">
            <v>Programacion en Java</v>
          </cell>
          <cell r="D2192">
            <v>266</v>
          </cell>
        </row>
        <row r="2193">
          <cell r="B2193">
            <v>81111612</v>
          </cell>
          <cell r="C2193" t="str">
            <v>Programacion - Lenguajes artificiales patentados</v>
          </cell>
          <cell r="D2193">
            <v>579</v>
          </cell>
          <cell r="E2193">
            <v>834300</v>
          </cell>
          <cell r="F2193" t="str">
            <v>UNIDAD</v>
          </cell>
        </row>
        <row r="2194">
          <cell r="B2194" t="str">
            <v>81111704</v>
          </cell>
          <cell r="C2194" t="str">
            <v>Diseño de sistema de base de datos</v>
          </cell>
          <cell r="D2194">
            <v>266</v>
          </cell>
        </row>
        <row r="2195">
          <cell r="B2195">
            <v>81111801</v>
          </cell>
          <cell r="C2195" t="str">
            <v>Seguridad de computadores, redes o Internet</v>
          </cell>
          <cell r="D2195">
            <v>579</v>
          </cell>
          <cell r="E2195">
            <v>1500000</v>
          </cell>
          <cell r="F2195" t="str">
            <v>UNIDAD</v>
          </cell>
        </row>
        <row r="2196">
          <cell r="B2196" t="str">
            <v>81111801</v>
          </cell>
          <cell r="C2196" t="str">
            <v>Testeo de seguridad de sistema</v>
          </cell>
          <cell r="D2196">
            <v>266</v>
          </cell>
        </row>
        <row r="2197">
          <cell r="B2197" t="str">
            <v>81111804</v>
          </cell>
          <cell r="C2197" t="str">
            <v>Mantenimiento de redes</v>
          </cell>
          <cell r="D2197">
            <v>266</v>
          </cell>
        </row>
        <row r="2198">
          <cell r="B2198" t="str">
            <v>81111804</v>
          </cell>
          <cell r="C2198" t="str">
            <v>Conexion de redes</v>
          </cell>
        </row>
        <row r="2199">
          <cell r="B2199" t="str">
            <v>81111804</v>
          </cell>
          <cell r="C2199" t="str">
            <v>Mantenimiento de red metropolitana</v>
          </cell>
          <cell r="D2199">
            <v>246</v>
          </cell>
        </row>
        <row r="2200">
          <cell r="B2200" t="str">
            <v>81111804</v>
          </cell>
          <cell r="C2200" t="str">
            <v>Mantenimiento de fibra optica</v>
          </cell>
          <cell r="D2200">
            <v>246</v>
          </cell>
        </row>
        <row r="2201">
          <cell r="B2201">
            <v>81111805</v>
          </cell>
          <cell r="C2201" t="str">
            <v>Mantenimiento o apoyo de sistemas patentados o autorizados</v>
          </cell>
          <cell r="D2201">
            <v>579</v>
          </cell>
          <cell r="E2201">
            <v>360075198</v>
          </cell>
          <cell r="F2201" t="str">
            <v>EVENTO</v>
          </cell>
        </row>
        <row r="2202">
          <cell r="B2202" t="str">
            <v>81111805</v>
          </cell>
          <cell r="C2202" t="str">
            <v>Actualización de Licencia de Base de Datos</v>
          </cell>
        </row>
        <row r="2203">
          <cell r="B2203" t="str">
            <v>81111805</v>
          </cell>
          <cell r="C2203" t="str">
            <v>Soporte Técnico y Actualización para Oracle</v>
          </cell>
        </row>
        <row r="2204">
          <cell r="B2204" t="str">
            <v>81111805</v>
          </cell>
          <cell r="C2204" t="str">
            <v>Mantenimiento y soporte tecnico de sistema de correos</v>
          </cell>
        </row>
        <row r="2205">
          <cell r="B2205" t="str">
            <v>81111805</v>
          </cell>
          <cell r="C2205" t="str">
            <v>Mantenimiento y actualizacion de software</v>
          </cell>
        </row>
        <row r="2206">
          <cell r="B2206" t="str">
            <v>81111805</v>
          </cell>
          <cell r="C2206" t="str">
            <v>Soporte Tecnico y  Actualizacion para Linux</v>
          </cell>
        </row>
        <row r="2207">
          <cell r="B2207">
            <v>81111806</v>
          </cell>
          <cell r="C2207" t="str">
            <v>Analisis de base de datos</v>
          </cell>
          <cell r="D2207">
            <v>579</v>
          </cell>
          <cell r="E2207">
            <v>6000000</v>
          </cell>
          <cell r="F2207" t="str">
            <v>UNIDAD</v>
          </cell>
        </row>
        <row r="2208">
          <cell r="B2208" t="str">
            <v>81111806</v>
          </cell>
          <cell r="C2208" t="str">
            <v>Montaje de base de datos</v>
          </cell>
        </row>
        <row r="2209">
          <cell r="B2209" t="str">
            <v>81111806</v>
          </cell>
          <cell r="C2209" t="str">
            <v>Mantenimiento de base de datos</v>
          </cell>
        </row>
        <row r="2210">
          <cell r="B2210" t="str">
            <v>81111806</v>
          </cell>
          <cell r="C2210" t="str">
            <v>SQL Server Estandar</v>
          </cell>
        </row>
        <row r="2211">
          <cell r="B2211" t="str">
            <v>81111810</v>
          </cell>
          <cell r="C2211" t="str">
            <v>Desarrollo de software a medida</v>
          </cell>
          <cell r="D2211">
            <v>266</v>
          </cell>
        </row>
        <row r="2212">
          <cell r="B2212" t="str">
            <v>81111811</v>
          </cell>
          <cell r="C2212" t="str">
            <v>Servicio técnico y soporte para equipos informaticos</v>
          </cell>
          <cell r="D2212">
            <v>243</v>
          </cell>
        </row>
        <row r="2213">
          <cell r="B2213">
            <v>81111812</v>
          </cell>
          <cell r="C2213" t="str">
            <v>Mantenimiento o apoyo del hardware de computador</v>
          </cell>
          <cell r="D2213">
            <v>579</v>
          </cell>
          <cell r="E2213">
            <v>4179069</v>
          </cell>
          <cell r="F2213" t="str">
            <v>EVENTO</v>
          </cell>
        </row>
        <row r="2214">
          <cell r="B2214" t="str">
            <v>81111812</v>
          </cell>
          <cell r="C2214" t="str">
            <v>Mantenimiento y Reparacion de disquetera</v>
          </cell>
          <cell r="D2214">
            <v>243</v>
          </cell>
        </row>
        <row r="2215">
          <cell r="B2215" t="str">
            <v>81111812</v>
          </cell>
          <cell r="C2215" t="str">
            <v>Mantenimiento y reparacion de servidor</v>
          </cell>
          <cell r="D2215">
            <v>243</v>
          </cell>
        </row>
        <row r="2216">
          <cell r="B2216" t="str">
            <v>81111812</v>
          </cell>
          <cell r="C2216" t="str">
            <v>Mantenimiento y reparacion de taquimetro electronico</v>
          </cell>
          <cell r="D2216">
            <v>243</v>
          </cell>
        </row>
        <row r="2217">
          <cell r="B2217" t="str">
            <v>81111812</v>
          </cell>
          <cell r="C2217" t="str">
            <v>Mantenimiento y Reparacion de monitor</v>
          </cell>
          <cell r="D2217">
            <v>243</v>
          </cell>
        </row>
        <row r="2218">
          <cell r="B2218" t="str">
            <v>81111812</v>
          </cell>
          <cell r="C2218" t="str">
            <v>Mantenimiento y reparacion de CPU</v>
          </cell>
          <cell r="D2218">
            <v>243</v>
          </cell>
        </row>
        <row r="2219">
          <cell r="B2219" t="str">
            <v>81111812</v>
          </cell>
          <cell r="C2219" t="str">
            <v>Mantenimiento y reparacion de HUB</v>
          </cell>
          <cell r="D2219">
            <v>243</v>
          </cell>
        </row>
        <row r="2220">
          <cell r="B2220" t="str">
            <v>81111812</v>
          </cell>
          <cell r="C2220" t="str">
            <v>Mantenimiento y reparacion de estabilizador de energia electrica</v>
          </cell>
          <cell r="D2220">
            <v>243</v>
          </cell>
        </row>
        <row r="2221">
          <cell r="B2221" t="str">
            <v>81111812</v>
          </cell>
          <cell r="C2221" t="str">
            <v>Mantenimiento y reparacion de switch</v>
          </cell>
          <cell r="D2221">
            <v>243</v>
          </cell>
        </row>
        <row r="2222">
          <cell r="B2222" t="str">
            <v>81111812</v>
          </cell>
          <cell r="C2222" t="str">
            <v>Mantenimiento y Reparacion de Escaner</v>
          </cell>
          <cell r="D2222">
            <v>243</v>
          </cell>
        </row>
        <row r="2223">
          <cell r="B2223" t="str">
            <v>81111812</v>
          </cell>
          <cell r="C2223" t="str">
            <v>Mantenimiento y reparacion de plotter</v>
          </cell>
          <cell r="D2223">
            <v>243</v>
          </cell>
        </row>
        <row r="2224">
          <cell r="B2224" t="str">
            <v>81111812</v>
          </cell>
          <cell r="C2224" t="str">
            <v>Mantenimiento y Reparacion de impresora</v>
          </cell>
          <cell r="D2224">
            <v>243</v>
          </cell>
        </row>
        <row r="2225">
          <cell r="B2225" t="str">
            <v>81111812</v>
          </cell>
          <cell r="C2225" t="str">
            <v>Mantenimiento y Reparac. de Lector grabador</v>
          </cell>
          <cell r="D2225">
            <v>243</v>
          </cell>
        </row>
        <row r="2226">
          <cell r="B2226" t="str">
            <v>81111812</v>
          </cell>
          <cell r="C2226" t="str">
            <v>Mantenimiento y repación de proyector</v>
          </cell>
          <cell r="D2226">
            <v>243</v>
          </cell>
        </row>
        <row r="2227">
          <cell r="B2227" t="str">
            <v>81111812</v>
          </cell>
          <cell r="C2227" t="str">
            <v>Mantenimiento y reparación de UPS</v>
          </cell>
          <cell r="D2227">
            <v>243</v>
          </cell>
        </row>
        <row r="2228">
          <cell r="B2228" t="str">
            <v>81111812</v>
          </cell>
          <cell r="C2228" t="str">
            <v>Mantenimiento y reparacion de teclado</v>
          </cell>
          <cell r="D2228">
            <v>243</v>
          </cell>
        </row>
        <row r="2229">
          <cell r="B2229" t="str">
            <v>81111812</v>
          </cell>
          <cell r="C2229" t="str">
            <v>Mantenimiento y reparacion de mouse</v>
          </cell>
          <cell r="D2229">
            <v>243</v>
          </cell>
        </row>
        <row r="2230">
          <cell r="B2230" t="str">
            <v>81111812</v>
          </cell>
          <cell r="C2230" t="str">
            <v>Mantenimiento y reparación de Notebook</v>
          </cell>
          <cell r="D2230">
            <v>243</v>
          </cell>
        </row>
        <row r="2231">
          <cell r="B2231">
            <v>81112003</v>
          </cell>
          <cell r="C2231" t="str">
            <v>Centro de servicios de datos</v>
          </cell>
          <cell r="D2231">
            <v>261</v>
          </cell>
          <cell r="E2231">
            <v>3550000</v>
          </cell>
          <cell r="F2231" t="str">
            <v>Unidad (Nr</v>
          </cell>
        </row>
        <row r="2232">
          <cell r="B2232" t="str">
            <v>81112003</v>
          </cell>
          <cell r="C2232" t="str">
            <v>Montaje de Centro de Datos</v>
          </cell>
        </row>
        <row r="2233">
          <cell r="B2233">
            <v>81112101</v>
          </cell>
          <cell r="C2233" t="str">
            <v>Proveedores de servicio de Internet (ISP)</v>
          </cell>
          <cell r="D2233">
            <v>261</v>
          </cell>
          <cell r="E2233">
            <v>390000</v>
          </cell>
          <cell r="F2233" t="str">
            <v>EVENTO</v>
          </cell>
        </row>
        <row r="2234">
          <cell r="B2234" t="str">
            <v>81112103</v>
          </cell>
          <cell r="C2234" t="str">
            <v>Mantenimiento de sitio web</v>
          </cell>
          <cell r="D2234">
            <v>246</v>
          </cell>
        </row>
        <row r="2235">
          <cell r="B2235" t="str">
            <v>81112103</v>
          </cell>
          <cell r="C2235" t="str">
            <v>Diseño de sitio web</v>
          </cell>
          <cell r="D2235">
            <v>266</v>
          </cell>
        </row>
        <row r="2236">
          <cell r="B2236" t="str">
            <v>81112107</v>
          </cell>
          <cell r="C2236" t="str">
            <v>Mantenimiento de servicio de internet</v>
          </cell>
          <cell r="D2236">
            <v>246</v>
          </cell>
        </row>
        <row r="2237">
          <cell r="B2237" t="str">
            <v>81112107</v>
          </cell>
          <cell r="C2237" t="str">
            <v>Instalacion y Configuracion de servicios de Internet</v>
          </cell>
          <cell r="D2237">
            <v>268</v>
          </cell>
        </row>
        <row r="2238">
          <cell r="B2238" t="str">
            <v>81112107</v>
          </cell>
          <cell r="C2238" t="str">
            <v>Servicios de Internet</v>
          </cell>
          <cell r="D2238">
            <v>268</v>
          </cell>
        </row>
        <row r="2239">
          <cell r="B2239">
            <v>82101502</v>
          </cell>
          <cell r="C2239" t="str">
            <v>Publicidad en carteles</v>
          </cell>
          <cell r="D2239">
            <v>265</v>
          </cell>
          <cell r="E2239">
            <v>2500000</v>
          </cell>
          <cell r="F2239" t="str">
            <v>UNIDADES</v>
          </cell>
        </row>
        <row r="2240">
          <cell r="B2240">
            <v>82101504</v>
          </cell>
          <cell r="C2240" t="str">
            <v>Publicidad en periodicos</v>
          </cell>
          <cell r="D2240">
            <v>265</v>
          </cell>
          <cell r="E2240">
            <v>1700000</v>
          </cell>
          <cell r="F2240" t="str">
            <v>Evento</v>
          </cell>
        </row>
        <row r="2241">
          <cell r="B2241">
            <v>82101601</v>
          </cell>
          <cell r="C2241" t="str">
            <v>Publicidad en radio</v>
          </cell>
          <cell r="D2241">
            <v>265</v>
          </cell>
          <cell r="E2241">
            <v>1100000</v>
          </cell>
          <cell r="F2241" t="str">
            <v>Evento</v>
          </cell>
        </row>
        <row r="2242">
          <cell r="B2242">
            <v>82101602</v>
          </cell>
          <cell r="C2242" t="str">
            <v>Publicidad en television</v>
          </cell>
          <cell r="D2242">
            <v>265</v>
          </cell>
          <cell r="E2242">
            <v>300000</v>
          </cell>
          <cell r="F2242" t="str">
            <v>Evento</v>
          </cell>
        </row>
        <row r="2243">
          <cell r="B2243">
            <v>82101701</v>
          </cell>
          <cell r="C2243" t="str">
            <v>Servicios de publicidad en pancartas (pasacalles)</v>
          </cell>
          <cell r="D2243">
            <v>265</v>
          </cell>
          <cell r="E2243">
            <v>3000</v>
          </cell>
          <cell r="F2243" t="str">
            <v>UNIDAD</v>
          </cell>
        </row>
        <row r="2244">
          <cell r="B2244">
            <v>82111602</v>
          </cell>
          <cell r="C2244" t="str">
            <v>Servicios de redaccion de curriculum vitae</v>
          </cell>
          <cell r="D2244">
            <v>333</v>
          </cell>
          <cell r="E2244">
            <v>2500</v>
          </cell>
          <cell r="F2244" t="str">
            <v>BLOCK</v>
          </cell>
        </row>
        <row r="2245">
          <cell r="B2245">
            <v>82111901</v>
          </cell>
          <cell r="C2245" t="str">
            <v>Servicios de comunicados de prensa</v>
          </cell>
          <cell r="D2245">
            <v>265</v>
          </cell>
          <cell r="E2245">
            <v>210000</v>
          </cell>
          <cell r="F2245" t="str">
            <v>Evento</v>
          </cell>
        </row>
        <row r="2246">
          <cell r="B2246">
            <v>82121503</v>
          </cell>
          <cell r="C2246" t="str">
            <v>Impresion digital</v>
          </cell>
          <cell r="D2246">
            <v>333</v>
          </cell>
          <cell r="E2246">
            <v>50000</v>
          </cell>
          <cell r="F2246" t="str">
            <v>BLOCK</v>
          </cell>
        </row>
        <row r="2247">
          <cell r="B2247">
            <v>82121505</v>
          </cell>
          <cell r="C2247" t="str">
            <v>Impresion promocional o publicitaria</v>
          </cell>
          <cell r="D2247">
            <v>333</v>
          </cell>
          <cell r="E2247">
            <v>80000</v>
          </cell>
          <cell r="F2247" t="str">
            <v>UNIDAD</v>
          </cell>
        </row>
        <row r="2248">
          <cell r="B2248">
            <v>82121506</v>
          </cell>
          <cell r="C2248" t="str">
            <v>Impresion de publicaciones</v>
          </cell>
          <cell r="D2248">
            <v>333</v>
          </cell>
          <cell r="E2248">
            <v>300000</v>
          </cell>
          <cell r="F2248" t="str">
            <v>CAJA</v>
          </cell>
        </row>
        <row r="2249">
          <cell r="B2249">
            <v>82121507</v>
          </cell>
          <cell r="C2249" t="str">
            <v>Impresion de papeleria o formularios comerciales</v>
          </cell>
          <cell r="D2249">
            <v>333</v>
          </cell>
          <cell r="E2249">
            <v>20000</v>
          </cell>
          <cell r="F2249" t="str">
            <v>CAJA</v>
          </cell>
        </row>
        <row r="2250">
          <cell r="B2250">
            <v>82121902</v>
          </cell>
          <cell r="C2250" t="str">
            <v>Encuadernacion espiral</v>
          </cell>
          <cell r="D2250">
            <v>333</v>
          </cell>
          <cell r="E2250">
            <v>200</v>
          </cell>
          <cell r="F2250" t="str">
            <v>UNIDAD</v>
          </cell>
        </row>
        <row r="2251">
          <cell r="B2251">
            <v>82121904</v>
          </cell>
          <cell r="C2251" t="str">
            <v>Encuadernacion por carda o grapa</v>
          </cell>
          <cell r="D2251">
            <v>333</v>
          </cell>
          <cell r="E2251">
            <v>2300</v>
          </cell>
          <cell r="F2251" t="str">
            <v>UNIDAD</v>
          </cell>
        </row>
        <row r="2252">
          <cell r="B2252">
            <v>82131604</v>
          </cell>
          <cell r="C2252" t="str">
            <v>Servicios de estudio fotografico (fotos fijas)</v>
          </cell>
          <cell r="D2252">
            <v>265</v>
          </cell>
          <cell r="E2252">
            <v>126419</v>
          </cell>
          <cell r="F2252" t="str">
            <v>Evento</v>
          </cell>
        </row>
        <row r="2253">
          <cell r="B2253">
            <v>83101801</v>
          </cell>
          <cell r="C2253" t="str">
            <v>Suministro de electricidad monofasica</v>
          </cell>
          <cell r="D2253">
            <v>211</v>
          </cell>
          <cell r="E2253">
            <v>100000</v>
          </cell>
          <cell r="F2253" t="str">
            <v>Unidad (Nr</v>
          </cell>
        </row>
        <row r="2254">
          <cell r="B2254">
            <v>83101802</v>
          </cell>
          <cell r="C2254" t="str">
            <v>Suministro de electricidad bifasica</v>
          </cell>
          <cell r="D2254">
            <v>211</v>
          </cell>
          <cell r="E2254">
            <v>100000</v>
          </cell>
          <cell r="F2254" t="str">
            <v>Unidad (Nr</v>
          </cell>
        </row>
        <row r="2255">
          <cell r="B2255">
            <v>83111602</v>
          </cell>
          <cell r="C2255" t="str">
            <v>Servicios de sistemas de comunicacion por satelite o terrestre</v>
          </cell>
          <cell r="D2255">
            <v>268</v>
          </cell>
          <cell r="E2255">
            <v>875000</v>
          </cell>
          <cell r="F2255" t="str">
            <v>Evento</v>
          </cell>
        </row>
        <row r="2256">
          <cell r="B2256">
            <v>83111603</v>
          </cell>
          <cell r="C2256" t="str">
            <v>Servicios de telefonia movil</v>
          </cell>
          <cell r="D2256">
            <v>214</v>
          </cell>
          <cell r="E2256">
            <v>248611</v>
          </cell>
          <cell r="F2256" t="str">
            <v>Evento</v>
          </cell>
        </row>
        <row r="2257">
          <cell r="B2257">
            <v>83111802</v>
          </cell>
          <cell r="C2257" t="str">
            <v>Servicios de television por circuito cerrado</v>
          </cell>
          <cell r="D2257">
            <v>214</v>
          </cell>
          <cell r="E2257">
            <v>1250000</v>
          </cell>
          <cell r="F2257" t="str">
            <v>UNIDAD</v>
          </cell>
        </row>
        <row r="2258">
          <cell r="B2258">
            <v>83111904</v>
          </cell>
          <cell r="C2258" t="str">
            <v>Servicios de estudios o equipos de radio</v>
          </cell>
          <cell r="D2258">
            <v>214</v>
          </cell>
          <cell r="E2258">
            <v>55000</v>
          </cell>
          <cell r="F2258" t="str">
            <v>UNIDAD</v>
          </cell>
        </row>
        <row r="2259">
          <cell r="B2259">
            <v>83111905</v>
          </cell>
          <cell r="C2259" t="str">
            <v>Servicios bilaterales internacionales y lineas alquiladas privadas internacionales</v>
          </cell>
          <cell r="D2259">
            <v>214</v>
          </cell>
          <cell r="E2259">
            <v>540</v>
          </cell>
          <cell r="F2259" t="str">
            <v>MINUTO</v>
          </cell>
        </row>
        <row r="2260">
          <cell r="B2260">
            <v>83112403</v>
          </cell>
          <cell r="C2260" t="str">
            <v>Circuitos de telecomunicaciones digitales punto a punto</v>
          </cell>
          <cell r="D2260">
            <v>214</v>
          </cell>
          <cell r="E2260">
            <v>6800000</v>
          </cell>
          <cell r="F2260" t="str">
            <v>UNIDAD</v>
          </cell>
        </row>
        <row r="2261">
          <cell r="B2261">
            <v>83112405</v>
          </cell>
          <cell r="C2261" t="str">
            <v>Circuitos de telecomunicaciones analogicas punto a punto</v>
          </cell>
          <cell r="D2261">
            <v>214</v>
          </cell>
          <cell r="E2261">
            <v>9500000</v>
          </cell>
          <cell r="F2261" t="str">
            <v>UNIDAD</v>
          </cell>
        </row>
        <row r="2262">
          <cell r="B2262">
            <v>83112603</v>
          </cell>
          <cell r="C2262" t="str">
            <v>Lineas de acceso internacionales</v>
          </cell>
          <cell r="D2262">
            <v>214</v>
          </cell>
          <cell r="E2262">
            <v>846000</v>
          </cell>
          <cell r="F2262" t="str">
            <v>UNIDAD</v>
          </cell>
        </row>
        <row r="2263">
          <cell r="B2263">
            <v>84101501</v>
          </cell>
          <cell r="C2263" t="str">
            <v>Asistencia financiera</v>
          </cell>
          <cell r="D2263">
            <v>263</v>
          </cell>
          <cell r="E2263">
            <v>1000000</v>
          </cell>
          <cell r="F2263" t="str">
            <v>Evento</v>
          </cell>
        </row>
        <row r="2264">
          <cell r="B2264">
            <v>84121603</v>
          </cell>
          <cell r="C2264" t="str">
            <v>Servicios de cambio de divisas</v>
          </cell>
          <cell r="D2264">
            <v>263</v>
          </cell>
          <cell r="E2264">
            <v>5000</v>
          </cell>
          <cell r="F2264" t="str">
            <v>Evento</v>
          </cell>
        </row>
        <row r="2265">
          <cell r="B2265">
            <v>84121701</v>
          </cell>
          <cell r="C2265" t="str">
            <v>Asesores de inversiones</v>
          </cell>
          <cell r="D2265">
            <v>263</v>
          </cell>
          <cell r="E2265">
            <v>768516</v>
          </cell>
          <cell r="F2265" t="str">
            <v>Evento</v>
          </cell>
        </row>
        <row r="2266">
          <cell r="B2266">
            <v>84131501</v>
          </cell>
          <cell r="C2266" t="str">
            <v>Seguros de edificios o del contenido de edificios</v>
          </cell>
          <cell r="D2266">
            <v>264</v>
          </cell>
          <cell r="E2266">
            <v>1500000</v>
          </cell>
          <cell r="F2266" t="str">
            <v>UNIDAD</v>
          </cell>
        </row>
        <row r="2267">
          <cell r="B2267">
            <v>84131503</v>
          </cell>
          <cell r="C2267" t="str">
            <v>Seguro de automoviles o camiones</v>
          </cell>
          <cell r="D2267">
            <v>264</v>
          </cell>
          <cell r="E2267">
            <v>30000000</v>
          </cell>
          <cell r="F2267" t="str">
            <v>UNIDAD</v>
          </cell>
        </row>
        <row r="2268">
          <cell r="B2268">
            <v>84131504</v>
          </cell>
          <cell r="C2268" t="str">
            <v>Seguros de carga</v>
          </cell>
          <cell r="D2268">
            <v>264</v>
          </cell>
          <cell r="E2268">
            <v>200000000</v>
          </cell>
          <cell r="F2268" t="str">
            <v>Evento</v>
          </cell>
        </row>
        <row r="2269">
          <cell r="B2269">
            <v>84131509</v>
          </cell>
          <cell r="C2269" t="str">
            <v>Seguro completo de proyecto</v>
          </cell>
          <cell r="D2269">
            <v>264</v>
          </cell>
          <cell r="E2269">
            <v>100000</v>
          </cell>
          <cell r="F2269" t="str">
            <v>EVENTO</v>
          </cell>
        </row>
        <row r="2270">
          <cell r="B2270">
            <v>84131510</v>
          </cell>
          <cell r="C2270" t="str">
            <v>Seguro a todo riesgo de contratistas</v>
          </cell>
          <cell r="D2270">
            <v>264</v>
          </cell>
          <cell r="E2270">
            <v>520194405</v>
          </cell>
          <cell r="F2270" t="str">
            <v>Evento</v>
          </cell>
        </row>
        <row r="2271">
          <cell r="B2271">
            <v>84131511</v>
          </cell>
          <cell r="C2271" t="str">
            <v>Seguro de deterioro de valores</v>
          </cell>
          <cell r="D2271">
            <v>264</v>
          </cell>
          <cell r="E2271">
            <v>12000000</v>
          </cell>
          <cell r="F2271" t="str">
            <v>Evento</v>
          </cell>
        </row>
        <row r="2272">
          <cell r="B2272">
            <v>84131514</v>
          </cell>
          <cell r="C2272" t="str">
            <v>Seguro de garantia de fidelidad</v>
          </cell>
          <cell r="D2272">
            <v>264</v>
          </cell>
          <cell r="E2272">
            <v>300000000</v>
          </cell>
          <cell r="F2272" t="str">
            <v>Evento</v>
          </cell>
        </row>
        <row r="2273">
          <cell r="B2273">
            <v>84131517</v>
          </cell>
          <cell r="C2273" t="str">
            <v>Seguro de viaje</v>
          </cell>
          <cell r="D2273">
            <v>264</v>
          </cell>
          <cell r="E2273">
            <v>35000000</v>
          </cell>
          <cell r="F2273" t="str">
            <v>Evento</v>
          </cell>
        </row>
        <row r="2274">
          <cell r="B2274">
            <v>84131605</v>
          </cell>
          <cell r="C2274" t="str">
            <v>Seguros laborales</v>
          </cell>
          <cell r="D2274">
            <v>264</v>
          </cell>
          <cell r="E2274">
            <v>20000000</v>
          </cell>
          <cell r="F2274" t="str">
            <v>UNIDAD</v>
          </cell>
        </row>
        <row r="2275">
          <cell r="B2275">
            <v>86101601</v>
          </cell>
          <cell r="C2275" t="str">
            <v>Servicios de formacion profesional de informatica</v>
          </cell>
          <cell r="D2275">
            <v>291</v>
          </cell>
          <cell r="E2275">
            <v>360000</v>
          </cell>
          <cell r="F2275" t="str">
            <v>UNIDAD</v>
          </cell>
        </row>
        <row r="2276">
          <cell r="B2276">
            <v>90101801</v>
          </cell>
          <cell r="C2276" t="str">
            <v>Comidas para llevar preparadas profesionalmente</v>
          </cell>
          <cell r="D2276">
            <v>311</v>
          </cell>
          <cell r="E2276">
            <v>61257</v>
          </cell>
          <cell r="F2276" t="str">
            <v>Unidad (Nr</v>
          </cell>
        </row>
        <row r="2277">
          <cell r="B2277" t="str">
            <v>90121503</v>
          </cell>
          <cell r="C2277" t="str">
            <v>Provision de pasaje terrestre internacional</v>
          </cell>
          <cell r="D2277">
            <v>231</v>
          </cell>
        </row>
        <row r="2278">
          <cell r="B2278" t="str">
            <v>90121503</v>
          </cell>
          <cell r="C2278" t="str">
            <v>Provision de pasaje terrestre nacional</v>
          </cell>
          <cell r="D2278">
            <v>231</v>
          </cell>
        </row>
        <row r="2279">
          <cell r="B2279" t="str">
            <v>90121503</v>
          </cell>
          <cell r="C2279" t="str">
            <v>Provision de pasaje pluvial</v>
          </cell>
          <cell r="D2279">
            <v>231</v>
          </cell>
        </row>
        <row r="2280">
          <cell r="B2280" t="str">
            <v>90151802</v>
          </cell>
          <cell r="C2280" t="str">
            <v>Provision de arreglo floral</v>
          </cell>
        </row>
        <row r="2281">
          <cell r="B2281" t="str">
            <v>90151802</v>
          </cell>
          <cell r="C2281" t="str">
            <v>Provision de corona de flores</v>
          </cell>
        </row>
        <row r="2282">
          <cell r="B2282" t="str">
            <v>90151802</v>
          </cell>
          <cell r="C2282" t="str">
            <v>Servicios de actores artisticos</v>
          </cell>
        </row>
        <row r="2283">
          <cell r="B2283" t="str">
            <v>90151802</v>
          </cell>
          <cell r="C2283" t="str">
            <v>Sevicios de montaje y desmontaje para evento</v>
          </cell>
        </row>
        <row r="2284">
          <cell r="B2284" t="str">
            <v>90151802</v>
          </cell>
          <cell r="C2284" t="str">
            <v>Servicio de director de protocolo</v>
          </cell>
        </row>
        <row r="2285">
          <cell r="B2285" t="str">
            <v>90151802</v>
          </cell>
          <cell r="C2285" t="str">
            <v>Provision de hielera</v>
          </cell>
        </row>
        <row r="2286">
          <cell r="B2286" t="str">
            <v>90151802</v>
          </cell>
          <cell r="C2286" t="str">
            <v>Provision de vaso plastico</v>
          </cell>
        </row>
        <row r="2287">
          <cell r="B2287" t="str">
            <v>90151802</v>
          </cell>
          <cell r="C2287" t="str">
            <v>Provisión de silla</v>
          </cell>
        </row>
        <row r="2288">
          <cell r="B2288" t="str">
            <v>90151802</v>
          </cell>
          <cell r="C2288" t="str">
            <v>Provision de cafetera</v>
          </cell>
        </row>
        <row r="2289">
          <cell r="B2289" t="str">
            <v>90151802</v>
          </cell>
          <cell r="C2289" t="str">
            <v>Provision de conservadora</v>
          </cell>
        </row>
        <row r="2290">
          <cell r="B2290" t="str">
            <v>90151802</v>
          </cell>
          <cell r="C2290" t="str">
            <v>Provision de equipos deportivos</v>
          </cell>
        </row>
        <row r="2291">
          <cell r="B2291" t="str">
            <v>90151803</v>
          </cell>
          <cell r="C2291" t="str">
            <v>Stand en exposiciones y ferias</v>
          </cell>
        </row>
        <row r="2292">
          <cell r="B2292" t="str">
            <v>91111502</v>
          </cell>
          <cell r="C2292" t="str">
            <v>Servicio de lavanderia</v>
          </cell>
        </row>
        <row r="2293">
          <cell r="B2293">
            <v>91111602</v>
          </cell>
          <cell r="C2293" t="str">
            <v>Servicios de mantenimiento de patios y piscinas</v>
          </cell>
          <cell r="D2293">
            <v>242</v>
          </cell>
          <cell r="E2293">
            <v>65000</v>
          </cell>
          <cell r="F2293" t="str">
            <v>Evento</v>
          </cell>
        </row>
        <row r="2294">
          <cell r="B2294">
            <v>91111803</v>
          </cell>
          <cell r="C2294" t="str">
            <v>Alquiler de casilleros</v>
          </cell>
          <cell r="D2294">
            <v>252</v>
          </cell>
          <cell r="E2294">
            <v>800000</v>
          </cell>
          <cell r="F2294" t="str">
            <v>UNIDAD</v>
          </cell>
        </row>
        <row r="2295">
          <cell r="B2295">
            <v>92101501</v>
          </cell>
          <cell r="C2295" t="str">
            <v>Servicios de vigilancia</v>
          </cell>
          <cell r="D2295">
            <v>282</v>
          </cell>
          <cell r="E2295">
            <v>49607662</v>
          </cell>
          <cell r="F2295" t="str">
            <v>Evento</v>
          </cell>
        </row>
        <row r="2296">
          <cell r="B2296">
            <v>92101803</v>
          </cell>
          <cell r="C2296" t="str">
            <v>Gastos judiciales</v>
          </cell>
          <cell r="D2296">
            <v>915</v>
          </cell>
          <cell r="E2296">
            <v>1548210</v>
          </cell>
          <cell r="F2296" t="str">
            <v>EVENTO</v>
          </cell>
        </row>
        <row r="2297">
          <cell r="B2297" t="str">
            <v>92121701</v>
          </cell>
          <cell r="C2297" t="str">
            <v>Instalacion de sistemas de seguridad</v>
          </cell>
        </row>
        <row r="2298">
          <cell r="B2298" t="str">
            <v>92121701</v>
          </cell>
          <cell r="C2298" t="str">
            <v>Mantenimiento de sistema de alarmas contra intrusos</v>
          </cell>
        </row>
        <row r="2299">
          <cell r="B2299" t="str">
            <v>92121701</v>
          </cell>
          <cell r="C2299" t="str">
            <v>Servicio de Rastreo Satelital</v>
          </cell>
        </row>
        <row r="2300">
          <cell r="B2300" t="str">
            <v>92121702</v>
          </cell>
          <cell r="C2300" t="str">
            <v>Mantenimiento extintor de incendio</v>
          </cell>
        </row>
        <row r="2301">
          <cell r="B2301" t="str">
            <v>92121702</v>
          </cell>
          <cell r="C2301" t="str">
            <v>Instalacion de sistema contra incendios</v>
          </cell>
        </row>
        <row r="2302">
          <cell r="B2302" t="str">
            <v>92121702</v>
          </cell>
          <cell r="C2302" t="str">
            <v>Mantenimiento de sistema de deteccion de incendios</v>
          </cell>
        </row>
        <row r="2303">
          <cell r="B2303" t="str">
            <v>92121702</v>
          </cell>
          <cell r="C2303" t="str">
            <v>Mantenimiento y reparacion de sistema de extincion de incendio</v>
          </cell>
        </row>
        <row r="2304">
          <cell r="B2304" t="str">
            <v>92121704</v>
          </cell>
          <cell r="C2304" t="str">
            <v>Servicio de monitoreo de alarmas contra intrusos</v>
          </cell>
        </row>
        <row r="2305">
          <cell r="B2305" t="str">
            <v>93101703</v>
          </cell>
          <cell r="C2305" t="str">
            <v>Consultoria de Elaboracion de Ley</v>
          </cell>
          <cell r="D2305">
            <v>266</v>
          </cell>
        </row>
        <row r="2306">
          <cell r="B2306" t="str">
            <v>93101703</v>
          </cell>
          <cell r="C2306" t="str">
            <v>Consultoria de ampliacion y modificacion de ley</v>
          </cell>
          <cell r="D2306">
            <v>266</v>
          </cell>
        </row>
        <row r="2307">
          <cell r="B2307">
            <v>93131608</v>
          </cell>
          <cell r="C2307" t="str">
            <v>Servicios de suministro de alimentos</v>
          </cell>
          <cell r="D2307">
            <v>284</v>
          </cell>
          <cell r="E2307">
            <v>350000</v>
          </cell>
          <cell r="F2307" t="str">
            <v>FRASCO</v>
          </cell>
        </row>
        <row r="2308">
          <cell r="B2308" t="str">
            <v>93141513</v>
          </cell>
          <cell r="C2308" t="str">
            <v>Consultoría sobre Institucionalización del Enfoque de Género</v>
          </cell>
          <cell r="D2308">
            <v>266</v>
          </cell>
        </row>
        <row r="2309">
          <cell r="B2309">
            <v>93141901</v>
          </cell>
          <cell r="C2309" t="str">
            <v>Servicios bancarios comerciales agricolas</v>
          </cell>
          <cell r="D2309">
            <v>263</v>
          </cell>
          <cell r="E2309">
            <v>132000</v>
          </cell>
          <cell r="F2309" t="str">
            <v>EVENTO</v>
          </cell>
        </row>
        <row r="2310">
          <cell r="B2310" t="str">
            <v>93151501</v>
          </cell>
          <cell r="C2310" t="str">
            <v>Servicio de Gestión Financiero  de Empresas Publicas</v>
          </cell>
          <cell r="D2310">
            <v>266</v>
          </cell>
        </row>
        <row r="2311">
          <cell r="B2311" t="str">
            <v>93151606</v>
          </cell>
          <cell r="C2311" t="str">
            <v>Asesoramiento Integral</v>
          </cell>
          <cell r="D2311">
            <v>266</v>
          </cell>
        </row>
        <row r="2312">
          <cell r="B2312" t="str">
            <v>93151606</v>
          </cell>
          <cell r="C2312" t="str">
            <v>Consultaría Patrimonial - Contable</v>
          </cell>
          <cell r="D2312">
            <v>266</v>
          </cell>
        </row>
        <row r="2313">
          <cell r="B2313" t="str">
            <v>93151607</v>
          </cell>
          <cell r="C2313" t="str">
            <v>Auditoria Interna y Asesoramiento Económico</v>
          </cell>
          <cell r="D2313">
            <v>266</v>
          </cell>
        </row>
        <row r="2314">
          <cell r="B2314" t="str">
            <v>93151607</v>
          </cell>
          <cell r="C2314" t="str">
            <v>Auditoria Externa</v>
          </cell>
          <cell r="D2314">
            <v>266</v>
          </cell>
        </row>
        <row r="2315">
          <cell r="B2315" t="str">
            <v>93151607</v>
          </cell>
          <cell r="C2315" t="str">
            <v>Auditoria Juridica y de Gestion</v>
          </cell>
          <cell r="D2315">
            <v>266</v>
          </cell>
        </row>
        <row r="2316">
          <cell r="B2316" t="str">
            <v>93151607</v>
          </cell>
          <cell r="C2316" t="str">
            <v>Auditoria de los Estados Contables y Auditoria de Gestion</v>
          </cell>
          <cell r="D2316">
            <v>266</v>
          </cell>
        </row>
        <row r="2317">
          <cell r="B2317">
            <v>93151608</v>
          </cell>
          <cell r="C2317" t="str">
            <v>Servicios bancarios gubernamentales o centrales</v>
          </cell>
          <cell r="D2317">
            <v>263</v>
          </cell>
          <cell r="E2317">
            <v>140632525</v>
          </cell>
          <cell r="F2317" t="str">
            <v>Evento</v>
          </cell>
        </row>
        <row r="2318">
          <cell r="B2318" t="str">
            <v>93151608</v>
          </cell>
          <cell r="C2318" t="str">
            <v>Servicio Bancario</v>
          </cell>
          <cell r="D2318">
            <v>263</v>
          </cell>
        </row>
        <row r="2319">
          <cell r="B2319" t="str">
            <v>93151701</v>
          </cell>
          <cell r="C2319" t="str">
            <v>Servicio de acuñacion de moneda</v>
          </cell>
          <cell r="D2319">
            <v>265</v>
          </cell>
        </row>
        <row r="2320">
          <cell r="B2320" t="str">
            <v>93151702</v>
          </cell>
          <cell r="C2320" t="str">
            <v>Servicio de impresion de billetes</v>
          </cell>
          <cell r="D2320">
            <v>265</v>
          </cell>
        </row>
        <row r="2321">
          <cell r="B2321" t="str">
            <v>94131603</v>
          </cell>
          <cell r="C2321" t="str">
            <v>Servicio de asistencia social</v>
          </cell>
          <cell r="D2321">
            <v>265</v>
          </cell>
        </row>
        <row r="2322">
          <cell r="B2322" t="str">
            <v>10191509-002</v>
          </cell>
          <cell r="C2322" t="str">
            <v>Insecticida en aerosol</v>
          </cell>
          <cell r="D2322">
            <v>354</v>
          </cell>
          <cell r="E2322">
            <v>8100</v>
          </cell>
          <cell r="F2322" t="str">
            <v>Frasco</v>
          </cell>
        </row>
        <row r="2323">
          <cell r="B2323" t="str">
            <v>12171703-002</v>
          </cell>
          <cell r="C2323" t="str">
            <v>Tinta para almohadilla</v>
          </cell>
          <cell r="D2323">
            <v>355</v>
          </cell>
          <cell r="E2323">
            <v>4400</v>
          </cell>
          <cell r="F2323" t="str">
            <v>UNIDAD</v>
          </cell>
        </row>
        <row r="2324">
          <cell r="B2324" t="str">
            <v>14111507-001</v>
          </cell>
          <cell r="C2324" t="str">
            <v>Papel tamano carta</v>
          </cell>
          <cell r="D2324">
            <v>332</v>
          </cell>
          <cell r="E2324">
            <v>198000</v>
          </cell>
          <cell r="F2324" t="str">
            <v>CAJA</v>
          </cell>
        </row>
        <row r="2325">
          <cell r="B2325" t="str">
            <v>14111507-002</v>
          </cell>
          <cell r="C2325" t="str">
            <v>Papel tamano A4</v>
          </cell>
          <cell r="D2325">
            <v>332</v>
          </cell>
          <cell r="E2325">
            <v>209000</v>
          </cell>
          <cell r="F2325" t="str">
            <v>CAJA</v>
          </cell>
        </row>
        <row r="2326">
          <cell r="B2326" t="str">
            <v>14111507-003</v>
          </cell>
          <cell r="C2326" t="str">
            <v>Papel tamano oficio</v>
          </cell>
          <cell r="D2326">
            <v>332</v>
          </cell>
          <cell r="E2326">
            <v>220000</v>
          </cell>
          <cell r="F2326" t="str">
            <v>CAJA</v>
          </cell>
        </row>
        <row r="2327">
          <cell r="B2327" t="str">
            <v>14111507-004</v>
          </cell>
          <cell r="C2327" t="str">
            <v>Formulario continuo</v>
          </cell>
          <cell r="D2327">
            <v>332</v>
          </cell>
          <cell r="E2327">
            <v>154000</v>
          </cell>
          <cell r="F2327" t="str">
            <v>UNIDAD</v>
          </cell>
        </row>
        <row r="2328">
          <cell r="B2328" t="str">
            <v>14111507-008</v>
          </cell>
          <cell r="C2328" t="str">
            <v>Papel heliográfico</v>
          </cell>
          <cell r="D2328">
            <v>332</v>
          </cell>
          <cell r="E2328">
            <v>330000</v>
          </cell>
          <cell r="F2328" t="str">
            <v>UNIDAD</v>
          </cell>
        </row>
        <row r="2329">
          <cell r="B2329" t="str">
            <v>14111507-010</v>
          </cell>
          <cell r="C2329" t="str">
            <v>Papel para fotocopia doble carta</v>
          </cell>
          <cell r="D2329">
            <v>332</v>
          </cell>
          <cell r="E2329">
            <v>550000</v>
          </cell>
          <cell r="F2329" t="str">
            <v>CAJA</v>
          </cell>
        </row>
        <row r="2330">
          <cell r="B2330" t="str">
            <v>14111508-001</v>
          </cell>
          <cell r="C2330" t="str">
            <v>Papel para fax</v>
          </cell>
          <cell r="D2330">
            <v>334</v>
          </cell>
          <cell r="E2330">
            <v>11000</v>
          </cell>
          <cell r="F2330" t="str">
            <v>UNIDAD</v>
          </cell>
        </row>
        <row r="2331">
          <cell r="B2331" t="str">
            <v>14111509-004</v>
          </cell>
          <cell r="C2331" t="str">
            <v>Resmas de papel comercial de 50 grs.</v>
          </cell>
          <cell r="D2331">
            <v>339</v>
          </cell>
          <cell r="E2331">
            <v>297000</v>
          </cell>
          <cell r="F2331" t="str">
            <v>Unidad</v>
          </cell>
        </row>
        <row r="2332">
          <cell r="B2332" t="str">
            <v>14111518-001</v>
          </cell>
          <cell r="C2332" t="str">
            <v>Rollos papel para fax</v>
          </cell>
          <cell r="D2332">
            <v>334</v>
          </cell>
          <cell r="E2332">
            <v>11000</v>
          </cell>
          <cell r="F2332" t="str">
            <v>UNIDAD</v>
          </cell>
        </row>
        <row r="2333">
          <cell r="B2333" t="str">
            <v>14111519-001</v>
          </cell>
          <cell r="C2333" t="str">
            <v>Papeles de acetato (transparencia)</v>
          </cell>
          <cell r="D2333">
            <v>339</v>
          </cell>
          <cell r="E2333">
            <v>121000</v>
          </cell>
          <cell r="F2333" t="str">
            <v>FRASCO</v>
          </cell>
        </row>
        <row r="2334">
          <cell r="B2334" t="str">
            <v>14111530-001</v>
          </cell>
          <cell r="C2334" t="str">
            <v>Unidades de papel adhesivo postil chico</v>
          </cell>
          <cell r="D2334">
            <v>339</v>
          </cell>
          <cell r="E2334">
            <v>4400</v>
          </cell>
          <cell r="F2334" t="str">
            <v>UNIDAD</v>
          </cell>
        </row>
        <row r="2335">
          <cell r="B2335" t="str">
            <v>14111530-002</v>
          </cell>
          <cell r="C2335" t="str">
            <v>Unidades de papel adhesivo postil mediano</v>
          </cell>
          <cell r="D2335">
            <v>339</v>
          </cell>
          <cell r="E2335">
            <v>5500</v>
          </cell>
          <cell r="F2335" t="str">
            <v>UNIDAD</v>
          </cell>
        </row>
        <row r="2336">
          <cell r="B2336" t="str">
            <v>14111531-001</v>
          </cell>
          <cell r="C2336" t="str">
            <v>Libro de acta de 100 hojas</v>
          </cell>
          <cell r="D2336">
            <v>339</v>
          </cell>
          <cell r="E2336">
            <v>18700</v>
          </cell>
          <cell r="F2336" t="str">
            <v>UNIDAD</v>
          </cell>
        </row>
        <row r="2337">
          <cell r="B2337" t="str">
            <v>14111606-001</v>
          </cell>
          <cell r="C2337" t="str">
            <v>Unidades de papel manteca (Papel artistico o papel Kraft)</v>
          </cell>
          <cell r="D2337">
            <v>339</v>
          </cell>
          <cell r="E2337">
            <v>990</v>
          </cell>
          <cell r="F2337" t="str">
            <v>UNIDAD</v>
          </cell>
        </row>
        <row r="2338">
          <cell r="B2338" t="str">
            <v>14111704-001</v>
          </cell>
          <cell r="C2338" t="str">
            <v>Papel higienico común</v>
          </cell>
          <cell r="D2338">
            <v>334</v>
          </cell>
          <cell r="E2338">
            <v>17400</v>
          </cell>
          <cell r="F2338" t="str">
            <v>Fardo</v>
          </cell>
        </row>
        <row r="2339">
          <cell r="B2339" t="str">
            <v>14111704-002</v>
          </cell>
          <cell r="C2339" t="str">
            <v>Paquete de Papel higienico de 4 unidades</v>
          </cell>
          <cell r="D2339">
            <v>334</v>
          </cell>
          <cell r="E2339">
            <v>7920</v>
          </cell>
          <cell r="F2339" t="str">
            <v>PAQUETE</v>
          </cell>
        </row>
        <row r="2340">
          <cell r="B2340" t="str">
            <v>14111705-002</v>
          </cell>
          <cell r="C2340" t="str">
            <v>Paquete de servilleta de papel</v>
          </cell>
          <cell r="D2340">
            <v>334</v>
          </cell>
          <cell r="E2340">
            <v>1980</v>
          </cell>
          <cell r="F2340" t="str">
            <v>PAQUETE</v>
          </cell>
        </row>
        <row r="2341">
          <cell r="B2341" t="str">
            <v>14121810-001</v>
          </cell>
          <cell r="C2341" t="str">
            <v>Papel carbónico tamaño oficio</v>
          </cell>
          <cell r="D2341">
            <v>339</v>
          </cell>
          <cell r="E2341">
            <v>27500</v>
          </cell>
          <cell r="F2341" t="str">
            <v>UNIDAD</v>
          </cell>
        </row>
        <row r="2342">
          <cell r="B2342" t="str">
            <v>15121501-001</v>
          </cell>
          <cell r="C2342" t="str">
            <v>Aceite para vehiculo 15W40W</v>
          </cell>
          <cell r="D2342">
            <v>362</v>
          </cell>
          <cell r="E2342">
            <v>2810080</v>
          </cell>
          <cell r="F2342" t="str">
            <v>Tambor</v>
          </cell>
        </row>
        <row r="2343">
          <cell r="B2343" t="str">
            <v>15121501-003</v>
          </cell>
          <cell r="C2343" t="str">
            <v>Aceite 2T Cajas</v>
          </cell>
          <cell r="D2343">
            <v>362</v>
          </cell>
          <cell r="E2343">
            <v>162120</v>
          </cell>
          <cell r="F2343" t="str">
            <v>Cajas</v>
          </cell>
        </row>
        <row r="2344">
          <cell r="B2344" t="str">
            <v>15121501-005</v>
          </cell>
          <cell r="C2344" t="str">
            <v>Aceite para vehiculo 40W</v>
          </cell>
          <cell r="D2344">
            <v>362</v>
          </cell>
          <cell r="E2344">
            <v>2577120</v>
          </cell>
          <cell r="F2344" t="str">
            <v>Tambor</v>
          </cell>
        </row>
        <row r="2345">
          <cell r="B2345" t="str">
            <v>15121509-001</v>
          </cell>
          <cell r="C2345" t="str">
            <v>Fluido de Freno</v>
          </cell>
          <cell r="D2345">
            <v>362</v>
          </cell>
          <cell r="E2345">
            <v>360000</v>
          </cell>
          <cell r="F2345" t="str">
            <v>Cajas</v>
          </cell>
        </row>
        <row r="2346">
          <cell r="B2346" t="str">
            <v>15121902-001</v>
          </cell>
          <cell r="C2346" t="str">
            <v>Grasa para alta Temperatura</v>
          </cell>
          <cell r="D2346">
            <v>362</v>
          </cell>
          <cell r="E2346">
            <v>4004000</v>
          </cell>
          <cell r="F2346" t="str">
            <v>Tambor</v>
          </cell>
        </row>
        <row r="2347">
          <cell r="B2347" t="str">
            <v>15121902-002</v>
          </cell>
          <cell r="C2347" t="str">
            <v>Grasas para mantenimiento de vehiculos y maquinarias pesadas</v>
          </cell>
          <cell r="D2347">
            <v>362</v>
          </cell>
          <cell r="E2347">
            <v>4004000</v>
          </cell>
          <cell r="F2347" t="str">
            <v>Tambor</v>
          </cell>
        </row>
        <row r="2348">
          <cell r="B2348" t="str">
            <v>25171905-001</v>
          </cell>
          <cell r="C2348" t="str">
            <v>Picos para valvulas</v>
          </cell>
          <cell r="D2348">
            <v>392</v>
          </cell>
          <cell r="E2348">
            <v>10000</v>
          </cell>
          <cell r="F2348" t="str">
            <v>Unidad</v>
          </cell>
        </row>
        <row r="2349">
          <cell r="B2349" t="str">
            <v>25172502-004</v>
          </cell>
          <cell r="C2349" t="str">
            <v>Camara para automovil</v>
          </cell>
          <cell r="D2349">
            <v>392</v>
          </cell>
          <cell r="E2349">
            <v>50000</v>
          </cell>
          <cell r="F2349" t="str">
            <v>Unidad</v>
          </cell>
        </row>
        <row r="2350">
          <cell r="B2350" t="str">
            <v>25172502-005</v>
          </cell>
          <cell r="C2350" t="str">
            <v>Camaras para camioneta</v>
          </cell>
          <cell r="D2350">
            <v>392</v>
          </cell>
          <cell r="E2350">
            <v>62000</v>
          </cell>
          <cell r="F2350" t="str">
            <v>Unidad</v>
          </cell>
        </row>
        <row r="2351">
          <cell r="B2351" t="str">
            <v>25172502-006</v>
          </cell>
          <cell r="C2351" t="str">
            <v>Camara para camiones</v>
          </cell>
          <cell r="D2351">
            <v>392</v>
          </cell>
          <cell r="E2351">
            <v>94000</v>
          </cell>
          <cell r="F2351" t="str">
            <v>Unidad</v>
          </cell>
        </row>
        <row r="2352">
          <cell r="B2352" t="str">
            <v>25172502-007</v>
          </cell>
          <cell r="C2352" t="str">
            <v>Camara para maquinas pesadas</v>
          </cell>
          <cell r="D2352">
            <v>392</v>
          </cell>
          <cell r="E2352">
            <v>260000</v>
          </cell>
          <cell r="F2352" t="str">
            <v>Unidad</v>
          </cell>
        </row>
        <row r="2353">
          <cell r="B2353" t="str">
            <v>25172502-008</v>
          </cell>
          <cell r="C2353" t="str">
            <v>Camisa para cubierta de vehiculos</v>
          </cell>
          <cell r="D2353">
            <v>392</v>
          </cell>
          <cell r="E2353">
            <v>68000</v>
          </cell>
          <cell r="F2353" t="str">
            <v>Unidad</v>
          </cell>
        </row>
        <row r="2354">
          <cell r="B2354" t="str">
            <v>25172503-001</v>
          </cell>
          <cell r="C2354" t="str">
            <v>Cubierta para automovil</v>
          </cell>
          <cell r="D2354">
            <v>392</v>
          </cell>
          <cell r="E2354">
            <v>452000</v>
          </cell>
          <cell r="F2354" t="str">
            <v>Unidad</v>
          </cell>
        </row>
        <row r="2355">
          <cell r="B2355" t="str">
            <v>25172503-002</v>
          </cell>
          <cell r="C2355" t="str">
            <v>Cubierta para camion</v>
          </cell>
          <cell r="D2355">
            <v>392</v>
          </cell>
          <cell r="E2355">
            <v>1265000</v>
          </cell>
          <cell r="F2355" t="str">
            <v>Unidad</v>
          </cell>
        </row>
        <row r="2356">
          <cell r="B2356" t="str">
            <v>25172503-003</v>
          </cell>
          <cell r="C2356" t="str">
            <v>Cubierta para maquinaria pesada</v>
          </cell>
          <cell r="D2356">
            <v>392</v>
          </cell>
          <cell r="E2356">
            <v>9900000</v>
          </cell>
          <cell r="F2356" t="str">
            <v>Unidad</v>
          </cell>
        </row>
        <row r="2357">
          <cell r="B2357" t="str">
            <v>25172504-002</v>
          </cell>
          <cell r="C2357" t="str">
            <v>Cubierta para camioneta</v>
          </cell>
          <cell r="D2357">
            <v>392</v>
          </cell>
          <cell r="E2357">
            <v>598000</v>
          </cell>
          <cell r="F2357" t="str">
            <v>Unidad</v>
          </cell>
        </row>
        <row r="2358">
          <cell r="B2358" t="str">
            <v>26111702-002</v>
          </cell>
          <cell r="C2358" t="str">
            <v>Pilas alcalinas AA</v>
          </cell>
          <cell r="D2358">
            <v>343</v>
          </cell>
          <cell r="E2358">
            <v>3300</v>
          </cell>
          <cell r="F2358" t="str">
            <v>UNIDAD</v>
          </cell>
        </row>
        <row r="2359">
          <cell r="B2359" t="str">
            <v>26111702-003</v>
          </cell>
          <cell r="C2359" t="str">
            <v>Pilas alcalinas AAA</v>
          </cell>
          <cell r="D2359">
            <v>343</v>
          </cell>
          <cell r="E2359">
            <v>3300</v>
          </cell>
          <cell r="F2359" t="str">
            <v>UNIDAD</v>
          </cell>
        </row>
        <row r="2360">
          <cell r="B2360" t="str">
            <v>26111711-004</v>
          </cell>
          <cell r="C2360" t="str">
            <v>Baterias de litio para computadora</v>
          </cell>
          <cell r="D2360">
            <v>343</v>
          </cell>
          <cell r="E2360">
            <v>12000</v>
          </cell>
          <cell r="F2360" t="str">
            <v>Unidad</v>
          </cell>
        </row>
        <row r="2361">
          <cell r="B2361" t="str">
            <v>31181601-001</v>
          </cell>
          <cell r="C2361" t="str">
            <v>Sello fechador año 2006 para delante</v>
          </cell>
          <cell r="D2361">
            <v>342</v>
          </cell>
          <cell r="E2361">
            <v>13200</v>
          </cell>
          <cell r="F2361" t="str">
            <v>UNIDAD</v>
          </cell>
        </row>
        <row r="2362">
          <cell r="B2362" t="str">
            <v>31201512-001</v>
          </cell>
          <cell r="C2362" t="str">
            <v>Cinta adhesiva fina, tamaño chico</v>
          </cell>
          <cell r="D2362">
            <v>342</v>
          </cell>
          <cell r="E2362">
            <v>880</v>
          </cell>
          <cell r="F2362" t="str">
            <v>UNIDAD</v>
          </cell>
        </row>
        <row r="2363">
          <cell r="B2363" t="str">
            <v>31201512-002</v>
          </cell>
          <cell r="C2363" t="str">
            <v>Cinta adhesiva fina, tamaño grande</v>
          </cell>
          <cell r="D2363">
            <v>342</v>
          </cell>
          <cell r="E2363">
            <v>1980</v>
          </cell>
          <cell r="F2363" t="str">
            <v>UNIDAD</v>
          </cell>
        </row>
        <row r="2364">
          <cell r="B2364" t="str">
            <v>31201512-003</v>
          </cell>
          <cell r="C2364" t="str">
            <v>Cinta adhesiva para embalaje color transparente</v>
          </cell>
          <cell r="D2364">
            <v>342</v>
          </cell>
          <cell r="E2364">
            <v>3300</v>
          </cell>
          <cell r="F2364" t="str">
            <v>UNIDAD</v>
          </cell>
        </row>
        <row r="2365">
          <cell r="B2365" t="str">
            <v>31201517-001</v>
          </cell>
          <cell r="C2365" t="str">
            <v>Cinta adhesiva para embalaje de color</v>
          </cell>
          <cell r="D2365">
            <v>342</v>
          </cell>
          <cell r="E2365">
            <v>4400</v>
          </cell>
          <cell r="F2365" t="str">
            <v>UNIDAD</v>
          </cell>
        </row>
        <row r="2366">
          <cell r="B2366" t="str">
            <v>31201610-001</v>
          </cell>
          <cell r="C2366" t="str">
            <v>Plasticola de 40 gramos</v>
          </cell>
          <cell r="D2366">
            <v>355</v>
          </cell>
          <cell r="E2366">
            <v>1650</v>
          </cell>
          <cell r="F2366" t="str">
            <v>UNIDAD</v>
          </cell>
        </row>
        <row r="2367">
          <cell r="B2367" t="str">
            <v>32101514-003</v>
          </cell>
          <cell r="C2367" t="str">
            <v>Amplificador de señal digital</v>
          </cell>
          <cell r="D2367">
            <v>536</v>
          </cell>
          <cell r="E2367">
            <v>2200000</v>
          </cell>
          <cell r="F2367" t="str">
            <v>Unidad</v>
          </cell>
        </row>
        <row r="2368">
          <cell r="B2368" t="str">
            <v>32101601-005</v>
          </cell>
          <cell r="C2368" t="str">
            <v>Memoria para PC 128MB</v>
          </cell>
          <cell r="D2368">
            <v>543</v>
          </cell>
          <cell r="E2368">
            <v>68000</v>
          </cell>
          <cell r="F2368" t="str">
            <v>Unidad</v>
          </cell>
        </row>
        <row r="2369">
          <cell r="B2369" t="str">
            <v>40101604-001</v>
          </cell>
          <cell r="C2369" t="str">
            <v>Ventilador de techo</v>
          </cell>
          <cell r="D2369">
            <v>541</v>
          </cell>
          <cell r="E2369">
            <v>282000</v>
          </cell>
          <cell r="F2369" t="str">
            <v>Unidad</v>
          </cell>
        </row>
        <row r="2370">
          <cell r="B2370" t="str">
            <v>40101701-001</v>
          </cell>
          <cell r="C2370" t="str">
            <v>Acondicionador de aire de ventana 18.000 BTU</v>
          </cell>
          <cell r="D2370">
            <v>541</v>
          </cell>
          <cell r="E2370">
            <v>3468000</v>
          </cell>
          <cell r="F2370" t="str">
            <v>Unidad</v>
          </cell>
        </row>
        <row r="2371">
          <cell r="B2371" t="str">
            <v>40101701-002</v>
          </cell>
          <cell r="C2371" t="str">
            <v>Acondicionador de aire tipo split de 60.000 btu</v>
          </cell>
          <cell r="D2371">
            <v>541</v>
          </cell>
          <cell r="E2371">
            <v>12300000</v>
          </cell>
          <cell r="F2371" t="str">
            <v>Unidad</v>
          </cell>
        </row>
        <row r="2372">
          <cell r="B2372" t="str">
            <v>41121511-015</v>
          </cell>
          <cell r="C2372" t="str">
            <v>Cajas de gomitas para billetes</v>
          </cell>
          <cell r="D2372">
            <v>535</v>
          </cell>
          <cell r="E2372">
            <v>7700</v>
          </cell>
          <cell r="F2372" t="str">
            <v>CAJA</v>
          </cell>
        </row>
        <row r="2373">
          <cell r="B2373" t="str">
            <v>43201405-001</v>
          </cell>
          <cell r="C2373" t="str">
            <v>Tarjeta de red</v>
          </cell>
          <cell r="D2373">
            <v>543</v>
          </cell>
          <cell r="E2373">
            <v>25000</v>
          </cell>
          <cell r="F2373" t="str">
            <v>Unidad</v>
          </cell>
        </row>
        <row r="2374">
          <cell r="B2374" t="str">
            <v>43201531-004</v>
          </cell>
          <cell r="C2374" t="str">
            <v>Tarjeta de Video PCI</v>
          </cell>
          <cell r="D2374">
            <v>543</v>
          </cell>
          <cell r="E2374">
            <v>275000</v>
          </cell>
          <cell r="F2374" t="str">
            <v>Unidad</v>
          </cell>
        </row>
        <row r="2375">
          <cell r="B2375" t="str">
            <v>43201538-001</v>
          </cell>
          <cell r="C2375" t="str">
            <v>Cooler para procesador</v>
          </cell>
          <cell r="D2375">
            <v>543</v>
          </cell>
          <cell r="E2375">
            <v>60000</v>
          </cell>
          <cell r="F2375" t="str">
            <v>Unidad</v>
          </cell>
        </row>
        <row r="2376">
          <cell r="B2376" t="str">
            <v>43201803-001</v>
          </cell>
          <cell r="C2376" t="str">
            <v>Discos duro de 80 GB IDE 7200 RPM</v>
          </cell>
          <cell r="D2376">
            <v>346</v>
          </cell>
          <cell r="E2376">
            <v>585000</v>
          </cell>
          <cell r="F2376" t="str">
            <v>Unidad (Nr</v>
          </cell>
        </row>
        <row r="2377">
          <cell r="B2377" t="str">
            <v>43201803-001</v>
          </cell>
          <cell r="C2377" t="str">
            <v>Disco duro para almacenamiento</v>
          </cell>
          <cell r="D2377">
            <v>543</v>
          </cell>
          <cell r="E2377">
            <v>250000</v>
          </cell>
          <cell r="F2377" t="str">
            <v>Unidad</v>
          </cell>
        </row>
        <row r="2378">
          <cell r="B2378" t="str">
            <v>43201803-002</v>
          </cell>
          <cell r="C2378" t="str">
            <v>Pen Drive de 1 GB</v>
          </cell>
          <cell r="D2378">
            <v>346</v>
          </cell>
          <cell r="E2378">
            <v>825000</v>
          </cell>
          <cell r="F2378" t="str">
            <v>Unidad (Nr</v>
          </cell>
        </row>
        <row r="2379">
          <cell r="B2379" t="str">
            <v>43201809-001</v>
          </cell>
          <cell r="C2379" t="str">
            <v>Cajas de 10 unidades de CD-R</v>
          </cell>
          <cell r="D2379">
            <v>342</v>
          </cell>
          <cell r="E2379">
            <v>52000</v>
          </cell>
          <cell r="F2379" t="str">
            <v>UNIDAD</v>
          </cell>
        </row>
        <row r="2380">
          <cell r="B2380" t="str">
            <v>43201809-002</v>
          </cell>
          <cell r="C2380" t="str">
            <v>Cajas de 10 unidades de CD-RW</v>
          </cell>
          <cell r="D2380">
            <v>342</v>
          </cell>
          <cell r="E2380">
            <v>84500</v>
          </cell>
          <cell r="F2380" t="str">
            <v>UNIDAD</v>
          </cell>
        </row>
        <row r="2381">
          <cell r="B2381" t="str">
            <v>43202003-001</v>
          </cell>
          <cell r="C2381" t="str">
            <v xml:space="preserve">Cajas de 10 unidades de DVD-R </v>
          </cell>
          <cell r="D2381">
            <v>342</v>
          </cell>
          <cell r="E2381">
            <v>52000</v>
          </cell>
          <cell r="F2381" t="str">
            <v>UNIDAD</v>
          </cell>
        </row>
        <row r="2382">
          <cell r="B2382" t="str">
            <v>43202003-002</v>
          </cell>
          <cell r="C2382" t="str">
            <v>Cajas de 10 unidades de DVD-RW</v>
          </cell>
          <cell r="D2382">
            <v>342</v>
          </cell>
          <cell r="E2382">
            <v>84500</v>
          </cell>
          <cell r="F2382" t="str">
            <v>UNIDAD</v>
          </cell>
        </row>
        <row r="2383">
          <cell r="B2383" t="str">
            <v>43202004-001</v>
          </cell>
          <cell r="C2383" t="str">
            <v>Cajas de 10 unid. de Diskette de 3 1/2 de 1,44 mb.</v>
          </cell>
          <cell r="D2383">
            <v>342</v>
          </cell>
          <cell r="E2383">
            <v>22100</v>
          </cell>
          <cell r="F2383" t="str">
            <v>UNIDAD</v>
          </cell>
        </row>
        <row r="2384">
          <cell r="B2384" t="str">
            <v>43202005-002</v>
          </cell>
          <cell r="C2384" t="str">
            <v>Memoria USB 2GB</v>
          </cell>
          <cell r="D2384">
            <v>543</v>
          </cell>
          <cell r="E2384">
            <v>156000</v>
          </cell>
          <cell r="F2384" t="str">
            <v>Unidad</v>
          </cell>
        </row>
        <row r="2385">
          <cell r="B2385" t="str">
            <v>43211508-001</v>
          </cell>
          <cell r="C2385" t="str">
            <v>Computadoras personales (PC) de escritorio</v>
          </cell>
          <cell r="D2385">
            <v>543</v>
          </cell>
          <cell r="E2385">
            <v>5200000</v>
          </cell>
          <cell r="F2385" t="str">
            <v>Unidad</v>
          </cell>
        </row>
        <row r="2386">
          <cell r="B2386" t="str">
            <v>43211706-003</v>
          </cell>
          <cell r="C2386" t="str">
            <v>Teclado PS2</v>
          </cell>
          <cell r="D2386">
            <v>543</v>
          </cell>
          <cell r="E2386">
            <v>27500</v>
          </cell>
          <cell r="F2386" t="str">
            <v>Unidad</v>
          </cell>
        </row>
        <row r="2387">
          <cell r="B2387" t="str">
            <v>43211706-005</v>
          </cell>
          <cell r="C2387" t="str">
            <v>Adaptador ficha de teclado PS2</v>
          </cell>
          <cell r="D2387">
            <v>543</v>
          </cell>
          <cell r="E2387">
            <v>20000</v>
          </cell>
          <cell r="F2387" t="str">
            <v>Unidad</v>
          </cell>
        </row>
        <row r="2388">
          <cell r="B2388" t="str">
            <v>43211708-002</v>
          </cell>
          <cell r="C2388" t="str">
            <v>Mouse optico</v>
          </cell>
          <cell r="D2388">
            <v>543</v>
          </cell>
          <cell r="E2388">
            <v>30000</v>
          </cell>
          <cell r="F2388" t="str">
            <v>Unidad</v>
          </cell>
        </row>
        <row r="2389">
          <cell r="B2389" t="str">
            <v>43211802-001</v>
          </cell>
          <cell r="C2389" t="str">
            <v>Almohadillas de raton o Mouse pads</v>
          </cell>
          <cell r="D2389">
            <v>543</v>
          </cell>
          <cell r="E2389">
            <v>8800</v>
          </cell>
          <cell r="F2389" t="str">
            <v>Unidad</v>
          </cell>
        </row>
        <row r="2390">
          <cell r="B2390" t="str">
            <v>43212001-001</v>
          </cell>
          <cell r="C2390" t="str">
            <v>Filtro protector de pantalla p/PC</v>
          </cell>
          <cell r="D2390">
            <v>543</v>
          </cell>
          <cell r="E2390">
            <v>22000</v>
          </cell>
          <cell r="F2390" t="str">
            <v>Unidad</v>
          </cell>
        </row>
        <row r="2391">
          <cell r="B2391" t="str">
            <v>43212105-001</v>
          </cell>
          <cell r="C2391" t="str">
            <v>Impresora laser blanco y negro</v>
          </cell>
          <cell r="D2391">
            <v>543</v>
          </cell>
          <cell r="E2391">
            <v>1900000</v>
          </cell>
          <cell r="F2391" t="str">
            <v>Unidad</v>
          </cell>
        </row>
        <row r="2392">
          <cell r="B2392" t="str">
            <v>43212110-001</v>
          </cell>
          <cell r="C2392" t="str">
            <v>Impresora multifuncion con fotocopiadora y escaner</v>
          </cell>
          <cell r="D2392">
            <v>543</v>
          </cell>
          <cell r="E2392">
            <v>600000</v>
          </cell>
          <cell r="F2392" t="str">
            <v>Unidad</v>
          </cell>
        </row>
        <row r="2393">
          <cell r="B2393" t="str">
            <v>44101501-002</v>
          </cell>
          <cell r="C2393" t="str">
            <v>Fotocopiadora Digital</v>
          </cell>
          <cell r="D2393">
            <v>542</v>
          </cell>
          <cell r="E2393">
            <v>4395000</v>
          </cell>
          <cell r="F2393" t="str">
            <v>Unidad</v>
          </cell>
        </row>
        <row r="2394">
          <cell r="B2394" t="str">
            <v>44101501-003</v>
          </cell>
          <cell r="C2394" t="str">
            <v>Fotocopiadora Multifuncional</v>
          </cell>
          <cell r="D2394">
            <v>542</v>
          </cell>
          <cell r="E2394">
            <v>8195000</v>
          </cell>
          <cell r="F2394" t="str">
            <v>Unidad</v>
          </cell>
        </row>
        <row r="2395">
          <cell r="B2395" t="str">
            <v>44101801-002</v>
          </cell>
          <cell r="C2395" t="str">
            <v>Calculadora financiera</v>
          </cell>
          <cell r="D2395">
            <v>542</v>
          </cell>
          <cell r="E2395">
            <v>35000</v>
          </cell>
          <cell r="F2395" t="str">
            <v>Unidad</v>
          </cell>
        </row>
        <row r="2396">
          <cell r="B2396" t="str">
            <v>44102606-002</v>
          </cell>
          <cell r="C2396" t="str">
            <v>Cinta corrector para maquina de escribir</v>
          </cell>
          <cell r="D2396">
            <v>542</v>
          </cell>
          <cell r="E2396">
            <v>16500</v>
          </cell>
          <cell r="F2396" t="str">
            <v>UNIDAD</v>
          </cell>
        </row>
        <row r="2397">
          <cell r="B2397" t="str">
            <v>44102606-003</v>
          </cell>
          <cell r="C2397" t="str">
            <v>Cinta bicolor para maquina de escribir mecanica</v>
          </cell>
          <cell r="D2397">
            <v>542</v>
          </cell>
          <cell r="E2397">
            <v>8800</v>
          </cell>
          <cell r="F2397" t="str">
            <v>UNIDAD</v>
          </cell>
        </row>
        <row r="2398">
          <cell r="B2398" t="str">
            <v>44103103-001</v>
          </cell>
          <cell r="C2398" t="str">
            <v>Toner LEXMARK t632 - 1217462</v>
          </cell>
          <cell r="D2398">
            <v>342</v>
          </cell>
          <cell r="E2398">
            <v>1430000</v>
          </cell>
          <cell r="F2398" t="str">
            <v>UNIDAD</v>
          </cell>
        </row>
        <row r="2399">
          <cell r="B2399" t="str">
            <v>44103103-002</v>
          </cell>
          <cell r="C2399" t="str">
            <v>Toner para impresora Cod. 92298 A</v>
          </cell>
          <cell r="D2399">
            <v>342</v>
          </cell>
          <cell r="E2399">
            <v>845000</v>
          </cell>
          <cell r="F2399" t="str">
            <v>UNIDAD</v>
          </cell>
        </row>
        <row r="2400">
          <cell r="B2400" t="str">
            <v>44103103-003</v>
          </cell>
          <cell r="C2400" t="str">
            <v>Toner para impresora Cod. 92298 CE</v>
          </cell>
          <cell r="D2400">
            <v>342</v>
          </cell>
          <cell r="E2400">
            <v>845000</v>
          </cell>
          <cell r="F2400" t="str">
            <v>UNIDAD</v>
          </cell>
        </row>
        <row r="2401">
          <cell r="B2401" t="str">
            <v>44103103-004</v>
          </cell>
          <cell r="C2401" t="str">
            <v>Toner para impresora Cod. C3903 A</v>
          </cell>
          <cell r="D2401">
            <v>342</v>
          </cell>
          <cell r="E2401">
            <v>780000</v>
          </cell>
          <cell r="F2401" t="str">
            <v>UNIDAD</v>
          </cell>
        </row>
        <row r="2402">
          <cell r="B2402" t="str">
            <v>44103103-005</v>
          </cell>
          <cell r="C2402" t="str">
            <v>Toner para impresora Cod. C3909 A</v>
          </cell>
          <cell r="D2402">
            <v>342</v>
          </cell>
          <cell r="E2402">
            <v>1170000</v>
          </cell>
          <cell r="F2402" t="str">
            <v>UNIDAD</v>
          </cell>
        </row>
        <row r="2403">
          <cell r="B2403" t="str">
            <v>44103103-006</v>
          </cell>
          <cell r="C2403" t="str">
            <v>Toner para impresora Cod. C4092 A</v>
          </cell>
          <cell r="D2403">
            <v>342</v>
          </cell>
          <cell r="E2403">
            <v>520000</v>
          </cell>
          <cell r="F2403" t="str">
            <v>UNIDAD</v>
          </cell>
        </row>
        <row r="2404">
          <cell r="B2404" t="str">
            <v>44103103-007</v>
          </cell>
          <cell r="C2404" t="str">
            <v>Toner para impresora Cod. C4096 A</v>
          </cell>
          <cell r="D2404">
            <v>342</v>
          </cell>
          <cell r="E2404">
            <v>845000</v>
          </cell>
          <cell r="F2404" t="str">
            <v>UNIDAD</v>
          </cell>
        </row>
        <row r="2405">
          <cell r="B2405" t="str">
            <v>44103103-008</v>
          </cell>
          <cell r="C2405" t="str">
            <v>Toner para impresora Cod. C4127 X</v>
          </cell>
          <cell r="D2405">
            <v>342</v>
          </cell>
          <cell r="E2405">
            <v>1040000</v>
          </cell>
          <cell r="F2405" t="str">
            <v>UNIDAD</v>
          </cell>
        </row>
        <row r="2406">
          <cell r="B2406" t="str">
            <v>44103103-009</v>
          </cell>
          <cell r="C2406" t="str">
            <v>Toner para impresora Cod. C4182 X</v>
          </cell>
          <cell r="D2406">
            <v>342</v>
          </cell>
          <cell r="E2406">
            <v>1300000</v>
          </cell>
          <cell r="F2406" t="str">
            <v>UNIDAD</v>
          </cell>
        </row>
        <row r="2407">
          <cell r="B2407" t="str">
            <v>44103103-010</v>
          </cell>
          <cell r="C2407" t="str">
            <v>Toner para impresora Cod. Q1339 A</v>
          </cell>
          <cell r="D2407">
            <v>342</v>
          </cell>
          <cell r="E2407">
            <v>1300000</v>
          </cell>
          <cell r="F2407" t="str">
            <v>UNIDAD</v>
          </cell>
        </row>
        <row r="2408">
          <cell r="B2408" t="str">
            <v>44103103-011</v>
          </cell>
          <cell r="C2408" t="str">
            <v>Toner para impresora Cod. Q6511 A</v>
          </cell>
          <cell r="D2408">
            <v>342</v>
          </cell>
          <cell r="E2408">
            <v>1170000</v>
          </cell>
          <cell r="F2408" t="str">
            <v>UNIDAD</v>
          </cell>
        </row>
        <row r="2409">
          <cell r="B2409" t="str">
            <v>44103103-012</v>
          </cell>
          <cell r="C2409" t="str">
            <v>Toner para impresora Cod. IBM 38L1410</v>
          </cell>
          <cell r="D2409">
            <v>342</v>
          </cell>
          <cell r="E2409">
            <v>1885000</v>
          </cell>
          <cell r="F2409" t="str">
            <v>UNIDAD</v>
          </cell>
        </row>
        <row r="2410">
          <cell r="B2410" t="str">
            <v>44103103-013</v>
          </cell>
          <cell r="C2410" t="str">
            <v>Toner para impresora Cod. 12a7462</v>
          </cell>
          <cell r="D2410">
            <v>342</v>
          </cell>
          <cell r="E2410">
            <v>650000</v>
          </cell>
          <cell r="F2410" t="str">
            <v>UNIDAD</v>
          </cell>
        </row>
        <row r="2411">
          <cell r="B2411" t="str">
            <v>44103103-014</v>
          </cell>
          <cell r="C2411" t="str">
            <v>Toner para impresora Cod. 7313</v>
          </cell>
          <cell r="D2411">
            <v>342</v>
          </cell>
          <cell r="E2411">
            <v>1170000</v>
          </cell>
          <cell r="F2411" t="str">
            <v>UNIDAD</v>
          </cell>
        </row>
        <row r="2412">
          <cell r="B2412" t="str">
            <v>44103103-015</v>
          </cell>
          <cell r="C2412" t="str">
            <v>Toner para impresora HP LASER JET 1320</v>
          </cell>
          <cell r="D2412">
            <v>342</v>
          </cell>
          <cell r="E2412">
            <v>845000</v>
          </cell>
          <cell r="F2412" t="str">
            <v>UNIDAD</v>
          </cell>
        </row>
        <row r="2413">
          <cell r="B2413" t="str">
            <v>44103103-016</v>
          </cell>
          <cell r="C2413" t="str">
            <v>Toner para impresora HP 2420N</v>
          </cell>
          <cell r="D2413">
            <v>342</v>
          </cell>
          <cell r="E2413">
            <v>1170000</v>
          </cell>
          <cell r="F2413" t="str">
            <v>UNIDAD</v>
          </cell>
        </row>
        <row r="2414">
          <cell r="B2414" t="str">
            <v>44103103-017</v>
          </cell>
          <cell r="C2414" t="str">
            <v>Toner para impresora EPSON A.L. 1500</v>
          </cell>
          <cell r="D2414">
            <v>342</v>
          </cell>
          <cell r="E2414">
            <v>156000</v>
          </cell>
          <cell r="F2414" t="str">
            <v>UNIDAD</v>
          </cell>
        </row>
        <row r="2415">
          <cell r="B2415" t="str">
            <v>44103105-001</v>
          </cell>
          <cell r="C2415" t="str">
            <v xml:space="preserve">Cartucho de tinta color negro Cod. 51645a </v>
          </cell>
          <cell r="D2415">
            <v>342</v>
          </cell>
          <cell r="E2415">
            <v>187000</v>
          </cell>
          <cell r="F2415" t="str">
            <v>UNIDAD</v>
          </cell>
        </row>
        <row r="2416">
          <cell r="B2416" t="str">
            <v>44103105-002</v>
          </cell>
          <cell r="C2416" t="str">
            <v xml:space="preserve">Cartucho de tinta color negro Cod. Q2610A </v>
          </cell>
          <cell r="D2416">
            <v>342</v>
          </cell>
          <cell r="E2416">
            <v>746350</v>
          </cell>
          <cell r="F2416" t="str">
            <v>UNIDAD</v>
          </cell>
        </row>
        <row r="2417">
          <cell r="B2417" t="str">
            <v>44103105-003</v>
          </cell>
          <cell r="C2417" t="str">
            <v>Cartucho Negro EPSON STYLUS C II</v>
          </cell>
          <cell r="D2417">
            <v>342</v>
          </cell>
          <cell r="E2417">
            <v>225280</v>
          </cell>
          <cell r="F2417" t="str">
            <v>UNIDAD</v>
          </cell>
        </row>
        <row r="2418">
          <cell r="B2418" t="str">
            <v>44103105-004</v>
          </cell>
          <cell r="C2418" t="str">
            <v>Cartucho Negro EPSON STYLUS PRO XL</v>
          </cell>
          <cell r="D2418">
            <v>342</v>
          </cell>
          <cell r="E2418">
            <v>213180</v>
          </cell>
          <cell r="F2418" t="str">
            <v>UNIDAD</v>
          </cell>
        </row>
        <row r="2419">
          <cell r="B2419" t="str">
            <v>44103105-005</v>
          </cell>
          <cell r="C2419" t="str">
            <v>Cartucho Negro EPSON XEROX-PHASER 3425</v>
          </cell>
          <cell r="D2419">
            <v>342</v>
          </cell>
          <cell r="E2419">
            <v>1725990</v>
          </cell>
          <cell r="F2419" t="str">
            <v>UNIDAD</v>
          </cell>
        </row>
        <row r="2420">
          <cell r="B2420" t="str">
            <v>44103105-006</v>
          </cell>
          <cell r="C2420" t="str">
            <v>Cartucho Negro 56.19 PHPTTOSMART 7200</v>
          </cell>
          <cell r="D2420">
            <v>342</v>
          </cell>
          <cell r="E2420">
            <v>168949</v>
          </cell>
          <cell r="F2420" t="str">
            <v>UNIDAD</v>
          </cell>
        </row>
        <row r="2421">
          <cell r="B2421" t="str">
            <v>44103105-007</v>
          </cell>
          <cell r="C2421" t="str">
            <v>Cartucho Negro LEXMARK Z812</v>
          </cell>
          <cell r="D2421">
            <v>342</v>
          </cell>
          <cell r="E2421">
            <v>139370</v>
          </cell>
          <cell r="F2421" t="str">
            <v>UNIDAD</v>
          </cell>
        </row>
        <row r="2422">
          <cell r="B2422" t="str">
            <v>44103105-008</v>
          </cell>
          <cell r="C2422" t="str">
            <v>Cartucho Color Cod. 6122 HP 78D</v>
          </cell>
          <cell r="D2422">
            <v>342</v>
          </cell>
          <cell r="E2422">
            <v>224895</v>
          </cell>
          <cell r="F2422" t="str">
            <v>UNIDAD</v>
          </cell>
        </row>
        <row r="2423">
          <cell r="B2423" t="str">
            <v>44103105-009</v>
          </cell>
          <cell r="C2423" t="str">
            <v>Cartucho Color EPSON STYLUS C II</v>
          </cell>
          <cell r="D2423">
            <v>342</v>
          </cell>
          <cell r="E2423">
            <v>225280</v>
          </cell>
          <cell r="F2423" t="str">
            <v>UNIDAD</v>
          </cell>
        </row>
        <row r="2424">
          <cell r="B2424" t="str">
            <v>44103105-010</v>
          </cell>
          <cell r="C2424" t="str">
            <v>Cartucho Color EPSON STYLUS PRO XL</v>
          </cell>
          <cell r="D2424">
            <v>342</v>
          </cell>
          <cell r="E2424">
            <v>213180</v>
          </cell>
          <cell r="F2424" t="str">
            <v>UNIDAD</v>
          </cell>
        </row>
        <row r="2425">
          <cell r="B2425" t="str">
            <v>44103105-011</v>
          </cell>
          <cell r="C2425" t="str">
            <v>Cartucho Color EPSON XEROX-PHASER 3425</v>
          </cell>
          <cell r="D2425">
            <v>342</v>
          </cell>
          <cell r="E2425">
            <v>1725990</v>
          </cell>
          <cell r="F2425" t="str">
            <v>UNIDAD</v>
          </cell>
        </row>
        <row r="2426">
          <cell r="B2426" t="str">
            <v>44103105-012</v>
          </cell>
          <cell r="C2426" t="str">
            <v>Cartucho Color 57.17 PHPTOSMAR 7200</v>
          </cell>
          <cell r="D2426">
            <v>342</v>
          </cell>
          <cell r="E2426">
            <v>242869</v>
          </cell>
          <cell r="F2426" t="str">
            <v>UNIDAD</v>
          </cell>
        </row>
        <row r="2427">
          <cell r="B2427" t="str">
            <v>44103105-013</v>
          </cell>
          <cell r="C2427" t="str">
            <v>Cartucho Color LEXMARK Z812</v>
          </cell>
          <cell r="D2427">
            <v>342</v>
          </cell>
          <cell r="E2427">
            <v>162250</v>
          </cell>
          <cell r="F2427" t="str">
            <v>UNIDAD</v>
          </cell>
        </row>
        <row r="2428">
          <cell r="B2428" t="str">
            <v>44103105-014</v>
          </cell>
          <cell r="C2428" t="str">
            <v>Cartucho LEXMARK IBM 4037</v>
          </cell>
          <cell r="D2428">
            <v>342</v>
          </cell>
          <cell r="E2428">
            <v>1677500</v>
          </cell>
          <cell r="F2428" t="str">
            <v>UNIDAD</v>
          </cell>
        </row>
        <row r="2429">
          <cell r="B2429" t="str">
            <v>44103105-015</v>
          </cell>
          <cell r="C2429" t="str">
            <v xml:space="preserve">Cartucho para PLOTER </v>
          </cell>
          <cell r="D2429">
            <v>342</v>
          </cell>
          <cell r="E2429">
            <v>234000</v>
          </cell>
          <cell r="F2429" t="str">
            <v>UNIDAD</v>
          </cell>
        </row>
        <row r="2430">
          <cell r="B2430" t="str">
            <v>44103111-012</v>
          </cell>
          <cell r="C2430" t="str">
            <v>Cintas pata TAPE BACK-UP SLR 60 de 60 GB</v>
          </cell>
          <cell r="D2430">
            <v>346</v>
          </cell>
          <cell r="E2430">
            <v>32500</v>
          </cell>
          <cell r="F2430" t="str">
            <v>UNIDAD</v>
          </cell>
        </row>
        <row r="2431">
          <cell r="B2431" t="str">
            <v>44103111-014</v>
          </cell>
          <cell r="C2431" t="str">
            <v>Cintas pata TAPE BACK-UP IMATION DDS-150 20/40 GB</v>
          </cell>
          <cell r="D2431">
            <v>346</v>
          </cell>
          <cell r="E2431">
            <v>32500</v>
          </cell>
          <cell r="F2431" t="str">
            <v>UNIDAD</v>
          </cell>
        </row>
        <row r="2432">
          <cell r="B2432" t="str">
            <v>44103117-001</v>
          </cell>
          <cell r="C2432" t="str">
            <v>Film para fax panasonic KX-FHD353</v>
          </cell>
          <cell r="D2432">
            <v>342</v>
          </cell>
          <cell r="E2432">
            <v>165000</v>
          </cell>
          <cell r="F2432" t="str">
            <v>UNIDAD</v>
          </cell>
        </row>
        <row r="2433">
          <cell r="B2433" t="str">
            <v>44103503-001</v>
          </cell>
          <cell r="C2433" t="str">
            <v xml:space="preserve">Paquete de espiral para encuadernación N° 7 milímetros </v>
          </cell>
          <cell r="D2433">
            <v>342</v>
          </cell>
          <cell r="E2433">
            <v>33000</v>
          </cell>
          <cell r="F2433" t="str">
            <v>UNIDAD</v>
          </cell>
        </row>
        <row r="2434">
          <cell r="B2434" t="str">
            <v>44103503-002</v>
          </cell>
          <cell r="C2434" t="str">
            <v xml:space="preserve">Paquete de espiral para encuadernación N° 9 milímetros </v>
          </cell>
          <cell r="D2434">
            <v>342</v>
          </cell>
          <cell r="E2434">
            <v>44000</v>
          </cell>
          <cell r="F2434" t="str">
            <v>UNIDAD</v>
          </cell>
        </row>
        <row r="2435">
          <cell r="B2435" t="str">
            <v>44103503-003</v>
          </cell>
          <cell r="C2435" t="str">
            <v xml:space="preserve">Paquete de espiral para encuadernación N° 12 milímetros </v>
          </cell>
          <cell r="D2435">
            <v>342</v>
          </cell>
          <cell r="E2435">
            <v>1100</v>
          </cell>
          <cell r="F2435" t="str">
            <v>UNIDAD</v>
          </cell>
        </row>
        <row r="2436">
          <cell r="B2436" t="str">
            <v>44103503-004</v>
          </cell>
          <cell r="C2436" t="str">
            <v xml:space="preserve">Paquete de espiral para encuadernación N° 14 milímetros </v>
          </cell>
          <cell r="D2436">
            <v>342</v>
          </cell>
          <cell r="E2436">
            <v>55000</v>
          </cell>
          <cell r="F2436" t="str">
            <v>UNIDAD</v>
          </cell>
        </row>
        <row r="2437">
          <cell r="B2437" t="str">
            <v>44103503-005</v>
          </cell>
          <cell r="C2437" t="str">
            <v xml:space="preserve">Paquete de espiral para encuadernación N° 17 milímetros </v>
          </cell>
          <cell r="D2437">
            <v>342</v>
          </cell>
          <cell r="E2437">
            <v>77000</v>
          </cell>
          <cell r="F2437" t="str">
            <v>UNIDAD</v>
          </cell>
        </row>
        <row r="2438">
          <cell r="B2438" t="str">
            <v>44103503-006</v>
          </cell>
          <cell r="C2438" t="str">
            <v xml:space="preserve">Paquete de espiral para encuadernación N° 20 milímetros </v>
          </cell>
          <cell r="D2438">
            <v>342</v>
          </cell>
          <cell r="E2438">
            <v>88000</v>
          </cell>
          <cell r="F2438" t="str">
            <v>UNIDAD</v>
          </cell>
        </row>
        <row r="2439">
          <cell r="B2439" t="str">
            <v>44103503-007</v>
          </cell>
          <cell r="C2439" t="str">
            <v xml:space="preserve">Paquete de espiral para encuadernación N° 23 milímetros </v>
          </cell>
          <cell r="D2439">
            <v>342</v>
          </cell>
          <cell r="E2439">
            <v>121000</v>
          </cell>
          <cell r="F2439" t="str">
            <v>UNIDAD</v>
          </cell>
        </row>
        <row r="2440">
          <cell r="B2440" t="str">
            <v>44103503-008</v>
          </cell>
          <cell r="C2440" t="str">
            <v xml:space="preserve">Paquete de espiral para encuadernación N° 25 milímetros </v>
          </cell>
          <cell r="D2440">
            <v>342</v>
          </cell>
          <cell r="E2440">
            <v>165000</v>
          </cell>
          <cell r="F2440" t="str">
            <v>UNIDAD</v>
          </cell>
        </row>
        <row r="2441">
          <cell r="B2441" t="str">
            <v>44103503-011</v>
          </cell>
          <cell r="C2441" t="str">
            <v xml:space="preserve">Paquete de espiral para encuadernación N° 40 milímetros </v>
          </cell>
          <cell r="D2441">
            <v>342</v>
          </cell>
          <cell r="E2441">
            <v>110000</v>
          </cell>
          <cell r="F2441" t="str">
            <v>UNIDAD</v>
          </cell>
        </row>
        <row r="2442">
          <cell r="B2442" t="str">
            <v>44103503-012</v>
          </cell>
          <cell r="C2442" t="str">
            <v xml:space="preserve">Paquete de espiral para encuadernación N° 45 milímetros </v>
          </cell>
          <cell r="D2442">
            <v>342</v>
          </cell>
          <cell r="E2442">
            <v>66000</v>
          </cell>
          <cell r="F2442" t="str">
            <v>UNIDAD</v>
          </cell>
        </row>
        <row r="2443">
          <cell r="B2443" t="str">
            <v>44103503-013</v>
          </cell>
          <cell r="C2443" t="str">
            <v xml:space="preserve">Paquete de espiral para encuadernación N° 50 milímetros </v>
          </cell>
          <cell r="D2443">
            <v>342</v>
          </cell>
          <cell r="E2443">
            <v>77000</v>
          </cell>
          <cell r="F2443" t="str">
            <v>UNIDAD</v>
          </cell>
        </row>
        <row r="2444">
          <cell r="B2444" t="str">
            <v>44103503-014</v>
          </cell>
          <cell r="C2444" t="str">
            <v xml:space="preserve">Paquete de espiral para encuadernación N° 12 milímetros </v>
          </cell>
          <cell r="D2444">
            <v>342</v>
          </cell>
          <cell r="E2444">
            <v>38500</v>
          </cell>
          <cell r="F2444" t="str">
            <v>UNIDAD</v>
          </cell>
        </row>
        <row r="2445">
          <cell r="B2445" t="str">
            <v>44111503-002</v>
          </cell>
          <cell r="C2445" t="str">
            <v>Bandeja porta documento</v>
          </cell>
          <cell r="D2445">
            <v>342</v>
          </cell>
          <cell r="E2445">
            <v>19800</v>
          </cell>
          <cell r="F2445" t="str">
            <v>UNIDAD</v>
          </cell>
        </row>
        <row r="2446">
          <cell r="B2446" t="str">
            <v>44111509-001</v>
          </cell>
          <cell r="C2446" t="str">
            <v>Porta CD con cierre para 90 discos</v>
          </cell>
          <cell r="D2446">
            <v>342</v>
          </cell>
          <cell r="E2446">
            <v>33000</v>
          </cell>
          <cell r="F2446" t="str">
            <v>UNIDAD</v>
          </cell>
        </row>
        <row r="2447">
          <cell r="B2447" t="str">
            <v>44111509-002</v>
          </cell>
          <cell r="C2447" t="str">
            <v>Porta diskette de 3 1/2 para 50 unidades</v>
          </cell>
          <cell r="D2447">
            <v>342</v>
          </cell>
          <cell r="E2447">
            <v>33000</v>
          </cell>
          <cell r="F2447" t="str">
            <v>UNIDAD</v>
          </cell>
        </row>
        <row r="2448">
          <cell r="B2448" t="str">
            <v>44111509-004</v>
          </cell>
          <cell r="C2448" t="str">
            <v xml:space="preserve">Porta clips con iman </v>
          </cell>
          <cell r="D2448">
            <v>342</v>
          </cell>
          <cell r="E2448">
            <v>4400</v>
          </cell>
          <cell r="F2448" t="str">
            <v>UNIDAD</v>
          </cell>
        </row>
        <row r="2449">
          <cell r="B2449" t="str">
            <v>44111509-006</v>
          </cell>
          <cell r="C2449" t="str">
            <v>Porta lápices transparente</v>
          </cell>
          <cell r="D2449">
            <v>342</v>
          </cell>
          <cell r="E2449">
            <v>9900</v>
          </cell>
          <cell r="F2449" t="str">
            <v>UNIDAD</v>
          </cell>
        </row>
        <row r="2450">
          <cell r="B2450" t="str">
            <v>44111509-014</v>
          </cell>
          <cell r="C2450" t="str">
            <v>Arquipel tamaño oficio</v>
          </cell>
          <cell r="D2450">
            <v>342</v>
          </cell>
          <cell r="E2450">
            <v>4400</v>
          </cell>
          <cell r="F2450" t="str">
            <v>UNIDAD</v>
          </cell>
        </row>
        <row r="2451">
          <cell r="B2451" t="str">
            <v>44111514-002</v>
          </cell>
          <cell r="C2451" t="str">
            <v>Porta sello</v>
          </cell>
          <cell r="D2451">
            <v>342</v>
          </cell>
          <cell r="E2451">
            <v>24200</v>
          </cell>
          <cell r="F2451" t="str">
            <v>UNIDAD</v>
          </cell>
        </row>
        <row r="2452">
          <cell r="B2452" t="str">
            <v>44111808-001</v>
          </cell>
          <cell r="C2452" t="str">
            <v>Escuadras de Plásticos de 30° o de 45°</v>
          </cell>
          <cell r="D2452">
            <v>342</v>
          </cell>
          <cell r="E2452">
            <v>12100</v>
          </cell>
          <cell r="F2452" t="str">
            <v>UNIDAD</v>
          </cell>
        </row>
        <row r="2453">
          <cell r="B2453" t="str">
            <v>44111808-003</v>
          </cell>
          <cell r="C2453" t="str">
            <v>Escalímetros</v>
          </cell>
          <cell r="D2453">
            <v>342</v>
          </cell>
          <cell r="E2453">
            <v>9900</v>
          </cell>
          <cell r="F2453" t="str">
            <v>UNIDAD</v>
          </cell>
        </row>
        <row r="2454">
          <cell r="B2454" t="str">
            <v>44121604-006</v>
          </cell>
          <cell r="C2454" t="str">
            <v>Sello foliador con cambio automático de número</v>
          </cell>
          <cell r="D2454">
            <v>342</v>
          </cell>
          <cell r="E2454">
            <v>440000</v>
          </cell>
          <cell r="F2454" t="str">
            <v>UNIDAD</v>
          </cell>
        </row>
        <row r="2455">
          <cell r="B2455" t="str">
            <v>44121612-002</v>
          </cell>
          <cell r="C2455" t="str">
            <v>Cutter de plástico tamaño mediano</v>
          </cell>
          <cell r="D2455">
            <v>342</v>
          </cell>
          <cell r="E2455">
            <v>1980</v>
          </cell>
          <cell r="F2455" t="str">
            <v>UNIDAD</v>
          </cell>
        </row>
        <row r="2456">
          <cell r="B2456" t="str">
            <v>44121612-003</v>
          </cell>
          <cell r="C2456" t="str">
            <v>Cutter de plástico tamaño grande</v>
          </cell>
          <cell r="D2456">
            <v>342</v>
          </cell>
          <cell r="E2456">
            <v>3300</v>
          </cell>
          <cell r="F2456" t="str">
            <v>UNIDAD</v>
          </cell>
        </row>
        <row r="2457">
          <cell r="B2457" t="str">
            <v>44121612-005</v>
          </cell>
          <cell r="C2457" t="str">
            <v>Repuesto de cutter hoja tamaño mediano de 10 unidades</v>
          </cell>
          <cell r="D2457">
            <v>342</v>
          </cell>
          <cell r="E2457">
            <v>4400</v>
          </cell>
          <cell r="F2457" t="str">
            <v>UNIDAD</v>
          </cell>
        </row>
        <row r="2458">
          <cell r="B2458" t="str">
            <v>44121612-006</v>
          </cell>
          <cell r="C2458" t="str">
            <v>Repuesto de cutter hoja tamaño grande de 10 unidades</v>
          </cell>
          <cell r="D2458">
            <v>342</v>
          </cell>
          <cell r="E2458">
            <v>7700</v>
          </cell>
          <cell r="F2458" t="str">
            <v>UNIDAD</v>
          </cell>
        </row>
        <row r="2459">
          <cell r="B2459" t="str">
            <v>44121615-002</v>
          </cell>
          <cell r="C2459" t="str">
            <v>Presilladora tamaño mediana</v>
          </cell>
          <cell r="D2459">
            <v>342</v>
          </cell>
          <cell r="E2459">
            <v>16500</v>
          </cell>
          <cell r="F2459" t="str">
            <v>UNIDAD</v>
          </cell>
        </row>
        <row r="2460">
          <cell r="B2460" t="str">
            <v>44121615-003</v>
          </cell>
          <cell r="C2460" t="str">
            <v>Presilladora tamaño grande</v>
          </cell>
          <cell r="D2460">
            <v>342</v>
          </cell>
          <cell r="E2460">
            <v>121000</v>
          </cell>
          <cell r="F2460" t="str">
            <v>UNIDAD</v>
          </cell>
        </row>
        <row r="2461">
          <cell r="B2461" t="str">
            <v>44121618-003</v>
          </cell>
          <cell r="C2461" t="str">
            <v>Tijera para corte de papel</v>
          </cell>
          <cell r="D2461">
            <v>342</v>
          </cell>
          <cell r="E2461">
            <v>7700</v>
          </cell>
          <cell r="F2461" t="str">
            <v>UNIDAD</v>
          </cell>
        </row>
        <row r="2462">
          <cell r="B2462" t="str">
            <v>44121619-002</v>
          </cell>
          <cell r="C2462" t="str">
            <v>Sacapunta doble de metal</v>
          </cell>
          <cell r="D2462">
            <v>342</v>
          </cell>
          <cell r="E2462">
            <v>5500</v>
          </cell>
          <cell r="F2462" t="str">
            <v>UNIDAD</v>
          </cell>
        </row>
        <row r="2463">
          <cell r="B2463" t="str">
            <v>44121622-001</v>
          </cell>
          <cell r="C2463" t="str">
            <v>Mojaderos de goma</v>
          </cell>
          <cell r="D2463">
            <v>342</v>
          </cell>
          <cell r="E2463">
            <v>1980</v>
          </cell>
          <cell r="F2463" t="str">
            <v>UNIDAD</v>
          </cell>
        </row>
        <row r="2464">
          <cell r="B2464" t="str">
            <v>44121624-001</v>
          </cell>
          <cell r="C2464" t="str">
            <v>Regla de plástico de 30 centímetros</v>
          </cell>
          <cell r="D2464">
            <v>342</v>
          </cell>
          <cell r="E2464">
            <v>990</v>
          </cell>
          <cell r="F2464" t="str">
            <v>UNIDAD</v>
          </cell>
        </row>
        <row r="2465">
          <cell r="B2465" t="str">
            <v>44121624-002</v>
          </cell>
          <cell r="C2465" t="str">
            <v>Regla de plástico de 50 centímetros</v>
          </cell>
          <cell r="D2465">
            <v>342</v>
          </cell>
          <cell r="E2465">
            <v>5500</v>
          </cell>
          <cell r="F2465" t="str">
            <v>UNIDAD</v>
          </cell>
        </row>
        <row r="2466">
          <cell r="B2466" t="str">
            <v>44121635-003</v>
          </cell>
          <cell r="C2466" t="str">
            <v>Porta cinta adhesiva tamaño grande</v>
          </cell>
          <cell r="D2466">
            <v>342</v>
          </cell>
          <cell r="E2466">
            <v>18700</v>
          </cell>
          <cell r="F2466" t="str">
            <v>UNIDAD</v>
          </cell>
        </row>
        <row r="2467">
          <cell r="B2467" t="str">
            <v>44121701-002</v>
          </cell>
          <cell r="C2467" t="str">
            <v>Bolígrafos</v>
          </cell>
          <cell r="D2467">
            <v>342</v>
          </cell>
          <cell r="E2467">
            <v>440</v>
          </cell>
          <cell r="F2467" t="str">
            <v>UNIDAD</v>
          </cell>
        </row>
        <row r="2468">
          <cell r="B2468" t="str">
            <v>44121703-001</v>
          </cell>
          <cell r="C2468" t="str">
            <v>Bol{igrafo tipo floating</v>
          </cell>
          <cell r="D2468">
            <v>342</v>
          </cell>
          <cell r="E2468">
            <v>44000</v>
          </cell>
          <cell r="F2468" t="str">
            <v>UNIDAD</v>
          </cell>
        </row>
        <row r="2469">
          <cell r="B2469" t="str">
            <v>44121705-001</v>
          </cell>
          <cell r="C2469" t="str">
            <v>Porta mina con punta de metal de 0,5 milímetro</v>
          </cell>
          <cell r="D2469">
            <v>342</v>
          </cell>
          <cell r="E2469">
            <v>16500</v>
          </cell>
          <cell r="F2469" t="str">
            <v>UNIDAD</v>
          </cell>
        </row>
        <row r="2470">
          <cell r="B2470" t="str">
            <v>44121705-002</v>
          </cell>
          <cell r="C2470" t="str">
            <v>Porta mina con punta de metal de 0,7 milímetro</v>
          </cell>
          <cell r="D2470">
            <v>342</v>
          </cell>
          <cell r="E2470">
            <v>16500</v>
          </cell>
          <cell r="F2470" t="str">
            <v>UNIDAD</v>
          </cell>
        </row>
        <row r="2471">
          <cell r="B2471" t="str">
            <v>44121706-001</v>
          </cell>
          <cell r="C2471" t="str">
            <v>Lápiz de papel común</v>
          </cell>
          <cell r="D2471">
            <v>342</v>
          </cell>
          <cell r="E2471">
            <v>550</v>
          </cell>
          <cell r="F2471" t="str">
            <v>UNIDAD</v>
          </cell>
        </row>
        <row r="2472">
          <cell r="B2472" t="str">
            <v>44121707-001</v>
          </cell>
          <cell r="C2472" t="str">
            <v>Caja de lápices de colores de 12 unidades</v>
          </cell>
          <cell r="D2472">
            <v>342</v>
          </cell>
          <cell r="E2472">
            <v>8800</v>
          </cell>
          <cell r="F2472" t="str">
            <v>UNIDAD</v>
          </cell>
        </row>
        <row r="2473">
          <cell r="B2473" t="str">
            <v>44121708-001</v>
          </cell>
          <cell r="C2473" t="str">
            <v>Marcador para pizarra acrílica</v>
          </cell>
          <cell r="D2473">
            <v>342</v>
          </cell>
          <cell r="E2473">
            <v>5500</v>
          </cell>
          <cell r="F2473" t="str">
            <v>UNIDAD</v>
          </cell>
        </row>
        <row r="2474">
          <cell r="B2474" t="str">
            <v>44121708-002</v>
          </cell>
          <cell r="C2474" t="str">
            <v>Marcador punta gruesa para cuaderno</v>
          </cell>
          <cell r="D2474">
            <v>342</v>
          </cell>
          <cell r="E2474">
            <v>2200</v>
          </cell>
          <cell r="F2474" t="str">
            <v>UNIDAD</v>
          </cell>
        </row>
        <row r="2475">
          <cell r="B2475" t="str">
            <v>44121708-003</v>
          </cell>
          <cell r="C2475" t="str">
            <v>Cajas de pincel punta gruesa en colores de 6 unidades</v>
          </cell>
          <cell r="D2475">
            <v>342</v>
          </cell>
          <cell r="E2475">
            <v>19800</v>
          </cell>
          <cell r="F2475" t="str">
            <v>UNIDAD</v>
          </cell>
        </row>
        <row r="2476">
          <cell r="B2476" t="str">
            <v>44121708-004</v>
          </cell>
          <cell r="C2476" t="str">
            <v>Cajas de pincel punta fina en colores de 12 unidades</v>
          </cell>
          <cell r="D2476">
            <v>342</v>
          </cell>
          <cell r="E2476">
            <v>13200</v>
          </cell>
          <cell r="F2476" t="str">
            <v>UNIDAD</v>
          </cell>
        </row>
        <row r="2477">
          <cell r="B2477" t="str">
            <v>44121708-006</v>
          </cell>
          <cell r="C2477" t="str">
            <v>Marcador fosforescente</v>
          </cell>
          <cell r="D2477">
            <v>342</v>
          </cell>
          <cell r="E2477">
            <v>2970</v>
          </cell>
          <cell r="F2477" t="str">
            <v>UNIDAD</v>
          </cell>
        </row>
        <row r="2478">
          <cell r="B2478" t="str">
            <v>44121708-007</v>
          </cell>
          <cell r="C2478" t="str">
            <v>Marcador permanente punta fina color plateado</v>
          </cell>
          <cell r="D2478">
            <v>342</v>
          </cell>
          <cell r="E2478">
            <v>16500</v>
          </cell>
          <cell r="F2478" t="str">
            <v>UNIDAD</v>
          </cell>
        </row>
        <row r="2479">
          <cell r="B2479" t="str">
            <v>44121708-009</v>
          </cell>
          <cell r="C2479" t="str">
            <v>Marcadores finos x 12, de varios colores</v>
          </cell>
          <cell r="D2479">
            <v>342</v>
          </cell>
          <cell r="E2479">
            <v>18700</v>
          </cell>
          <cell r="F2479" t="str">
            <v>UNIDAD</v>
          </cell>
        </row>
        <row r="2480">
          <cell r="B2480" t="str">
            <v>44121708-010</v>
          </cell>
          <cell r="C2480" t="str">
            <v>Marcador permanente punta fina color negro</v>
          </cell>
          <cell r="D2480">
            <v>342</v>
          </cell>
          <cell r="E2480">
            <v>16500</v>
          </cell>
          <cell r="F2480" t="str">
            <v>UNIDAD</v>
          </cell>
        </row>
        <row r="2481">
          <cell r="B2481" t="str">
            <v>44121708-011</v>
          </cell>
          <cell r="C2481" t="str">
            <v>Marcador permanente</v>
          </cell>
          <cell r="D2481">
            <v>342</v>
          </cell>
          <cell r="E2481">
            <v>2970</v>
          </cell>
          <cell r="F2481" t="str">
            <v>UNIDAD</v>
          </cell>
        </row>
        <row r="2482">
          <cell r="B2482" t="str">
            <v>44121802-002</v>
          </cell>
          <cell r="C2482" t="str">
            <v xml:space="preserve">Corrector Liquido </v>
          </cell>
          <cell r="D2482">
            <v>342</v>
          </cell>
          <cell r="E2482">
            <v>2750</v>
          </cell>
          <cell r="F2482" t="str">
            <v>UNIDAD</v>
          </cell>
        </row>
        <row r="2483">
          <cell r="B2483" t="str">
            <v>44121804-002</v>
          </cell>
          <cell r="C2483" t="str">
            <v>Borrador de goma bicocor</v>
          </cell>
          <cell r="D2483">
            <v>342</v>
          </cell>
          <cell r="E2483">
            <v>550</v>
          </cell>
          <cell r="F2483" t="str">
            <v>UNIDAD</v>
          </cell>
        </row>
        <row r="2484">
          <cell r="B2484" t="str">
            <v>44121804-003</v>
          </cell>
          <cell r="C2484" t="str">
            <v>Borrador de goma blanco para lápiz</v>
          </cell>
          <cell r="D2484">
            <v>342</v>
          </cell>
          <cell r="E2484">
            <v>330</v>
          </cell>
          <cell r="F2484" t="str">
            <v>UNIDAD</v>
          </cell>
        </row>
        <row r="2485">
          <cell r="B2485" t="str">
            <v>44121804-004</v>
          </cell>
          <cell r="C2485" t="str">
            <v>Borrador para pizarra acrílica</v>
          </cell>
          <cell r="D2485">
            <v>342</v>
          </cell>
          <cell r="E2485">
            <v>4400</v>
          </cell>
          <cell r="F2485" t="str">
            <v>UNIDAD</v>
          </cell>
        </row>
        <row r="2486">
          <cell r="B2486" t="str">
            <v>44121806-001</v>
          </cell>
          <cell r="C2486" t="str">
            <v>Repuesto para floting parker de 0,8 mm.</v>
          </cell>
          <cell r="D2486">
            <v>342</v>
          </cell>
          <cell r="E2486">
            <v>17600</v>
          </cell>
          <cell r="F2486" t="str">
            <v>UNIDAD</v>
          </cell>
        </row>
        <row r="2487">
          <cell r="B2487" t="str">
            <v>44121905-001</v>
          </cell>
          <cell r="C2487" t="str">
            <v>Mina para portamina de 0,5 milímetro</v>
          </cell>
          <cell r="D2487">
            <v>342</v>
          </cell>
          <cell r="E2487">
            <v>3300</v>
          </cell>
          <cell r="F2487" t="str">
            <v>UNIDAD</v>
          </cell>
        </row>
        <row r="2488">
          <cell r="B2488" t="str">
            <v>44121905-002</v>
          </cell>
          <cell r="C2488" t="str">
            <v>Almohadillas de entintar o estampar para sello tamaño mediano</v>
          </cell>
          <cell r="D2488">
            <v>342</v>
          </cell>
          <cell r="E2488">
            <v>9900</v>
          </cell>
          <cell r="F2488" t="str">
            <v>UNIDAD</v>
          </cell>
        </row>
        <row r="2489">
          <cell r="B2489" t="str">
            <v>44121905-003</v>
          </cell>
          <cell r="C2489" t="str">
            <v>Almohadillas de entintar o estampar para sello tamaño grande</v>
          </cell>
          <cell r="D2489">
            <v>342</v>
          </cell>
          <cell r="E2489">
            <v>13200</v>
          </cell>
          <cell r="F2489" t="str">
            <v>UNIDAD</v>
          </cell>
        </row>
        <row r="2490">
          <cell r="B2490" t="str">
            <v>44121905-004</v>
          </cell>
          <cell r="C2490" t="str">
            <v>Mina para portamina de 0,7 milímetro</v>
          </cell>
          <cell r="D2490">
            <v>342</v>
          </cell>
          <cell r="E2490">
            <v>3300</v>
          </cell>
          <cell r="F2490" t="str">
            <v>UNIDAD</v>
          </cell>
        </row>
        <row r="2491">
          <cell r="B2491" t="str">
            <v>44122011-001</v>
          </cell>
          <cell r="C2491" t="str">
            <v>Carpeta archivadora plastificada</v>
          </cell>
          <cell r="D2491">
            <v>342</v>
          </cell>
          <cell r="E2491">
            <v>990</v>
          </cell>
          <cell r="F2491" t="str">
            <v>UNIDAD</v>
          </cell>
        </row>
        <row r="2492">
          <cell r="B2492" t="str">
            <v>44122011-009</v>
          </cell>
          <cell r="C2492" t="str">
            <v xml:space="preserve">Carpeta archivadora con tapa transparente </v>
          </cell>
          <cell r="D2492">
            <v>342</v>
          </cell>
          <cell r="E2492">
            <v>2200</v>
          </cell>
          <cell r="F2492" t="str">
            <v>UNIDAD</v>
          </cell>
        </row>
        <row r="2493">
          <cell r="B2493" t="str">
            <v>44122011-011</v>
          </cell>
          <cell r="C2493" t="str">
            <v>Carpeta archivadora cartulina</v>
          </cell>
          <cell r="D2493">
            <v>342</v>
          </cell>
          <cell r="E2493">
            <v>990</v>
          </cell>
          <cell r="F2493" t="str">
            <v>UNIDAD</v>
          </cell>
        </row>
        <row r="2494">
          <cell r="B2494" t="str">
            <v>44122015-001</v>
          </cell>
          <cell r="C2494" t="str">
            <v>Bibliorato lomo ancho tamaño oficio</v>
          </cell>
          <cell r="D2494">
            <v>342</v>
          </cell>
          <cell r="E2494">
            <v>7700</v>
          </cell>
          <cell r="F2494" t="str">
            <v>UNIDAD</v>
          </cell>
        </row>
        <row r="2495">
          <cell r="B2495" t="str">
            <v>44122015-003</v>
          </cell>
          <cell r="C2495" t="str">
            <v>Bibliorato chico</v>
          </cell>
          <cell r="D2495">
            <v>342</v>
          </cell>
          <cell r="E2495">
            <v>7700</v>
          </cell>
          <cell r="F2495" t="str">
            <v>UNIDAD</v>
          </cell>
        </row>
        <row r="2496">
          <cell r="B2496" t="str">
            <v>44122015-008</v>
          </cell>
          <cell r="C2496" t="str">
            <v>Bibliorato lomo fino tamaño oficio</v>
          </cell>
          <cell r="D2496">
            <v>342</v>
          </cell>
          <cell r="E2496">
            <v>7700</v>
          </cell>
          <cell r="F2496" t="str">
            <v>UNIDAD</v>
          </cell>
        </row>
        <row r="2497">
          <cell r="B2497" t="str">
            <v>44122017-002</v>
          </cell>
          <cell r="C2497" t="str">
            <v>Carpeta archivadora colgante con accesorios</v>
          </cell>
          <cell r="D2497">
            <v>342</v>
          </cell>
          <cell r="E2497">
            <v>2200</v>
          </cell>
          <cell r="F2497" t="str">
            <v>UNIDAD</v>
          </cell>
        </row>
        <row r="2498">
          <cell r="B2498" t="str">
            <v>44122025-001</v>
          </cell>
          <cell r="C2498" t="str">
            <v>Tapa para encuadernación transparente</v>
          </cell>
          <cell r="D2498">
            <v>342</v>
          </cell>
          <cell r="E2498">
            <v>990</v>
          </cell>
          <cell r="F2498" t="str">
            <v>UNIDAD</v>
          </cell>
        </row>
        <row r="2499">
          <cell r="B2499" t="str">
            <v>44122025-003</v>
          </cell>
          <cell r="C2499" t="str">
            <v>Contratapa para encuadernación en colores</v>
          </cell>
          <cell r="D2499">
            <v>342</v>
          </cell>
          <cell r="E2499">
            <v>990</v>
          </cell>
          <cell r="F2499" t="str">
            <v>UNIDAD</v>
          </cell>
        </row>
        <row r="2500">
          <cell r="B2500" t="str">
            <v>44122026-001</v>
          </cell>
          <cell r="C2500" t="str">
            <v>Desgrampador</v>
          </cell>
          <cell r="D2500">
            <v>342</v>
          </cell>
          <cell r="E2500">
            <v>3300</v>
          </cell>
          <cell r="F2500" t="str">
            <v>UNIDAD</v>
          </cell>
        </row>
        <row r="2501">
          <cell r="B2501" t="str">
            <v>44122104-001</v>
          </cell>
          <cell r="C2501" t="str">
            <v>Cjas de Clips tamaño chico</v>
          </cell>
          <cell r="D2501">
            <v>342</v>
          </cell>
          <cell r="E2501">
            <v>1210</v>
          </cell>
          <cell r="F2501" t="str">
            <v>CAJA</v>
          </cell>
        </row>
        <row r="2502">
          <cell r="B2502" t="str">
            <v>44122104-002</v>
          </cell>
          <cell r="C2502" t="str">
            <v>Cjas de Clips tamaño mediano</v>
          </cell>
          <cell r="D2502">
            <v>342</v>
          </cell>
          <cell r="E2502">
            <v>1980</v>
          </cell>
          <cell r="F2502" t="str">
            <v>CAJA</v>
          </cell>
        </row>
        <row r="2503">
          <cell r="B2503" t="str">
            <v>44122104-003</v>
          </cell>
          <cell r="C2503" t="str">
            <v>Cjas de Clips tamaño grande</v>
          </cell>
          <cell r="D2503">
            <v>342</v>
          </cell>
          <cell r="E2503">
            <v>4400</v>
          </cell>
          <cell r="F2503" t="str">
            <v>CAJA</v>
          </cell>
        </row>
        <row r="2504">
          <cell r="B2504" t="str">
            <v>44122106-002</v>
          </cell>
          <cell r="C2504" t="str">
            <v>Cajas de pinches</v>
          </cell>
          <cell r="D2504">
            <v>342</v>
          </cell>
          <cell r="E2504">
            <v>1650</v>
          </cell>
          <cell r="F2504" t="str">
            <v>CAJA</v>
          </cell>
        </row>
        <row r="2505">
          <cell r="B2505" t="str">
            <v>44122107-001</v>
          </cell>
          <cell r="C2505" t="str">
            <v>Cajitas de 10 unid. Grampas 24/6</v>
          </cell>
          <cell r="D2505">
            <v>342</v>
          </cell>
          <cell r="E2505">
            <v>11000</v>
          </cell>
          <cell r="F2505" t="str">
            <v>CAJA</v>
          </cell>
        </row>
        <row r="2506">
          <cell r="B2506" t="str">
            <v>44122107-002</v>
          </cell>
          <cell r="C2506" t="str">
            <v>Cajitas de 10 unid. Grampas 24/10</v>
          </cell>
          <cell r="D2506">
            <v>342</v>
          </cell>
          <cell r="E2506">
            <v>77000</v>
          </cell>
          <cell r="F2506" t="str">
            <v>CAJA</v>
          </cell>
        </row>
        <row r="2507">
          <cell r="B2507" t="str">
            <v>44122112-001</v>
          </cell>
          <cell r="C2507" t="str">
            <v>Cajas de broches grande o mediano</v>
          </cell>
          <cell r="D2507">
            <v>342</v>
          </cell>
          <cell r="E2507">
            <v>19800</v>
          </cell>
          <cell r="F2507" t="str">
            <v>UNIDAD</v>
          </cell>
        </row>
        <row r="2508">
          <cell r="B2508" t="str">
            <v>45101903-002</v>
          </cell>
          <cell r="C2508" t="str">
            <v>Perforador de papel, tamaño mediano</v>
          </cell>
          <cell r="D2508">
            <v>342</v>
          </cell>
          <cell r="E2508">
            <v>16500</v>
          </cell>
          <cell r="F2508" t="str">
            <v>UNIDAD</v>
          </cell>
        </row>
        <row r="2509">
          <cell r="B2509" t="str">
            <v>45101903-003</v>
          </cell>
          <cell r="C2509" t="str">
            <v>Perforador de papel, tamaño grande</v>
          </cell>
          <cell r="D2509">
            <v>342</v>
          </cell>
          <cell r="E2509">
            <v>165000</v>
          </cell>
          <cell r="F2509" t="str">
            <v>UNIDAD</v>
          </cell>
        </row>
        <row r="2510">
          <cell r="B2510" t="str">
            <v>47121602-001</v>
          </cell>
          <cell r="C2510" t="str">
            <v>Aspiradora</v>
          </cell>
          <cell r="D2510">
            <v>541</v>
          </cell>
          <cell r="E2510">
            <v>780000</v>
          </cell>
          <cell r="F2510" t="str">
            <v>Unidad</v>
          </cell>
        </row>
        <row r="2511">
          <cell r="B2511" t="str">
            <v>47121701-006</v>
          </cell>
          <cell r="C2511" t="str">
            <v>Bolsa para basura de 100 litros</v>
          </cell>
          <cell r="D2511">
            <v>396</v>
          </cell>
          <cell r="E2511">
            <v>1392</v>
          </cell>
          <cell r="F2511" t="str">
            <v>Paquete</v>
          </cell>
        </row>
        <row r="2512">
          <cell r="B2512" t="str">
            <v>47121701-010</v>
          </cell>
          <cell r="C2512" t="str">
            <v>Bolsa para basura de 200 litros</v>
          </cell>
          <cell r="D2512">
            <v>396</v>
          </cell>
          <cell r="E2512">
            <v>3132</v>
          </cell>
          <cell r="F2512" t="str">
            <v>Paquete</v>
          </cell>
        </row>
        <row r="2513">
          <cell r="B2513" t="str">
            <v>47121801-003</v>
          </cell>
          <cell r="C2513" t="str">
            <v>Plumero mediano</v>
          </cell>
          <cell r="D2513">
            <v>341</v>
          </cell>
          <cell r="E2513">
            <v>6700</v>
          </cell>
          <cell r="F2513" t="str">
            <v>Unidad</v>
          </cell>
        </row>
        <row r="2514">
          <cell r="B2514" t="str">
            <v>47121804-008</v>
          </cell>
          <cell r="C2514" t="str">
            <v>Balde de aluminio mediano</v>
          </cell>
          <cell r="D2514">
            <v>341</v>
          </cell>
          <cell r="E2514">
            <v>52500</v>
          </cell>
          <cell r="F2514" t="str">
            <v>Unidad</v>
          </cell>
        </row>
        <row r="2515">
          <cell r="B2515" t="str">
            <v>47121806-001</v>
          </cell>
          <cell r="C2515" t="str">
            <v>Escurridor de goma para piso</v>
          </cell>
          <cell r="D2515">
            <v>341</v>
          </cell>
          <cell r="E2515">
            <v>9690</v>
          </cell>
          <cell r="F2515" t="str">
            <v>Unidad</v>
          </cell>
        </row>
        <row r="2516">
          <cell r="B2516" t="str">
            <v>47131502-005</v>
          </cell>
          <cell r="C2516" t="str">
            <v>Franela</v>
          </cell>
          <cell r="D2516">
            <v>341</v>
          </cell>
          <cell r="E2516">
            <v>2494</v>
          </cell>
          <cell r="F2516" t="str">
            <v>Unidad</v>
          </cell>
        </row>
        <row r="2517">
          <cell r="B2517" t="str">
            <v>47131502-006</v>
          </cell>
          <cell r="C2517" t="str">
            <v>Trapo de piso algodon</v>
          </cell>
          <cell r="D2517">
            <v>341</v>
          </cell>
          <cell r="E2517">
            <v>2650</v>
          </cell>
          <cell r="F2517" t="str">
            <v>Unidad</v>
          </cell>
        </row>
        <row r="2518">
          <cell r="B2518" t="str">
            <v>47131503-001</v>
          </cell>
          <cell r="C2518" t="str">
            <v>Guante de goma para limpiar</v>
          </cell>
          <cell r="D2518">
            <v>341</v>
          </cell>
          <cell r="E2518">
            <v>2900</v>
          </cell>
          <cell r="F2518" t="str">
            <v>Unidad</v>
          </cell>
        </row>
        <row r="2519">
          <cell r="B2519" t="str">
            <v>47131603-001</v>
          </cell>
          <cell r="C2519" t="str">
            <v>Virulana</v>
          </cell>
          <cell r="D2519">
            <v>341</v>
          </cell>
          <cell r="E2519">
            <v>2500</v>
          </cell>
          <cell r="F2519" t="str">
            <v>Paquete</v>
          </cell>
        </row>
        <row r="2520">
          <cell r="B2520" t="str">
            <v>47131603-003</v>
          </cell>
          <cell r="C2520" t="str">
            <v>Esponja doble faz con lana de acero</v>
          </cell>
          <cell r="D2520">
            <v>341</v>
          </cell>
          <cell r="E2520">
            <v>1740</v>
          </cell>
          <cell r="F2520" t="str">
            <v>Unidad</v>
          </cell>
        </row>
        <row r="2521">
          <cell r="B2521" t="str">
            <v>47131603-004</v>
          </cell>
          <cell r="C2521" t="str">
            <v>Alambrillo</v>
          </cell>
          <cell r="D2521">
            <v>341</v>
          </cell>
          <cell r="E2521">
            <v>900</v>
          </cell>
          <cell r="F2521" t="str">
            <v>Unidad</v>
          </cell>
        </row>
        <row r="2522">
          <cell r="B2522" t="str">
            <v>47131604-002</v>
          </cell>
          <cell r="C2522" t="str">
            <v>Escoba de nylon con mango metalico</v>
          </cell>
          <cell r="D2522">
            <v>341</v>
          </cell>
          <cell r="E2522">
            <v>5800</v>
          </cell>
          <cell r="F2522" t="str">
            <v>Unidad</v>
          </cell>
        </row>
        <row r="2523">
          <cell r="B2523" t="str">
            <v>47131604-003</v>
          </cell>
          <cell r="C2523" t="str">
            <v>Escoba mango largo para techo</v>
          </cell>
          <cell r="D2523">
            <v>341</v>
          </cell>
          <cell r="E2523">
            <v>9300</v>
          </cell>
          <cell r="F2523" t="str">
            <v>Unidad</v>
          </cell>
        </row>
        <row r="2524">
          <cell r="B2524" t="str">
            <v>47131605-002</v>
          </cell>
          <cell r="C2524" t="str">
            <v>Cepillo para inodoro</v>
          </cell>
          <cell r="D2524">
            <v>341</v>
          </cell>
          <cell r="E2524">
            <v>2900</v>
          </cell>
          <cell r="F2524" t="str">
            <v>Unidad</v>
          </cell>
        </row>
        <row r="2525">
          <cell r="B2525" t="str">
            <v>47131611-002</v>
          </cell>
          <cell r="C2525" t="str">
            <v>Palita para basura de metal mediano</v>
          </cell>
          <cell r="D2525">
            <v>341</v>
          </cell>
          <cell r="E2525">
            <v>4650</v>
          </cell>
          <cell r="F2525" t="str">
            <v>Unidad</v>
          </cell>
        </row>
        <row r="2526">
          <cell r="B2526" t="str">
            <v>47131803-006</v>
          </cell>
          <cell r="C2526" t="str">
            <v>Naftalina</v>
          </cell>
          <cell r="D2526">
            <v>354</v>
          </cell>
          <cell r="E2526">
            <v>1500</v>
          </cell>
          <cell r="F2526" t="str">
            <v>Paquete</v>
          </cell>
        </row>
        <row r="2527">
          <cell r="B2527" t="str">
            <v>47131810-001</v>
          </cell>
          <cell r="C2527" t="str">
            <v>Detergente liquido</v>
          </cell>
          <cell r="D2527">
            <v>341</v>
          </cell>
          <cell r="E2527">
            <v>9280</v>
          </cell>
          <cell r="F2527" t="str">
            <v>Bidón</v>
          </cell>
        </row>
        <row r="2528">
          <cell r="B2528" t="str">
            <v>47131816-001</v>
          </cell>
          <cell r="C2528" t="str">
            <v>Desodorante de ambiente en aerosol</v>
          </cell>
          <cell r="D2528">
            <v>341</v>
          </cell>
          <cell r="E2528">
            <v>6700</v>
          </cell>
          <cell r="F2528" t="str">
            <v>Frasco</v>
          </cell>
        </row>
        <row r="2529">
          <cell r="B2529" t="str">
            <v>47131816-003</v>
          </cell>
          <cell r="C2529" t="str">
            <v>Desodorante de ambiente liquido</v>
          </cell>
          <cell r="D2529">
            <v>341</v>
          </cell>
          <cell r="E2529">
            <v>8120</v>
          </cell>
          <cell r="F2529" t="str">
            <v>Bidón</v>
          </cell>
        </row>
        <row r="2530">
          <cell r="B2530" t="str">
            <v>47131816-004</v>
          </cell>
          <cell r="C2530" t="str">
            <v>Desodorante para inodoro en pastilla</v>
          </cell>
          <cell r="D2530">
            <v>341</v>
          </cell>
          <cell r="E2530">
            <v>1200</v>
          </cell>
          <cell r="F2530" t="str">
            <v>Botella</v>
          </cell>
        </row>
        <row r="2531">
          <cell r="B2531" t="str">
            <v>47131824-001</v>
          </cell>
          <cell r="C2531" t="str">
            <v>Limpia vidrio con atomizador</v>
          </cell>
          <cell r="D2531">
            <v>341</v>
          </cell>
          <cell r="E2531">
            <v>8000</v>
          </cell>
          <cell r="F2531" t="str">
            <v>Frasco</v>
          </cell>
        </row>
        <row r="2532">
          <cell r="B2532" t="str">
            <v>47131830-001</v>
          </cell>
          <cell r="C2532" t="str">
            <v>Lustra muebles</v>
          </cell>
          <cell r="D2532">
            <v>341</v>
          </cell>
          <cell r="E2532">
            <v>6300</v>
          </cell>
          <cell r="F2532" t="str">
            <v>Frasco</v>
          </cell>
        </row>
        <row r="2533">
          <cell r="B2533" t="str">
            <v>52121701-001</v>
          </cell>
          <cell r="C2533" t="str">
            <v>Toalla de baño</v>
          </cell>
          <cell r="D2533">
            <v>323</v>
          </cell>
          <cell r="E2533">
            <v>9200</v>
          </cell>
          <cell r="F2533" t="str">
            <v>Unidad</v>
          </cell>
        </row>
        <row r="2534">
          <cell r="B2534" t="str">
            <v>52121704-001</v>
          </cell>
          <cell r="C2534" t="str">
            <v>Toalla de mano</v>
          </cell>
          <cell r="D2534">
            <v>323</v>
          </cell>
          <cell r="E2534">
            <v>2900</v>
          </cell>
          <cell r="F2534" t="str">
            <v>Unidad</v>
          </cell>
        </row>
        <row r="2535">
          <cell r="B2535" t="str">
            <v xml:space="preserve">52141501-002 </v>
          </cell>
          <cell r="C2535" t="str">
            <v>Heladera de 2 puertas</v>
          </cell>
          <cell r="D2535">
            <v>541</v>
          </cell>
          <cell r="E2535">
            <v>2040000</v>
          </cell>
          <cell r="F2535" t="str">
            <v>Unidad</v>
          </cell>
        </row>
        <row r="2536">
          <cell r="B2536" t="str">
            <v>52161509-002</v>
          </cell>
          <cell r="C2536" t="str">
            <v>Radio Grabadora Mini Componente</v>
          </cell>
          <cell r="D2536">
            <v>541</v>
          </cell>
          <cell r="E2536">
            <v>950000</v>
          </cell>
          <cell r="F2536" t="str">
            <v>Unidad</v>
          </cell>
        </row>
        <row r="2537">
          <cell r="B2537" t="str">
            <v>52161512-004</v>
          </cell>
          <cell r="C2537" t="str">
            <v>Bafle con pedestal</v>
          </cell>
          <cell r="D2537">
            <v>534</v>
          </cell>
          <cell r="E2537">
            <v>480000</v>
          </cell>
          <cell r="F2537" t="str">
            <v>Unidad</v>
          </cell>
        </row>
        <row r="2538">
          <cell r="B2538" t="str">
            <v>52161520-003</v>
          </cell>
          <cell r="C2538" t="str">
            <v xml:space="preserve">Sistema VHF de Microfono Inalambrico Multifrecuencia de 4 Canales, con Micrfono </v>
          </cell>
          <cell r="D2538">
            <v>534</v>
          </cell>
          <cell r="E2538">
            <v>1900000</v>
          </cell>
          <cell r="F2538" t="str">
            <v>Unidad</v>
          </cell>
        </row>
        <row r="2539">
          <cell r="B2539" t="str">
            <v>53131608-001</v>
          </cell>
          <cell r="C2539" t="str">
            <v>Jabon de tocador en pan</v>
          </cell>
          <cell r="D2539">
            <v>341</v>
          </cell>
          <cell r="E2539">
            <v>1200</v>
          </cell>
          <cell r="F2539" t="str">
            <v>Unidad</v>
          </cell>
        </row>
        <row r="2540">
          <cell r="B2540" t="str">
            <v>55121606-001</v>
          </cell>
          <cell r="C2540" t="str">
            <v>Rótulos adhesivos o pegasola</v>
          </cell>
          <cell r="D2540">
            <v>334</v>
          </cell>
          <cell r="E2540">
            <v>7700</v>
          </cell>
          <cell r="F2540" t="str">
            <v>UNIDAD</v>
          </cell>
        </row>
        <row r="2541">
          <cell r="B2541" t="str">
            <v>56101504-002</v>
          </cell>
          <cell r="C2541" t="str">
            <v>Silla giratoria ejecutiva</v>
          </cell>
          <cell r="D2541">
            <v>541</v>
          </cell>
          <cell r="E2541">
            <v>398310</v>
          </cell>
          <cell r="F2541" t="str">
            <v>Unidad</v>
          </cell>
        </row>
        <row r="2542">
          <cell r="B2542" t="str">
            <v>56101504-003</v>
          </cell>
          <cell r="C2542" t="str">
            <v>Silla giratoria secretaria</v>
          </cell>
          <cell r="D2542">
            <v>541</v>
          </cell>
          <cell r="E2542">
            <v>308000</v>
          </cell>
          <cell r="F2542" t="str">
            <v>Unidad</v>
          </cell>
        </row>
        <row r="2543">
          <cell r="B2543" t="str">
            <v>56101504-005</v>
          </cell>
          <cell r="C2543" t="str">
            <v>Silla interlocutora</v>
          </cell>
          <cell r="D2543">
            <v>541</v>
          </cell>
          <cell r="E2543">
            <v>323400</v>
          </cell>
          <cell r="F2543" t="str">
            <v>Unidad</v>
          </cell>
        </row>
        <row r="2544">
          <cell r="B2544" t="str">
            <v>56101538-002</v>
          </cell>
          <cell r="C2544" t="str">
            <v>Juego de muebles para cocina</v>
          </cell>
          <cell r="D2544">
            <v>541</v>
          </cell>
          <cell r="E2544">
            <v>1210000</v>
          </cell>
          <cell r="F2544" t="str">
            <v>Unidad</v>
          </cell>
        </row>
        <row r="2545">
          <cell r="B2545" t="str">
            <v>56101703-002</v>
          </cell>
          <cell r="C2545" t="str">
            <v>Escritorio estructura metalica</v>
          </cell>
          <cell r="D2545">
            <v>541</v>
          </cell>
          <cell r="E2545">
            <v>316800</v>
          </cell>
          <cell r="F2545" t="str">
            <v>Unidad</v>
          </cell>
        </row>
        <row r="2546">
          <cell r="B2546" t="str">
            <v>56101703-003</v>
          </cell>
          <cell r="C2546" t="str">
            <v>Escritorio tipo L tipo ejecutivo</v>
          </cell>
          <cell r="D2546">
            <v>541</v>
          </cell>
          <cell r="E2546">
            <v>542300</v>
          </cell>
          <cell r="F2546" t="str">
            <v>Unidad</v>
          </cell>
        </row>
        <row r="2547">
          <cell r="B2547" t="str">
            <v>56111906-001</v>
          </cell>
          <cell r="C2547" t="str">
            <v>Cajonera rodante</v>
          </cell>
          <cell r="D2547">
            <v>541</v>
          </cell>
          <cell r="E2547">
            <v>594990</v>
          </cell>
          <cell r="F2547" t="str">
            <v>Unidad</v>
          </cell>
        </row>
        <row r="2548">
          <cell r="B2548" t="str">
            <v>56111906-002</v>
          </cell>
          <cell r="C2548" t="str">
            <v>Cajonera colgante</v>
          </cell>
          <cell r="D2548">
            <v>541</v>
          </cell>
          <cell r="E2548">
            <v>252230</v>
          </cell>
          <cell r="F2548" t="str">
            <v>Unidad</v>
          </cell>
        </row>
        <row r="2549">
          <cell r="B2549" t="str">
            <v>56121704-002</v>
          </cell>
          <cell r="C2549" t="str">
            <v>Armario alto sin puertas con estantes internos</v>
          </cell>
          <cell r="D2549">
            <v>541</v>
          </cell>
          <cell r="E2549">
            <v>1600995</v>
          </cell>
          <cell r="F2549" t="str">
            <v>Unidad</v>
          </cell>
        </row>
        <row r="2550">
          <cell r="B2550" t="str">
            <v>56121704-003</v>
          </cell>
          <cell r="C2550" t="str">
            <v>Armario alto con 2 puertas con estantes internos</v>
          </cell>
          <cell r="D2550">
            <v>541</v>
          </cell>
          <cell r="E2550">
            <v>850300</v>
          </cell>
          <cell r="F2550" t="str">
            <v>Unidad</v>
          </cell>
        </row>
        <row r="2551">
          <cell r="B2551" t="str">
            <v>60101732-001</v>
          </cell>
          <cell r="C2551" t="str">
            <v>Punteros laser</v>
          </cell>
          <cell r="D2551">
            <v>342</v>
          </cell>
          <cell r="E2551">
            <v>9900</v>
          </cell>
          <cell r="F2551" t="str">
            <v>UNIDAD</v>
          </cell>
        </row>
        <row r="2552">
          <cell r="B2552" t="str">
            <v>60101905-001</v>
          </cell>
          <cell r="C2552" t="str">
            <v>Plantilla de letras tamaño grande</v>
          </cell>
          <cell r="D2552">
            <v>534</v>
          </cell>
          <cell r="E2552">
            <v>16500</v>
          </cell>
          <cell r="F2552" t="str">
            <v>UNIDAD</v>
          </cell>
        </row>
        <row r="2553">
          <cell r="B2553" t="str">
            <v>60103804-001</v>
          </cell>
          <cell r="C2553" t="str">
            <v>Mapa de madera del Paraguay (Políticos y Rutas)</v>
          </cell>
          <cell r="D2553">
            <v>342</v>
          </cell>
          <cell r="E2553">
            <v>165000</v>
          </cell>
          <cell r="F2553" t="str">
            <v>UNIDAD</v>
          </cell>
        </row>
        <row r="2554">
          <cell r="B2554" t="str">
            <v>60121108-001</v>
          </cell>
          <cell r="C2554" t="str">
            <v>Cuaderno de 20 hojas chico de una raya</v>
          </cell>
          <cell r="D2554">
            <v>342</v>
          </cell>
          <cell r="E2554">
            <v>770</v>
          </cell>
          <cell r="F2554" t="str">
            <v>UNIDAD</v>
          </cell>
        </row>
        <row r="2555">
          <cell r="B2555" t="str">
            <v>60121108-004</v>
          </cell>
          <cell r="C2555" t="str">
            <v>Cuaderno de 50 hojas tapa dura chico de una raya</v>
          </cell>
          <cell r="D2555">
            <v>342</v>
          </cell>
          <cell r="E2555">
            <v>3300</v>
          </cell>
          <cell r="F2555" t="str">
            <v>UNIDAD</v>
          </cell>
        </row>
        <row r="2556">
          <cell r="B2556" t="str">
            <v>60121108-005</v>
          </cell>
          <cell r="C2556" t="str">
            <v>Cuaderno de 100 hojas tapa dura chico de una raya</v>
          </cell>
          <cell r="D2556">
            <v>342</v>
          </cell>
          <cell r="E2556">
            <v>4400</v>
          </cell>
          <cell r="F2556" t="str">
            <v>UNIDAD</v>
          </cell>
        </row>
        <row r="2557">
          <cell r="B2557" t="str">
            <v>60121108-006</v>
          </cell>
          <cell r="C2557" t="str">
            <v>Cuaderno de 200 hojas tapa dura chico de una raya</v>
          </cell>
          <cell r="D2557">
            <v>342</v>
          </cell>
          <cell r="E2557">
            <v>7700</v>
          </cell>
          <cell r="F2557" t="str">
            <v>UNIDAD</v>
          </cell>
        </row>
        <row r="2558">
          <cell r="B2558" t="str">
            <v>60121108-015</v>
          </cell>
          <cell r="C2558" t="str">
            <v>Cuaderno Universitario de 50 hojas de una raya</v>
          </cell>
          <cell r="D2558">
            <v>342</v>
          </cell>
          <cell r="E2558">
            <v>3300</v>
          </cell>
          <cell r="F2558" t="str">
            <v>UNIDAD</v>
          </cell>
        </row>
        <row r="2559">
          <cell r="B2559" t="str">
            <v>60121108-016</v>
          </cell>
          <cell r="C2559" t="str">
            <v>Cuaderno Universitario de 100 hojas de una raya</v>
          </cell>
          <cell r="D2559">
            <v>342</v>
          </cell>
          <cell r="E2559">
            <v>6600</v>
          </cell>
          <cell r="F2559" t="str">
            <v>UNIDAD</v>
          </cell>
        </row>
        <row r="2560">
          <cell r="B2560" t="str">
            <v>60121123-001</v>
          </cell>
          <cell r="C2560" t="str">
            <v>Papel contac</v>
          </cell>
          <cell r="D2560">
            <v>334</v>
          </cell>
          <cell r="E2560">
            <v>44000</v>
          </cell>
          <cell r="F2560" t="str">
            <v>ROLLO</v>
          </cell>
        </row>
        <row r="2561">
          <cell r="B2561" t="str">
            <v>60121134-001</v>
          </cell>
          <cell r="C2561" t="str">
            <v>Pliegos de papel Aluminio</v>
          </cell>
          <cell r="D2561">
            <v>334</v>
          </cell>
          <cell r="E2561">
            <v>16500</v>
          </cell>
          <cell r="F2561" t="str">
            <v>UNIDAD</v>
          </cell>
        </row>
        <row r="2562">
          <cell r="B2562" t="str">
            <v>81101508-001</v>
          </cell>
          <cell r="C2562" t="str">
            <v>Fiscalización de obra</v>
          </cell>
          <cell r="D2562">
            <v>589</v>
          </cell>
        </row>
        <row r="2563">
          <cell r="B2563" t="str">
            <v>81101508-002</v>
          </cell>
          <cell r="C2563" t="str">
            <v>Consultoria diseno de obra</v>
          </cell>
          <cell r="D2563">
            <v>589</v>
          </cell>
        </row>
        <row r="2564">
          <cell r="B2564" t="str">
            <v>81101510-001</v>
          </cell>
          <cell r="C2564" t="str">
            <v>Fiscalización de obras viales</v>
          </cell>
          <cell r="D2564">
            <v>589</v>
          </cell>
        </row>
        <row r="2565">
          <cell r="B2565" t="str">
            <v>81101510-002</v>
          </cell>
          <cell r="C2565" t="str">
            <v>Servicio de consultoria para diseno de ingenieria</v>
          </cell>
          <cell r="D2565">
            <v>266</v>
          </cell>
        </row>
        <row r="2566">
          <cell r="B2566" t="str">
            <v>81101510-003</v>
          </cell>
          <cell r="C2566" t="str">
            <v>Diseño de Obra</v>
          </cell>
          <cell r="D2566">
            <v>266</v>
          </cell>
        </row>
        <row r="2567">
          <cell r="B2567" t="str">
            <v>82121504-001</v>
          </cell>
          <cell r="C2567" t="str">
            <v>Calcomanía</v>
          </cell>
          <cell r="D2567">
            <v>333</v>
          </cell>
          <cell r="E2567">
            <v>110</v>
          </cell>
          <cell r="F2567" t="str">
            <v>Unidad</v>
          </cell>
        </row>
        <row r="2568">
          <cell r="B2568" t="str">
            <v>82121505-001</v>
          </cell>
          <cell r="C2568" t="str">
            <v>Tripticos</v>
          </cell>
          <cell r="D2568">
            <v>333</v>
          </cell>
          <cell r="E2568">
            <v>195</v>
          </cell>
          <cell r="F2568" t="str">
            <v>Unidad</v>
          </cell>
        </row>
        <row r="2569">
          <cell r="B2569" t="str">
            <v>82121505-003</v>
          </cell>
          <cell r="C2569" t="str">
            <v>Impresion de afiches</v>
          </cell>
          <cell r="D2569">
            <v>333</v>
          </cell>
          <cell r="E2569">
            <v>320</v>
          </cell>
          <cell r="F2569" t="str">
            <v>Unidad</v>
          </cell>
        </row>
        <row r="2570">
          <cell r="B2570" t="str">
            <v>90111501-001</v>
          </cell>
          <cell r="C2570" t="str">
            <v>Servicios de Hotelería y Hospedaje</v>
          </cell>
          <cell r="D2570">
            <v>232</v>
          </cell>
          <cell r="F2570" t="str">
            <v>Unidad</v>
          </cell>
        </row>
        <row r="2571">
          <cell r="B2571" t="str">
            <v>82121507-001</v>
          </cell>
          <cell r="C2571" t="str">
            <v>Impresion de caratulas, hojas o tapas (membretadas)</v>
          </cell>
          <cell r="D2571">
            <v>333</v>
          </cell>
          <cell r="E2571">
            <v>150</v>
          </cell>
          <cell r="F2571" t="str">
            <v>Unidad</v>
          </cell>
        </row>
      </sheetData>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4_01-01 20_jun"/>
      <sheetName val="G04_01-01 revisado"/>
      <sheetName val="Anteproyecto 2015"/>
      <sheetName val="POA2015"/>
      <sheetName val="Resumen 1"/>
      <sheetName val="POA 2015"/>
      <sheetName val="POA2015 (2)"/>
      <sheetName val="Resumen 2"/>
      <sheetName val="Catalogo"/>
    </sheetNames>
    <sheetDataSet>
      <sheetData sheetId="0" refreshError="1"/>
      <sheetData sheetId="1">
        <row r="1">
          <cell r="A1" t="str">
            <v>A</v>
          </cell>
          <cell r="B1" t="str">
            <v>B</v>
          </cell>
          <cell r="C1" t="str">
            <v>C</v>
          </cell>
          <cell r="D1" t="str">
            <v>D</v>
          </cell>
          <cell r="E1" t="str">
            <v>E</v>
          </cell>
          <cell r="F1" t="str">
            <v>F</v>
          </cell>
          <cell r="G1" t="str">
            <v>G</v>
          </cell>
          <cell r="H1" t="str">
            <v>H</v>
          </cell>
          <cell r="I1" t="str">
            <v>I</v>
          </cell>
          <cell r="J1" t="str">
            <v>J</v>
          </cell>
          <cell r="K1" t="str">
            <v>K</v>
          </cell>
          <cell r="L1" t="str">
            <v>L</v>
          </cell>
          <cell r="M1" t="str">
            <v>M</v>
          </cell>
          <cell r="AF1" t="str">
            <v>G</v>
          </cell>
        </row>
        <row r="2">
          <cell r="B2" t="str">
            <v>MINISTERIO DE OBRAS PÚBLICAS Y COMUNICACIONES</v>
          </cell>
          <cell r="AF2">
            <v>11</v>
          </cell>
        </row>
        <row r="3">
          <cell r="B3" t="str">
            <v>Gabinete del Viceministro de Administración y Finanzas</v>
          </cell>
        </row>
        <row r="4">
          <cell r="B4" t="str">
            <v>Dirección de Planificación Económica</v>
          </cell>
        </row>
        <row r="5">
          <cell r="B5" t="str">
            <v xml:space="preserve"> FORMULARIO DE JUSTIFICACION</v>
          </cell>
        </row>
        <row r="6">
          <cell r="B6" t="str">
            <v>ENTIDAD:</v>
          </cell>
          <cell r="E6" t="str">
            <v>12-13</v>
          </cell>
          <cell r="F6" t="str">
            <v>Ministerio de Obras Públicas y Comunicaciones</v>
          </cell>
        </row>
        <row r="7">
          <cell r="B7" t="str">
            <v>TIPO DE PRESUP.:</v>
          </cell>
          <cell r="E7">
            <v>3</v>
          </cell>
          <cell r="F7" t="str">
            <v>Programación de Inversión</v>
          </cell>
        </row>
        <row r="8">
          <cell r="B8" t="str">
            <v>PROGRAMA:</v>
          </cell>
          <cell r="E8">
            <v>1</v>
          </cell>
          <cell r="F8" t="str">
            <v>Administración de Obras Publicas</v>
          </cell>
          <cell r="J8">
            <v>0</v>
          </cell>
        </row>
        <row r="9">
          <cell r="B9" t="str">
            <v>SUB-PROGRAMA</v>
          </cell>
          <cell r="E9">
            <v>7</v>
          </cell>
          <cell r="F9" t="str">
            <v>Const. Conserv. Mejoras de Edificios Públicos, Parques y Monumentos</v>
          </cell>
        </row>
        <row r="10">
          <cell r="B10" t="str">
            <v>PROYECTO</v>
          </cell>
          <cell r="E10">
            <v>11</v>
          </cell>
          <cell r="F10" t="str">
            <v>REC.Z.PTO.AS.CENT.OFIC.CONT.P2419/OC-PR Y 2420/BL-PR</v>
          </cell>
        </row>
        <row r="11">
          <cell r="B11" t="str">
            <v>UNIDAD RESP.:</v>
          </cell>
          <cell r="E11">
            <v>7</v>
          </cell>
          <cell r="F11" t="str">
            <v xml:space="preserve">Dirección de Obras Públicas </v>
          </cell>
        </row>
        <row r="14">
          <cell r="B14" t="str">
            <v>DIAGNOSTICO; Reconversión Centro, Modernización del Transporte Público Metropolitano y Oficinas de Gobierno</v>
          </cell>
          <cell r="N14" t="str">
            <v>OBJETIVO; Reconversión Centro, Modernización del Transporte Público Metropolitano y Oficinas de Gobierno</v>
          </cell>
        </row>
        <row r="15">
          <cell r="B15" t="str">
            <v>El abandono sufrido por el centro de la Ciudad de Asunción, es un proceso que ha propiciado un crecimiento desequilibrado de la ciudad, primero a la saturación del Centro y, luego, a su progresivo deterioro, así como el aumento de la precariedad, la perce</v>
          </cell>
          <cell r="N15" t="str">
            <v>La revitalización de la zona central de Asunción, a través de la implantación de vías peatonales y senderos para bicicletas, renovación y conformación de parques, construcción de obras de saneamiento pluvial y alcantarillado y la construcción de una edifi</v>
          </cell>
        </row>
        <row r="16">
          <cell r="B16" t="str">
            <v>Productos (denominación)</v>
          </cell>
          <cell r="J16" t="str">
            <v>Cantidad</v>
          </cell>
          <cell r="K16" t="str">
            <v>Unidad de Medida</v>
          </cell>
          <cell r="L16" t="str">
            <v>Asignación Presupuestaria</v>
          </cell>
          <cell r="N16" t="str">
            <v>PLANIFICACION DE LA PRODUCCION</v>
          </cell>
        </row>
        <row r="17">
          <cell r="N17" t="str">
            <v>ENE</v>
          </cell>
          <cell r="O17" t="str">
            <v>FEB</v>
          </cell>
          <cell r="P17" t="str">
            <v>MAR</v>
          </cell>
          <cell r="Q17" t="str">
            <v>ABR</v>
          </cell>
          <cell r="R17" t="str">
            <v>MAY</v>
          </cell>
          <cell r="S17" t="str">
            <v>JUN</v>
          </cell>
          <cell r="T17" t="str">
            <v>JUL</v>
          </cell>
          <cell r="U17" t="str">
            <v>AGO</v>
          </cell>
          <cell r="V17" t="str">
            <v>SET</v>
          </cell>
          <cell r="W17" t="str">
            <v>OCT</v>
          </cell>
          <cell r="X17" t="str">
            <v>NOV</v>
          </cell>
          <cell r="Y17" t="str">
            <v>DIC</v>
          </cell>
        </row>
        <row r="18">
          <cell r="B18">
            <v>1108</v>
          </cell>
          <cell r="C18" t="str">
            <v>OBRAS DE RECONVERSION DEL CENTRO DE ASUNCION</v>
          </cell>
          <cell r="J18">
            <v>11000</v>
          </cell>
          <cell r="K18" t="str">
            <v>m2</v>
          </cell>
          <cell r="L18" t="e">
            <v>#REF!</v>
          </cell>
          <cell r="N18">
            <v>0</v>
          </cell>
          <cell r="O18">
            <v>0</v>
          </cell>
          <cell r="P18">
            <v>0</v>
          </cell>
          <cell r="Q18">
            <v>0</v>
          </cell>
          <cell r="R18">
            <v>0</v>
          </cell>
          <cell r="S18">
            <v>0</v>
          </cell>
          <cell r="T18">
            <v>0</v>
          </cell>
          <cell r="U18">
            <v>0</v>
          </cell>
          <cell r="V18">
            <v>0</v>
          </cell>
          <cell r="W18">
            <v>0</v>
          </cell>
          <cell r="X18">
            <v>0</v>
          </cell>
          <cell r="Y18">
            <v>11000</v>
          </cell>
        </row>
        <row r="19">
          <cell r="B19">
            <v>1107</v>
          </cell>
          <cell r="C19" t="str">
            <v>SISTEMA DE BUS DE TRANSPORTE RAPIDO</v>
          </cell>
          <cell r="J19">
            <v>17</v>
          </cell>
          <cell r="K19" t="str">
            <v>km</v>
          </cell>
          <cell r="L19" t="e">
            <v>#REF!</v>
          </cell>
          <cell r="N19">
            <v>0</v>
          </cell>
          <cell r="O19">
            <v>0</v>
          </cell>
          <cell r="P19">
            <v>0</v>
          </cell>
          <cell r="Q19">
            <v>0</v>
          </cell>
          <cell r="R19">
            <v>0</v>
          </cell>
          <cell r="S19">
            <v>0</v>
          </cell>
          <cell r="T19">
            <v>0</v>
          </cell>
          <cell r="U19">
            <v>0</v>
          </cell>
          <cell r="V19">
            <v>0</v>
          </cell>
          <cell r="W19">
            <v>0</v>
          </cell>
          <cell r="X19">
            <v>0</v>
          </cell>
          <cell r="Y19">
            <v>17</v>
          </cell>
        </row>
        <row r="20">
          <cell r="B20">
            <v>59</v>
          </cell>
          <cell r="C20" t="str">
            <v>ESTUDIOS Y CONSULTORIAS</v>
          </cell>
          <cell r="J20">
            <v>18</v>
          </cell>
          <cell r="K20" t="str">
            <v>Informes</v>
          </cell>
          <cell r="L20">
            <v>4895270652.090909</v>
          </cell>
          <cell r="N20">
            <v>0</v>
          </cell>
          <cell r="O20">
            <v>0</v>
          </cell>
          <cell r="P20">
            <v>0</v>
          </cell>
          <cell r="Q20">
            <v>0</v>
          </cell>
          <cell r="R20">
            <v>0</v>
          </cell>
          <cell r="S20">
            <v>0</v>
          </cell>
          <cell r="T20">
            <v>0</v>
          </cell>
          <cell r="U20">
            <v>0</v>
          </cell>
          <cell r="V20">
            <v>0</v>
          </cell>
          <cell r="W20">
            <v>0</v>
          </cell>
          <cell r="X20">
            <v>0</v>
          </cell>
          <cell r="Y20">
            <v>18</v>
          </cell>
        </row>
        <row r="21">
          <cell r="B21">
            <v>145</v>
          </cell>
          <cell r="C21" t="str">
            <v>ADMINISTRACIÓN Y SUPERVICIÓN DEL PROYECTO</v>
          </cell>
          <cell r="J21">
            <v>1</v>
          </cell>
          <cell r="K21" t="str">
            <v>%</v>
          </cell>
          <cell r="L21">
            <v>5326811908</v>
          </cell>
          <cell r="N21">
            <v>0</v>
          </cell>
          <cell r="O21">
            <v>0</v>
          </cell>
          <cell r="P21">
            <v>0</v>
          </cell>
          <cell r="Q21">
            <v>0</v>
          </cell>
          <cell r="R21">
            <v>0</v>
          </cell>
          <cell r="S21">
            <v>0</v>
          </cell>
          <cell r="T21">
            <v>0</v>
          </cell>
          <cell r="U21">
            <v>0</v>
          </cell>
          <cell r="V21">
            <v>0</v>
          </cell>
          <cell r="W21">
            <v>0</v>
          </cell>
          <cell r="X21">
            <v>0</v>
          </cell>
          <cell r="Y21">
            <v>1</v>
          </cell>
        </row>
        <row r="22">
          <cell r="B22" t="str">
            <v>Actividades (Componentes)</v>
          </cell>
          <cell r="J22" t="str">
            <v>Cantidad</v>
          </cell>
          <cell r="K22" t="str">
            <v>Unidad Medida</v>
          </cell>
          <cell r="L22" t="str">
            <v>Asignación Presupuestaria</v>
          </cell>
          <cell r="N22" t="str">
            <v>PLANIFICACION DE LAS ACTIVIDADES</v>
          </cell>
        </row>
        <row r="23">
          <cell r="C23" t="str">
            <v>ESTUDIOS Y CONSULTORIAS</v>
          </cell>
          <cell r="L23">
            <v>4895270652.090909</v>
          </cell>
          <cell r="N23">
            <v>0</v>
          </cell>
          <cell r="O23">
            <v>0</v>
          </cell>
          <cell r="P23">
            <v>0</v>
          </cell>
          <cell r="Q23">
            <v>0</v>
          </cell>
          <cell r="R23">
            <v>0</v>
          </cell>
          <cell r="S23">
            <v>0</v>
          </cell>
          <cell r="U23">
            <v>0</v>
          </cell>
          <cell r="V23">
            <v>0</v>
          </cell>
          <cell r="W23">
            <v>0</v>
          </cell>
          <cell r="X23">
            <v>0</v>
          </cell>
          <cell r="Y23">
            <v>18</v>
          </cell>
        </row>
        <row r="24">
          <cell r="B24">
            <v>59</v>
          </cell>
          <cell r="C24" t="str">
            <v xml:space="preserve"> Consultoria de  desagüe pluvial, cloacal, agua potable y redes eléctricas, telefonia y fibra optica</v>
          </cell>
          <cell r="D24" t="str">
            <v xml:space="preserve"> Consultoria de  desagüe pluvial, cloacal, agua potable y redes eléctricas, telefonia y fibra optica</v>
          </cell>
          <cell r="E24" t="str">
            <v xml:space="preserve"> Consultoria de  desagüe pluvial, cloacal, agua potable y redes eléctricas, telefonia y fibra optica</v>
          </cell>
          <cell r="F24" t="str">
            <v xml:space="preserve"> Consultoria de  desagüe pluvial, cloacal, agua potable y redes eléctricas, telefonia y fibra optica</v>
          </cell>
          <cell r="G24" t="str">
            <v xml:space="preserve"> Consultoria de  desagüe pluvial, cloacal, agua potable y redes eléctricas, telefonia y fibra optica</v>
          </cell>
          <cell r="H24" t="str">
            <v xml:space="preserve"> Consultoria de  desagüe pluvial, cloacal, agua potable y redes eléctricas, telefonia y fibra optica</v>
          </cell>
          <cell r="I24" t="str">
            <v xml:space="preserve"> Consultoria de  desagüe pluvial, cloacal, agua potable y redes eléctricas, telefonia y fibra optica</v>
          </cell>
          <cell r="J24">
            <v>1</v>
          </cell>
          <cell r="K24" t="str">
            <v>Informes</v>
          </cell>
          <cell r="L24">
            <v>135000000</v>
          </cell>
          <cell r="Y24">
            <v>1</v>
          </cell>
        </row>
        <row r="25">
          <cell r="B25">
            <v>59</v>
          </cell>
          <cell r="C25" t="str">
            <v>Consultoria Mejoramiento Vial: vehicular y peatonal</v>
          </cell>
          <cell r="D25" t="str">
            <v>Consultoria Mejoramiento Vial: vehicular y peatonal</v>
          </cell>
          <cell r="E25" t="str">
            <v>Consultoria Mejoramiento Vial: vehicular y peatonal</v>
          </cell>
          <cell r="F25" t="str">
            <v>Consultoria Mejoramiento Vial: vehicular y peatonal</v>
          </cell>
          <cell r="G25" t="str">
            <v>Consultoria Mejoramiento Vial: vehicular y peatonal</v>
          </cell>
          <cell r="H25" t="str">
            <v>Consultoria Mejoramiento Vial: vehicular y peatonal</v>
          </cell>
          <cell r="I25" t="str">
            <v>Consultoria Mejoramiento Vial: vehicular y peatonal</v>
          </cell>
          <cell r="J25">
            <v>1</v>
          </cell>
          <cell r="K25" t="str">
            <v>Informes</v>
          </cell>
          <cell r="L25">
            <v>135000000</v>
          </cell>
          <cell r="Y25">
            <v>1</v>
          </cell>
        </row>
        <row r="26">
          <cell r="B26">
            <v>59</v>
          </cell>
          <cell r="C26" t="str">
            <v xml:space="preserve">Fiscalizacion Enlace vial de los tres Poderes del Estado e infraestructura de servicios básicos </v>
          </cell>
          <cell r="J26">
            <v>1</v>
          </cell>
          <cell r="K26" t="str">
            <v>Informes</v>
          </cell>
          <cell r="L26">
            <v>781199999.81818175</v>
          </cell>
          <cell r="Y26">
            <v>1</v>
          </cell>
        </row>
        <row r="27">
          <cell r="B27">
            <v>59</v>
          </cell>
          <cell r="C27" t="str">
            <v>Fiscalizacion Restauración de Edificios Históricos de uso Público</v>
          </cell>
          <cell r="J27">
            <v>1</v>
          </cell>
          <cell r="K27" t="str">
            <v>Informes</v>
          </cell>
          <cell r="L27">
            <v>135000000</v>
          </cell>
          <cell r="Y27">
            <v>1</v>
          </cell>
        </row>
        <row r="28">
          <cell r="B28">
            <v>59</v>
          </cell>
          <cell r="C28" t="str">
            <v>Consultoría de Proyecto de Redes de Servicios Básicos</v>
          </cell>
          <cell r="J28">
            <v>1</v>
          </cell>
          <cell r="K28" t="str">
            <v>Informes</v>
          </cell>
          <cell r="L28">
            <v>0</v>
          </cell>
          <cell r="Y28">
            <v>1</v>
          </cell>
        </row>
        <row r="29">
          <cell r="B29">
            <v>59</v>
          </cell>
          <cell r="C29" t="str">
            <v>Fiscalizadoras Corredor troncal (34 Kms de carriles segregados) que incluye redes de servicios públicos</v>
          </cell>
          <cell r="D29" t="str">
            <v>Fiscalizadoras Corredor troncal (34 Kms de carriles segregados) que incluye redes de servicios públicos</v>
          </cell>
          <cell r="E29" t="str">
            <v>Fiscalizadoras Corredor troncal (34 Kms de carriles segregados) que incluye redes de servicios públicos</v>
          </cell>
          <cell r="F29" t="str">
            <v>Fiscalizadoras Corredor troncal (34 Kms de carriles segregados) que incluye redes de servicios públicos</v>
          </cell>
          <cell r="G29" t="str">
            <v>Fiscalizadoras Corredor troncal (34 Kms de carriles segregados) que incluye redes de servicios públicos</v>
          </cell>
          <cell r="H29" t="str">
            <v>Fiscalizadoras Corredor troncal (34 Kms de carriles segregados) que incluye redes de servicios públicos</v>
          </cell>
          <cell r="I29" t="str">
            <v>Fiscalizadoras Corredor troncal (34 Kms de carriles segregados) que incluye redes de servicios públicos</v>
          </cell>
          <cell r="J29">
            <v>1</v>
          </cell>
          <cell r="K29" t="str">
            <v>Informes</v>
          </cell>
          <cell r="L29">
            <v>0</v>
          </cell>
          <cell r="Y29">
            <v>1</v>
          </cell>
        </row>
        <row r="30">
          <cell r="B30">
            <v>59</v>
          </cell>
          <cell r="C30" t="str">
            <v>Fiscalización Vías alimentadoras - 100 Kms de vías alimentadoras con pavimento de todo tiempo</v>
          </cell>
          <cell r="D30" t="str">
            <v>Fiscalización Vías alimentadoras - 100 Kms de vías alimentadoras con pavimento de todo tiempo</v>
          </cell>
          <cell r="E30" t="str">
            <v>Fiscalización Vías alimentadoras - 100 Kms de vías alimentadoras con pavimento de todo tiempo</v>
          </cell>
          <cell r="F30" t="str">
            <v>Fiscalización Vías alimentadoras - 100 Kms de vías alimentadoras con pavimento de todo tiempo</v>
          </cell>
          <cell r="G30" t="str">
            <v>Fiscalización Vías alimentadoras - 100 Kms de vías alimentadoras con pavimento de todo tiempo</v>
          </cell>
          <cell r="H30" t="str">
            <v>Fiscalización Vías alimentadoras - 100 Kms de vías alimentadoras con pavimento de todo tiempo</v>
          </cell>
          <cell r="I30" t="str">
            <v>Fiscalización Vías alimentadoras - 100 Kms de vías alimentadoras con pavimento de todo tiempo</v>
          </cell>
          <cell r="J30">
            <v>1</v>
          </cell>
          <cell r="K30" t="str">
            <v>Informes</v>
          </cell>
          <cell r="L30">
            <v>0</v>
          </cell>
          <cell r="Y30">
            <v>1</v>
          </cell>
        </row>
        <row r="31">
          <cell r="B31">
            <v>59</v>
          </cell>
          <cell r="C31" t="str">
            <v xml:space="preserve"> Fiscalizaciones Terminales de Integración y Patios - Tres terminales de Integración, San Lorenzo (1) y Asunción (2) y dos patios</v>
          </cell>
          <cell r="D31" t="str">
            <v xml:space="preserve"> Fiscalizaciones Terminales de Integración y Patios - Tres terminales de Integración, San Lorenzo (1) y Asunción (2) y dos patios</v>
          </cell>
          <cell r="E31" t="str">
            <v xml:space="preserve"> Fiscalizaciones Terminales de Integración y Patios - Tres terminales de Integración, San Lorenzo (1) y Asunción (2) y dos patios</v>
          </cell>
          <cell r="F31" t="str">
            <v xml:space="preserve"> Fiscalizaciones Terminales de Integración y Patios - Tres terminales de Integración, San Lorenzo (1) y Asunción (2) y dos patios</v>
          </cell>
          <cell r="G31" t="str">
            <v xml:space="preserve"> Fiscalizaciones Terminales de Integración y Patios - Tres terminales de Integración, San Lorenzo (1) y Asunción (2) y dos patios</v>
          </cell>
          <cell r="H31" t="str">
            <v xml:space="preserve"> Fiscalizaciones Terminales de Integración y Patios - Tres terminales de Integración, San Lorenzo (1) y Asunción (2) y dos patios</v>
          </cell>
          <cell r="I31" t="str">
            <v xml:space="preserve"> Fiscalizaciones Terminales de Integración y Patios - Tres terminales de Integración, San Lorenzo (1) y Asunción (2) y dos patios</v>
          </cell>
          <cell r="J31">
            <v>1</v>
          </cell>
          <cell r="K31" t="str">
            <v>Informes</v>
          </cell>
          <cell r="L31">
            <v>345682227.27272725</v>
          </cell>
          <cell r="Y31">
            <v>1</v>
          </cell>
        </row>
        <row r="32">
          <cell r="B32">
            <v>59</v>
          </cell>
          <cell r="C32" t="str">
            <v>Fiscalización para la Concesión de Transporte</v>
          </cell>
          <cell r="D32" t="str">
            <v>Fiscalización para la Concesión de Transporte</v>
          </cell>
          <cell r="E32" t="str">
            <v>Fiscalización para la Concesión de Transporte</v>
          </cell>
          <cell r="F32" t="str">
            <v>Fiscalización para la Concesión de Transporte</v>
          </cell>
          <cell r="G32" t="str">
            <v>Fiscalización para la Concesión de Transporte</v>
          </cell>
          <cell r="H32" t="str">
            <v>Fiscalización para la Concesión de Transporte</v>
          </cell>
          <cell r="I32" t="str">
            <v>Fiscalización para la Concesión de Transporte</v>
          </cell>
          <cell r="J32">
            <v>1</v>
          </cell>
          <cell r="K32" t="str">
            <v>Informes</v>
          </cell>
          <cell r="L32">
            <v>0</v>
          </cell>
          <cell r="Y32">
            <v>1</v>
          </cell>
        </row>
        <row r="33">
          <cell r="B33">
            <v>59</v>
          </cell>
          <cell r="C33" t="str">
            <v>Fiscalización de la Concesión de Billetaje</v>
          </cell>
          <cell r="D33" t="str">
            <v>Fiscalización de la Concesión de Billetaje</v>
          </cell>
          <cell r="E33" t="str">
            <v>Fiscalización de la Concesión de Billetaje</v>
          </cell>
          <cell r="F33" t="str">
            <v>Fiscalización de la Concesión de Billetaje</v>
          </cell>
          <cell r="G33" t="str">
            <v>Fiscalización de la Concesión de Billetaje</v>
          </cell>
          <cell r="H33" t="str">
            <v>Fiscalización de la Concesión de Billetaje</v>
          </cell>
          <cell r="I33" t="str">
            <v>Fiscalización de la Concesión de Billetaje</v>
          </cell>
          <cell r="J33">
            <v>1</v>
          </cell>
          <cell r="K33" t="str">
            <v>Informes</v>
          </cell>
          <cell r="L33">
            <v>0</v>
          </cell>
          <cell r="Y33">
            <v>1</v>
          </cell>
        </row>
        <row r="34">
          <cell r="B34">
            <v>59</v>
          </cell>
          <cell r="C34" t="str">
            <v>Asesoría para la implementación del sistema (Planeación Nacional de Colombia)</v>
          </cell>
          <cell r="D34" t="str">
            <v>Asesoría para la implementación del sistema (Planeación Nacional de Colombia)</v>
          </cell>
          <cell r="E34" t="str">
            <v>Asesoría para la implementación del sistema (Planeación Nacional de Colombia)</v>
          </cell>
          <cell r="F34" t="str">
            <v>Asesoría para la implementación del sistema (Planeación Nacional de Colombia)</v>
          </cell>
          <cell r="G34" t="str">
            <v>Asesoría para la implementación del sistema (Planeación Nacional de Colombia)</v>
          </cell>
          <cell r="H34" t="str">
            <v>Asesoría para la implementación del sistema (Planeación Nacional de Colombia)</v>
          </cell>
          <cell r="I34" t="str">
            <v>Asesoría para la implementación del sistema (Planeación Nacional de Colombia)</v>
          </cell>
          <cell r="J34">
            <v>1</v>
          </cell>
          <cell r="K34" t="str">
            <v>Informes</v>
          </cell>
          <cell r="L34">
            <v>0</v>
          </cell>
          <cell r="Y34">
            <v>1</v>
          </cell>
        </row>
        <row r="35">
          <cell r="B35">
            <v>59</v>
          </cell>
          <cell r="C35" t="str">
            <v>Desarrollo de capacidad de investigación en la Universidad</v>
          </cell>
          <cell r="D35" t="str">
            <v>Desarrollo de capacidad de investigación en la Universidad</v>
          </cell>
          <cell r="E35" t="str">
            <v>Desarrollo de capacidad de investigación en la Universidad</v>
          </cell>
          <cell r="F35" t="str">
            <v>Desarrollo de capacidad de investigación en la Universidad</v>
          </cell>
          <cell r="G35" t="str">
            <v>Desarrollo de capacidad de investigación en la Universidad</v>
          </cell>
          <cell r="H35" t="str">
            <v>Desarrollo de capacidad de investigación en la Universidad</v>
          </cell>
          <cell r="I35" t="str">
            <v>Desarrollo de capacidad de investigación en la Universidad</v>
          </cell>
          <cell r="J35">
            <v>1</v>
          </cell>
          <cell r="K35" t="str">
            <v>Informes</v>
          </cell>
          <cell r="L35">
            <v>0</v>
          </cell>
          <cell r="Y35">
            <v>1</v>
          </cell>
        </row>
        <row r="36">
          <cell r="B36">
            <v>59</v>
          </cell>
          <cell r="C36" t="str">
            <v>Campañas comunicacionales</v>
          </cell>
          <cell r="D36" t="str">
            <v>Campañas comunicacionales</v>
          </cell>
          <cell r="E36" t="str">
            <v>Campañas comunicacionales</v>
          </cell>
          <cell r="F36" t="str">
            <v>Campañas comunicacionales</v>
          </cell>
          <cell r="G36" t="str">
            <v>Campañas comunicacionales</v>
          </cell>
          <cell r="H36" t="str">
            <v>Campañas comunicacionales</v>
          </cell>
          <cell r="I36" t="str">
            <v>Campañas comunicacionales</v>
          </cell>
          <cell r="J36">
            <v>1</v>
          </cell>
          <cell r="K36" t="str">
            <v>Informes</v>
          </cell>
          <cell r="L36">
            <v>1304998200</v>
          </cell>
          <cell r="Y36">
            <v>1</v>
          </cell>
        </row>
        <row r="37">
          <cell r="B37">
            <v>59</v>
          </cell>
          <cell r="C37" t="str">
            <v xml:space="preserve"> Programa, Manuales y Propuesta de Normativa para la Optimización de Flota </v>
          </cell>
          <cell r="D37" t="str">
            <v xml:space="preserve"> Programa, Manuales y Propuesta de Normativa para la Optimización de Flota </v>
          </cell>
          <cell r="E37" t="str">
            <v xml:space="preserve"> Programa, Manuales y Propuesta de Normativa para la Optimización de Flota </v>
          </cell>
          <cell r="F37" t="str">
            <v xml:space="preserve"> Programa, Manuales y Propuesta de Normativa para la Optimización de Flota </v>
          </cell>
          <cell r="G37" t="str">
            <v xml:space="preserve"> Programa, Manuales y Propuesta de Normativa para la Optimización de Flota </v>
          </cell>
          <cell r="H37" t="str">
            <v xml:space="preserve"> Programa, Manuales y Propuesta de Normativa para la Optimización de Flota </v>
          </cell>
          <cell r="I37" t="str">
            <v xml:space="preserve"> Programa, Manuales y Propuesta de Normativa para la Optimización de Flota </v>
          </cell>
          <cell r="J37">
            <v>1</v>
          </cell>
          <cell r="K37" t="str">
            <v>Informes</v>
          </cell>
          <cell r="L37">
            <v>0</v>
          </cell>
          <cell r="Y37">
            <v>1</v>
          </cell>
        </row>
        <row r="38">
          <cell r="B38">
            <v>59</v>
          </cell>
          <cell r="C38" t="str">
            <v>Implementación de soluciones en los Mercados y Vendedores Informales</v>
          </cell>
          <cell r="D38" t="str">
            <v>Implementación de soluciones en los Mercados y Vendedores Informales</v>
          </cell>
          <cell r="E38" t="str">
            <v>Implementación de soluciones en los Mercados y Vendedores Informales</v>
          </cell>
          <cell r="F38" t="str">
            <v>Implementación de soluciones en los Mercados y Vendedores Informales</v>
          </cell>
          <cell r="G38" t="str">
            <v>Implementación de soluciones en los Mercados y Vendedores Informales</v>
          </cell>
          <cell r="H38" t="str">
            <v>Implementación de soluciones en los Mercados y Vendedores Informales</v>
          </cell>
          <cell r="I38" t="str">
            <v>Implementación de soluciones en los Mercados y Vendedores Informales</v>
          </cell>
          <cell r="J38">
            <v>1</v>
          </cell>
          <cell r="K38" t="str">
            <v>Informes</v>
          </cell>
          <cell r="L38">
            <v>1188000000</v>
          </cell>
          <cell r="Y38">
            <v>1</v>
          </cell>
        </row>
        <row r="39">
          <cell r="B39">
            <v>59</v>
          </cell>
          <cell r="C39" t="str">
            <v>Monitoreo de impactos sociales del proyecto</v>
          </cell>
          <cell r="D39" t="str">
            <v>Monitoreo de impactos sociales del proyecto</v>
          </cell>
          <cell r="E39" t="str">
            <v>Monitoreo de impactos sociales del proyecto</v>
          </cell>
          <cell r="F39" t="str">
            <v>Monitoreo de impactos sociales del proyecto</v>
          </cell>
          <cell r="G39" t="str">
            <v>Monitoreo de impactos sociales del proyecto</v>
          </cell>
          <cell r="H39" t="str">
            <v>Monitoreo de impactos sociales del proyecto</v>
          </cell>
          <cell r="I39" t="str">
            <v>Monitoreo de impactos sociales del proyecto</v>
          </cell>
          <cell r="J39">
            <v>1</v>
          </cell>
          <cell r="K39" t="str">
            <v>Informes</v>
          </cell>
          <cell r="L39">
            <v>67500675</v>
          </cell>
          <cell r="Y39">
            <v>1</v>
          </cell>
        </row>
        <row r="40">
          <cell r="B40">
            <v>59</v>
          </cell>
          <cell r="C40" t="str">
            <v xml:space="preserve"> Consultorías externas para la UEEP</v>
          </cell>
          <cell r="D40" t="str">
            <v xml:space="preserve"> Consultorías externas para la UEEP</v>
          </cell>
          <cell r="E40" t="str">
            <v xml:space="preserve"> Consultorías externas para la UEEP</v>
          </cell>
          <cell r="F40" t="str">
            <v xml:space="preserve"> Consultorías externas para la UEEP</v>
          </cell>
          <cell r="G40" t="str">
            <v xml:space="preserve"> Consultorías externas para la UEEP</v>
          </cell>
          <cell r="H40" t="str">
            <v xml:space="preserve"> Consultorías externas para la UEEP</v>
          </cell>
          <cell r="I40" t="str">
            <v xml:space="preserve"> Consultorías externas para la UEEP</v>
          </cell>
          <cell r="J40">
            <v>1</v>
          </cell>
          <cell r="K40" t="str">
            <v>Informes</v>
          </cell>
          <cell r="L40">
            <v>600390000</v>
          </cell>
          <cell r="Y40">
            <v>1</v>
          </cell>
        </row>
        <row r="41">
          <cell r="B41">
            <v>59</v>
          </cell>
          <cell r="C41" t="str">
            <v>Consultoría de apoyo para supervisiones</v>
          </cell>
          <cell r="D41" t="str">
            <v>Consultoría de apoyo para supervisiones</v>
          </cell>
          <cell r="E41" t="str">
            <v>Consultoría de apoyo para supervisiones</v>
          </cell>
          <cell r="F41" t="str">
            <v>Consultoría de apoyo para supervisiones</v>
          </cell>
          <cell r="G41" t="str">
            <v>Consultoría de apoyo para supervisiones</v>
          </cell>
          <cell r="H41" t="str">
            <v>Consultoría de apoyo para supervisiones</v>
          </cell>
          <cell r="I41" t="str">
            <v>Consultoría de apoyo para supervisiones</v>
          </cell>
          <cell r="J41">
            <v>1</v>
          </cell>
          <cell r="K41" t="str">
            <v>Informes</v>
          </cell>
          <cell r="L41">
            <v>0</v>
          </cell>
          <cell r="Y41">
            <v>1</v>
          </cell>
        </row>
        <row r="42">
          <cell r="B42">
            <v>59</v>
          </cell>
          <cell r="C42" t="str">
            <v xml:space="preserve"> Contratación de firma independiente para auditoría de Estados Financieros del Programa</v>
          </cell>
          <cell r="D42" t="str">
            <v xml:space="preserve"> Contratación de firma independiente para auditoría de Estados Financieros del Programa</v>
          </cell>
          <cell r="E42" t="str">
            <v xml:space="preserve"> Contratación de firma independiente para auditoría de Estados Financieros del Programa</v>
          </cell>
          <cell r="F42" t="str">
            <v xml:space="preserve"> Contratación de firma independiente para auditoría de Estados Financieros del Programa</v>
          </cell>
          <cell r="G42" t="str">
            <v xml:space="preserve"> Contratación de firma independiente para auditoría de Estados Financieros del Programa</v>
          </cell>
          <cell r="H42" t="str">
            <v xml:space="preserve"> Contratación de firma independiente para auditoría de Estados Financieros del Programa</v>
          </cell>
          <cell r="I42" t="str">
            <v xml:space="preserve"> Contratación de firma independiente para auditoría de Estados Financieros del Programa</v>
          </cell>
          <cell r="J42">
            <v>1</v>
          </cell>
          <cell r="K42" t="str">
            <v>Informes</v>
          </cell>
          <cell r="L42">
            <v>202499550</v>
          </cell>
          <cell r="Y42">
            <v>1</v>
          </cell>
        </row>
        <row r="43">
          <cell r="C43" t="str">
            <v>OBRAS DE RECONVERSION DEL CENTRO DE ASUNCION</v>
          </cell>
          <cell r="L43" t="e">
            <v>#REF!</v>
          </cell>
          <cell r="Y43">
            <v>11000</v>
          </cell>
        </row>
        <row r="44">
          <cell r="B44">
            <v>1108</v>
          </cell>
          <cell r="C44" t="str">
            <v>Adquisicion del predio para el Centro Comunal y Mirador</v>
          </cell>
          <cell r="J44">
            <v>1</v>
          </cell>
          <cell r="K44" t="str">
            <v>m2</v>
          </cell>
          <cell r="L44">
            <v>404999999.99999994</v>
          </cell>
        </row>
        <row r="45">
          <cell r="B45">
            <v>1108</v>
          </cell>
          <cell r="C45" t="str">
            <v xml:space="preserve"> Adquisicion de predio para Oficiinas de gobierno</v>
          </cell>
          <cell r="J45">
            <v>1</v>
          </cell>
          <cell r="K45" t="str">
            <v>m2</v>
          </cell>
          <cell r="L45">
            <v>3150001636.3636365</v>
          </cell>
        </row>
        <row r="46">
          <cell r="B46">
            <v>1108</v>
          </cell>
          <cell r="C46" t="str">
            <v>Adquisiciones de Estaciones y Paradas</v>
          </cell>
          <cell r="D46" t="str">
            <v>Adquisiciones de Estaciones y Paradas</v>
          </cell>
          <cell r="E46" t="str">
            <v>Adquisiciones de Estaciones y Paradas</v>
          </cell>
          <cell r="F46" t="str">
            <v>Adquisiciones de Estaciones y Paradas</v>
          </cell>
          <cell r="G46" t="str">
            <v>Adquisiciones de Estaciones y Paradas</v>
          </cell>
          <cell r="H46" t="str">
            <v>Adquisiciones de Estaciones y Paradas</v>
          </cell>
          <cell r="I46" t="str">
            <v>Adquisiciones de Estaciones y Paradas</v>
          </cell>
          <cell r="J46">
            <v>1</v>
          </cell>
          <cell r="K46" t="str">
            <v>m2</v>
          </cell>
          <cell r="L46">
            <v>7308001800</v>
          </cell>
        </row>
        <row r="47">
          <cell r="B47">
            <v>1108</v>
          </cell>
          <cell r="C47" t="str">
            <v xml:space="preserve"> Obra: Saneamiento Arroyos Jaen segunda Etapa y Arrollo Jardín</v>
          </cell>
          <cell r="D47" t="str">
            <v xml:space="preserve"> Obra: Saneamiento Arroyos Jaen segunda Etapa y Arrollo Jardín</v>
          </cell>
          <cell r="E47" t="str">
            <v xml:space="preserve"> Obra: Saneamiento Arroyos Jaen segunda Etapa y Arrollo Jardín</v>
          </cell>
          <cell r="F47" t="str">
            <v xml:space="preserve"> Obra: Saneamiento Arroyos Jaen segunda Etapa y Arrollo Jardín</v>
          </cell>
          <cell r="G47" t="str">
            <v xml:space="preserve"> Obra: Saneamiento Arroyos Jaen segunda Etapa y Arrollo Jardín</v>
          </cell>
          <cell r="H47" t="str">
            <v xml:space="preserve"> Obra: Saneamiento Arroyos Jaen segunda Etapa y Arrollo Jardín</v>
          </cell>
          <cell r="I47" t="str">
            <v xml:space="preserve"> Obra: Saneamiento Arroyos Jaen segunda Etapa y Arrollo Jardín</v>
          </cell>
          <cell r="J47">
            <v>1</v>
          </cell>
          <cell r="K47" t="str">
            <v>m2</v>
          </cell>
          <cell r="L47">
            <v>1889999100</v>
          </cell>
          <cell r="Y47">
            <v>11000</v>
          </cell>
        </row>
        <row r="48">
          <cell r="B48">
            <v>1108</v>
          </cell>
          <cell r="C48" t="str">
            <v xml:space="preserve"> Obra de  desagüe pluvial, cloacal, agua potable y redes eléctricas, telefonia y fibra optica</v>
          </cell>
          <cell r="D48" t="str">
            <v xml:space="preserve"> Obra de  desagüe pluvial, cloacal, agua potable y redes eléctricas, telefonia y fibra optica</v>
          </cell>
          <cell r="E48" t="str">
            <v xml:space="preserve"> Obra de  desagüe pluvial, cloacal, agua potable y redes eléctricas, telefonia y fibra optica</v>
          </cell>
          <cell r="F48" t="str">
            <v xml:space="preserve"> Obra de  desagüe pluvial, cloacal, agua potable y redes eléctricas, telefonia y fibra optica</v>
          </cell>
          <cell r="G48" t="str">
            <v xml:space="preserve"> Obra de  desagüe pluvial, cloacal, agua potable y redes eléctricas, telefonia y fibra optica</v>
          </cell>
          <cell r="H48" t="str">
            <v xml:space="preserve"> Obra de  desagüe pluvial, cloacal, agua potable y redes eléctricas, telefonia y fibra optica</v>
          </cell>
          <cell r="I48" t="str">
            <v xml:space="preserve"> Obra de  desagüe pluvial, cloacal, agua potable y redes eléctricas, telefonia y fibra optica</v>
          </cell>
          <cell r="J48">
            <v>1</v>
          </cell>
          <cell r="K48" t="str">
            <v>m2</v>
          </cell>
          <cell r="L48">
            <v>229499325</v>
          </cell>
        </row>
        <row r="49">
          <cell r="B49">
            <v>1108</v>
          </cell>
          <cell r="C49" t="str">
            <v>Obra: Construccion de espacios abiertos de uso publico</v>
          </cell>
          <cell r="D49" t="str">
            <v>Obra: Construccion de espacios abiertos de uso publico</v>
          </cell>
          <cell r="E49" t="str">
            <v>Obra: Construccion de espacios abiertos de uso publico</v>
          </cell>
          <cell r="F49" t="str">
            <v>Obra: Construccion de espacios abiertos de uso publico</v>
          </cell>
          <cell r="G49" t="str">
            <v>Obra: Construccion de espacios abiertos de uso publico</v>
          </cell>
          <cell r="H49" t="str">
            <v>Obra: Construccion de espacios abiertos de uso publico</v>
          </cell>
          <cell r="I49" t="str">
            <v>Obra: Construccion de espacios abiertos de uso publico</v>
          </cell>
          <cell r="J49">
            <v>1</v>
          </cell>
          <cell r="K49" t="str">
            <v>m2</v>
          </cell>
          <cell r="L49">
            <v>155925000</v>
          </cell>
        </row>
        <row r="50">
          <cell r="B50">
            <v>1108</v>
          </cell>
          <cell r="C50" t="str">
            <v xml:space="preserve"> Obra Regularización de servicios básicos y redes en  el desarrollo del enlace vial de las sedes de los tres Poderes del Estado . Incluye la Regularización y tratamiento de la infraestructura vial.</v>
          </cell>
          <cell r="D50" t="str">
            <v xml:space="preserve"> Obra Regularización de servicios básicos y redes en  el desarrollo del enlace vial de las sedes de los tres Poderes del Estado . Incluye la Regularización y tratamiento de la infraestructura vial.</v>
          </cell>
          <cell r="E50" t="str">
            <v xml:space="preserve"> Obra Regularización de servicios básicos y redes en  el desarrollo del enlace vial de las sedes de los tres Poderes del Estado . Incluye la Regularización y tratamiento de la infraestructura vial.</v>
          </cell>
          <cell r="F50" t="str">
            <v xml:space="preserve"> Obra Regularización de servicios básicos y redes en  el desarrollo del enlace vial de las sedes de los tres Poderes del Estado . Incluye la Regularización y tratamiento de la infraestructura vial.</v>
          </cell>
          <cell r="G50" t="str">
            <v xml:space="preserve"> Obra Regularización de servicios básicos y redes en  el desarrollo del enlace vial de las sedes de los tres Poderes del Estado . Incluye la Regularización y tratamiento de la infraestructura vial.</v>
          </cell>
          <cell r="H50" t="str">
            <v xml:space="preserve"> Obra Regularización de servicios básicos y redes en  el desarrollo del enlace vial de las sedes de los tres Poderes del Estado . Incluye la Regularización y tratamiento de la infraestructura vial.</v>
          </cell>
          <cell r="I50" t="str">
            <v xml:space="preserve"> Obra Regularización de servicios básicos y redes en  el desarrollo del enlace vial de las sedes de los tres Poderes del Estado . Incluye la Regularización y tratamiento de la infraestructura vial.</v>
          </cell>
          <cell r="J50">
            <v>1</v>
          </cell>
          <cell r="K50" t="str">
            <v>m2</v>
          </cell>
          <cell r="L50">
            <v>8922847500</v>
          </cell>
        </row>
        <row r="51">
          <cell r="B51">
            <v>1108</v>
          </cell>
          <cell r="C51" t="str">
            <v>Obra: Restauración de Edificio Histórico</v>
          </cell>
          <cell r="D51" t="str">
            <v>Obra: Restauración de Edificio Histórico</v>
          </cell>
          <cell r="E51" t="str">
            <v>Obra: Restauración de Edificio Histórico</v>
          </cell>
          <cell r="F51" t="str">
            <v>Obra: Restauración de Edificio Histórico</v>
          </cell>
          <cell r="G51" t="str">
            <v>Obra: Restauración de Edificio Histórico</v>
          </cell>
          <cell r="H51" t="str">
            <v>Obra: Restauración de Edificio Histórico</v>
          </cell>
          <cell r="I51" t="str">
            <v>Obra: Restauración de Edificio Histórico</v>
          </cell>
          <cell r="J51">
            <v>1</v>
          </cell>
          <cell r="K51" t="str">
            <v>m2</v>
          </cell>
          <cell r="L51">
            <v>3720737250</v>
          </cell>
        </row>
        <row r="52">
          <cell r="B52">
            <v>1108</v>
          </cell>
          <cell r="C52" t="str">
            <v>Consultoria Diseno Ejecutivo del Centro Comunal y Mirador</v>
          </cell>
          <cell r="D52" t="str">
            <v>Consultoria Diseno Ejecutivo del Centro Comunal y Mirador</v>
          </cell>
          <cell r="E52" t="str">
            <v>Consultoria Diseno Ejecutivo del Centro Comunal y Mirador</v>
          </cell>
          <cell r="F52" t="str">
            <v>Consultoria Diseno Ejecutivo del Centro Comunal y Mirador</v>
          </cell>
          <cell r="G52" t="str">
            <v>Consultoria Diseno Ejecutivo del Centro Comunal y Mirador</v>
          </cell>
          <cell r="H52" t="str">
            <v>Consultoria Diseno Ejecutivo del Centro Comunal y Mirador</v>
          </cell>
          <cell r="I52" t="str">
            <v>Consultoria Diseno Ejecutivo del Centro Comunal y Mirador</v>
          </cell>
          <cell r="J52">
            <v>1</v>
          </cell>
          <cell r="K52" t="str">
            <v>m2</v>
          </cell>
          <cell r="L52" t="e">
            <v>#REF!</v>
          </cell>
        </row>
        <row r="53">
          <cell r="B53">
            <v>1108</v>
          </cell>
          <cell r="C53" t="str">
            <v>Consultoría Diseño final Sistema de espacios abiertos de uso publico</v>
          </cell>
          <cell r="D53" t="str">
            <v>Consultoría Diseño final Sistema de espacios abiertos de uso publico</v>
          </cell>
          <cell r="E53" t="str">
            <v>Consultoría Diseño final Sistema de espacios abiertos de uso publico</v>
          </cell>
          <cell r="F53" t="str">
            <v>Consultoría Diseño final Sistema de espacios abiertos de uso publico</v>
          </cell>
          <cell r="G53" t="str">
            <v>Consultoría Diseño final Sistema de espacios abiertos de uso publico</v>
          </cell>
          <cell r="H53" t="str">
            <v>Consultoría Diseño final Sistema de espacios abiertos de uso publico</v>
          </cell>
          <cell r="I53" t="str">
            <v>Consultoría Diseño final Sistema de espacios abiertos de uso publico</v>
          </cell>
          <cell r="J53">
            <v>1</v>
          </cell>
          <cell r="K53" t="str">
            <v>m2</v>
          </cell>
          <cell r="L53">
            <v>135001350</v>
          </cell>
        </row>
        <row r="54">
          <cell r="B54">
            <v>1108</v>
          </cell>
          <cell r="C54" t="str">
            <v>Consultoria Diseno Ejecutivo de las Oficinas de Gobierno</v>
          </cell>
          <cell r="D54" t="str">
            <v>Consultoria Diseno Ejecutivo de las Oficinas de Gobierno</v>
          </cell>
          <cell r="E54" t="str">
            <v>Consultoria Diseno Ejecutivo de las Oficinas de Gobierno</v>
          </cell>
          <cell r="F54" t="str">
            <v>Consultoria Diseno Ejecutivo de las Oficinas de Gobierno</v>
          </cell>
          <cell r="G54" t="str">
            <v>Consultoria Diseno Ejecutivo de las Oficinas de Gobierno</v>
          </cell>
          <cell r="H54" t="str">
            <v>Consultoria Diseno Ejecutivo de las Oficinas de Gobierno</v>
          </cell>
          <cell r="I54" t="str">
            <v>Consultoria Diseno Ejecutivo de las Oficinas de Gobierno</v>
          </cell>
          <cell r="J54">
            <v>1</v>
          </cell>
          <cell r="K54" t="str">
            <v>m2</v>
          </cell>
          <cell r="L54">
            <v>404999100</v>
          </cell>
        </row>
        <row r="55">
          <cell r="C55" t="str">
            <v>SISTEMA DE BUS DE TRANSPORTE RAPIDO</v>
          </cell>
          <cell r="L55" t="e">
            <v>#REF!</v>
          </cell>
          <cell r="Y55" t="str">
            <v>17 km</v>
          </cell>
        </row>
        <row r="56">
          <cell r="B56">
            <v>1107</v>
          </cell>
          <cell r="C56" t="str">
            <v>Adquisiciones de Estaciones y Paradas</v>
          </cell>
          <cell r="J56">
            <v>1</v>
          </cell>
          <cell r="K56" t="str">
            <v>km</v>
          </cell>
          <cell r="L56">
            <v>404999999.99999994</v>
          </cell>
        </row>
        <row r="57">
          <cell r="B57">
            <v>1107</v>
          </cell>
          <cell r="C57" t="str">
            <v>Construcción del corredor troncal</v>
          </cell>
          <cell r="D57" t="str">
            <v>Construcción del corredor troncal</v>
          </cell>
          <cell r="E57" t="str">
            <v>Construcción del corredor troncal</v>
          </cell>
          <cell r="F57" t="str">
            <v>Construcción del corredor troncal</v>
          </cell>
          <cell r="G57" t="str">
            <v>Construcción del corredor troncal</v>
          </cell>
          <cell r="H57" t="str">
            <v>Construcción del corredor troncal</v>
          </cell>
          <cell r="I57" t="str">
            <v>Construcción del corredor troncal</v>
          </cell>
          <cell r="J57">
            <v>1</v>
          </cell>
          <cell r="K57" t="str">
            <v>km</v>
          </cell>
          <cell r="L57">
            <v>0</v>
          </cell>
          <cell r="Y57">
            <v>0.17</v>
          </cell>
        </row>
        <row r="58">
          <cell r="B58">
            <v>1107</v>
          </cell>
          <cell r="C58" t="str">
            <v xml:space="preserve">construcciòn de Redes </v>
          </cell>
          <cell r="D58" t="str">
            <v xml:space="preserve">construcciòn de Redes </v>
          </cell>
          <cell r="E58" t="str">
            <v xml:space="preserve">construcciòn de Redes </v>
          </cell>
          <cell r="F58" t="str">
            <v xml:space="preserve">construcciòn de Redes </v>
          </cell>
          <cell r="G58" t="str">
            <v xml:space="preserve">construcciòn de Redes </v>
          </cell>
          <cell r="H58" t="str">
            <v xml:space="preserve">construcciòn de Redes </v>
          </cell>
          <cell r="I58" t="str">
            <v xml:space="preserve">construcciòn de Redes </v>
          </cell>
          <cell r="J58">
            <v>1</v>
          </cell>
          <cell r="K58" t="str">
            <v>km</v>
          </cell>
          <cell r="L58">
            <v>0</v>
          </cell>
        </row>
        <row r="59">
          <cell r="B59">
            <v>1107</v>
          </cell>
          <cell r="C59" t="str">
            <v>Construcción de la Terminal Asunción</v>
          </cell>
          <cell r="D59" t="str">
            <v>Construcción de la Terminal Asunción</v>
          </cell>
          <cell r="E59" t="str">
            <v>Construcción de la Terminal Asunción</v>
          </cell>
          <cell r="F59" t="str">
            <v>Construcción de la Terminal Asunción</v>
          </cell>
          <cell r="G59" t="str">
            <v>Construcción de la Terminal Asunción</v>
          </cell>
          <cell r="H59" t="str">
            <v>Construcción de la Terminal Asunción</v>
          </cell>
          <cell r="I59" t="str">
            <v>Construcción de la Terminal Asunción</v>
          </cell>
          <cell r="J59">
            <v>1</v>
          </cell>
          <cell r="K59" t="str">
            <v>km</v>
          </cell>
          <cell r="L59">
            <v>0</v>
          </cell>
        </row>
        <row r="60">
          <cell r="B60">
            <v>1107</v>
          </cell>
          <cell r="C60" t="str">
            <v>Construcción de la Terminal de San Lorenzo</v>
          </cell>
          <cell r="D60" t="str">
            <v>Construcción de la Terminal de San Lorenzo</v>
          </cell>
          <cell r="E60" t="str">
            <v>Construcción de la Terminal de San Lorenzo</v>
          </cell>
          <cell r="F60" t="str">
            <v>Construcción de la Terminal de San Lorenzo</v>
          </cell>
          <cell r="G60" t="str">
            <v>Construcción de la Terminal de San Lorenzo</v>
          </cell>
          <cell r="H60" t="str">
            <v>Construcción de la Terminal de San Lorenzo</v>
          </cell>
          <cell r="I60" t="str">
            <v>Construcción de la Terminal de San Lorenzo</v>
          </cell>
          <cell r="J60">
            <v>1</v>
          </cell>
          <cell r="K60" t="str">
            <v>km</v>
          </cell>
          <cell r="L60">
            <v>9940911136.363636</v>
          </cell>
        </row>
        <row r="61">
          <cell r="B61">
            <v>1107</v>
          </cell>
          <cell r="C61" t="str">
            <v xml:space="preserve">Construcción del Terminal Intermedia </v>
          </cell>
          <cell r="D61" t="str">
            <v xml:space="preserve">Construcción del Terminal Intermedia </v>
          </cell>
          <cell r="E61" t="str">
            <v xml:space="preserve">Construcción del Terminal Intermedia </v>
          </cell>
          <cell r="F61" t="str">
            <v xml:space="preserve">Construcción del Terminal Intermedia </v>
          </cell>
          <cell r="G61" t="str">
            <v xml:space="preserve">Construcción del Terminal Intermedia </v>
          </cell>
          <cell r="H61" t="str">
            <v xml:space="preserve">Construcción del Terminal Intermedia </v>
          </cell>
          <cell r="I61" t="str">
            <v xml:space="preserve">Construcción del Terminal Intermedia </v>
          </cell>
          <cell r="J61">
            <v>1</v>
          </cell>
          <cell r="K61" t="str">
            <v>km</v>
          </cell>
          <cell r="L61">
            <v>0</v>
          </cell>
        </row>
        <row r="62">
          <cell r="B62">
            <v>1107</v>
          </cell>
          <cell r="C62" t="str">
            <v>Construcción de Patios</v>
          </cell>
          <cell r="D62" t="str">
            <v>Construcción de Patios</v>
          </cell>
          <cell r="E62" t="str">
            <v>Construcción de Patios</v>
          </cell>
          <cell r="F62" t="str">
            <v>Construcción de Patios</v>
          </cell>
          <cell r="G62" t="str">
            <v>Construcción de Patios</v>
          </cell>
          <cell r="H62" t="str">
            <v>Construcción de Patios</v>
          </cell>
          <cell r="I62" t="str">
            <v>Construcción de Patios</v>
          </cell>
          <cell r="J62">
            <v>1</v>
          </cell>
          <cell r="K62" t="str">
            <v>km</v>
          </cell>
          <cell r="L62">
            <v>0</v>
          </cell>
        </row>
        <row r="63">
          <cell r="B63">
            <v>1107</v>
          </cell>
          <cell r="C63" t="str">
            <v xml:space="preserve"> Obras de Mejoramiento Urbanístico y Paisajístico a lo largo del corredor</v>
          </cell>
          <cell r="D63" t="str">
            <v xml:space="preserve"> Obras de Mejoramiento Urbanístico y Paisajístico a lo largo del corredor</v>
          </cell>
          <cell r="E63" t="str">
            <v xml:space="preserve"> Obras de Mejoramiento Urbanístico y Paisajístico a lo largo del corredor</v>
          </cell>
          <cell r="F63" t="str">
            <v xml:space="preserve"> Obras de Mejoramiento Urbanístico y Paisajístico a lo largo del corredor</v>
          </cell>
          <cell r="G63" t="str">
            <v xml:space="preserve"> Obras de Mejoramiento Urbanístico y Paisajístico a lo largo del corredor</v>
          </cell>
          <cell r="H63" t="str">
            <v xml:space="preserve"> Obras de Mejoramiento Urbanístico y Paisajístico a lo largo del corredor</v>
          </cell>
          <cell r="I63" t="str">
            <v xml:space="preserve"> Obras de Mejoramiento Urbanístico y Paisajístico a lo largo del corredor</v>
          </cell>
          <cell r="J63">
            <v>1</v>
          </cell>
          <cell r="K63" t="str">
            <v>km</v>
          </cell>
          <cell r="L63">
            <v>3600202500</v>
          </cell>
        </row>
        <row r="64">
          <cell r="B64">
            <v>1107</v>
          </cell>
          <cell r="C64" t="str">
            <v xml:space="preserve">Obras para la construcción de la Red de Ciclovias, sistemas peatonales y paradas en el Centro Histórico de Asunción </v>
          </cell>
          <cell r="D64" t="str">
            <v xml:space="preserve">Obras para la construcción de la Red de Ciclovias, sistemas peatonales y paradas en el Centro Histórico de Asunción </v>
          </cell>
          <cell r="E64" t="str">
            <v xml:space="preserve">Obras para la construcción de la Red de Ciclovias, sistemas peatonales y paradas en el Centro Histórico de Asunción </v>
          </cell>
          <cell r="F64" t="str">
            <v xml:space="preserve">Obras para la construcción de la Red de Ciclovias, sistemas peatonales y paradas en el Centro Histórico de Asunción </v>
          </cell>
          <cell r="G64" t="str">
            <v xml:space="preserve">Obras para la construcción de la Red de Ciclovias, sistemas peatonales y paradas en el Centro Histórico de Asunción </v>
          </cell>
          <cell r="H64" t="str">
            <v xml:space="preserve">Obras para la construcción de la Red de Ciclovias, sistemas peatonales y paradas en el Centro Histórico de Asunción </v>
          </cell>
          <cell r="I64" t="str">
            <v xml:space="preserve">Obras para la construcción de la Red de Ciclovias, sistemas peatonales y paradas en el Centro Histórico de Asunción </v>
          </cell>
          <cell r="J64">
            <v>1</v>
          </cell>
          <cell r="K64" t="str">
            <v>km</v>
          </cell>
          <cell r="L64">
            <v>0</v>
          </cell>
        </row>
        <row r="65">
          <cell r="B65">
            <v>1107</v>
          </cell>
          <cell r="C65" t="str">
            <v>Adquisición de mobiliarios para las oficinas ENTE GESTOR</v>
          </cell>
          <cell r="J65">
            <v>1</v>
          </cell>
          <cell r="K65" t="str">
            <v>km</v>
          </cell>
          <cell r="L65">
            <v>137500000</v>
          </cell>
        </row>
        <row r="66">
          <cell r="B66">
            <v>1107</v>
          </cell>
          <cell r="C66" t="str">
            <v xml:space="preserve">Diseño final de ingeniería del  corredor </v>
          </cell>
          <cell r="J66">
            <v>1</v>
          </cell>
          <cell r="K66" t="str">
            <v>km</v>
          </cell>
          <cell r="L66">
            <v>899999100</v>
          </cell>
        </row>
        <row r="67">
          <cell r="B67">
            <v>1107</v>
          </cell>
          <cell r="C67" t="str">
            <v>Consultoría para estudios  prediales y catastro</v>
          </cell>
          <cell r="D67" t="str">
            <v>Consultoría para estudios  prediales y catastro</v>
          </cell>
          <cell r="E67" t="str">
            <v>Consultoría para estudios  prediales y catastro</v>
          </cell>
          <cell r="F67" t="str">
            <v>Consultoría para estudios  prediales y catastro</v>
          </cell>
          <cell r="G67" t="str">
            <v>Consultoría para estudios  prediales y catastro</v>
          </cell>
          <cell r="H67" t="str">
            <v>Consultoría para estudios  prediales y catastro</v>
          </cell>
          <cell r="I67" t="str">
            <v>Consultoría para estudios  prediales y catastro</v>
          </cell>
          <cell r="J67">
            <v>1</v>
          </cell>
          <cell r="K67" t="str">
            <v>km</v>
          </cell>
          <cell r="L67">
            <v>0</v>
          </cell>
        </row>
        <row r="68">
          <cell r="B68">
            <v>1107</v>
          </cell>
          <cell r="C68" t="str">
            <v>Diseño final de vías alimentadoras (100 KM)</v>
          </cell>
          <cell r="D68" t="str">
            <v>Diseño final de vías alimentadoras (100 KM)</v>
          </cell>
          <cell r="E68" t="str">
            <v>Diseño final de vías alimentadoras (100 KM)</v>
          </cell>
          <cell r="F68" t="str">
            <v>Diseño final de vías alimentadoras (100 KM)</v>
          </cell>
          <cell r="G68" t="str">
            <v>Diseño final de vías alimentadoras (100 KM)</v>
          </cell>
          <cell r="H68" t="str">
            <v>Diseño final de vías alimentadoras (100 KM)</v>
          </cell>
          <cell r="I68" t="str">
            <v>Diseño final de vías alimentadoras (100 KM)</v>
          </cell>
          <cell r="J68">
            <v>1</v>
          </cell>
          <cell r="K68" t="str">
            <v>informe</v>
          </cell>
          <cell r="L68">
            <v>742500000</v>
          </cell>
        </row>
        <row r="69">
          <cell r="B69">
            <v>1107</v>
          </cell>
          <cell r="C69" t="str">
            <v xml:space="preserve"> Diseño final de Estaciones y patios </v>
          </cell>
          <cell r="D69" t="str">
            <v xml:space="preserve"> Diseño final de Estaciones y patios </v>
          </cell>
          <cell r="E69" t="str">
            <v xml:space="preserve"> Diseño final de Estaciones y patios </v>
          </cell>
          <cell r="F69" t="str">
            <v xml:space="preserve"> Diseño final de Estaciones y patios </v>
          </cell>
          <cell r="G69" t="str">
            <v xml:space="preserve"> Diseño final de Estaciones y patios </v>
          </cell>
          <cell r="H69" t="str">
            <v xml:space="preserve"> Diseño final de Estaciones y patios </v>
          </cell>
          <cell r="I69" t="str">
            <v xml:space="preserve"> Diseño final de Estaciones y patios </v>
          </cell>
          <cell r="J69">
            <v>1</v>
          </cell>
          <cell r="K69" t="str">
            <v>informe</v>
          </cell>
          <cell r="L69">
            <v>899999100</v>
          </cell>
        </row>
        <row r="70">
          <cell r="B70">
            <v>1107</v>
          </cell>
          <cell r="C70" t="str">
            <v>Consultoría para la Inserción Urbana del Proyecto Y Tratamiento Paisajístico del Corredor</v>
          </cell>
          <cell r="D70" t="str">
            <v>Consultoría para la Inserción Urbana del Proyecto Y Tratamiento Paisajístico del Corredor</v>
          </cell>
          <cell r="E70" t="str">
            <v>Consultoría para la Inserción Urbana del Proyecto Y Tratamiento Paisajístico del Corredor</v>
          </cell>
          <cell r="F70" t="str">
            <v>Consultoría para la Inserción Urbana del Proyecto Y Tratamiento Paisajístico del Corredor</v>
          </cell>
          <cell r="G70" t="str">
            <v>Consultoría para la Inserción Urbana del Proyecto Y Tratamiento Paisajístico del Corredor</v>
          </cell>
          <cell r="H70" t="str">
            <v>Consultoría para la Inserción Urbana del Proyecto Y Tratamiento Paisajístico del Corredor</v>
          </cell>
          <cell r="I70" t="str">
            <v>Consultoría para la Inserción Urbana del Proyecto Y Tratamiento Paisajístico del Corredor</v>
          </cell>
          <cell r="J70">
            <v>1</v>
          </cell>
          <cell r="K70" t="str">
            <v>informe</v>
          </cell>
          <cell r="L70">
            <v>315000000</v>
          </cell>
        </row>
        <row r="71">
          <cell r="B71">
            <v>1107</v>
          </cell>
          <cell r="C71" t="str">
            <v>Consultoría de la Red de Ciclovias, sistemas peatonales y paradas en el Centro Histórico</v>
          </cell>
          <cell r="D71" t="str">
            <v>Consultoría de la Red de Ciclovias, sistemas peatonales y paradas en el Centro Histórico</v>
          </cell>
          <cell r="E71" t="str">
            <v>Consultoría de la Red de Ciclovias, sistemas peatonales y paradas en el Centro Histórico</v>
          </cell>
          <cell r="F71" t="str">
            <v>Consultoría de la Red de Ciclovias, sistemas peatonales y paradas en el Centro Histórico</v>
          </cell>
          <cell r="G71" t="str">
            <v>Consultoría de la Red de Ciclovias, sistemas peatonales y paradas en el Centro Histórico</v>
          </cell>
          <cell r="H71" t="str">
            <v>Consultoría de la Red de Ciclovias, sistemas peatonales y paradas en el Centro Histórico</v>
          </cell>
          <cell r="I71" t="str">
            <v>Consultoría de la Red de Ciclovias, sistemas peatonales y paradas en el Centro Histórico</v>
          </cell>
          <cell r="J71">
            <v>1</v>
          </cell>
          <cell r="K71" t="str">
            <v>informe</v>
          </cell>
          <cell r="L71">
            <v>225002250</v>
          </cell>
        </row>
        <row r="72">
          <cell r="B72">
            <v>1107</v>
          </cell>
          <cell r="C72" t="str">
            <v>Líneas de base de la calidad del aire y de los niveles de ruidos en el corredor</v>
          </cell>
          <cell r="D72" t="str">
            <v>Líneas de base de la calidad del aire y de los niveles de ruidos en el corredor</v>
          </cell>
          <cell r="E72" t="str">
            <v>Líneas de base de la calidad del aire y de los niveles de ruidos en el corredor</v>
          </cell>
          <cell r="F72" t="str">
            <v>Líneas de base de la calidad del aire y de los niveles de ruidos en el corredor</v>
          </cell>
          <cell r="G72" t="str">
            <v>Líneas de base de la calidad del aire y de los niveles de ruidos en el corredor</v>
          </cell>
          <cell r="H72" t="str">
            <v>Líneas de base de la calidad del aire y de los niveles de ruidos en el corredor</v>
          </cell>
          <cell r="I72" t="str">
            <v>Líneas de base de la calidad del aire y de los niveles de ruidos en el corredor</v>
          </cell>
          <cell r="J72">
            <v>1</v>
          </cell>
          <cell r="K72" t="str">
            <v>informe</v>
          </cell>
          <cell r="L72" t="e">
            <v>#REF!</v>
          </cell>
        </row>
        <row r="73">
          <cell r="B73">
            <v>1107</v>
          </cell>
          <cell r="C73" t="str">
            <v>Actualización de líneas de base social desarrolladas, plan de reubicación  y sistema de monitoreo de impactos sociales del proyecto implantado e identificación de Oportunidades Laborales, Capacitación Técnica de Oficios, Bolsa de Empleos y Reinserción Lab</v>
          </cell>
          <cell r="D73" t="str">
            <v>Actualización de líneas de base social desarrolladas, plan de reubicación  y sistema de monitoreo de impactos sociales del proyecto implantado e identificación de Oportunidades Laborales, Capacitación Técnica de Oficios, Bolsa de Empleos y Reinserción Lab</v>
          </cell>
          <cell r="E73" t="str">
            <v>Actualización de líneas de base social desarrolladas, plan de reubicación  y sistema de monitoreo de impactos sociales del proyecto implantado e identificación de Oportunidades Laborales, Capacitación Técnica de Oficios, Bolsa de Empleos y Reinserción Lab</v>
          </cell>
          <cell r="F73" t="str">
            <v>Actualización de líneas de base social desarrolladas, plan de reubicación  y sistema de monitoreo de impactos sociales del proyecto implantado e identificación de Oportunidades Laborales, Capacitación Técnica de Oficios, Bolsa de Empleos y Reinserción Lab</v>
          </cell>
          <cell r="G73" t="str">
            <v>Actualización de líneas de base social desarrolladas, plan de reubicación  y sistema de monitoreo de impactos sociales del proyecto implantado e identificación de Oportunidades Laborales, Capacitación Técnica de Oficios, Bolsa de Empleos y Reinserción Lab</v>
          </cell>
          <cell r="H73" t="str">
            <v>Actualización de líneas de base social desarrolladas, plan de reubicación  y sistema de monitoreo de impactos sociales del proyecto implantado e identificación de Oportunidades Laborales, Capacitación Técnica de Oficios, Bolsa de Empleos y Reinserción Lab</v>
          </cell>
          <cell r="I73" t="str">
            <v>Actualización de líneas de base social desarrolladas, plan de reubicación  y sistema de monitoreo de impactos sociales del proyecto implantado e identificación de Oportunidades Laborales, Capacitación Técnica de Oficios, Bolsa de Empleos y Reinserción Lab</v>
          </cell>
          <cell r="J73">
            <v>1</v>
          </cell>
          <cell r="K73" t="str">
            <v>informe</v>
          </cell>
          <cell r="L73">
            <v>944999550</v>
          </cell>
        </row>
        <row r="74">
          <cell r="C74" t="str">
            <v>ADMINISTRACION Y SUPERVISION DEL PROYECTO</v>
          </cell>
          <cell r="L74">
            <v>5326811908</v>
          </cell>
        </row>
        <row r="75">
          <cell r="B75">
            <v>145</v>
          </cell>
          <cell r="C75" t="str">
            <v>ADMINISTRACION Y SUPERVISION DEL PROYECTO</v>
          </cell>
          <cell r="J75">
            <v>100</v>
          </cell>
          <cell r="K75" t="str">
            <v>%</v>
          </cell>
          <cell r="L75">
            <v>5326811908</v>
          </cell>
          <cell r="Y75">
            <v>1</v>
          </cell>
        </row>
        <row r="77">
          <cell r="B77" t="str">
            <v>JUSTIFICACION DE LOS CRÉDITOS PRESUPUESTARIOS</v>
          </cell>
        </row>
        <row r="78">
          <cell r="U78">
            <v>0.15</v>
          </cell>
        </row>
        <row r="79">
          <cell r="B79">
            <v>1</v>
          </cell>
          <cell r="C79">
            <v>2</v>
          </cell>
          <cell r="D79">
            <v>3</v>
          </cell>
          <cell r="E79">
            <v>4</v>
          </cell>
          <cell r="H79">
            <v>5</v>
          </cell>
          <cell r="I79">
            <v>6</v>
          </cell>
          <cell r="J79">
            <v>7</v>
          </cell>
          <cell r="K79">
            <v>8</v>
          </cell>
          <cell r="L79" t="str">
            <v>9 = (6*7*8)</v>
          </cell>
          <cell r="N79" t="str">
            <v>PLANIFICACION FINANCIERA</v>
          </cell>
        </row>
        <row r="80">
          <cell r="B80" t="str">
            <v>OG</v>
          </cell>
          <cell r="C80" t="str">
            <v>FF</v>
          </cell>
          <cell r="D80" t="str">
            <v>OF</v>
          </cell>
          <cell r="E80" t="str">
            <v>DPTO</v>
          </cell>
          <cell r="F80" t="str">
            <v>COD. CAT.</v>
          </cell>
          <cell r="G80" t="str">
            <v>ACTIVIDADES</v>
          </cell>
          <cell r="H80" t="str">
            <v>FUNDAMENTACION</v>
          </cell>
          <cell r="I80" t="str">
            <v>VALOR UNITARIO</v>
          </cell>
          <cell r="J80" t="str">
            <v>CANTIDAD DE FUNC., BIENES Y/O SERV.</v>
          </cell>
          <cell r="K80" t="str">
            <v>CANTIDAD  MESES</v>
          </cell>
          <cell r="L80" t="str">
            <v xml:space="preserve">MONTO EN GS. </v>
          </cell>
          <cell r="N80" t="str">
            <v>ENE</v>
          </cell>
          <cell r="O80" t="str">
            <v>FEB</v>
          </cell>
          <cell r="P80" t="str">
            <v>MAR</v>
          </cell>
          <cell r="Q80" t="str">
            <v>ABR</v>
          </cell>
          <cell r="R80" t="str">
            <v>MAY</v>
          </cell>
          <cell r="S80" t="str">
            <v>JUN</v>
          </cell>
          <cell r="T80" t="str">
            <v>JUL</v>
          </cell>
          <cell r="U80" t="str">
            <v>AGO</v>
          </cell>
          <cell r="V80" t="str">
            <v>SET</v>
          </cell>
          <cell r="W80" t="str">
            <v>OCT</v>
          </cell>
          <cell r="X80" t="str">
            <v>NOV</v>
          </cell>
          <cell r="Y80" t="str">
            <v>DIC</v>
          </cell>
        </row>
        <row r="81">
          <cell r="B81">
            <v>123</v>
          </cell>
          <cell r="C81">
            <v>10</v>
          </cell>
          <cell r="D81">
            <v>1</v>
          </cell>
          <cell r="E81">
            <v>99</v>
          </cell>
          <cell r="F81" t="str">
            <v>REMUNERACIONES EXTRAORDINARIAS</v>
          </cell>
          <cell r="L81">
            <v>130800192</v>
          </cell>
          <cell r="N81">
            <v>10900016</v>
          </cell>
          <cell r="O81">
            <v>10900016</v>
          </cell>
          <cell r="P81">
            <v>10900016</v>
          </cell>
          <cell r="Q81">
            <v>10900016</v>
          </cell>
          <cell r="R81">
            <v>10900016</v>
          </cell>
          <cell r="S81">
            <v>10900016</v>
          </cell>
          <cell r="T81">
            <v>10900016</v>
          </cell>
          <cell r="U81">
            <v>10900016</v>
          </cell>
          <cell r="V81">
            <v>10900016</v>
          </cell>
          <cell r="W81">
            <v>10900016</v>
          </cell>
          <cell r="X81">
            <v>10900016</v>
          </cell>
          <cell r="Y81">
            <v>10900016</v>
          </cell>
        </row>
        <row r="82">
          <cell r="A82">
            <v>4</v>
          </cell>
          <cell r="B82">
            <v>123</v>
          </cell>
          <cell r="C82">
            <v>10</v>
          </cell>
          <cell r="D82">
            <v>1</v>
          </cell>
          <cell r="E82">
            <v>99</v>
          </cell>
          <cell r="F82" t="str">
            <v>N/A</v>
          </cell>
          <cell r="G82">
            <v>123</v>
          </cell>
          <cell r="H82" t="str">
            <v>PROFESIONAL I</v>
          </cell>
          <cell r="I82">
            <v>1173900</v>
          </cell>
          <cell r="J82">
            <v>1</v>
          </cell>
          <cell r="K82">
            <v>12</v>
          </cell>
          <cell r="L82">
            <v>14086800</v>
          </cell>
          <cell r="N82">
            <v>1173900</v>
          </cell>
          <cell r="O82">
            <v>1173900</v>
          </cell>
          <cell r="P82">
            <v>1173900</v>
          </cell>
          <cell r="Q82">
            <v>1173900</v>
          </cell>
          <cell r="R82">
            <v>1173900</v>
          </cell>
          <cell r="S82">
            <v>1173900</v>
          </cell>
          <cell r="T82">
            <v>1173900</v>
          </cell>
          <cell r="U82">
            <v>1173900</v>
          </cell>
          <cell r="V82">
            <v>1173900</v>
          </cell>
          <cell r="W82">
            <v>1173900</v>
          </cell>
          <cell r="X82">
            <v>1173900</v>
          </cell>
          <cell r="Y82">
            <v>1173900</v>
          </cell>
        </row>
        <row r="83">
          <cell r="B83">
            <v>123</v>
          </cell>
          <cell r="C83">
            <v>10</v>
          </cell>
          <cell r="D83">
            <v>1</v>
          </cell>
          <cell r="E83">
            <v>99</v>
          </cell>
          <cell r="F83" t="str">
            <v>N/A</v>
          </cell>
          <cell r="G83">
            <v>123</v>
          </cell>
          <cell r="H83" t="str">
            <v>PROFESIONAL I</v>
          </cell>
          <cell r="I83">
            <v>1210154</v>
          </cell>
          <cell r="J83">
            <v>1</v>
          </cell>
          <cell r="K83">
            <v>12</v>
          </cell>
          <cell r="L83">
            <v>14521848</v>
          </cell>
          <cell r="N83">
            <v>1210154</v>
          </cell>
          <cell r="O83">
            <v>1210154</v>
          </cell>
          <cell r="P83">
            <v>1210154</v>
          </cell>
          <cell r="Q83">
            <v>1210154</v>
          </cell>
          <cell r="R83">
            <v>1210154</v>
          </cell>
          <cell r="S83">
            <v>1210154</v>
          </cell>
          <cell r="T83">
            <v>1210154</v>
          </cell>
          <cell r="U83">
            <v>1210154</v>
          </cell>
          <cell r="V83">
            <v>1210154</v>
          </cell>
          <cell r="W83">
            <v>1210154</v>
          </cell>
          <cell r="X83">
            <v>1210154</v>
          </cell>
          <cell r="Y83">
            <v>1210154</v>
          </cell>
        </row>
        <row r="84">
          <cell r="B84">
            <v>123</v>
          </cell>
          <cell r="C84">
            <v>10</v>
          </cell>
          <cell r="D84">
            <v>1</v>
          </cell>
          <cell r="E84">
            <v>99</v>
          </cell>
          <cell r="F84" t="str">
            <v>N/A</v>
          </cell>
          <cell r="G84">
            <v>123</v>
          </cell>
          <cell r="H84" t="str">
            <v>PROFESIONAL II</v>
          </cell>
          <cell r="I84">
            <v>864045</v>
          </cell>
          <cell r="J84">
            <v>1</v>
          </cell>
          <cell r="K84">
            <v>12</v>
          </cell>
          <cell r="L84">
            <v>10368540</v>
          </cell>
          <cell r="N84">
            <v>864045</v>
          </cell>
          <cell r="O84">
            <v>864045</v>
          </cell>
          <cell r="P84">
            <v>864045</v>
          </cell>
          <cell r="Q84">
            <v>864045</v>
          </cell>
          <cell r="R84">
            <v>864045</v>
          </cell>
          <cell r="S84">
            <v>864045</v>
          </cell>
          <cell r="T84">
            <v>864045</v>
          </cell>
          <cell r="U84">
            <v>864045</v>
          </cell>
          <cell r="V84">
            <v>864045</v>
          </cell>
          <cell r="W84">
            <v>864045</v>
          </cell>
          <cell r="X84">
            <v>864045</v>
          </cell>
          <cell r="Y84">
            <v>864045</v>
          </cell>
        </row>
        <row r="85">
          <cell r="B85">
            <v>123</v>
          </cell>
          <cell r="C85">
            <v>10</v>
          </cell>
          <cell r="D85">
            <v>1</v>
          </cell>
          <cell r="E85">
            <v>99</v>
          </cell>
          <cell r="F85" t="str">
            <v>N/A</v>
          </cell>
          <cell r="G85">
            <v>123</v>
          </cell>
          <cell r="H85" t="str">
            <v>PROFESIONAL I</v>
          </cell>
          <cell r="I85">
            <v>1131312</v>
          </cell>
          <cell r="J85">
            <v>1</v>
          </cell>
          <cell r="K85">
            <v>12</v>
          </cell>
          <cell r="L85">
            <v>13575744</v>
          </cell>
          <cell r="N85">
            <v>1131312</v>
          </cell>
          <cell r="O85">
            <v>1131312</v>
          </cell>
          <cell r="P85">
            <v>1131312</v>
          </cell>
          <cell r="Q85">
            <v>1131312</v>
          </cell>
          <cell r="R85">
            <v>1131312</v>
          </cell>
          <cell r="S85">
            <v>1131312</v>
          </cell>
          <cell r="T85">
            <v>1131312</v>
          </cell>
          <cell r="U85">
            <v>1131312</v>
          </cell>
          <cell r="V85">
            <v>1131312</v>
          </cell>
          <cell r="W85">
            <v>1131312</v>
          </cell>
          <cell r="X85">
            <v>1131312</v>
          </cell>
          <cell r="Y85">
            <v>1131312</v>
          </cell>
        </row>
        <row r="86">
          <cell r="B86">
            <v>123</v>
          </cell>
          <cell r="C86">
            <v>10</v>
          </cell>
          <cell r="D86">
            <v>1</v>
          </cell>
          <cell r="E86">
            <v>99</v>
          </cell>
          <cell r="F86" t="str">
            <v>N/A</v>
          </cell>
          <cell r="G86">
            <v>123</v>
          </cell>
          <cell r="H86" t="str">
            <v>PROFESIONAL I</v>
          </cell>
          <cell r="I86">
            <v>1135325</v>
          </cell>
          <cell r="J86">
            <v>1</v>
          </cell>
          <cell r="K86">
            <v>12</v>
          </cell>
          <cell r="L86">
            <v>13623900</v>
          </cell>
          <cell r="N86">
            <v>1135325</v>
          </cell>
          <cell r="O86">
            <v>1135325</v>
          </cell>
          <cell r="P86">
            <v>1135325</v>
          </cell>
          <cell r="Q86">
            <v>1135325</v>
          </cell>
          <cell r="R86">
            <v>1135325</v>
          </cell>
          <cell r="S86">
            <v>1135325</v>
          </cell>
          <cell r="T86">
            <v>1135325</v>
          </cell>
          <cell r="U86">
            <v>1135325</v>
          </cell>
          <cell r="V86">
            <v>1135325</v>
          </cell>
          <cell r="W86">
            <v>1135325</v>
          </cell>
          <cell r="X86">
            <v>1135325</v>
          </cell>
          <cell r="Y86">
            <v>1135325</v>
          </cell>
        </row>
        <row r="87">
          <cell r="B87">
            <v>123</v>
          </cell>
          <cell r="C87">
            <v>10</v>
          </cell>
          <cell r="D87">
            <v>1</v>
          </cell>
          <cell r="E87">
            <v>99</v>
          </cell>
          <cell r="F87" t="str">
            <v>N/A</v>
          </cell>
          <cell r="G87">
            <v>123</v>
          </cell>
          <cell r="H87" t="str">
            <v>PROFESIONAL II</v>
          </cell>
          <cell r="I87">
            <v>674610</v>
          </cell>
          <cell r="J87">
            <v>1</v>
          </cell>
          <cell r="K87">
            <v>12</v>
          </cell>
          <cell r="L87">
            <v>8095320</v>
          </cell>
          <cell r="N87">
            <v>674610</v>
          </cell>
          <cell r="O87">
            <v>674610</v>
          </cell>
          <cell r="P87">
            <v>674610</v>
          </cell>
          <cell r="Q87">
            <v>674610</v>
          </cell>
          <cell r="R87">
            <v>674610</v>
          </cell>
          <cell r="S87">
            <v>674610</v>
          </cell>
          <cell r="T87">
            <v>674610</v>
          </cell>
          <cell r="U87">
            <v>674610</v>
          </cell>
          <cell r="V87">
            <v>674610</v>
          </cell>
          <cell r="W87">
            <v>674610</v>
          </cell>
          <cell r="X87">
            <v>674610</v>
          </cell>
          <cell r="Y87">
            <v>674610</v>
          </cell>
        </row>
        <row r="88">
          <cell r="B88">
            <v>123</v>
          </cell>
          <cell r="C88">
            <v>10</v>
          </cell>
          <cell r="D88">
            <v>1</v>
          </cell>
          <cell r="E88">
            <v>99</v>
          </cell>
          <cell r="F88" t="str">
            <v>N/A</v>
          </cell>
          <cell r="G88">
            <v>123</v>
          </cell>
          <cell r="H88" t="str">
            <v>TÉCNICO</v>
          </cell>
          <cell r="I88">
            <v>1029210</v>
          </cell>
          <cell r="J88">
            <v>1</v>
          </cell>
          <cell r="K88">
            <v>12</v>
          </cell>
          <cell r="L88">
            <v>12350520</v>
          </cell>
          <cell r="N88">
            <v>1029210</v>
          </cell>
          <cell r="O88">
            <v>1029210</v>
          </cell>
          <cell r="P88">
            <v>1029210</v>
          </cell>
          <cell r="Q88">
            <v>1029210</v>
          </cell>
          <cell r="R88">
            <v>1029210</v>
          </cell>
          <cell r="S88">
            <v>1029210</v>
          </cell>
          <cell r="T88">
            <v>1029210</v>
          </cell>
          <cell r="U88">
            <v>1029210</v>
          </cell>
          <cell r="V88">
            <v>1029210</v>
          </cell>
          <cell r="W88">
            <v>1029210</v>
          </cell>
          <cell r="X88">
            <v>1029210</v>
          </cell>
          <cell r="Y88">
            <v>1029210</v>
          </cell>
        </row>
        <row r="89">
          <cell r="B89">
            <v>123</v>
          </cell>
          <cell r="C89">
            <v>10</v>
          </cell>
          <cell r="D89">
            <v>1</v>
          </cell>
          <cell r="E89">
            <v>99</v>
          </cell>
          <cell r="F89" t="str">
            <v>N/A</v>
          </cell>
          <cell r="G89">
            <v>123</v>
          </cell>
          <cell r="H89" t="str">
            <v>TÉCNICO</v>
          </cell>
          <cell r="I89">
            <v>576767</v>
          </cell>
          <cell r="J89">
            <v>1</v>
          </cell>
          <cell r="K89">
            <v>12</v>
          </cell>
          <cell r="L89">
            <v>6921204</v>
          </cell>
          <cell r="N89">
            <v>576767</v>
          </cell>
          <cell r="O89">
            <v>576767</v>
          </cell>
          <cell r="P89">
            <v>576767</v>
          </cell>
          <cell r="Q89">
            <v>576767</v>
          </cell>
          <cell r="R89">
            <v>576767</v>
          </cell>
          <cell r="S89">
            <v>576767</v>
          </cell>
          <cell r="T89">
            <v>576767</v>
          </cell>
          <cell r="U89">
            <v>576767</v>
          </cell>
          <cell r="V89">
            <v>576767</v>
          </cell>
          <cell r="W89">
            <v>576767</v>
          </cell>
          <cell r="X89">
            <v>576767</v>
          </cell>
          <cell r="Y89">
            <v>576767</v>
          </cell>
        </row>
        <row r="90">
          <cell r="B90">
            <v>123</v>
          </cell>
          <cell r="C90">
            <v>10</v>
          </cell>
          <cell r="D90">
            <v>1</v>
          </cell>
          <cell r="E90">
            <v>99</v>
          </cell>
          <cell r="F90" t="str">
            <v>N/A</v>
          </cell>
          <cell r="G90">
            <v>123</v>
          </cell>
          <cell r="H90" t="str">
            <v>TÉCNICO</v>
          </cell>
          <cell r="I90">
            <v>609855</v>
          </cell>
          <cell r="J90">
            <v>1</v>
          </cell>
          <cell r="K90">
            <v>12</v>
          </cell>
          <cell r="L90">
            <v>7318260</v>
          </cell>
          <cell r="N90">
            <v>609855</v>
          </cell>
          <cell r="O90">
            <v>609855</v>
          </cell>
          <cell r="P90">
            <v>609855</v>
          </cell>
          <cell r="Q90">
            <v>609855</v>
          </cell>
          <cell r="R90">
            <v>609855</v>
          </cell>
          <cell r="S90">
            <v>609855</v>
          </cell>
          <cell r="T90">
            <v>609855</v>
          </cell>
          <cell r="U90">
            <v>609855</v>
          </cell>
          <cell r="V90">
            <v>609855</v>
          </cell>
          <cell r="W90">
            <v>609855</v>
          </cell>
          <cell r="X90">
            <v>609855</v>
          </cell>
          <cell r="Y90">
            <v>609855</v>
          </cell>
        </row>
        <row r="91">
          <cell r="B91">
            <v>123</v>
          </cell>
          <cell r="C91">
            <v>10</v>
          </cell>
          <cell r="D91">
            <v>1</v>
          </cell>
          <cell r="E91">
            <v>99</v>
          </cell>
          <cell r="F91" t="str">
            <v>N/A</v>
          </cell>
          <cell r="G91">
            <v>123</v>
          </cell>
          <cell r="H91" t="str">
            <v>PROFESIONAL II</v>
          </cell>
          <cell r="I91">
            <v>1079606</v>
          </cell>
          <cell r="J91">
            <v>1</v>
          </cell>
          <cell r="K91">
            <v>12</v>
          </cell>
          <cell r="L91">
            <v>12955272</v>
          </cell>
          <cell r="N91">
            <v>1079606</v>
          </cell>
          <cell r="O91">
            <v>1079606</v>
          </cell>
          <cell r="P91">
            <v>1079606</v>
          </cell>
          <cell r="Q91">
            <v>1079606</v>
          </cell>
          <cell r="R91">
            <v>1079606</v>
          </cell>
          <cell r="S91">
            <v>1079606</v>
          </cell>
          <cell r="T91">
            <v>1079606</v>
          </cell>
          <cell r="U91">
            <v>1079606</v>
          </cell>
          <cell r="V91">
            <v>1079606</v>
          </cell>
          <cell r="W91">
            <v>1079606</v>
          </cell>
          <cell r="X91">
            <v>1079606</v>
          </cell>
          <cell r="Y91">
            <v>1079606</v>
          </cell>
        </row>
        <row r="92">
          <cell r="B92">
            <v>123</v>
          </cell>
          <cell r="C92">
            <v>10</v>
          </cell>
          <cell r="D92">
            <v>1</v>
          </cell>
          <cell r="E92">
            <v>99</v>
          </cell>
          <cell r="F92" t="str">
            <v>N/A</v>
          </cell>
          <cell r="G92">
            <v>123</v>
          </cell>
          <cell r="H92" t="str">
            <v>TÉCNICO</v>
          </cell>
          <cell r="I92">
            <v>681135</v>
          </cell>
          <cell r="J92">
            <v>1</v>
          </cell>
          <cell r="K92">
            <v>12</v>
          </cell>
          <cell r="L92">
            <v>8173620</v>
          </cell>
          <cell r="N92">
            <v>681135</v>
          </cell>
          <cell r="O92">
            <v>681135</v>
          </cell>
          <cell r="P92">
            <v>681135</v>
          </cell>
          <cell r="Q92">
            <v>681135</v>
          </cell>
          <cell r="R92">
            <v>681135</v>
          </cell>
          <cell r="S92">
            <v>681135</v>
          </cell>
          <cell r="T92">
            <v>681135</v>
          </cell>
          <cell r="U92">
            <v>681135</v>
          </cell>
          <cell r="V92">
            <v>681135</v>
          </cell>
          <cell r="W92">
            <v>681135</v>
          </cell>
          <cell r="X92">
            <v>681135</v>
          </cell>
          <cell r="Y92">
            <v>681135</v>
          </cell>
        </row>
        <row r="93">
          <cell r="B93">
            <v>123</v>
          </cell>
          <cell r="C93">
            <v>10</v>
          </cell>
          <cell r="D93">
            <v>1</v>
          </cell>
          <cell r="E93">
            <v>99</v>
          </cell>
          <cell r="F93" t="str">
            <v>N/A</v>
          </cell>
          <cell r="G93">
            <v>123</v>
          </cell>
          <cell r="H93" t="str">
            <v>TÉCNICO</v>
          </cell>
          <cell r="I93">
            <v>734097</v>
          </cell>
          <cell r="J93">
            <v>1</v>
          </cell>
          <cell r="K93">
            <v>12</v>
          </cell>
          <cell r="L93">
            <v>8809164</v>
          </cell>
          <cell r="N93">
            <v>734097</v>
          </cell>
          <cell r="O93">
            <v>734097</v>
          </cell>
          <cell r="P93">
            <v>734097</v>
          </cell>
          <cell r="Q93">
            <v>734097</v>
          </cell>
          <cell r="R93">
            <v>734097</v>
          </cell>
          <cell r="S93">
            <v>734097</v>
          </cell>
          <cell r="T93">
            <v>734097</v>
          </cell>
          <cell r="U93">
            <v>734097</v>
          </cell>
          <cell r="V93">
            <v>734097</v>
          </cell>
          <cell r="W93">
            <v>734097</v>
          </cell>
          <cell r="X93">
            <v>734097</v>
          </cell>
          <cell r="Y93">
            <v>734097</v>
          </cell>
        </row>
        <row r="94">
          <cell r="B94">
            <v>125</v>
          </cell>
          <cell r="C94">
            <v>10</v>
          </cell>
          <cell r="D94">
            <v>1</v>
          </cell>
          <cell r="E94">
            <v>99</v>
          </cell>
          <cell r="F94" t="str">
            <v>REMUNERACION ADICIONAL</v>
          </cell>
          <cell r="L94">
            <v>76881456</v>
          </cell>
          <cell r="N94">
            <v>6406788</v>
          </cell>
          <cell r="O94">
            <v>6406788</v>
          </cell>
          <cell r="P94">
            <v>6406788</v>
          </cell>
          <cell r="Q94">
            <v>6406788</v>
          </cell>
          <cell r="R94">
            <v>6406788</v>
          </cell>
          <cell r="S94">
            <v>6406788</v>
          </cell>
          <cell r="T94">
            <v>6406788</v>
          </cell>
          <cell r="U94">
            <v>6406788</v>
          </cell>
          <cell r="V94">
            <v>6406788</v>
          </cell>
          <cell r="W94">
            <v>6406788</v>
          </cell>
          <cell r="X94">
            <v>6406788</v>
          </cell>
          <cell r="Y94">
            <v>6406788</v>
          </cell>
        </row>
        <row r="95">
          <cell r="B95">
            <v>125</v>
          </cell>
          <cell r="C95">
            <v>10</v>
          </cell>
          <cell r="D95" t="str">
            <v>001</v>
          </cell>
          <cell r="E95">
            <v>99</v>
          </cell>
          <cell r="F95" t="str">
            <v>N/A</v>
          </cell>
          <cell r="G95">
            <v>125</v>
          </cell>
          <cell r="H95" t="str">
            <v>PROFESIONAL I</v>
          </cell>
          <cell r="I95">
            <v>989000</v>
          </cell>
          <cell r="J95">
            <v>1</v>
          </cell>
          <cell r="K95">
            <v>12</v>
          </cell>
          <cell r="L95">
            <v>11868000</v>
          </cell>
          <cell r="N95">
            <v>989000</v>
          </cell>
          <cell r="O95">
            <v>989000</v>
          </cell>
          <cell r="P95">
            <v>989000</v>
          </cell>
          <cell r="Q95">
            <v>989000</v>
          </cell>
          <cell r="R95">
            <v>989000</v>
          </cell>
          <cell r="S95">
            <v>989000</v>
          </cell>
          <cell r="T95">
            <v>989000</v>
          </cell>
          <cell r="U95">
            <v>989000</v>
          </cell>
          <cell r="V95">
            <v>989000</v>
          </cell>
          <cell r="W95">
            <v>989000</v>
          </cell>
          <cell r="X95">
            <v>989000</v>
          </cell>
          <cell r="Y95">
            <v>989000</v>
          </cell>
        </row>
        <row r="96">
          <cell r="B96">
            <v>125</v>
          </cell>
          <cell r="C96">
            <v>10</v>
          </cell>
          <cell r="D96" t="str">
            <v>001</v>
          </cell>
          <cell r="E96">
            <v>99</v>
          </cell>
          <cell r="F96" t="str">
            <v>N/A</v>
          </cell>
          <cell r="G96">
            <v>125</v>
          </cell>
          <cell r="H96" t="str">
            <v>PROFESIONAL I</v>
          </cell>
          <cell r="I96">
            <v>1019544</v>
          </cell>
          <cell r="J96">
            <v>1</v>
          </cell>
          <cell r="K96">
            <v>12</v>
          </cell>
          <cell r="L96">
            <v>12234528</v>
          </cell>
          <cell r="N96">
            <v>1019544</v>
          </cell>
          <cell r="O96">
            <v>1019544</v>
          </cell>
          <cell r="P96">
            <v>1019544</v>
          </cell>
          <cell r="Q96">
            <v>1019544</v>
          </cell>
          <cell r="R96">
            <v>1019544</v>
          </cell>
          <cell r="S96">
            <v>1019544</v>
          </cell>
          <cell r="T96">
            <v>1019544</v>
          </cell>
          <cell r="U96">
            <v>1019544</v>
          </cell>
          <cell r="V96">
            <v>1019544</v>
          </cell>
          <cell r="W96">
            <v>1019544</v>
          </cell>
          <cell r="X96">
            <v>1019544</v>
          </cell>
          <cell r="Y96">
            <v>1019544</v>
          </cell>
        </row>
        <row r="97">
          <cell r="B97">
            <v>125</v>
          </cell>
          <cell r="C97">
            <v>10</v>
          </cell>
          <cell r="D97" t="str">
            <v>001</v>
          </cell>
          <cell r="E97">
            <v>99</v>
          </cell>
          <cell r="F97" t="str">
            <v>N/A</v>
          </cell>
          <cell r="G97">
            <v>125</v>
          </cell>
          <cell r="H97" t="str">
            <v>PROFESIONAL II</v>
          </cell>
          <cell r="I97">
            <v>727950</v>
          </cell>
          <cell r="J97">
            <v>1</v>
          </cell>
          <cell r="K97">
            <v>12</v>
          </cell>
          <cell r="L97">
            <v>8735400</v>
          </cell>
          <cell r="N97">
            <v>727950</v>
          </cell>
          <cell r="O97">
            <v>727950</v>
          </cell>
          <cell r="P97">
            <v>727950</v>
          </cell>
          <cell r="Q97">
            <v>727950</v>
          </cell>
          <cell r="R97">
            <v>727950</v>
          </cell>
          <cell r="S97">
            <v>727950</v>
          </cell>
          <cell r="T97">
            <v>727950</v>
          </cell>
          <cell r="U97">
            <v>727950</v>
          </cell>
          <cell r="V97">
            <v>727950</v>
          </cell>
          <cell r="W97">
            <v>727950</v>
          </cell>
          <cell r="X97">
            <v>727950</v>
          </cell>
          <cell r="Y97">
            <v>727950</v>
          </cell>
        </row>
        <row r="98">
          <cell r="B98">
            <v>125</v>
          </cell>
          <cell r="C98">
            <v>10</v>
          </cell>
          <cell r="D98" t="str">
            <v>001</v>
          </cell>
          <cell r="E98">
            <v>99</v>
          </cell>
          <cell r="F98" t="str">
            <v>N/A</v>
          </cell>
          <cell r="G98">
            <v>125</v>
          </cell>
          <cell r="H98" t="str">
            <v>PROFESIONAL I</v>
          </cell>
          <cell r="I98">
            <v>953120</v>
          </cell>
          <cell r="J98">
            <v>1</v>
          </cell>
          <cell r="K98">
            <v>12</v>
          </cell>
          <cell r="L98">
            <v>11437440</v>
          </cell>
          <cell r="N98">
            <v>953120</v>
          </cell>
          <cell r="O98">
            <v>953120</v>
          </cell>
          <cell r="P98">
            <v>953120</v>
          </cell>
          <cell r="Q98">
            <v>953120</v>
          </cell>
          <cell r="R98">
            <v>953120</v>
          </cell>
          <cell r="S98">
            <v>953120</v>
          </cell>
          <cell r="T98">
            <v>953120</v>
          </cell>
          <cell r="U98">
            <v>953120</v>
          </cell>
          <cell r="V98">
            <v>953120</v>
          </cell>
          <cell r="W98">
            <v>953120</v>
          </cell>
          <cell r="X98">
            <v>953120</v>
          </cell>
          <cell r="Y98">
            <v>953120</v>
          </cell>
        </row>
        <row r="99">
          <cell r="B99">
            <v>125</v>
          </cell>
          <cell r="C99">
            <v>10</v>
          </cell>
          <cell r="D99" t="str">
            <v>001</v>
          </cell>
          <cell r="E99">
            <v>99</v>
          </cell>
          <cell r="F99" t="str">
            <v>N/A</v>
          </cell>
          <cell r="G99">
            <v>125</v>
          </cell>
          <cell r="H99" t="str">
            <v>PROFESIONAL I</v>
          </cell>
          <cell r="I99">
            <v>956501</v>
          </cell>
          <cell r="J99">
            <v>1</v>
          </cell>
          <cell r="K99">
            <v>12</v>
          </cell>
          <cell r="L99">
            <v>11478012</v>
          </cell>
          <cell r="N99">
            <v>956501</v>
          </cell>
          <cell r="O99">
            <v>956501</v>
          </cell>
          <cell r="P99">
            <v>956501</v>
          </cell>
          <cell r="Q99">
            <v>956501</v>
          </cell>
          <cell r="R99">
            <v>956501</v>
          </cell>
          <cell r="S99">
            <v>956501</v>
          </cell>
          <cell r="T99">
            <v>956501</v>
          </cell>
          <cell r="U99">
            <v>956501</v>
          </cell>
          <cell r="V99">
            <v>956501</v>
          </cell>
          <cell r="W99">
            <v>956501</v>
          </cell>
          <cell r="X99">
            <v>956501</v>
          </cell>
          <cell r="Y99">
            <v>956501</v>
          </cell>
        </row>
        <row r="100">
          <cell r="B100">
            <v>125</v>
          </cell>
          <cell r="C100">
            <v>10</v>
          </cell>
          <cell r="D100" t="str">
            <v>001</v>
          </cell>
          <cell r="E100">
            <v>99</v>
          </cell>
          <cell r="F100" t="str">
            <v>N/A</v>
          </cell>
          <cell r="G100">
            <v>125</v>
          </cell>
          <cell r="H100" t="str">
            <v>PROFESIONAL II</v>
          </cell>
          <cell r="I100">
            <v>568353</v>
          </cell>
          <cell r="J100">
            <v>1</v>
          </cell>
          <cell r="K100">
            <v>12</v>
          </cell>
          <cell r="L100">
            <v>6820236</v>
          </cell>
          <cell r="N100">
            <v>568353</v>
          </cell>
          <cell r="O100">
            <v>568353</v>
          </cell>
          <cell r="P100">
            <v>568353</v>
          </cell>
          <cell r="Q100">
            <v>568353</v>
          </cell>
          <cell r="R100">
            <v>568353</v>
          </cell>
          <cell r="S100">
            <v>568353</v>
          </cell>
          <cell r="T100">
            <v>568353</v>
          </cell>
          <cell r="U100">
            <v>568353</v>
          </cell>
          <cell r="V100">
            <v>568353</v>
          </cell>
          <cell r="W100">
            <v>568353</v>
          </cell>
          <cell r="X100">
            <v>568353</v>
          </cell>
          <cell r="Y100">
            <v>568353</v>
          </cell>
        </row>
        <row r="101">
          <cell r="B101">
            <v>125</v>
          </cell>
          <cell r="C101">
            <v>10</v>
          </cell>
          <cell r="D101" t="str">
            <v>001</v>
          </cell>
          <cell r="E101">
            <v>99</v>
          </cell>
          <cell r="F101" t="str">
            <v>N/A</v>
          </cell>
          <cell r="G101">
            <v>125</v>
          </cell>
          <cell r="H101" t="str">
            <v>TÉCNICO</v>
          </cell>
          <cell r="I101">
            <v>573850</v>
          </cell>
          <cell r="J101">
            <v>1</v>
          </cell>
          <cell r="K101">
            <v>12</v>
          </cell>
          <cell r="L101">
            <v>6886200</v>
          </cell>
          <cell r="N101">
            <v>573850</v>
          </cell>
          <cell r="O101">
            <v>573850</v>
          </cell>
          <cell r="P101">
            <v>573850</v>
          </cell>
          <cell r="Q101">
            <v>573850</v>
          </cell>
          <cell r="R101">
            <v>573850</v>
          </cell>
          <cell r="S101">
            <v>573850</v>
          </cell>
          <cell r="T101">
            <v>573850</v>
          </cell>
          <cell r="U101">
            <v>573850</v>
          </cell>
          <cell r="V101">
            <v>573850</v>
          </cell>
          <cell r="W101">
            <v>573850</v>
          </cell>
          <cell r="X101">
            <v>573850</v>
          </cell>
          <cell r="Y101">
            <v>573850</v>
          </cell>
        </row>
        <row r="102">
          <cell r="B102">
            <v>125</v>
          </cell>
          <cell r="C102">
            <v>10</v>
          </cell>
          <cell r="D102" t="str">
            <v>001</v>
          </cell>
          <cell r="E102">
            <v>99</v>
          </cell>
          <cell r="F102" t="str">
            <v>N/A</v>
          </cell>
          <cell r="G102">
            <v>125</v>
          </cell>
          <cell r="H102" t="str">
            <v>TÉCNICO</v>
          </cell>
          <cell r="I102">
            <v>618470</v>
          </cell>
          <cell r="J102">
            <v>1</v>
          </cell>
          <cell r="K102">
            <v>12</v>
          </cell>
          <cell r="L102">
            <v>7421640</v>
          </cell>
          <cell r="N102">
            <v>618470</v>
          </cell>
          <cell r="O102">
            <v>618470</v>
          </cell>
          <cell r="P102">
            <v>618470</v>
          </cell>
          <cell r="Q102">
            <v>618470</v>
          </cell>
          <cell r="R102">
            <v>618470</v>
          </cell>
          <cell r="S102">
            <v>618470</v>
          </cell>
          <cell r="T102">
            <v>618470</v>
          </cell>
          <cell r="U102">
            <v>618470</v>
          </cell>
          <cell r="V102">
            <v>618470</v>
          </cell>
          <cell r="W102">
            <v>618470</v>
          </cell>
          <cell r="X102">
            <v>618470</v>
          </cell>
          <cell r="Y102">
            <v>618470</v>
          </cell>
        </row>
        <row r="103">
          <cell r="B103">
            <v>133</v>
          </cell>
          <cell r="C103">
            <v>10</v>
          </cell>
          <cell r="D103">
            <v>1</v>
          </cell>
          <cell r="E103">
            <v>99</v>
          </cell>
          <cell r="F103" t="str">
            <v>BONIFICACIONES Y GRATIF.</v>
          </cell>
          <cell r="L103">
            <v>139781760</v>
          </cell>
          <cell r="N103">
            <v>11648480</v>
          </cell>
          <cell r="O103">
            <v>11648480</v>
          </cell>
          <cell r="P103">
            <v>11648480</v>
          </cell>
          <cell r="Q103">
            <v>11648480</v>
          </cell>
          <cell r="R103">
            <v>11648480</v>
          </cell>
          <cell r="S103">
            <v>11648480</v>
          </cell>
          <cell r="T103">
            <v>11648480</v>
          </cell>
          <cell r="U103">
            <v>11648480</v>
          </cell>
          <cell r="V103">
            <v>11648480</v>
          </cell>
          <cell r="W103">
            <v>11648480</v>
          </cell>
          <cell r="X103">
            <v>11648480</v>
          </cell>
          <cell r="Y103">
            <v>11648480</v>
          </cell>
        </row>
        <row r="104">
          <cell r="B104">
            <v>133</v>
          </cell>
          <cell r="C104">
            <v>10</v>
          </cell>
          <cell r="D104" t="str">
            <v>001</v>
          </cell>
          <cell r="E104">
            <v>99</v>
          </cell>
          <cell r="F104" t="str">
            <v>N/A</v>
          </cell>
          <cell r="G104">
            <v>133</v>
          </cell>
          <cell r="H104" t="str">
            <v>PROFESIONAL I</v>
          </cell>
          <cell r="I104">
            <v>1720000</v>
          </cell>
          <cell r="J104">
            <v>1</v>
          </cell>
          <cell r="K104">
            <v>12</v>
          </cell>
          <cell r="L104">
            <v>20640000</v>
          </cell>
          <cell r="N104">
            <v>1720000</v>
          </cell>
          <cell r="O104">
            <v>1720000</v>
          </cell>
          <cell r="P104">
            <v>1720000</v>
          </cell>
          <cell r="Q104">
            <v>1720000</v>
          </cell>
          <cell r="R104">
            <v>1720000</v>
          </cell>
          <cell r="S104">
            <v>1720000</v>
          </cell>
          <cell r="T104">
            <v>1720000</v>
          </cell>
          <cell r="U104">
            <v>1720000</v>
          </cell>
          <cell r="V104">
            <v>1720000</v>
          </cell>
          <cell r="W104">
            <v>1720000</v>
          </cell>
          <cell r="X104">
            <v>1720000</v>
          </cell>
          <cell r="Y104">
            <v>1720000</v>
          </cell>
        </row>
        <row r="105">
          <cell r="B105">
            <v>133</v>
          </cell>
          <cell r="C105">
            <v>10</v>
          </cell>
          <cell r="D105" t="str">
            <v>001</v>
          </cell>
          <cell r="E105">
            <v>99</v>
          </cell>
          <cell r="F105" t="str">
            <v>N/A</v>
          </cell>
          <cell r="G105">
            <v>133</v>
          </cell>
          <cell r="H105" t="str">
            <v>PROFESIONAL I</v>
          </cell>
          <cell r="I105">
            <v>1773120</v>
          </cell>
          <cell r="J105">
            <v>1</v>
          </cell>
          <cell r="K105">
            <v>12</v>
          </cell>
          <cell r="L105">
            <v>21277440</v>
          </cell>
          <cell r="N105">
            <v>1773120</v>
          </cell>
          <cell r="O105">
            <v>1773120</v>
          </cell>
          <cell r="P105">
            <v>1773120</v>
          </cell>
          <cell r="Q105">
            <v>1773120</v>
          </cell>
          <cell r="R105">
            <v>1773120</v>
          </cell>
          <cell r="S105">
            <v>1773120</v>
          </cell>
          <cell r="T105">
            <v>1773120</v>
          </cell>
          <cell r="U105">
            <v>1773120</v>
          </cell>
          <cell r="V105">
            <v>1773120</v>
          </cell>
          <cell r="W105">
            <v>1773120</v>
          </cell>
          <cell r="X105">
            <v>1773120</v>
          </cell>
          <cell r="Y105">
            <v>1773120</v>
          </cell>
        </row>
        <row r="106">
          <cell r="B106">
            <v>133</v>
          </cell>
          <cell r="C106">
            <v>10</v>
          </cell>
          <cell r="D106" t="str">
            <v>001</v>
          </cell>
          <cell r="E106">
            <v>99</v>
          </cell>
          <cell r="F106" t="str">
            <v>N/A</v>
          </cell>
          <cell r="G106">
            <v>133</v>
          </cell>
          <cell r="H106" t="str">
            <v>PROFESIONAL II</v>
          </cell>
          <cell r="I106">
            <v>1266000</v>
          </cell>
          <cell r="J106">
            <v>1</v>
          </cell>
          <cell r="K106">
            <v>12</v>
          </cell>
          <cell r="L106">
            <v>15192000</v>
          </cell>
          <cell r="N106">
            <v>1266000</v>
          </cell>
          <cell r="O106">
            <v>1266000</v>
          </cell>
          <cell r="P106">
            <v>1266000</v>
          </cell>
          <cell r="Q106">
            <v>1266000</v>
          </cell>
          <cell r="R106">
            <v>1266000</v>
          </cell>
          <cell r="S106">
            <v>1266000</v>
          </cell>
          <cell r="T106">
            <v>1266000</v>
          </cell>
          <cell r="U106">
            <v>1266000</v>
          </cell>
          <cell r="V106">
            <v>1266000</v>
          </cell>
          <cell r="W106">
            <v>1266000</v>
          </cell>
          <cell r="X106">
            <v>1266000</v>
          </cell>
          <cell r="Y106">
            <v>1266000</v>
          </cell>
        </row>
        <row r="107">
          <cell r="B107">
            <v>133</v>
          </cell>
          <cell r="C107">
            <v>10</v>
          </cell>
          <cell r="D107" t="str">
            <v>001</v>
          </cell>
          <cell r="E107">
            <v>99</v>
          </cell>
          <cell r="F107" t="str">
            <v>N/A</v>
          </cell>
          <cell r="G107">
            <v>133</v>
          </cell>
          <cell r="H107" t="str">
            <v>PROFESIONAL I</v>
          </cell>
          <cell r="I107">
            <v>1657600</v>
          </cell>
          <cell r="J107">
            <v>1</v>
          </cell>
          <cell r="K107">
            <v>12</v>
          </cell>
          <cell r="L107">
            <v>19891200</v>
          </cell>
          <cell r="N107">
            <v>1657600</v>
          </cell>
          <cell r="O107">
            <v>1657600</v>
          </cell>
          <cell r="P107">
            <v>1657600</v>
          </cell>
          <cell r="Q107">
            <v>1657600</v>
          </cell>
          <cell r="R107">
            <v>1657600</v>
          </cell>
          <cell r="S107">
            <v>1657600</v>
          </cell>
          <cell r="T107">
            <v>1657600</v>
          </cell>
          <cell r="U107">
            <v>1657600</v>
          </cell>
          <cell r="V107">
            <v>1657600</v>
          </cell>
          <cell r="W107">
            <v>1657600</v>
          </cell>
          <cell r="X107">
            <v>1657600</v>
          </cell>
          <cell r="Y107">
            <v>1657600</v>
          </cell>
        </row>
        <row r="108">
          <cell r="B108">
            <v>133</v>
          </cell>
          <cell r="C108">
            <v>10</v>
          </cell>
          <cell r="D108" t="str">
            <v>001</v>
          </cell>
          <cell r="E108">
            <v>99</v>
          </cell>
          <cell r="F108" t="str">
            <v>N/A</v>
          </cell>
          <cell r="G108">
            <v>133</v>
          </cell>
          <cell r="H108" t="str">
            <v>PROFESIONAL I</v>
          </cell>
          <cell r="I108">
            <v>1663480</v>
          </cell>
          <cell r="J108">
            <v>1</v>
          </cell>
          <cell r="K108">
            <v>12</v>
          </cell>
          <cell r="L108">
            <v>19961760</v>
          </cell>
          <cell r="N108">
            <v>1663480</v>
          </cell>
          <cell r="O108">
            <v>1663480</v>
          </cell>
          <cell r="P108">
            <v>1663480</v>
          </cell>
          <cell r="Q108">
            <v>1663480</v>
          </cell>
          <cell r="R108">
            <v>1663480</v>
          </cell>
          <cell r="S108">
            <v>1663480</v>
          </cell>
          <cell r="T108">
            <v>1663480</v>
          </cell>
          <cell r="U108">
            <v>1663480</v>
          </cell>
          <cell r="V108">
            <v>1663480</v>
          </cell>
          <cell r="W108">
            <v>1663480</v>
          </cell>
          <cell r="X108">
            <v>1663480</v>
          </cell>
          <cell r="Y108">
            <v>1663480</v>
          </cell>
        </row>
        <row r="109">
          <cell r="B109">
            <v>133</v>
          </cell>
          <cell r="C109">
            <v>10</v>
          </cell>
          <cell r="D109" t="str">
            <v>001</v>
          </cell>
          <cell r="E109">
            <v>99</v>
          </cell>
          <cell r="F109" t="str">
            <v>N/A</v>
          </cell>
          <cell r="G109">
            <v>133</v>
          </cell>
          <cell r="H109" t="str">
            <v>TÉCNICO</v>
          </cell>
          <cell r="I109">
            <v>988440</v>
          </cell>
          <cell r="J109">
            <v>1</v>
          </cell>
          <cell r="K109">
            <v>12</v>
          </cell>
          <cell r="L109">
            <v>11861280</v>
          </cell>
          <cell r="N109">
            <v>988440</v>
          </cell>
          <cell r="O109">
            <v>988440</v>
          </cell>
          <cell r="P109">
            <v>988440</v>
          </cell>
          <cell r="Q109">
            <v>988440</v>
          </cell>
          <cell r="R109">
            <v>988440</v>
          </cell>
          <cell r="S109">
            <v>988440</v>
          </cell>
          <cell r="T109">
            <v>988440</v>
          </cell>
          <cell r="U109">
            <v>988440</v>
          </cell>
          <cell r="V109">
            <v>988440</v>
          </cell>
          <cell r="W109">
            <v>988440</v>
          </cell>
          <cell r="X109">
            <v>988440</v>
          </cell>
          <cell r="Y109">
            <v>988440</v>
          </cell>
        </row>
        <row r="110">
          <cell r="B110">
            <v>133</v>
          </cell>
          <cell r="C110">
            <v>10</v>
          </cell>
          <cell r="D110" t="str">
            <v>001</v>
          </cell>
          <cell r="E110">
            <v>99</v>
          </cell>
          <cell r="F110" t="str">
            <v>N/A</v>
          </cell>
          <cell r="G110">
            <v>133</v>
          </cell>
          <cell r="H110" t="str">
            <v>PROFESIONAL II</v>
          </cell>
          <cell r="I110">
            <v>1581840</v>
          </cell>
          <cell r="J110">
            <v>1</v>
          </cell>
          <cell r="K110">
            <v>12</v>
          </cell>
          <cell r="L110">
            <v>18982080</v>
          </cell>
          <cell r="N110">
            <v>1581840</v>
          </cell>
          <cell r="O110">
            <v>1581840</v>
          </cell>
          <cell r="P110">
            <v>1581840</v>
          </cell>
          <cell r="Q110">
            <v>1581840</v>
          </cell>
          <cell r="R110">
            <v>1581840</v>
          </cell>
          <cell r="S110">
            <v>1581840</v>
          </cell>
          <cell r="T110">
            <v>1581840</v>
          </cell>
          <cell r="U110">
            <v>1581840</v>
          </cell>
          <cell r="V110">
            <v>1581840</v>
          </cell>
          <cell r="W110">
            <v>1581840</v>
          </cell>
          <cell r="X110">
            <v>1581840</v>
          </cell>
          <cell r="Y110">
            <v>1581840</v>
          </cell>
        </row>
        <row r="111">
          <cell r="B111">
            <v>133</v>
          </cell>
          <cell r="C111">
            <v>10</v>
          </cell>
          <cell r="D111" t="str">
            <v>001</v>
          </cell>
          <cell r="E111">
            <v>99</v>
          </cell>
          <cell r="F111" t="str">
            <v>N/A</v>
          </cell>
          <cell r="G111">
            <v>133</v>
          </cell>
          <cell r="H111" t="str">
            <v>TÉCNICO</v>
          </cell>
          <cell r="I111">
            <v>998000</v>
          </cell>
          <cell r="J111">
            <v>1</v>
          </cell>
          <cell r="K111">
            <v>12</v>
          </cell>
          <cell r="L111">
            <v>11976000</v>
          </cell>
          <cell r="N111">
            <v>998000</v>
          </cell>
          <cell r="O111">
            <v>998000</v>
          </cell>
          <cell r="P111">
            <v>998000</v>
          </cell>
          <cell r="Q111">
            <v>998000</v>
          </cell>
          <cell r="R111">
            <v>998000</v>
          </cell>
          <cell r="S111">
            <v>998000</v>
          </cell>
          <cell r="T111">
            <v>998000</v>
          </cell>
          <cell r="U111">
            <v>998000</v>
          </cell>
          <cell r="V111">
            <v>998000</v>
          </cell>
          <cell r="W111">
            <v>998000</v>
          </cell>
          <cell r="X111">
            <v>998000</v>
          </cell>
          <cell r="Y111">
            <v>998000</v>
          </cell>
        </row>
        <row r="112">
          <cell r="B112">
            <v>137</v>
          </cell>
          <cell r="C112">
            <v>10</v>
          </cell>
          <cell r="D112">
            <v>1</v>
          </cell>
          <cell r="E112">
            <v>99</v>
          </cell>
          <cell r="F112" t="str">
            <v>GRATIFIC. P/ SERV. ESPECIALES</v>
          </cell>
          <cell r="L112">
            <v>373200000</v>
          </cell>
          <cell r="M112">
            <v>0</v>
          </cell>
          <cell r="N112">
            <v>31100000</v>
          </cell>
          <cell r="O112">
            <v>31100000</v>
          </cell>
          <cell r="P112">
            <v>31100000</v>
          </cell>
          <cell r="Q112">
            <v>31100000</v>
          </cell>
          <cell r="R112">
            <v>31100000</v>
          </cell>
          <cell r="S112">
            <v>31100000</v>
          </cell>
          <cell r="T112">
            <v>31100000</v>
          </cell>
          <cell r="U112">
            <v>31100000</v>
          </cell>
          <cell r="V112">
            <v>31100000</v>
          </cell>
          <cell r="W112">
            <v>31100000</v>
          </cell>
          <cell r="X112">
            <v>31100000</v>
          </cell>
          <cell r="Y112">
            <v>31100000</v>
          </cell>
        </row>
        <row r="113">
          <cell r="B113">
            <v>137</v>
          </cell>
          <cell r="C113">
            <v>10</v>
          </cell>
          <cell r="D113" t="str">
            <v>001</v>
          </cell>
          <cell r="E113">
            <v>99</v>
          </cell>
          <cell r="F113" t="str">
            <v>N/A</v>
          </cell>
          <cell r="G113">
            <v>137</v>
          </cell>
          <cell r="H113" t="str">
            <v>PROFESIONAL I</v>
          </cell>
          <cell r="I113">
            <v>3500000</v>
          </cell>
          <cell r="J113">
            <v>1</v>
          </cell>
          <cell r="K113">
            <v>12</v>
          </cell>
          <cell r="L113">
            <v>42000000</v>
          </cell>
          <cell r="N113">
            <v>3500000</v>
          </cell>
          <cell r="O113">
            <v>3500000</v>
          </cell>
          <cell r="P113">
            <v>3500000</v>
          </cell>
          <cell r="Q113">
            <v>3500000</v>
          </cell>
          <cell r="R113">
            <v>3500000</v>
          </cell>
          <cell r="S113">
            <v>3500000</v>
          </cell>
          <cell r="T113">
            <v>3500000</v>
          </cell>
          <cell r="U113">
            <v>3500000</v>
          </cell>
          <cell r="V113">
            <v>3500000</v>
          </cell>
          <cell r="W113">
            <v>3500000</v>
          </cell>
          <cell r="X113">
            <v>3500000</v>
          </cell>
          <cell r="Y113">
            <v>3500000</v>
          </cell>
        </row>
        <row r="114">
          <cell r="B114">
            <v>137</v>
          </cell>
          <cell r="C114">
            <v>10</v>
          </cell>
          <cell r="D114" t="str">
            <v>001</v>
          </cell>
          <cell r="E114">
            <v>99</v>
          </cell>
          <cell r="F114" t="str">
            <v>N/A</v>
          </cell>
          <cell r="G114">
            <v>137</v>
          </cell>
          <cell r="H114" t="str">
            <v>PROFESIONAL I</v>
          </cell>
          <cell r="I114">
            <v>3200000</v>
          </cell>
          <cell r="J114">
            <v>1</v>
          </cell>
          <cell r="K114">
            <v>12</v>
          </cell>
          <cell r="L114">
            <v>38400000</v>
          </cell>
          <cell r="N114">
            <v>3200000</v>
          </cell>
          <cell r="O114">
            <v>3200000</v>
          </cell>
          <cell r="P114">
            <v>3200000</v>
          </cell>
          <cell r="Q114">
            <v>3200000</v>
          </cell>
          <cell r="R114">
            <v>3200000</v>
          </cell>
          <cell r="S114">
            <v>3200000</v>
          </cell>
          <cell r="T114">
            <v>3200000</v>
          </cell>
          <cell r="U114">
            <v>3200000</v>
          </cell>
          <cell r="V114">
            <v>3200000</v>
          </cell>
          <cell r="W114">
            <v>3200000</v>
          </cell>
          <cell r="X114">
            <v>3200000</v>
          </cell>
          <cell r="Y114">
            <v>3200000</v>
          </cell>
        </row>
        <row r="115">
          <cell r="B115">
            <v>137</v>
          </cell>
          <cell r="C115">
            <v>10</v>
          </cell>
          <cell r="D115" t="str">
            <v>001</v>
          </cell>
          <cell r="E115">
            <v>99</v>
          </cell>
          <cell r="F115" t="str">
            <v>N/A</v>
          </cell>
          <cell r="G115">
            <v>137</v>
          </cell>
          <cell r="H115" t="str">
            <v>PROFESIONAL II</v>
          </cell>
          <cell r="I115">
            <v>3200000</v>
          </cell>
          <cell r="J115">
            <v>1</v>
          </cell>
          <cell r="K115">
            <v>12</v>
          </cell>
          <cell r="L115">
            <v>38400000</v>
          </cell>
          <cell r="N115">
            <v>3200000</v>
          </cell>
          <cell r="O115">
            <v>3200000</v>
          </cell>
          <cell r="P115">
            <v>3200000</v>
          </cell>
          <cell r="Q115">
            <v>3200000</v>
          </cell>
          <cell r="R115">
            <v>3200000</v>
          </cell>
          <cell r="S115">
            <v>3200000</v>
          </cell>
          <cell r="T115">
            <v>3200000</v>
          </cell>
          <cell r="U115">
            <v>3200000</v>
          </cell>
          <cell r="V115">
            <v>3200000</v>
          </cell>
          <cell r="W115">
            <v>3200000</v>
          </cell>
          <cell r="X115">
            <v>3200000</v>
          </cell>
          <cell r="Y115">
            <v>3200000</v>
          </cell>
        </row>
        <row r="116">
          <cell r="B116">
            <v>137</v>
          </cell>
          <cell r="C116">
            <v>10</v>
          </cell>
          <cell r="D116" t="str">
            <v>001</v>
          </cell>
          <cell r="E116">
            <v>99</v>
          </cell>
          <cell r="F116" t="str">
            <v>N/A</v>
          </cell>
          <cell r="G116">
            <v>137</v>
          </cell>
          <cell r="H116" t="str">
            <v>PROFESIONAL I</v>
          </cell>
          <cell r="I116">
            <v>3200000</v>
          </cell>
          <cell r="J116">
            <v>1</v>
          </cell>
          <cell r="K116">
            <v>12</v>
          </cell>
          <cell r="L116">
            <v>38400000</v>
          </cell>
          <cell r="N116">
            <v>3200000</v>
          </cell>
          <cell r="O116">
            <v>3200000</v>
          </cell>
          <cell r="P116">
            <v>3200000</v>
          </cell>
          <cell r="Q116">
            <v>3200000</v>
          </cell>
          <cell r="R116">
            <v>3200000</v>
          </cell>
          <cell r="S116">
            <v>3200000</v>
          </cell>
          <cell r="T116">
            <v>3200000</v>
          </cell>
          <cell r="U116">
            <v>3200000</v>
          </cell>
          <cell r="V116">
            <v>3200000</v>
          </cell>
          <cell r="W116">
            <v>3200000</v>
          </cell>
          <cell r="X116">
            <v>3200000</v>
          </cell>
          <cell r="Y116">
            <v>3200000</v>
          </cell>
        </row>
        <row r="117">
          <cell r="B117">
            <v>137</v>
          </cell>
          <cell r="C117">
            <v>10</v>
          </cell>
          <cell r="D117" t="str">
            <v>001</v>
          </cell>
          <cell r="E117">
            <v>99</v>
          </cell>
          <cell r="F117" t="str">
            <v>N/A</v>
          </cell>
          <cell r="G117">
            <v>137</v>
          </cell>
          <cell r="H117" t="str">
            <v>PROFESIONAL I</v>
          </cell>
          <cell r="I117">
            <v>2800000</v>
          </cell>
          <cell r="J117">
            <v>1</v>
          </cell>
          <cell r="K117">
            <v>12</v>
          </cell>
          <cell r="L117">
            <v>33600000</v>
          </cell>
          <cell r="N117">
            <v>2800000</v>
          </cell>
          <cell r="O117">
            <v>2800000</v>
          </cell>
          <cell r="P117">
            <v>2800000</v>
          </cell>
          <cell r="Q117">
            <v>2800000</v>
          </cell>
          <cell r="R117">
            <v>2800000</v>
          </cell>
          <cell r="S117">
            <v>2800000</v>
          </cell>
          <cell r="T117">
            <v>2800000</v>
          </cell>
          <cell r="U117">
            <v>2800000</v>
          </cell>
          <cell r="V117">
            <v>2800000</v>
          </cell>
          <cell r="W117">
            <v>2800000</v>
          </cell>
          <cell r="X117">
            <v>2800000</v>
          </cell>
          <cell r="Y117">
            <v>2800000</v>
          </cell>
        </row>
        <row r="118">
          <cell r="B118">
            <v>137</v>
          </cell>
          <cell r="C118">
            <v>10</v>
          </cell>
          <cell r="D118" t="str">
            <v>001</v>
          </cell>
          <cell r="E118">
            <v>99</v>
          </cell>
          <cell r="F118" t="str">
            <v>N/A</v>
          </cell>
          <cell r="G118">
            <v>137</v>
          </cell>
          <cell r="H118" t="str">
            <v>PROFESIONAL II</v>
          </cell>
          <cell r="I118">
            <v>2200000</v>
          </cell>
          <cell r="J118">
            <v>1</v>
          </cell>
          <cell r="K118">
            <v>12</v>
          </cell>
          <cell r="L118">
            <v>26400000</v>
          </cell>
          <cell r="N118">
            <v>2200000</v>
          </cell>
          <cell r="O118">
            <v>2200000</v>
          </cell>
          <cell r="P118">
            <v>2200000</v>
          </cell>
          <cell r="Q118">
            <v>2200000</v>
          </cell>
          <cell r="R118">
            <v>2200000</v>
          </cell>
          <cell r="S118">
            <v>2200000</v>
          </cell>
          <cell r="T118">
            <v>2200000</v>
          </cell>
          <cell r="U118">
            <v>2200000</v>
          </cell>
          <cell r="V118">
            <v>2200000</v>
          </cell>
          <cell r="W118">
            <v>2200000</v>
          </cell>
          <cell r="X118">
            <v>2200000</v>
          </cell>
          <cell r="Y118">
            <v>2200000</v>
          </cell>
        </row>
        <row r="119">
          <cell r="B119">
            <v>137</v>
          </cell>
          <cell r="C119">
            <v>10</v>
          </cell>
          <cell r="D119" t="str">
            <v>001</v>
          </cell>
          <cell r="E119">
            <v>99</v>
          </cell>
          <cell r="F119" t="str">
            <v>N/A</v>
          </cell>
          <cell r="G119">
            <v>137</v>
          </cell>
          <cell r="H119" t="str">
            <v>PROFESIONAL II</v>
          </cell>
          <cell r="I119">
            <v>2200000</v>
          </cell>
          <cell r="J119">
            <v>1</v>
          </cell>
          <cell r="K119">
            <v>12</v>
          </cell>
          <cell r="L119">
            <v>26400000</v>
          </cell>
          <cell r="N119">
            <v>2200000</v>
          </cell>
          <cell r="O119">
            <v>2200000</v>
          </cell>
          <cell r="P119">
            <v>2200000</v>
          </cell>
          <cell r="Q119">
            <v>2200000</v>
          </cell>
          <cell r="R119">
            <v>2200000</v>
          </cell>
          <cell r="S119">
            <v>2200000</v>
          </cell>
          <cell r="T119">
            <v>2200000</v>
          </cell>
          <cell r="U119">
            <v>2200000</v>
          </cell>
          <cell r="V119">
            <v>2200000</v>
          </cell>
          <cell r="W119">
            <v>2200000</v>
          </cell>
          <cell r="X119">
            <v>2200000</v>
          </cell>
          <cell r="Y119">
            <v>2200000</v>
          </cell>
        </row>
        <row r="120">
          <cell r="B120">
            <v>137</v>
          </cell>
          <cell r="C120">
            <v>10</v>
          </cell>
          <cell r="D120" t="str">
            <v>001</v>
          </cell>
          <cell r="E120">
            <v>99</v>
          </cell>
          <cell r="F120" t="str">
            <v>N/A</v>
          </cell>
          <cell r="G120">
            <v>137</v>
          </cell>
          <cell r="H120" t="str">
            <v>TÉCNICO</v>
          </cell>
          <cell r="I120">
            <v>1800000</v>
          </cell>
          <cell r="J120">
            <v>1</v>
          </cell>
          <cell r="K120">
            <v>12</v>
          </cell>
          <cell r="L120">
            <v>21600000</v>
          </cell>
          <cell r="N120">
            <v>1800000</v>
          </cell>
          <cell r="O120">
            <v>1800000</v>
          </cell>
          <cell r="P120">
            <v>1800000</v>
          </cell>
          <cell r="Q120">
            <v>1800000</v>
          </cell>
          <cell r="R120">
            <v>1800000</v>
          </cell>
          <cell r="S120">
            <v>1800000</v>
          </cell>
          <cell r="T120">
            <v>1800000</v>
          </cell>
          <cell r="U120">
            <v>1800000</v>
          </cell>
          <cell r="V120">
            <v>1800000</v>
          </cell>
          <cell r="W120">
            <v>1800000</v>
          </cell>
          <cell r="X120">
            <v>1800000</v>
          </cell>
          <cell r="Y120">
            <v>1800000</v>
          </cell>
        </row>
        <row r="121">
          <cell r="B121">
            <v>137</v>
          </cell>
          <cell r="C121">
            <v>10</v>
          </cell>
          <cell r="D121" t="str">
            <v>001</v>
          </cell>
          <cell r="E121">
            <v>99</v>
          </cell>
          <cell r="F121" t="str">
            <v>N/A</v>
          </cell>
          <cell r="G121">
            <v>137</v>
          </cell>
          <cell r="H121" t="str">
            <v>TÉCNICO</v>
          </cell>
          <cell r="I121">
            <v>1800000</v>
          </cell>
          <cell r="J121">
            <v>1</v>
          </cell>
          <cell r="K121">
            <v>12</v>
          </cell>
          <cell r="L121">
            <v>21600000</v>
          </cell>
          <cell r="N121">
            <v>1800000</v>
          </cell>
          <cell r="O121">
            <v>1800000</v>
          </cell>
          <cell r="P121">
            <v>1800000</v>
          </cell>
          <cell r="Q121">
            <v>1800000</v>
          </cell>
          <cell r="R121">
            <v>1800000</v>
          </cell>
          <cell r="S121">
            <v>1800000</v>
          </cell>
          <cell r="T121">
            <v>1800000</v>
          </cell>
          <cell r="U121">
            <v>1800000</v>
          </cell>
          <cell r="V121">
            <v>1800000</v>
          </cell>
          <cell r="W121">
            <v>1800000</v>
          </cell>
          <cell r="X121">
            <v>1800000</v>
          </cell>
          <cell r="Y121">
            <v>1800000</v>
          </cell>
        </row>
        <row r="122">
          <cell r="B122">
            <v>137</v>
          </cell>
          <cell r="C122">
            <v>10</v>
          </cell>
          <cell r="D122" t="str">
            <v>001</v>
          </cell>
          <cell r="E122">
            <v>99</v>
          </cell>
          <cell r="F122" t="str">
            <v>N/A</v>
          </cell>
          <cell r="G122">
            <v>137</v>
          </cell>
          <cell r="H122" t="str">
            <v>TÉCNICO</v>
          </cell>
          <cell r="I122">
            <v>1800000</v>
          </cell>
          <cell r="J122">
            <v>1</v>
          </cell>
          <cell r="K122">
            <v>12</v>
          </cell>
          <cell r="L122">
            <v>21600000</v>
          </cell>
          <cell r="N122">
            <v>1800000</v>
          </cell>
          <cell r="O122">
            <v>1800000</v>
          </cell>
          <cell r="P122">
            <v>1800000</v>
          </cell>
          <cell r="Q122">
            <v>1800000</v>
          </cell>
          <cell r="R122">
            <v>1800000</v>
          </cell>
          <cell r="S122">
            <v>1800000</v>
          </cell>
          <cell r="T122">
            <v>1800000</v>
          </cell>
          <cell r="U122">
            <v>1800000</v>
          </cell>
          <cell r="V122">
            <v>1800000</v>
          </cell>
          <cell r="W122">
            <v>1800000</v>
          </cell>
          <cell r="X122">
            <v>1800000</v>
          </cell>
          <cell r="Y122">
            <v>1800000</v>
          </cell>
        </row>
        <row r="123">
          <cell r="B123">
            <v>137</v>
          </cell>
          <cell r="C123">
            <v>10</v>
          </cell>
          <cell r="D123" t="str">
            <v>001</v>
          </cell>
          <cell r="E123">
            <v>99</v>
          </cell>
          <cell r="F123" t="str">
            <v>N/A</v>
          </cell>
          <cell r="G123">
            <v>137</v>
          </cell>
          <cell r="H123" t="str">
            <v>PROFESIONAL II</v>
          </cell>
          <cell r="I123">
            <v>1800000</v>
          </cell>
          <cell r="J123">
            <v>1</v>
          </cell>
          <cell r="K123">
            <v>12</v>
          </cell>
          <cell r="L123">
            <v>21600000</v>
          </cell>
          <cell r="N123">
            <v>1800000</v>
          </cell>
          <cell r="O123">
            <v>1800000</v>
          </cell>
          <cell r="P123">
            <v>1800000</v>
          </cell>
          <cell r="Q123">
            <v>1800000</v>
          </cell>
          <cell r="R123">
            <v>1800000</v>
          </cell>
          <cell r="S123">
            <v>1800000</v>
          </cell>
          <cell r="T123">
            <v>1800000</v>
          </cell>
          <cell r="U123">
            <v>1800000</v>
          </cell>
          <cell r="V123">
            <v>1800000</v>
          </cell>
          <cell r="W123">
            <v>1800000</v>
          </cell>
          <cell r="X123">
            <v>1800000</v>
          </cell>
          <cell r="Y123">
            <v>1800000</v>
          </cell>
        </row>
        <row r="124">
          <cell r="B124">
            <v>137</v>
          </cell>
          <cell r="C124">
            <v>10</v>
          </cell>
          <cell r="D124" t="str">
            <v>001</v>
          </cell>
          <cell r="E124">
            <v>99</v>
          </cell>
          <cell r="F124" t="str">
            <v>N/A</v>
          </cell>
          <cell r="G124">
            <v>137</v>
          </cell>
          <cell r="H124" t="str">
            <v>TÉCNICO</v>
          </cell>
          <cell r="I124">
            <v>1800000</v>
          </cell>
          <cell r="J124">
            <v>1</v>
          </cell>
          <cell r="K124">
            <v>12</v>
          </cell>
          <cell r="L124">
            <v>21600000</v>
          </cell>
          <cell r="N124">
            <v>1800000</v>
          </cell>
          <cell r="O124">
            <v>1800000</v>
          </cell>
          <cell r="P124">
            <v>1800000</v>
          </cell>
          <cell r="Q124">
            <v>1800000</v>
          </cell>
          <cell r="R124">
            <v>1800000</v>
          </cell>
          <cell r="S124">
            <v>1800000</v>
          </cell>
          <cell r="T124">
            <v>1800000</v>
          </cell>
          <cell r="U124">
            <v>1800000</v>
          </cell>
          <cell r="V124">
            <v>1800000</v>
          </cell>
          <cell r="W124">
            <v>1800000</v>
          </cell>
          <cell r="X124">
            <v>1800000</v>
          </cell>
          <cell r="Y124">
            <v>1800000</v>
          </cell>
        </row>
        <row r="125">
          <cell r="B125">
            <v>137</v>
          </cell>
          <cell r="C125">
            <v>10</v>
          </cell>
          <cell r="D125" t="str">
            <v>001</v>
          </cell>
          <cell r="E125">
            <v>99</v>
          </cell>
          <cell r="F125" t="str">
            <v>N/A</v>
          </cell>
          <cell r="G125">
            <v>137</v>
          </cell>
          <cell r="H125" t="str">
            <v>TÉCNICO</v>
          </cell>
          <cell r="I125">
            <v>1800000</v>
          </cell>
          <cell r="J125">
            <v>1</v>
          </cell>
          <cell r="K125">
            <v>12</v>
          </cell>
          <cell r="L125">
            <v>21600000</v>
          </cell>
          <cell r="N125">
            <v>1800000</v>
          </cell>
          <cell r="O125">
            <v>1800000</v>
          </cell>
          <cell r="P125">
            <v>1800000</v>
          </cell>
          <cell r="Q125">
            <v>1800000</v>
          </cell>
          <cell r="R125">
            <v>1800000</v>
          </cell>
          <cell r="S125">
            <v>1800000</v>
          </cell>
          <cell r="T125">
            <v>1800000</v>
          </cell>
          <cell r="U125">
            <v>1800000</v>
          </cell>
          <cell r="V125">
            <v>1800000</v>
          </cell>
          <cell r="W125">
            <v>1800000</v>
          </cell>
          <cell r="X125">
            <v>1800000</v>
          </cell>
          <cell r="Y125">
            <v>1800000</v>
          </cell>
        </row>
        <row r="126">
          <cell r="B126">
            <v>141</v>
          </cell>
          <cell r="C126">
            <v>20</v>
          </cell>
          <cell r="D126">
            <v>401</v>
          </cell>
          <cell r="E126">
            <v>99</v>
          </cell>
          <cell r="F126" t="str">
            <v>CONTRACION DE PERSONAL TÉCNICO</v>
          </cell>
          <cell r="L126">
            <v>108000000</v>
          </cell>
        </row>
        <row r="127">
          <cell r="B127">
            <v>141</v>
          </cell>
          <cell r="C127">
            <v>20</v>
          </cell>
          <cell r="D127">
            <v>401</v>
          </cell>
          <cell r="E127">
            <v>99</v>
          </cell>
          <cell r="F127" t="str">
            <v>N/A</v>
          </cell>
          <cell r="G127">
            <v>141</v>
          </cell>
          <cell r="H127" t="str">
            <v>Tecnicos</v>
          </cell>
          <cell r="I127">
            <v>4500000</v>
          </cell>
          <cell r="J127">
            <v>2</v>
          </cell>
          <cell r="K127">
            <v>12</v>
          </cell>
          <cell r="L127">
            <v>108000000</v>
          </cell>
        </row>
        <row r="128">
          <cell r="B128">
            <v>141</v>
          </cell>
          <cell r="C128">
            <v>10</v>
          </cell>
          <cell r="D128">
            <v>1</v>
          </cell>
          <cell r="E128">
            <v>99</v>
          </cell>
          <cell r="F128" t="str">
            <v>CONTRACION DE PERSONAL TÉCNICO</v>
          </cell>
          <cell r="L128">
            <v>10800000</v>
          </cell>
        </row>
        <row r="129">
          <cell r="B129">
            <v>141</v>
          </cell>
          <cell r="C129">
            <v>10</v>
          </cell>
          <cell r="D129">
            <v>1</v>
          </cell>
          <cell r="E129">
            <v>99</v>
          </cell>
          <cell r="F129" t="str">
            <v>N/A</v>
          </cell>
          <cell r="G129">
            <v>141</v>
          </cell>
          <cell r="H129" t="str">
            <v>Tecnicos</v>
          </cell>
          <cell r="I129">
            <v>450000</v>
          </cell>
          <cell r="J129">
            <v>2</v>
          </cell>
          <cell r="K129">
            <v>12</v>
          </cell>
          <cell r="L129">
            <v>10800000</v>
          </cell>
        </row>
        <row r="130">
          <cell r="B130">
            <v>145</v>
          </cell>
          <cell r="C130">
            <v>20</v>
          </cell>
          <cell r="D130">
            <v>401</v>
          </cell>
          <cell r="E130">
            <v>99</v>
          </cell>
          <cell r="F130" t="str">
            <v>HONORARIOS PROFESIONALES</v>
          </cell>
          <cell r="L130">
            <v>3871335000</v>
          </cell>
          <cell r="N130">
            <v>284200000</v>
          </cell>
          <cell r="O130">
            <v>284200000</v>
          </cell>
          <cell r="P130">
            <v>284200000</v>
          </cell>
          <cell r="Q130">
            <v>284200000</v>
          </cell>
          <cell r="R130">
            <v>284200000</v>
          </cell>
          <cell r="S130">
            <v>284200000</v>
          </cell>
          <cell r="T130">
            <v>284200000</v>
          </cell>
          <cell r="U130">
            <v>284200000</v>
          </cell>
          <cell r="V130">
            <v>284200000</v>
          </cell>
          <cell r="W130">
            <v>284200000</v>
          </cell>
          <cell r="X130">
            <v>284200000</v>
          </cell>
          <cell r="Y130">
            <v>284200000</v>
          </cell>
        </row>
        <row r="131">
          <cell r="A131">
            <v>4</v>
          </cell>
          <cell r="B131">
            <v>145</v>
          </cell>
          <cell r="C131">
            <v>20</v>
          </cell>
          <cell r="D131">
            <v>401</v>
          </cell>
          <cell r="E131">
            <v>99</v>
          </cell>
          <cell r="F131" t="str">
            <v>N/A</v>
          </cell>
          <cell r="G131">
            <v>145</v>
          </cell>
          <cell r="H131" t="str">
            <v xml:space="preserve">Coordinador general de la Unidad </v>
          </cell>
          <cell r="I131">
            <v>23100000</v>
          </cell>
          <cell r="J131">
            <v>1</v>
          </cell>
          <cell r="K131">
            <v>12</v>
          </cell>
          <cell r="L131">
            <v>277200000</v>
          </cell>
          <cell r="N131">
            <v>23100000</v>
          </cell>
          <cell r="O131">
            <v>23100000</v>
          </cell>
          <cell r="P131">
            <v>23100000</v>
          </cell>
          <cell r="Q131">
            <v>23100000</v>
          </cell>
          <cell r="R131">
            <v>23100000</v>
          </cell>
          <cell r="S131">
            <v>23100000</v>
          </cell>
          <cell r="T131">
            <v>23100000</v>
          </cell>
          <cell r="U131">
            <v>23100000</v>
          </cell>
          <cell r="V131">
            <v>23100000</v>
          </cell>
          <cell r="W131">
            <v>23100000</v>
          </cell>
          <cell r="X131">
            <v>23100000</v>
          </cell>
          <cell r="Y131">
            <v>23100000</v>
          </cell>
        </row>
        <row r="132">
          <cell r="A132">
            <v>4</v>
          </cell>
          <cell r="B132">
            <v>145</v>
          </cell>
          <cell r="C132">
            <v>20</v>
          </cell>
          <cell r="D132">
            <v>401</v>
          </cell>
          <cell r="E132">
            <v>99</v>
          </cell>
          <cell r="F132" t="str">
            <v>N/A</v>
          </cell>
          <cell r="G132">
            <v>145</v>
          </cell>
          <cell r="H132" t="str">
            <v>Especialista en adquisiciones senior</v>
          </cell>
          <cell r="I132">
            <v>14175000</v>
          </cell>
          <cell r="J132">
            <v>1</v>
          </cell>
          <cell r="K132">
            <v>12</v>
          </cell>
          <cell r="L132">
            <v>170100000</v>
          </cell>
          <cell r="N132">
            <v>14175000</v>
          </cell>
          <cell r="O132">
            <v>14175000</v>
          </cell>
          <cell r="P132">
            <v>14175000</v>
          </cell>
          <cell r="Q132">
            <v>14175000</v>
          </cell>
          <cell r="R132">
            <v>14175000</v>
          </cell>
          <cell r="S132">
            <v>14175000</v>
          </cell>
          <cell r="T132">
            <v>14175000</v>
          </cell>
          <cell r="U132">
            <v>14175000</v>
          </cell>
          <cell r="V132">
            <v>14175000</v>
          </cell>
          <cell r="W132">
            <v>14175000</v>
          </cell>
          <cell r="X132">
            <v>14175000</v>
          </cell>
          <cell r="Y132">
            <v>14175000</v>
          </cell>
        </row>
        <row r="133">
          <cell r="A133">
            <v>4</v>
          </cell>
          <cell r="B133">
            <v>145</v>
          </cell>
          <cell r="C133">
            <v>20</v>
          </cell>
          <cell r="D133">
            <v>401</v>
          </cell>
          <cell r="E133">
            <v>99</v>
          </cell>
          <cell r="F133" t="str">
            <v>N/A</v>
          </cell>
          <cell r="G133">
            <v>145</v>
          </cell>
          <cell r="H133" t="str">
            <v xml:space="preserve">Especialista ambiental </v>
          </cell>
          <cell r="I133">
            <v>14175000</v>
          </cell>
          <cell r="J133">
            <v>1</v>
          </cell>
          <cell r="K133">
            <v>12</v>
          </cell>
          <cell r="L133">
            <v>170100000</v>
          </cell>
          <cell r="N133">
            <v>14175000</v>
          </cell>
          <cell r="O133">
            <v>14175000</v>
          </cell>
          <cell r="P133">
            <v>14175000</v>
          </cell>
          <cell r="Q133">
            <v>14175000</v>
          </cell>
          <cell r="R133">
            <v>14175000</v>
          </cell>
          <cell r="S133">
            <v>14175000</v>
          </cell>
          <cell r="T133">
            <v>14175000</v>
          </cell>
          <cell r="U133">
            <v>14175000</v>
          </cell>
          <cell r="V133">
            <v>14175000</v>
          </cell>
          <cell r="W133">
            <v>14175000</v>
          </cell>
          <cell r="X133">
            <v>14175000</v>
          </cell>
          <cell r="Y133">
            <v>14175000</v>
          </cell>
        </row>
        <row r="134">
          <cell r="A134">
            <v>4</v>
          </cell>
          <cell r="B134">
            <v>145</v>
          </cell>
          <cell r="C134">
            <v>20</v>
          </cell>
          <cell r="D134">
            <v>401</v>
          </cell>
          <cell r="E134">
            <v>99</v>
          </cell>
          <cell r="F134" t="str">
            <v>N/A</v>
          </cell>
          <cell r="G134">
            <v>145</v>
          </cell>
          <cell r="H134" t="str">
            <v>Especialista Social (RU)</v>
          </cell>
          <cell r="I134">
            <v>14175000</v>
          </cell>
          <cell r="J134">
            <v>1</v>
          </cell>
          <cell r="K134">
            <v>12</v>
          </cell>
          <cell r="L134">
            <v>170100000</v>
          </cell>
          <cell r="N134">
            <v>14175000</v>
          </cell>
          <cell r="O134">
            <v>14175000</v>
          </cell>
          <cell r="P134">
            <v>14175000</v>
          </cell>
          <cell r="Q134">
            <v>14175000</v>
          </cell>
          <cell r="R134">
            <v>14175000</v>
          </cell>
          <cell r="S134">
            <v>14175000</v>
          </cell>
          <cell r="T134">
            <v>14175000</v>
          </cell>
          <cell r="U134">
            <v>14175000</v>
          </cell>
          <cell r="V134">
            <v>14175000</v>
          </cell>
          <cell r="W134">
            <v>14175000</v>
          </cell>
          <cell r="X134">
            <v>14175000</v>
          </cell>
          <cell r="Y134">
            <v>14175000</v>
          </cell>
        </row>
        <row r="135">
          <cell r="A135">
            <v>4</v>
          </cell>
          <cell r="B135">
            <v>145</v>
          </cell>
          <cell r="C135">
            <v>20</v>
          </cell>
          <cell r="D135">
            <v>401</v>
          </cell>
          <cell r="E135">
            <v>99</v>
          </cell>
          <cell r="F135" t="str">
            <v>N/A</v>
          </cell>
          <cell r="G135">
            <v>145</v>
          </cell>
          <cell r="H135" t="str">
            <v>Especialista Urbanistico Arq</v>
          </cell>
          <cell r="I135">
            <v>14175000</v>
          </cell>
          <cell r="J135">
            <v>1</v>
          </cell>
          <cell r="K135">
            <v>12</v>
          </cell>
          <cell r="L135">
            <v>170100000</v>
          </cell>
          <cell r="N135">
            <v>14175000</v>
          </cell>
          <cell r="O135">
            <v>14175000</v>
          </cell>
          <cell r="P135">
            <v>14175000</v>
          </cell>
          <cell r="Q135">
            <v>14175000</v>
          </cell>
          <cell r="R135">
            <v>14175000</v>
          </cell>
          <cell r="S135">
            <v>14175000</v>
          </cell>
          <cell r="T135">
            <v>14175000</v>
          </cell>
          <cell r="U135">
            <v>14175000</v>
          </cell>
          <cell r="V135">
            <v>14175000</v>
          </cell>
          <cell r="W135">
            <v>14175000</v>
          </cell>
          <cell r="X135">
            <v>14175000</v>
          </cell>
          <cell r="Y135">
            <v>14175000</v>
          </cell>
        </row>
        <row r="136">
          <cell r="A136">
            <v>4</v>
          </cell>
          <cell r="B136">
            <v>145</v>
          </cell>
          <cell r="C136">
            <v>20</v>
          </cell>
          <cell r="D136">
            <v>401</v>
          </cell>
          <cell r="E136">
            <v>99</v>
          </cell>
          <cell r="F136" t="str">
            <v>N/A</v>
          </cell>
          <cell r="G136">
            <v>145</v>
          </cell>
          <cell r="H136" t="str">
            <v>Especialista en insfraestructura y obras civiles</v>
          </cell>
          <cell r="I136">
            <v>14175000</v>
          </cell>
          <cell r="J136">
            <v>1</v>
          </cell>
          <cell r="K136">
            <v>12</v>
          </cell>
          <cell r="L136">
            <v>170100000</v>
          </cell>
          <cell r="N136">
            <v>14175000</v>
          </cell>
          <cell r="O136">
            <v>14175000</v>
          </cell>
          <cell r="P136">
            <v>14175000</v>
          </cell>
          <cell r="Q136">
            <v>14175000</v>
          </cell>
          <cell r="R136">
            <v>14175000</v>
          </cell>
          <cell r="S136">
            <v>14175000</v>
          </cell>
          <cell r="T136">
            <v>14175000</v>
          </cell>
          <cell r="U136">
            <v>14175000</v>
          </cell>
          <cell r="V136">
            <v>14175000</v>
          </cell>
          <cell r="W136">
            <v>14175000</v>
          </cell>
          <cell r="X136">
            <v>14175000</v>
          </cell>
          <cell r="Y136">
            <v>14175000</v>
          </cell>
        </row>
        <row r="137">
          <cell r="A137">
            <v>4</v>
          </cell>
          <cell r="B137">
            <v>145</v>
          </cell>
          <cell r="C137">
            <v>20</v>
          </cell>
          <cell r="D137">
            <v>401</v>
          </cell>
          <cell r="E137">
            <v>99</v>
          </cell>
          <cell r="F137" t="str">
            <v>N/A</v>
          </cell>
          <cell r="G137">
            <v>145</v>
          </cell>
          <cell r="H137" t="str">
            <v>Asistente Especialista en Obras Civiles</v>
          </cell>
          <cell r="I137">
            <v>10266666.666666666</v>
          </cell>
          <cell r="J137">
            <v>1</v>
          </cell>
          <cell r="K137">
            <v>12</v>
          </cell>
          <cell r="L137">
            <v>123200000</v>
          </cell>
          <cell r="N137">
            <v>10266666.666666666</v>
          </cell>
          <cell r="O137">
            <v>10266666.666666666</v>
          </cell>
          <cell r="P137">
            <v>10266666.666666666</v>
          </cell>
          <cell r="Q137">
            <v>10266666.666666666</v>
          </cell>
          <cell r="R137">
            <v>10266666.666666666</v>
          </cell>
          <cell r="S137">
            <v>10266666.666666666</v>
          </cell>
          <cell r="T137">
            <v>10266666.666666666</v>
          </cell>
          <cell r="U137">
            <v>10266666.666666666</v>
          </cell>
          <cell r="V137">
            <v>10266666.666666666</v>
          </cell>
          <cell r="W137">
            <v>10266666.666666666</v>
          </cell>
          <cell r="X137">
            <v>10266666.666666666</v>
          </cell>
          <cell r="Y137">
            <v>10266666.666666666</v>
          </cell>
        </row>
        <row r="138">
          <cell r="A138">
            <v>4</v>
          </cell>
          <cell r="B138">
            <v>145</v>
          </cell>
          <cell r="C138">
            <v>20</v>
          </cell>
          <cell r="D138">
            <v>401</v>
          </cell>
          <cell r="E138">
            <v>99</v>
          </cell>
          <cell r="F138" t="str">
            <v>N/A</v>
          </cell>
          <cell r="G138">
            <v>145</v>
          </cell>
          <cell r="H138" t="str">
            <v xml:space="preserve">Coordinador Tecnico de la Unidad </v>
          </cell>
          <cell r="I138">
            <v>17325000</v>
          </cell>
          <cell r="J138">
            <v>1</v>
          </cell>
          <cell r="K138">
            <v>12</v>
          </cell>
          <cell r="L138">
            <v>207900000</v>
          </cell>
          <cell r="N138">
            <v>17325000</v>
          </cell>
          <cell r="O138">
            <v>17325000</v>
          </cell>
          <cell r="P138">
            <v>17325000</v>
          </cell>
          <cell r="Q138">
            <v>17325000</v>
          </cell>
          <cell r="R138">
            <v>17325000</v>
          </cell>
          <cell r="S138">
            <v>17325000</v>
          </cell>
          <cell r="T138">
            <v>17325000</v>
          </cell>
          <cell r="U138">
            <v>17325000</v>
          </cell>
          <cell r="V138">
            <v>17325000</v>
          </cell>
          <cell r="W138">
            <v>17325000</v>
          </cell>
          <cell r="X138">
            <v>17325000</v>
          </cell>
          <cell r="Y138">
            <v>17325000</v>
          </cell>
        </row>
        <row r="139">
          <cell r="A139">
            <v>4</v>
          </cell>
          <cell r="B139">
            <v>145</v>
          </cell>
          <cell r="C139">
            <v>20</v>
          </cell>
          <cell r="D139">
            <v>401</v>
          </cell>
          <cell r="E139">
            <v>99</v>
          </cell>
          <cell r="F139" t="str">
            <v>N/A</v>
          </cell>
          <cell r="G139">
            <v>145</v>
          </cell>
          <cell r="H139" t="str">
            <v xml:space="preserve">Asistente Tecnico de la Coordinación  </v>
          </cell>
          <cell r="I139">
            <v>10500000</v>
          </cell>
          <cell r="J139">
            <v>1</v>
          </cell>
          <cell r="K139">
            <v>12</v>
          </cell>
          <cell r="L139">
            <v>126000000</v>
          </cell>
          <cell r="N139">
            <v>10500000</v>
          </cell>
          <cell r="O139">
            <v>10500000</v>
          </cell>
          <cell r="P139">
            <v>10500000</v>
          </cell>
          <cell r="Q139">
            <v>10500000</v>
          </cell>
          <cell r="R139">
            <v>10500000</v>
          </cell>
          <cell r="S139">
            <v>10500000</v>
          </cell>
          <cell r="T139">
            <v>10500000</v>
          </cell>
          <cell r="U139">
            <v>10500000</v>
          </cell>
          <cell r="V139">
            <v>10500000</v>
          </cell>
          <cell r="W139">
            <v>10500000</v>
          </cell>
          <cell r="X139">
            <v>10500000</v>
          </cell>
          <cell r="Y139">
            <v>10500000</v>
          </cell>
        </row>
        <row r="140">
          <cell r="A140">
            <v>4</v>
          </cell>
          <cell r="B140">
            <v>145</v>
          </cell>
          <cell r="C140">
            <v>20</v>
          </cell>
          <cell r="D140">
            <v>401</v>
          </cell>
          <cell r="E140">
            <v>99</v>
          </cell>
          <cell r="F140" t="str">
            <v>N/A</v>
          </cell>
          <cell r="G140">
            <v>145</v>
          </cell>
          <cell r="H140" t="str">
            <v xml:space="preserve"> Especialista en Infraestructura vial senior</v>
          </cell>
          <cell r="I140">
            <v>14175000</v>
          </cell>
          <cell r="J140">
            <v>1</v>
          </cell>
          <cell r="K140">
            <v>12</v>
          </cell>
          <cell r="L140">
            <v>170100000</v>
          </cell>
          <cell r="N140">
            <v>14175000</v>
          </cell>
          <cell r="O140">
            <v>14175000</v>
          </cell>
          <cell r="P140">
            <v>14175000</v>
          </cell>
          <cell r="Q140">
            <v>14175000</v>
          </cell>
          <cell r="R140">
            <v>14175000</v>
          </cell>
          <cell r="S140">
            <v>14175000</v>
          </cell>
          <cell r="T140">
            <v>14175000</v>
          </cell>
          <cell r="U140">
            <v>14175000</v>
          </cell>
          <cell r="V140">
            <v>14175000</v>
          </cell>
          <cell r="W140">
            <v>14175000</v>
          </cell>
          <cell r="X140">
            <v>14175000</v>
          </cell>
          <cell r="Y140">
            <v>14175000</v>
          </cell>
        </row>
        <row r="141">
          <cell r="A141">
            <v>4</v>
          </cell>
          <cell r="B141">
            <v>145</v>
          </cell>
          <cell r="C141">
            <v>20</v>
          </cell>
          <cell r="D141">
            <v>401</v>
          </cell>
          <cell r="E141">
            <v>99</v>
          </cell>
          <cell r="F141" t="str">
            <v>N/A</v>
          </cell>
          <cell r="G141">
            <v>145</v>
          </cell>
          <cell r="H141" t="str">
            <v>Especialista en Infraestructura vial senior</v>
          </cell>
          <cell r="I141">
            <v>14175000</v>
          </cell>
          <cell r="J141">
            <v>1</v>
          </cell>
          <cell r="K141">
            <v>12</v>
          </cell>
          <cell r="L141">
            <v>170100000</v>
          </cell>
          <cell r="N141">
            <v>14175000</v>
          </cell>
          <cell r="O141">
            <v>14175000</v>
          </cell>
          <cell r="P141">
            <v>14175000</v>
          </cell>
          <cell r="Q141">
            <v>14175000</v>
          </cell>
          <cell r="R141">
            <v>14175000</v>
          </cell>
          <cell r="S141">
            <v>14175000</v>
          </cell>
          <cell r="T141">
            <v>14175000</v>
          </cell>
          <cell r="U141">
            <v>14175000</v>
          </cell>
          <cell r="V141">
            <v>14175000</v>
          </cell>
          <cell r="W141">
            <v>14175000</v>
          </cell>
          <cell r="X141">
            <v>14175000</v>
          </cell>
          <cell r="Y141">
            <v>14175000</v>
          </cell>
        </row>
        <row r="142">
          <cell r="A142">
            <v>4</v>
          </cell>
          <cell r="B142">
            <v>145</v>
          </cell>
          <cell r="C142">
            <v>20</v>
          </cell>
          <cell r="D142">
            <v>401</v>
          </cell>
          <cell r="E142">
            <v>99</v>
          </cell>
          <cell r="F142" t="str">
            <v>N/A</v>
          </cell>
          <cell r="G142">
            <v>145</v>
          </cell>
          <cell r="H142" t="str">
            <v>Especialista en Operaciones Sistema Transporte</v>
          </cell>
          <cell r="I142">
            <v>14175000</v>
          </cell>
          <cell r="J142">
            <v>1</v>
          </cell>
          <cell r="K142">
            <v>12</v>
          </cell>
          <cell r="L142">
            <v>170100000</v>
          </cell>
          <cell r="N142">
            <v>14175000</v>
          </cell>
          <cell r="O142">
            <v>14175000</v>
          </cell>
          <cell r="P142">
            <v>14175000</v>
          </cell>
          <cell r="Q142">
            <v>14175000</v>
          </cell>
          <cell r="R142">
            <v>14175000</v>
          </cell>
          <cell r="S142">
            <v>14175000</v>
          </cell>
          <cell r="T142">
            <v>14175000</v>
          </cell>
          <cell r="U142">
            <v>14175000</v>
          </cell>
          <cell r="V142">
            <v>14175000</v>
          </cell>
          <cell r="W142">
            <v>14175000</v>
          </cell>
          <cell r="X142">
            <v>14175000</v>
          </cell>
          <cell r="Y142">
            <v>14175000</v>
          </cell>
        </row>
        <row r="143">
          <cell r="A143">
            <v>4</v>
          </cell>
          <cell r="B143">
            <v>145</v>
          </cell>
          <cell r="C143">
            <v>20</v>
          </cell>
          <cell r="D143">
            <v>401</v>
          </cell>
          <cell r="E143">
            <v>99</v>
          </cell>
          <cell r="F143" t="str">
            <v>N/A</v>
          </cell>
          <cell r="G143">
            <v>145</v>
          </cell>
          <cell r="H143" t="str">
            <v xml:space="preserve">Asistente Especialista en Operaciones </v>
          </cell>
          <cell r="I143">
            <v>10266666.666666666</v>
          </cell>
          <cell r="J143">
            <v>1</v>
          </cell>
          <cell r="K143">
            <v>12</v>
          </cell>
          <cell r="L143">
            <v>123200000</v>
          </cell>
          <cell r="N143">
            <v>10266666.666666666</v>
          </cell>
          <cell r="O143">
            <v>10266666.666666666</v>
          </cell>
          <cell r="P143">
            <v>10266666.666666666</v>
          </cell>
          <cell r="Q143">
            <v>10266666.666666666</v>
          </cell>
          <cell r="R143">
            <v>10266666.666666666</v>
          </cell>
          <cell r="S143">
            <v>10266666.666666666</v>
          </cell>
          <cell r="T143">
            <v>10266666.666666666</v>
          </cell>
          <cell r="U143">
            <v>10266666.666666666</v>
          </cell>
          <cell r="V143">
            <v>10266666.666666666</v>
          </cell>
          <cell r="W143">
            <v>10266666.666666666</v>
          </cell>
          <cell r="X143">
            <v>10266666.666666666</v>
          </cell>
          <cell r="Y143">
            <v>10266666.666666666</v>
          </cell>
        </row>
        <row r="144">
          <cell r="A144">
            <v>4</v>
          </cell>
          <cell r="B144">
            <v>145</v>
          </cell>
          <cell r="C144">
            <v>20</v>
          </cell>
          <cell r="D144">
            <v>401</v>
          </cell>
          <cell r="E144">
            <v>99</v>
          </cell>
          <cell r="F144" t="str">
            <v>N/A</v>
          </cell>
          <cell r="G144">
            <v>145</v>
          </cell>
          <cell r="H144" t="str">
            <v xml:space="preserve">Especialista -Tecnológico </v>
          </cell>
          <cell r="I144">
            <v>14175000</v>
          </cell>
          <cell r="J144">
            <v>1</v>
          </cell>
          <cell r="K144">
            <v>12</v>
          </cell>
          <cell r="L144">
            <v>170100000</v>
          </cell>
          <cell r="N144">
            <v>14175000</v>
          </cell>
          <cell r="O144">
            <v>14175000</v>
          </cell>
          <cell r="P144">
            <v>14175000</v>
          </cell>
          <cell r="Q144">
            <v>14175000</v>
          </cell>
          <cell r="R144">
            <v>14175000</v>
          </cell>
          <cell r="S144">
            <v>14175000</v>
          </cell>
          <cell r="T144">
            <v>14175000</v>
          </cell>
          <cell r="U144">
            <v>14175000</v>
          </cell>
          <cell r="V144">
            <v>14175000</v>
          </cell>
          <cell r="W144">
            <v>14175000</v>
          </cell>
          <cell r="X144">
            <v>14175000</v>
          </cell>
          <cell r="Y144">
            <v>14175000</v>
          </cell>
        </row>
        <row r="145">
          <cell r="A145">
            <v>4</v>
          </cell>
          <cell r="B145">
            <v>145</v>
          </cell>
          <cell r="C145">
            <v>20</v>
          </cell>
          <cell r="D145">
            <v>401</v>
          </cell>
          <cell r="E145">
            <v>99</v>
          </cell>
          <cell r="F145" t="str">
            <v>N/A</v>
          </cell>
          <cell r="G145">
            <v>145</v>
          </cell>
          <cell r="H145" t="str">
            <v xml:space="preserve"> Asistente Especialista -Tecnológico </v>
          </cell>
          <cell r="I145">
            <v>10266666.666666666</v>
          </cell>
          <cell r="J145">
            <v>1</v>
          </cell>
          <cell r="K145">
            <v>12</v>
          </cell>
          <cell r="L145">
            <v>123200000</v>
          </cell>
          <cell r="N145">
            <v>10266666.666666666</v>
          </cell>
          <cell r="O145">
            <v>10266666.666666666</v>
          </cell>
          <cell r="P145">
            <v>10266666.666666666</v>
          </cell>
          <cell r="Q145">
            <v>10266666.666666666</v>
          </cell>
          <cell r="R145">
            <v>10266666.666666666</v>
          </cell>
          <cell r="S145">
            <v>10266666.666666666</v>
          </cell>
          <cell r="T145">
            <v>10266666.666666666</v>
          </cell>
          <cell r="U145">
            <v>10266666.666666666</v>
          </cell>
          <cell r="V145">
            <v>10266666.666666666</v>
          </cell>
          <cell r="W145">
            <v>10266666.666666666</v>
          </cell>
          <cell r="X145">
            <v>10266666.666666666</v>
          </cell>
          <cell r="Y145">
            <v>10266666.666666666</v>
          </cell>
        </row>
        <row r="146">
          <cell r="A146">
            <v>4</v>
          </cell>
          <cell r="B146">
            <v>145</v>
          </cell>
          <cell r="C146">
            <v>20</v>
          </cell>
          <cell r="D146">
            <v>401</v>
          </cell>
          <cell r="E146">
            <v>99</v>
          </cell>
          <cell r="F146" t="str">
            <v>N/A</v>
          </cell>
          <cell r="G146">
            <v>145</v>
          </cell>
          <cell r="H146" t="str">
            <v xml:space="preserve"> Especialista Social (BTR)</v>
          </cell>
          <cell r="I146">
            <v>14175000</v>
          </cell>
          <cell r="J146">
            <v>1</v>
          </cell>
          <cell r="K146">
            <v>12</v>
          </cell>
          <cell r="L146">
            <v>170100000</v>
          </cell>
          <cell r="N146">
            <v>14175000</v>
          </cell>
          <cell r="O146">
            <v>14175000</v>
          </cell>
          <cell r="P146">
            <v>14175000</v>
          </cell>
          <cell r="Q146">
            <v>14175000</v>
          </cell>
          <cell r="R146">
            <v>14175000</v>
          </cell>
          <cell r="S146">
            <v>14175000</v>
          </cell>
          <cell r="T146">
            <v>14175000</v>
          </cell>
          <cell r="U146">
            <v>14175000</v>
          </cell>
          <cell r="V146">
            <v>14175000</v>
          </cell>
          <cell r="W146">
            <v>14175000</v>
          </cell>
          <cell r="X146">
            <v>14175000</v>
          </cell>
          <cell r="Y146">
            <v>14175000</v>
          </cell>
        </row>
        <row r="147">
          <cell r="A147">
            <v>4</v>
          </cell>
          <cell r="B147">
            <v>145</v>
          </cell>
          <cell r="C147">
            <v>20</v>
          </cell>
          <cell r="D147">
            <v>401</v>
          </cell>
          <cell r="E147">
            <v>99</v>
          </cell>
          <cell r="F147" t="str">
            <v>N/A</v>
          </cell>
          <cell r="G147">
            <v>145</v>
          </cell>
          <cell r="H147" t="str">
            <v xml:space="preserve"> Especialista en adquisiones (BTR)</v>
          </cell>
          <cell r="I147">
            <v>11841666.666666666</v>
          </cell>
          <cell r="J147">
            <v>1</v>
          </cell>
          <cell r="K147">
            <v>12</v>
          </cell>
          <cell r="L147">
            <v>142100000</v>
          </cell>
          <cell r="N147">
            <v>11841666.666666666</v>
          </cell>
          <cell r="O147">
            <v>11841666.666666666</v>
          </cell>
          <cell r="P147">
            <v>11841666.666666666</v>
          </cell>
          <cell r="Q147">
            <v>11841666.666666666</v>
          </cell>
          <cell r="R147">
            <v>11841666.666666666</v>
          </cell>
          <cell r="S147">
            <v>11841666.666666666</v>
          </cell>
          <cell r="T147">
            <v>11841666.666666666</v>
          </cell>
          <cell r="U147">
            <v>11841666.666666666</v>
          </cell>
          <cell r="V147">
            <v>11841666.666666666</v>
          </cell>
          <cell r="W147">
            <v>11841666.666666666</v>
          </cell>
          <cell r="X147">
            <v>11841666.666666666</v>
          </cell>
          <cell r="Y147">
            <v>11841666.666666666</v>
          </cell>
        </row>
        <row r="148">
          <cell r="A148">
            <v>4</v>
          </cell>
          <cell r="B148">
            <v>145</v>
          </cell>
          <cell r="C148">
            <v>20</v>
          </cell>
          <cell r="D148">
            <v>401</v>
          </cell>
          <cell r="E148">
            <v>99</v>
          </cell>
          <cell r="F148" t="str">
            <v>N/A</v>
          </cell>
          <cell r="G148">
            <v>145</v>
          </cell>
          <cell r="H148" t="str">
            <v xml:space="preserve"> Especialista Economico-Financiero</v>
          </cell>
          <cell r="I148">
            <v>14175000</v>
          </cell>
          <cell r="J148">
            <v>1</v>
          </cell>
          <cell r="K148">
            <v>12</v>
          </cell>
          <cell r="L148">
            <v>170100000</v>
          </cell>
          <cell r="N148">
            <v>14175000</v>
          </cell>
          <cell r="O148">
            <v>14175000</v>
          </cell>
          <cell r="P148">
            <v>14175000</v>
          </cell>
          <cell r="Q148">
            <v>14175000</v>
          </cell>
          <cell r="R148">
            <v>14175000</v>
          </cell>
          <cell r="S148">
            <v>14175000</v>
          </cell>
          <cell r="T148">
            <v>14175000</v>
          </cell>
          <cell r="U148">
            <v>14175000</v>
          </cell>
          <cell r="V148">
            <v>14175000</v>
          </cell>
          <cell r="W148">
            <v>14175000</v>
          </cell>
          <cell r="X148">
            <v>14175000</v>
          </cell>
          <cell r="Y148">
            <v>14175000</v>
          </cell>
        </row>
        <row r="149">
          <cell r="A149">
            <v>4</v>
          </cell>
          <cell r="B149">
            <v>145</v>
          </cell>
          <cell r="C149">
            <v>20</v>
          </cell>
          <cell r="D149">
            <v>401</v>
          </cell>
          <cell r="E149">
            <v>99</v>
          </cell>
          <cell r="F149" t="str">
            <v>N/A</v>
          </cell>
          <cell r="G149">
            <v>145</v>
          </cell>
          <cell r="H149" t="str">
            <v xml:space="preserve"> Asistente Especialista Economico</v>
          </cell>
          <cell r="I149">
            <v>10266666.666666666</v>
          </cell>
          <cell r="J149">
            <v>1</v>
          </cell>
          <cell r="K149">
            <v>12</v>
          </cell>
          <cell r="L149">
            <v>123200000</v>
          </cell>
          <cell r="N149">
            <v>10266666.666666666</v>
          </cell>
          <cell r="O149">
            <v>10266666.666666666</v>
          </cell>
          <cell r="P149">
            <v>10266666.666666666</v>
          </cell>
          <cell r="Q149">
            <v>10266666.666666666</v>
          </cell>
          <cell r="R149">
            <v>10266666.666666666</v>
          </cell>
          <cell r="S149">
            <v>10266666.666666666</v>
          </cell>
          <cell r="T149">
            <v>10266666.666666666</v>
          </cell>
          <cell r="U149">
            <v>10266666.666666666</v>
          </cell>
          <cell r="V149">
            <v>10266666.666666666</v>
          </cell>
          <cell r="W149">
            <v>10266666.666666666</v>
          </cell>
          <cell r="X149">
            <v>10266666.666666666</v>
          </cell>
          <cell r="Y149">
            <v>10266666.666666666</v>
          </cell>
        </row>
        <row r="150">
          <cell r="A150">
            <v>4</v>
          </cell>
          <cell r="B150">
            <v>145</v>
          </cell>
          <cell r="C150">
            <v>20</v>
          </cell>
          <cell r="D150">
            <v>401</v>
          </cell>
          <cell r="E150">
            <v>99</v>
          </cell>
          <cell r="F150" t="str">
            <v>N/A</v>
          </cell>
          <cell r="G150">
            <v>145</v>
          </cell>
          <cell r="H150" t="str">
            <v xml:space="preserve"> Especialista Obras Civiles Senior</v>
          </cell>
          <cell r="I150">
            <v>14175000</v>
          </cell>
          <cell r="J150">
            <v>1</v>
          </cell>
          <cell r="K150">
            <v>12</v>
          </cell>
          <cell r="L150">
            <v>170100000</v>
          </cell>
          <cell r="N150">
            <v>14175000</v>
          </cell>
          <cell r="O150">
            <v>14175000</v>
          </cell>
          <cell r="P150">
            <v>14175000</v>
          </cell>
          <cell r="Q150">
            <v>14175000</v>
          </cell>
          <cell r="R150">
            <v>14175000</v>
          </cell>
          <cell r="S150">
            <v>14175000</v>
          </cell>
          <cell r="T150">
            <v>14175000</v>
          </cell>
          <cell r="U150">
            <v>14175000</v>
          </cell>
          <cell r="V150">
            <v>14175000</v>
          </cell>
          <cell r="W150">
            <v>14175000</v>
          </cell>
          <cell r="X150">
            <v>14175000</v>
          </cell>
          <cell r="Y150">
            <v>14175000</v>
          </cell>
        </row>
        <row r="151">
          <cell r="A151">
            <v>4</v>
          </cell>
          <cell r="B151">
            <v>145</v>
          </cell>
          <cell r="C151">
            <v>20</v>
          </cell>
          <cell r="D151">
            <v>401</v>
          </cell>
          <cell r="E151">
            <v>99</v>
          </cell>
          <cell r="F151" t="str">
            <v>N/A</v>
          </cell>
          <cell r="G151">
            <v>145</v>
          </cell>
          <cell r="H151" t="str">
            <v>Asistente Especialista en Obras Civiles</v>
          </cell>
          <cell r="I151">
            <v>10266666.666666666</v>
          </cell>
          <cell r="J151">
            <v>1</v>
          </cell>
          <cell r="K151">
            <v>12</v>
          </cell>
          <cell r="L151">
            <v>123200000</v>
          </cell>
          <cell r="N151">
            <v>10266666.666666666</v>
          </cell>
          <cell r="O151">
            <v>10266666.666666666</v>
          </cell>
          <cell r="P151">
            <v>10266666.666666666</v>
          </cell>
          <cell r="Q151">
            <v>10266666.666666666</v>
          </cell>
          <cell r="R151">
            <v>10266666.666666666</v>
          </cell>
          <cell r="S151">
            <v>10266666.666666666</v>
          </cell>
          <cell r="T151">
            <v>10266666.666666666</v>
          </cell>
          <cell r="U151">
            <v>10266666.666666666</v>
          </cell>
          <cell r="V151">
            <v>10266666.666666666</v>
          </cell>
          <cell r="W151">
            <v>10266666.666666666</v>
          </cell>
          <cell r="X151">
            <v>10266666.666666666</v>
          </cell>
          <cell r="Y151">
            <v>10266666.666666666</v>
          </cell>
        </row>
        <row r="152">
          <cell r="B152">
            <v>145</v>
          </cell>
          <cell r="C152">
            <v>20</v>
          </cell>
          <cell r="D152">
            <v>401</v>
          </cell>
          <cell r="E152">
            <v>99</v>
          </cell>
          <cell r="F152" t="str">
            <v>N/A</v>
          </cell>
          <cell r="G152">
            <v>145</v>
          </cell>
          <cell r="H152" t="str">
            <v>Especialista en Adquisiciones junior</v>
          </cell>
          <cell r="I152">
            <v>10736250</v>
          </cell>
          <cell r="J152">
            <v>1</v>
          </cell>
          <cell r="K152">
            <v>12</v>
          </cell>
          <cell r="L152">
            <v>128835000</v>
          </cell>
        </row>
        <row r="153">
          <cell r="B153">
            <v>145</v>
          </cell>
          <cell r="C153">
            <v>20</v>
          </cell>
          <cell r="D153">
            <v>401</v>
          </cell>
          <cell r="E153">
            <v>99</v>
          </cell>
          <cell r="F153" t="str">
            <v>N/A</v>
          </cell>
          <cell r="G153">
            <v>145</v>
          </cell>
          <cell r="H153" t="str">
            <v>Especialista Juridico</v>
          </cell>
          <cell r="I153">
            <v>14175000</v>
          </cell>
          <cell r="J153">
            <v>1</v>
          </cell>
          <cell r="K153">
            <v>12</v>
          </cell>
          <cell r="L153">
            <v>170100000</v>
          </cell>
        </row>
        <row r="154">
          <cell r="A154">
            <v>3</v>
          </cell>
          <cell r="B154">
            <v>145</v>
          </cell>
          <cell r="C154">
            <v>20</v>
          </cell>
          <cell r="D154">
            <v>401</v>
          </cell>
          <cell r="E154">
            <v>99</v>
          </cell>
          <cell r="F154" t="str">
            <v>N/A</v>
          </cell>
          <cell r="G154">
            <v>145</v>
          </cell>
          <cell r="H154" t="str">
            <v>Consultoría de Proyecto de Redes de Servicios Básicos</v>
          </cell>
          <cell r="I154">
            <v>81000000</v>
          </cell>
          <cell r="J154">
            <v>1</v>
          </cell>
          <cell r="K154">
            <v>1</v>
          </cell>
          <cell r="L154">
            <v>81000000</v>
          </cell>
          <cell r="Q154">
            <v>20250000</v>
          </cell>
          <cell r="S154">
            <v>20250000</v>
          </cell>
          <cell r="U154">
            <v>20250000</v>
          </cell>
          <cell r="W154">
            <v>20250000</v>
          </cell>
        </row>
        <row r="155">
          <cell r="B155">
            <v>145</v>
          </cell>
          <cell r="C155">
            <v>20</v>
          </cell>
          <cell r="D155">
            <v>401</v>
          </cell>
          <cell r="E155">
            <v>99</v>
          </cell>
          <cell r="F155" t="str">
            <v>N/A</v>
          </cell>
          <cell r="G155">
            <v>145</v>
          </cell>
          <cell r="H155" t="str">
            <v>Consultoria Diseno Ejecutivo del Centro Comunal y Mirador</v>
          </cell>
          <cell r="I155">
            <v>81000000</v>
          </cell>
          <cell r="J155">
            <v>1</v>
          </cell>
          <cell r="K155">
            <v>1</v>
          </cell>
          <cell r="L155">
            <v>81000000</v>
          </cell>
        </row>
        <row r="156">
          <cell r="B156">
            <v>145</v>
          </cell>
          <cell r="C156">
            <v>10</v>
          </cell>
          <cell r="D156">
            <v>1</v>
          </cell>
          <cell r="E156">
            <v>99</v>
          </cell>
          <cell r="F156" t="str">
            <v>HONORARIOS PROFESIONALES</v>
          </cell>
          <cell r="L156">
            <v>374813500</v>
          </cell>
          <cell r="N156">
            <v>28466958.33333334</v>
          </cell>
          <cell r="O156">
            <v>28466958.33333334</v>
          </cell>
          <cell r="P156">
            <v>28466958.33333334</v>
          </cell>
          <cell r="Q156">
            <v>28466958.33333334</v>
          </cell>
          <cell r="R156">
            <v>28466958.33333334</v>
          </cell>
          <cell r="S156">
            <v>28466958.33333334</v>
          </cell>
          <cell r="T156">
            <v>28466958.33333334</v>
          </cell>
          <cell r="U156">
            <v>28466958.33333334</v>
          </cell>
          <cell r="V156">
            <v>28466958.33333334</v>
          </cell>
          <cell r="W156">
            <v>28466958.33333334</v>
          </cell>
          <cell r="X156">
            <v>28466958.33333334</v>
          </cell>
          <cell r="Y156">
            <v>28466958.33333334</v>
          </cell>
        </row>
        <row r="157">
          <cell r="A157">
            <v>4</v>
          </cell>
          <cell r="B157">
            <v>145</v>
          </cell>
          <cell r="C157">
            <v>10</v>
          </cell>
          <cell r="D157">
            <v>1</v>
          </cell>
          <cell r="E157">
            <v>99</v>
          </cell>
          <cell r="F157" t="str">
            <v>N/A</v>
          </cell>
          <cell r="G157">
            <v>145</v>
          </cell>
          <cell r="H157" t="str">
            <v xml:space="preserve">Coordinador general de la Unidad </v>
          </cell>
          <cell r="I157">
            <v>2310000</v>
          </cell>
          <cell r="J157">
            <v>1</v>
          </cell>
          <cell r="K157">
            <v>12</v>
          </cell>
          <cell r="L157">
            <v>27720000</v>
          </cell>
          <cell r="N157">
            <v>2310000</v>
          </cell>
          <cell r="O157">
            <v>2310000</v>
          </cell>
          <cell r="P157">
            <v>2310000</v>
          </cell>
          <cell r="Q157">
            <v>2310000</v>
          </cell>
          <cell r="R157">
            <v>2310000</v>
          </cell>
          <cell r="S157">
            <v>2310000</v>
          </cell>
          <cell r="T157">
            <v>2310000</v>
          </cell>
          <cell r="U157">
            <v>2310000</v>
          </cell>
          <cell r="V157">
            <v>2310000</v>
          </cell>
          <cell r="W157">
            <v>2310000</v>
          </cell>
          <cell r="X157">
            <v>2310000</v>
          </cell>
          <cell r="Y157">
            <v>2310000</v>
          </cell>
        </row>
        <row r="158">
          <cell r="A158">
            <v>4</v>
          </cell>
          <cell r="B158">
            <v>145</v>
          </cell>
          <cell r="C158">
            <v>10</v>
          </cell>
          <cell r="D158">
            <v>1</v>
          </cell>
          <cell r="E158">
            <v>99</v>
          </cell>
          <cell r="F158" t="str">
            <v>N/A</v>
          </cell>
          <cell r="G158">
            <v>145</v>
          </cell>
          <cell r="H158" t="str">
            <v>Especialista en adquisiciones senior</v>
          </cell>
          <cell r="I158">
            <v>1417500</v>
          </cell>
          <cell r="J158">
            <v>1</v>
          </cell>
          <cell r="K158">
            <v>12</v>
          </cell>
          <cell r="L158">
            <v>17010000</v>
          </cell>
          <cell r="N158">
            <v>1417500</v>
          </cell>
          <cell r="O158">
            <v>1417500</v>
          </cell>
          <cell r="P158">
            <v>1417500</v>
          </cell>
          <cell r="Q158">
            <v>1417500</v>
          </cell>
          <cell r="R158">
            <v>1417500</v>
          </cell>
          <cell r="S158">
            <v>1417500</v>
          </cell>
          <cell r="T158">
            <v>1417500</v>
          </cell>
          <cell r="U158">
            <v>1417500</v>
          </cell>
          <cell r="V158">
            <v>1417500</v>
          </cell>
          <cell r="W158">
            <v>1417500</v>
          </cell>
          <cell r="X158">
            <v>1417500</v>
          </cell>
          <cell r="Y158">
            <v>1417500</v>
          </cell>
        </row>
        <row r="159">
          <cell r="A159">
            <v>4</v>
          </cell>
          <cell r="B159">
            <v>145</v>
          </cell>
          <cell r="C159">
            <v>10</v>
          </cell>
          <cell r="D159">
            <v>1</v>
          </cell>
          <cell r="E159">
            <v>99</v>
          </cell>
          <cell r="F159" t="str">
            <v>N/A</v>
          </cell>
          <cell r="G159">
            <v>145</v>
          </cell>
          <cell r="H159" t="str">
            <v xml:space="preserve">Especialista ambiental </v>
          </cell>
          <cell r="I159">
            <v>1417500</v>
          </cell>
          <cell r="J159">
            <v>1</v>
          </cell>
          <cell r="K159">
            <v>12</v>
          </cell>
          <cell r="L159">
            <v>17010000</v>
          </cell>
          <cell r="N159">
            <v>1417500</v>
          </cell>
          <cell r="O159">
            <v>1417500</v>
          </cell>
          <cell r="P159">
            <v>1417500</v>
          </cell>
          <cell r="Q159">
            <v>1417500</v>
          </cell>
          <cell r="R159">
            <v>1417500</v>
          </cell>
          <cell r="S159">
            <v>1417500</v>
          </cell>
          <cell r="T159">
            <v>1417500</v>
          </cell>
          <cell r="U159">
            <v>1417500</v>
          </cell>
          <cell r="V159">
            <v>1417500</v>
          </cell>
          <cell r="W159">
            <v>1417500</v>
          </cell>
          <cell r="X159">
            <v>1417500</v>
          </cell>
          <cell r="Y159">
            <v>1417500</v>
          </cell>
        </row>
        <row r="160">
          <cell r="A160">
            <v>4</v>
          </cell>
          <cell r="B160">
            <v>145</v>
          </cell>
          <cell r="C160">
            <v>10</v>
          </cell>
          <cell r="D160">
            <v>1</v>
          </cell>
          <cell r="E160">
            <v>99</v>
          </cell>
          <cell r="F160" t="str">
            <v>N/A</v>
          </cell>
          <cell r="G160">
            <v>145</v>
          </cell>
          <cell r="H160" t="str">
            <v>Especialista Social (RU)</v>
          </cell>
          <cell r="I160">
            <v>1417500</v>
          </cell>
          <cell r="J160">
            <v>1</v>
          </cell>
          <cell r="K160">
            <v>12</v>
          </cell>
          <cell r="L160">
            <v>17010000</v>
          </cell>
          <cell r="N160">
            <v>1417500</v>
          </cell>
          <cell r="O160">
            <v>1417500</v>
          </cell>
          <cell r="P160">
            <v>1417500</v>
          </cell>
          <cell r="Q160">
            <v>1417500</v>
          </cell>
          <cell r="R160">
            <v>1417500</v>
          </cell>
          <cell r="S160">
            <v>1417500</v>
          </cell>
          <cell r="T160">
            <v>1417500</v>
          </cell>
          <cell r="U160">
            <v>1417500</v>
          </cell>
          <cell r="V160">
            <v>1417500</v>
          </cell>
          <cell r="W160">
            <v>1417500</v>
          </cell>
          <cell r="X160">
            <v>1417500</v>
          </cell>
          <cell r="Y160">
            <v>1417500</v>
          </cell>
        </row>
        <row r="161">
          <cell r="A161">
            <v>4</v>
          </cell>
          <cell r="B161">
            <v>145</v>
          </cell>
          <cell r="C161">
            <v>10</v>
          </cell>
          <cell r="D161">
            <v>1</v>
          </cell>
          <cell r="E161">
            <v>99</v>
          </cell>
          <cell r="F161" t="str">
            <v>N/A</v>
          </cell>
          <cell r="G161">
            <v>145</v>
          </cell>
          <cell r="H161" t="str">
            <v>Especialista Urbanistico Arq</v>
          </cell>
          <cell r="I161">
            <v>1417500</v>
          </cell>
          <cell r="J161">
            <v>1</v>
          </cell>
          <cell r="K161">
            <v>12</v>
          </cell>
          <cell r="L161">
            <v>17010000</v>
          </cell>
          <cell r="N161">
            <v>1417500</v>
          </cell>
          <cell r="O161">
            <v>1417500</v>
          </cell>
          <cell r="P161">
            <v>1417500</v>
          </cell>
          <cell r="Q161">
            <v>1417500</v>
          </cell>
          <cell r="R161">
            <v>1417500</v>
          </cell>
          <cell r="S161">
            <v>1417500</v>
          </cell>
          <cell r="T161">
            <v>1417500</v>
          </cell>
          <cell r="U161">
            <v>1417500</v>
          </cell>
          <cell r="V161">
            <v>1417500</v>
          </cell>
          <cell r="W161">
            <v>1417500</v>
          </cell>
          <cell r="X161">
            <v>1417500</v>
          </cell>
          <cell r="Y161">
            <v>1417500</v>
          </cell>
        </row>
        <row r="162">
          <cell r="A162">
            <v>4</v>
          </cell>
          <cell r="B162">
            <v>145</v>
          </cell>
          <cell r="C162">
            <v>10</v>
          </cell>
          <cell r="D162">
            <v>1</v>
          </cell>
          <cell r="E162">
            <v>99</v>
          </cell>
          <cell r="F162" t="str">
            <v>N/A</v>
          </cell>
          <cell r="G162">
            <v>145</v>
          </cell>
          <cell r="H162" t="str">
            <v>Especialista en insfraestructura y obras civiles</v>
          </cell>
          <cell r="I162">
            <v>1417500</v>
          </cell>
          <cell r="J162">
            <v>1</v>
          </cell>
          <cell r="K162">
            <v>12</v>
          </cell>
          <cell r="L162">
            <v>17010000</v>
          </cell>
          <cell r="N162">
            <v>1417500</v>
          </cell>
          <cell r="O162">
            <v>1417500</v>
          </cell>
          <cell r="P162">
            <v>1417500</v>
          </cell>
          <cell r="Q162">
            <v>1417500</v>
          </cell>
          <cell r="R162">
            <v>1417500</v>
          </cell>
          <cell r="S162">
            <v>1417500</v>
          </cell>
          <cell r="T162">
            <v>1417500</v>
          </cell>
          <cell r="U162">
            <v>1417500</v>
          </cell>
          <cell r="V162">
            <v>1417500</v>
          </cell>
          <cell r="W162">
            <v>1417500</v>
          </cell>
          <cell r="X162">
            <v>1417500</v>
          </cell>
          <cell r="Y162">
            <v>1417500</v>
          </cell>
        </row>
        <row r="163">
          <cell r="A163">
            <v>4</v>
          </cell>
          <cell r="B163">
            <v>145</v>
          </cell>
          <cell r="C163">
            <v>10</v>
          </cell>
          <cell r="D163">
            <v>1</v>
          </cell>
          <cell r="E163">
            <v>99</v>
          </cell>
          <cell r="F163" t="str">
            <v>N/A</v>
          </cell>
          <cell r="G163">
            <v>145</v>
          </cell>
          <cell r="H163" t="str">
            <v xml:space="preserve">Coordinador Tecnico de la Unidad </v>
          </cell>
          <cell r="I163">
            <v>1732500</v>
          </cell>
          <cell r="J163">
            <v>1</v>
          </cell>
          <cell r="K163">
            <v>12</v>
          </cell>
          <cell r="L163">
            <v>20790000</v>
          </cell>
          <cell r="N163">
            <v>1732500</v>
          </cell>
          <cell r="O163">
            <v>1732500</v>
          </cell>
          <cell r="P163">
            <v>1732500</v>
          </cell>
          <cell r="Q163">
            <v>1732500</v>
          </cell>
          <cell r="R163">
            <v>1732500</v>
          </cell>
          <cell r="S163">
            <v>1732500</v>
          </cell>
          <cell r="T163">
            <v>1732500</v>
          </cell>
          <cell r="U163">
            <v>1732500</v>
          </cell>
          <cell r="V163">
            <v>1732500</v>
          </cell>
          <cell r="W163">
            <v>1732500</v>
          </cell>
          <cell r="X163">
            <v>1732500</v>
          </cell>
          <cell r="Y163">
            <v>1732500</v>
          </cell>
        </row>
        <row r="164">
          <cell r="A164">
            <v>4</v>
          </cell>
          <cell r="B164">
            <v>145</v>
          </cell>
          <cell r="C164">
            <v>10</v>
          </cell>
          <cell r="D164">
            <v>1</v>
          </cell>
          <cell r="E164">
            <v>99</v>
          </cell>
          <cell r="F164" t="str">
            <v>N/A</v>
          </cell>
          <cell r="G164">
            <v>145</v>
          </cell>
          <cell r="H164" t="str">
            <v xml:space="preserve">Asistente Tecnico de la Coordinación  </v>
          </cell>
          <cell r="I164">
            <v>1050000</v>
          </cell>
          <cell r="J164">
            <v>1</v>
          </cell>
          <cell r="K164">
            <v>12</v>
          </cell>
          <cell r="L164">
            <v>12600000</v>
          </cell>
          <cell r="N164">
            <v>1050000</v>
          </cell>
          <cell r="O164">
            <v>1050000</v>
          </cell>
          <cell r="P164">
            <v>1050000</v>
          </cell>
          <cell r="Q164">
            <v>1050000</v>
          </cell>
          <cell r="R164">
            <v>1050000</v>
          </cell>
          <cell r="S164">
            <v>1050000</v>
          </cell>
          <cell r="T164">
            <v>1050000</v>
          </cell>
          <cell r="U164">
            <v>1050000</v>
          </cell>
          <cell r="V164">
            <v>1050000</v>
          </cell>
          <cell r="W164">
            <v>1050000</v>
          </cell>
          <cell r="X164">
            <v>1050000</v>
          </cell>
          <cell r="Y164">
            <v>1050000</v>
          </cell>
        </row>
        <row r="165">
          <cell r="A165">
            <v>4</v>
          </cell>
          <cell r="B165">
            <v>145</v>
          </cell>
          <cell r="C165">
            <v>10</v>
          </cell>
          <cell r="D165">
            <v>1</v>
          </cell>
          <cell r="E165">
            <v>99</v>
          </cell>
          <cell r="F165" t="str">
            <v>N/A</v>
          </cell>
          <cell r="G165">
            <v>145</v>
          </cell>
          <cell r="H165" t="str">
            <v xml:space="preserve"> Especialista en Infraestructura vial senior</v>
          </cell>
          <cell r="I165">
            <v>1417500</v>
          </cell>
          <cell r="J165">
            <v>1</v>
          </cell>
          <cell r="K165">
            <v>12</v>
          </cell>
          <cell r="L165">
            <v>17010000</v>
          </cell>
          <cell r="N165">
            <v>1417500</v>
          </cell>
          <cell r="O165">
            <v>1417500</v>
          </cell>
          <cell r="P165">
            <v>1417500</v>
          </cell>
          <cell r="Q165">
            <v>1417500</v>
          </cell>
          <cell r="R165">
            <v>1417500</v>
          </cell>
          <cell r="S165">
            <v>1417500</v>
          </cell>
          <cell r="T165">
            <v>1417500</v>
          </cell>
          <cell r="U165">
            <v>1417500</v>
          </cell>
          <cell r="V165">
            <v>1417500</v>
          </cell>
          <cell r="W165">
            <v>1417500</v>
          </cell>
          <cell r="X165">
            <v>1417500</v>
          </cell>
          <cell r="Y165">
            <v>1417500</v>
          </cell>
        </row>
        <row r="166">
          <cell r="A166">
            <v>4</v>
          </cell>
          <cell r="B166">
            <v>145</v>
          </cell>
          <cell r="C166">
            <v>10</v>
          </cell>
          <cell r="D166">
            <v>1</v>
          </cell>
          <cell r="E166">
            <v>99</v>
          </cell>
          <cell r="F166" t="str">
            <v>N/A</v>
          </cell>
          <cell r="G166">
            <v>145</v>
          </cell>
          <cell r="H166" t="str">
            <v>Especialista en Infraestructura vial senior</v>
          </cell>
          <cell r="I166">
            <v>1417500</v>
          </cell>
          <cell r="J166">
            <v>1</v>
          </cell>
          <cell r="K166">
            <v>12</v>
          </cell>
          <cell r="L166">
            <v>17010000</v>
          </cell>
          <cell r="N166">
            <v>1417500</v>
          </cell>
          <cell r="O166">
            <v>1417500</v>
          </cell>
          <cell r="P166">
            <v>1417500</v>
          </cell>
          <cell r="Q166">
            <v>1417500</v>
          </cell>
          <cell r="R166">
            <v>1417500</v>
          </cell>
          <cell r="S166">
            <v>1417500</v>
          </cell>
          <cell r="T166">
            <v>1417500</v>
          </cell>
          <cell r="U166">
            <v>1417500</v>
          </cell>
          <cell r="V166">
            <v>1417500</v>
          </cell>
          <cell r="W166">
            <v>1417500</v>
          </cell>
          <cell r="X166">
            <v>1417500</v>
          </cell>
          <cell r="Y166">
            <v>1417500</v>
          </cell>
        </row>
        <row r="167">
          <cell r="A167">
            <v>4</v>
          </cell>
          <cell r="B167">
            <v>145</v>
          </cell>
          <cell r="C167">
            <v>10</v>
          </cell>
          <cell r="D167">
            <v>1</v>
          </cell>
          <cell r="E167">
            <v>99</v>
          </cell>
          <cell r="F167" t="str">
            <v>N/A</v>
          </cell>
          <cell r="G167">
            <v>145</v>
          </cell>
          <cell r="H167" t="str">
            <v>Especialista en Operaciones Sistema Transporte</v>
          </cell>
          <cell r="I167">
            <v>1417500</v>
          </cell>
          <cell r="J167">
            <v>1</v>
          </cell>
          <cell r="K167">
            <v>12</v>
          </cell>
          <cell r="L167">
            <v>17010000</v>
          </cell>
          <cell r="N167">
            <v>1417500</v>
          </cell>
          <cell r="O167">
            <v>1417500</v>
          </cell>
          <cell r="P167">
            <v>1417500</v>
          </cell>
          <cell r="Q167">
            <v>1417500</v>
          </cell>
          <cell r="R167">
            <v>1417500</v>
          </cell>
          <cell r="S167">
            <v>1417500</v>
          </cell>
          <cell r="T167">
            <v>1417500</v>
          </cell>
          <cell r="U167">
            <v>1417500</v>
          </cell>
          <cell r="V167">
            <v>1417500</v>
          </cell>
          <cell r="W167">
            <v>1417500</v>
          </cell>
          <cell r="X167">
            <v>1417500</v>
          </cell>
          <cell r="Y167">
            <v>1417500</v>
          </cell>
        </row>
        <row r="168">
          <cell r="A168">
            <v>4</v>
          </cell>
          <cell r="B168">
            <v>145</v>
          </cell>
          <cell r="C168">
            <v>10</v>
          </cell>
          <cell r="D168">
            <v>1</v>
          </cell>
          <cell r="E168">
            <v>99</v>
          </cell>
          <cell r="F168" t="str">
            <v>N/A</v>
          </cell>
          <cell r="G168">
            <v>145</v>
          </cell>
          <cell r="H168" t="str">
            <v xml:space="preserve">Asistente Especialista en Operaciones </v>
          </cell>
          <cell r="I168">
            <v>1026666.6666666666</v>
          </cell>
          <cell r="J168">
            <v>1</v>
          </cell>
          <cell r="K168">
            <v>12</v>
          </cell>
          <cell r="L168">
            <v>12320000</v>
          </cell>
          <cell r="N168">
            <v>1026666.6666666666</v>
          </cell>
          <cell r="O168">
            <v>1026666.6666666666</v>
          </cell>
          <cell r="P168">
            <v>1026666.6666666666</v>
          </cell>
          <cell r="Q168">
            <v>1026666.6666666666</v>
          </cell>
          <cell r="R168">
            <v>1026666.6666666666</v>
          </cell>
          <cell r="S168">
            <v>1026666.6666666666</v>
          </cell>
          <cell r="T168">
            <v>1026666.6666666666</v>
          </cell>
          <cell r="U168">
            <v>1026666.6666666666</v>
          </cell>
          <cell r="V168">
            <v>1026666.6666666666</v>
          </cell>
          <cell r="W168">
            <v>1026666.6666666666</v>
          </cell>
          <cell r="X168">
            <v>1026666.6666666666</v>
          </cell>
          <cell r="Y168">
            <v>1026666.6666666666</v>
          </cell>
        </row>
        <row r="169">
          <cell r="A169">
            <v>4</v>
          </cell>
          <cell r="B169">
            <v>145</v>
          </cell>
          <cell r="C169">
            <v>10</v>
          </cell>
          <cell r="D169">
            <v>1</v>
          </cell>
          <cell r="E169">
            <v>99</v>
          </cell>
          <cell r="F169" t="str">
            <v>N/A</v>
          </cell>
          <cell r="G169">
            <v>145</v>
          </cell>
          <cell r="H169" t="str">
            <v xml:space="preserve">Especialista -Tecnológico </v>
          </cell>
          <cell r="I169">
            <v>1417500</v>
          </cell>
          <cell r="J169">
            <v>1</v>
          </cell>
          <cell r="K169">
            <v>12</v>
          </cell>
          <cell r="L169">
            <v>17010000</v>
          </cell>
          <cell r="N169">
            <v>1417500</v>
          </cell>
          <cell r="O169">
            <v>1417500</v>
          </cell>
          <cell r="P169">
            <v>1417500</v>
          </cell>
          <cell r="Q169">
            <v>1417500</v>
          </cell>
          <cell r="R169">
            <v>1417500</v>
          </cell>
          <cell r="S169">
            <v>1417500</v>
          </cell>
          <cell r="T169">
            <v>1417500</v>
          </cell>
          <cell r="U169">
            <v>1417500</v>
          </cell>
          <cell r="V169">
            <v>1417500</v>
          </cell>
          <cell r="W169">
            <v>1417500</v>
          </cell>
          <cell r="X169">
            <v>1417500</v>
          </cell>
          <cell r="Y169">
            <v>1417500</v>
          </cell>
        </row>
        <row r="170">
          <cell r="A170">
            <v>4</v>
          </cell>
          <cell r="B170">
            <v>145</v>
          </cell>
          <cell r="C170">
            <v>10</v>
          </cell>
          <cell r="D170">
            <v>1</v>
          </cell>
          <cell r="E170">
            <v>99</v>
          </cell>
          <cell r="F170" t="str">
            <v>N/A</v>
          </cell>
          <cell r="G170">
            <v>145</v>
          </cell>
          <cell r="H170" t="str">
            <v xml:space="preserve"> Asistente Especialista -Tecnológico </v>
          </cell>
          <cell r="I170">
            <v>1026666.6666666666</v>
          </cell>
          <cell r="J170">
            <v>1</v>
          </cell>
          <cell r="K170">
            <v>12</v>
          </cell>
          <cell r="L170">
            <v>12320000</v>
          </cell>
          <cell r="N170">
            <v>1026666.6666666666</v>
          </cell>
          <cell r="O170">
            <v>1026666.6666666666</v>
          </cell>
          <cell r="P170">
            <v>1026666.6666666666</v>
          </cell>
          <cell r="Q170">
            <v>1026666.6666666666</v>
          </cell>
          <cell r="R170">
            <v>1026666.6666666666</v>
          </cell>
          <cell r="S170">
            <v>1026666.6666666666</v>
          </cell>
          <cell r="T170">
            <v>1026666.6666666666</v>
          </cell>
          <cell r="U170">
            <v>1026666.6666666666</v>
          </cell>
          <cell r="V170">
            <v>1026666.6666666666</v>
          </cell>
          <cell r="W170">
            <v>1026666.6666666666</v>
          </cell>
          <cell r="X170">
            <v>1026666.6666666666</v>
          </cell>
          <cell r="Y170">
            <v>1026666.6666666666</v>
          </cell>
        </row>
        <row r="171">
          <cell r="A171">
            <v>4</v>
          </cell>
          <cell r="B171">
            <v>145</v>
          </cell>
          <cell r="C171">
            <v>10</v>
          </cell>
          <cell r="D171">
            <v>1</v>
          </cell>
          <cell r="E171">
            <v>99</v>
          </cell>
          <cell r="F171" t="str">
            <v>N/A</v>
          </cell>
          <cell r="G171">
            <v>145</v>
          </cell>
          <cell r="H171" t="str">
            <v xml:space="preserve"> Especialista Social (BTR)</v>
          </cell>
          <cell r="I171">
            <v>1417500</v>
          </cell>
          <cell r="J171">
            <v>1</v>
          </cell>
          <cell r="K171">
            <v>12</v>
          </cell>
          <cell r="L171">
            <v>17010000</v>
          </cell>
          <cell r="N171">
            <v>1417500</v>
          </cell>
          <cell r="O171">
            <v>1417500</v>
          </cell>
          <cell r="P171">
            <v>1417500</v>
          </cell>
          <cell r="Q171">
            <v>1417500</v>
          </cell>
          <cell r="R171">
            <v>1417500</v>
          </cell>
          <cell r="S171">
            <v>1417500</v>
          </cell>
          <cell r="T171">
            <v>1417500</v>
          </cell>
          <cell r="U171">
            <v>1417500</v>
          </cell>
          <cell r="V171">
            <v>1417500</v>
          </cell>
          <cell r="W171">
            <v>1417500</v>
          </cell>
          <cell r="X171">
            <v>1417500</v>
          </cell>
          <cell r="Y171">
            <v>1417500</v>
          </cell>
        </row>
        <row r="172">
          <cell r="A172">
            <v>4</v>
          </cell>
          <cell r="B172">
            <v>145</v>
          </cell>
          <cell r="C172">
            <v>10</v>
          </cell>
          <cell r="D172">
            <v>1</v>
          </cell>
          <cell r="E172">
            <v>99</v>
          </cell>
          <cell r="F172" t="str">
            <v>N/A</v>
          </cell>
          <cell r="G172">
            <v>145</v>
          </cell>
          <cell r="H172" t="str">
            <v xml:space="preserve"> Especialista en adquisiones (BTR)</v>
          </cell>
          <cell r="I172">
            <v>1184166.6666666667</v>
          </cell>
          <cell r="J172">
            <v>1</v>
          </cell>
          <cell r="K172">
            <v>12</v>
          </cell>
          <cell r="L172">
            <v>14210000</v>
          </cell>
          <cell r="N172">
            <v>1184166.6666666667</v>
          </cell>
          <cell r="O172">
            <v>1184166.6666666667</v>
          </cell>
          <cell r="P172">
            <v>1184166.6666666667</v>
          </cell>
          <cell r="Q172">
            <v>1184166.6666666667</v>
          </cell>
          <cell r="R172">
            <v>1184166.6666666667</v>
          </cell>
          <cell r="S172">
            <v>1184166.6666666667</v>
          </cell>
          <cell r="T172">
            <v>1184166.6666666667</v>
          </cell>
          <cell r="U172">
            <v>1184166.6666666667</v>
          </cell>
          <cell r="V172">
            <v>1184166.6666666667</v>
          </cell>
          <cell r="W172">
            <v>1184166.6666666667</v>
          </cell>
          <cell r="X172">
            <v>1184166.6666666667</v>
          </cell>
          <cell r="Y172">
            <v>1184166.6666666667</v>
          </cell>
        </row>
        <row r="173">
          <cell r="A173">
            <v>4</v>
          </cell>
          <cell r="B173">
            <v>145</v>
          </cell>
          <cell r="C173">
            <v>10</v>
          </cell>
          <cell r="D173">
            <v>1</v>
          </cell>
          <cell r="E173">
            <v>99</v>
          </cell>
          <cell r="F173" t="str">
            <v>N/A</v>
          </cell>
          <cell r="G173">
            <v>145</v>
          </cell>
          <cell r="H173" t="str">
            <v xml:space="preserve"> Especialista Economico-Financiero</v>
          </cell>
          <cell r="I173">
            <v>1417500</v>
          </cell>
          <cell r="J173">
            <v>1</v>
          </cell>
          <cell r="K173">
            <v>12</v>
          </cell>
          <cell r="L173">
            <v>17010000</v>
          </cell>
          <cell r="N173">
            <v>1417500</v>
          </cell>
          <cell r="O173">
            <v>1417500</v>
          </cell>
          <cell r="P173">
            <v>1417500</v>
          </cell>
          <cell r="Q173">
            <v>1417500</v>
          </cell>
          <cell r="R173">
            <v>1417500</v>
          </cell>
          <cell r="S173">
            <v>1417500</v>
          </cell>
          <cell r="T173">
            <v>1417500</v>
          </cell>
          <cell r="U173">
            <v>1417500</v>
          </cell>
          <cell r="V173">
            <v>1417500</v>
          </cell>
          <cell r="W173">
            <v>1417500</v>
          </cell>
          <cell r="X173">
            <v>1417500</v>
          </cell>
          <cell r="Y173">
            <v>1417500</v>
          </cell>
        </row>
        <row r="174">
          <cell r="A174">
            <v>4</v>
          </cell>
          <cell r="B174">
            <v>145</v>
          </cell>
          <cell r="C174">
            <v>10</v>
          </cell>
          <cell r="D174">
            <v>1</v>
          </cell>
          <cell r="E174">
            <v>99</v>
          </cell>
          <cell r="F174" t="str">
            <v>N/A</v>
          </cell>
          <cell r="G174">
            <v>145</v>
          </cell>
          <cell r="H174" t="str">
            <v xml:space="preserve"> Asistente Especialista Economico</v>
          </cell>
          <cell r="I174">
            <v>1026666.6666666666</v>
          </cell>
          <cell r="J174">
            <v>1</v>
          </cell>
          <cell r="K174">
            <v>12</v>
          </cell>
          <cell r="L174">
            <v>12320000</v>
          </cell>
          <cell r="N174">
            <v>1026666.6666666666</v>
          </cell>
          <cell r="O174">
            <v>1026666.6666666666</v>
          </cell>
          <cell r="P174">
            <v>1026666.6666666666</v>
          </cell>
          <cell r="Q174">
            <v>1026666.6666666666</v>
          </cell>
          <cell r="R174">
            <v>1026666.6666666666</v>
          </cell>
          <cell r="S174">
            <v>1026666.6666666666</v>
          </cell>
          <cell r="T174">
            <v>1026666.6666666666</v>
          </cell>
          <cell r="U174">
            <v>1026666.6666666666</v>
          </cell>
          <cell r="V174">
            <v>1026666.6666666666</v>
          </cell>
          <cell r="W174">
            <v>1026666.6666666666</v>
          </cell>
          <cell r="X174">
            <v>1026666.6666666666</v>
          </cell>
          <cell r="Y174">
            <v>1026666.6666666666</v>
          </cell>
        </row>
        <row r="175">
          <cell r="A175">
            <v>4</v>
          </cell>
          <cell r="B175">
            <v>145</v>
          </cell>
          <cell r="C175">
            <v>10</v>
          </cell>
          <cell r="D175">
            <v>1</v>
          </cell>
          <cell r="E175">
            <v>99</v>
          </cell>
          <cell r="F175" t="str">
            <v>N/A</v>
          </cell>
          <cell r="G175">
            <v>145</v>
          </cell>
          <cell r="H175" t="str">
            <v xml:space="preserve"> Especialista Obras Civiles Senior</v>
          </cell>
          <cell r="I175">
            <v>1417500</v>
          </cell>
          <cell r="J175">
            <v>1</v>
          </cell>
          <cell r="K175">
            <v>12</v>
          </cell>
          <cell r="L175">
            <v>17010000</v>
          </cell>
          <cell r="N175">
            <v>1417500</v>
          </cell>
          <cell r="O175">
            <v>1417500</v>
          </cell>
          <cell r="P175">
            <v>1417500</v>
          </cell>
          <cell r="Q175">
            <v>1417500</v>
          </cell>
          <cell r="R175">
            <v>1417500</v>
          </cell>
          <cell r="S175">
            <v>1417500</v>
          </cell>
          <cell r="T175">
            <v>1417500</v>
          </cell>
          <cell r="U175">
            <v>1417500</v>
          </cell>
          <cell r="V175">
            <v>1417500</v>
          </cell>
          <cell r="W175">
            <v>1417500</v>
          </cell>
          <cell r="X175">
            <v>1417500</v>
          </cell>
          <cell r="Y175">
            <v>1417500</v>
          </cell>
        </row>
        <row r="176">
          <cell r="A176">
            <v>4</v>
          </cell>
          <cell r="B176">
            <v>145</v>
          </cell>
          <cell r="C176">
            <v>10</v>
          </cell>
          <cell r="D176">
            <v>1</v>
          </cell>
          <cell r="E176">
            <v>99</v>
          </cell>
          <cell r="F176" t="str">
            <v>N/A</v>
          </cell>
          <cell r="G176">
            <v>145</v>
          </cell>
          <cell r="H176" t="str">
            <v>Asistente Especialista en Obras Civiles</v>
          </cell>
          <cell r="I176">
            <v>1026666.6666666666</v>
          </cell>
          <cell r="J176">
            <v>1</v>
          </cell>
          <cell r="K176">
            <v>12</v>
          </cell>
          <cell r="L176">
            <v>12320000</v>
          </cell>
          <cell r="N176">
            <v>1026666.6666666666</v>
          </cell>
          <cell r="O176">
            <v>1026666.6666666666</v>
          </cell>
          <cell r="P176">
            <v>1026666.6666666666</v>
          </cell>
          <cell r="Q176">
            <v>1026666.6666666666</v>
          </cell>
          <cell r="R176">
            <v>1026666.6666666666</v>
          </cell>
          <cell r="S176">
            <v>1026666.6666666666</v>
          </cell>
          <cell r="T176">
            <v>1026666.6666666666</v>
          </cell>
          <cell r="U176">
            <v>1026666.6666666666</v>
          </cell>
          <cell r="V176">
            <v>1026666.6666666666</v>
          </cell>
          <cell r="W176">
            <v>1026666.6666666666</v>
          </cell>
          <cell r="X176">
            <v>1026666.6666666666</v>
          </cell>
          <cell r="Y176">
            <v>1026666.6666666666</v>
          </cell>
        </row>
        <row r="177">
          <cell r="A177">
            <v>4</v>
          </cell>
          <cell r="B177">
            <v>145</v>
          </cell>
          <cell r="C177">
            <v>10</v>
          </cell>
          <cell r="D177">
            <v>1</v>
          </cell>
          <cell r="E177">
            <v>99</v>
          </cell>
          <cell r="F177" t="str">
            <v>N/A</v>
          </cell>
          <cell r="G177">
            <v>145</v>
          </cell>
          <cell r="H177" t="str">
            <v>Especialista en Adquisiciones junior</v>
          </cell>
          <cell r="I177">
            <v>1073625</v>
          </cell>
          <cell r="J177">
            <v>1</v>
          </cell>
          <cell r="K177">
            <v>12</v>
          </cell>
          <cell r="L177">
            <v>12883500</v>
          </cell>
          <cell r="N177">
            <v>1073625</v>
          </cell>
          <cell r="O177">
            <v>1073625</v>
          </cell>
          <cell r="P177">
            <v>1073625</v>
          </cell>
          <cell r="Q177">
            <v>1073625</v>
          </cell>
          <cell r="R177">
            <v>1073625</v>
          </cell>
          <cell r="S177">
            <v>1073625</v>
          </cell>
          <cell r="T177">
            <v>1073625</v>
          </cell>
          <cell r="U177">
            <v>1073625</v>
          </cell>
          <cell r="V177">
            <v>1073625</v>
          </cell>
          <cell r="W177">
            <v>1073625</v>
          </cell>
          <cell r="X177">
            <v>1073625</v>
          </cell>
          <cell r="Y177">
            <v>1073625</v>
          </cell>
        </row>
        <row r="178">
          <cell r="B178">
            <v>145</v>
          </cell>
          <cell r="C178">
            <v>10</v>
          </cell>
          <cell r="D178">
            <v>1</v>
          </cell>
          <cell r="E178">
            <v>99</v>
          </cell>
          <cell r="F178" t="str">
            <v>N/A</v>
          </cell>
          <cell r="G178">
            <v>145</v>
          </cell>
          <cell r="H178" t="str">
            <v>Especialista Juridico</v>
          </cell>
          <cell r="I178">
            <v>1417500</v>
          </cell>
          <cell r="J178">
            <v>1</v>
          </cell>
          <cell r="K178">
            <v>12</v>
          </cell>
          <cell r="L178">
            <v>17010000</v>
          </cell>
        </row>
        <row r="179">
          <cell r="A179">
            <v>3</v>
          </cell>
          <cell r="B179">
            <v>145</v>
          </cell>
          <cell r="C179">
            <v>10</v>
          </cell>
          <cell r="D179">
            <v>1</v>
          </cell>
          <cell r="E179">
            <v>99</v>
          </cell>
          <cell r="F179" t="str">
            <v>N/A</v>
          </cell>
          <cell r="G179">
            <v>145</v>
          </cell>
          <cell r="H179" t="str">
            <v>Consultoría de Proyecto de Redes de Servicios Básicos</v>
          </cell>
          <cell r="I179">
            <v>8100000</v>
          </cell>
          <cell r="J179">
            <v>1</v>
          </cell>
          <cell r="K179">
            <v>1</v>
          </cell>
          <cell r="L179">
            <v>8100000</v>
          </cell>
          <cell r="Q179">
            <v>2025000</v>
          </cell>
          <cell r="S179">
            <v>2025000</v>
          </cell>
          <cell r="U179">
            <v>2025000</v>
          </cell>
          <cell r="W179">
            <v>2025000</v>
          </cell>
        </row>
        <row r="180">
          <cell r="B180">
            <v>145</v>
          </cell>
          <cell r="C180">
            <v>20</v>
          </cell>
          <cell r="D180">
            <v>401</v>
          </cell>
          <cell r="E180">
            <v>99</v>
          </cell>
          <cell r="F180" t="str">
            <v>N/A</v>
          </cell>
          <cell r="G180">
            <v>145</v>
          </cell>
          <cell r="H180" t="str">
            <v>Consultoria Diseno Ejecutivo del Centro Comunal y Mirador</v>
          </cell>
          <cell r="I180">
            <v>8100000</v>
          </cell>
          <cell r="J180">
            <v>1</v>
          </cell>
          <cell r="K180">
            <v>1</v>
          </cell>
          <cell r="L180">
            <v>8100000</v>
          </cell>
        </row>
        <row r="181">
          <cell r="B181">
            <v>230</v>
          </cell>
          <cell r="C181">
            <v>20</v>
          </cell>
          <cell r="D181">
            <v>401</v>
          </cell>
          <cell r="E181">
            <v>99</v>
          </cell>
          <cell r="F181" t="str">
            <v>PASAJES Y VIATICOS</v>
          </cell>
          <cell r="L181">
            <v>0</v>
          </cell>
          <cell r="N181">
            <v>0</v>
          </cell>
          <cell r="O181">
            <v>0</v>
          </cell>
          <cell r="P181">
            <v>0</v>
          </cell>
          <cell r="Q181">
            <v>0</v>
          </cell>
          <cell r="R181">
            <v>0</v>
          </cell>
          <cell r="S181">
            <v>0</v>
          </cell>
          <cell r="T181">
            <v>0</v>
          </cell>
          <cell r="U181">
            <v>0</v>
          </cell>
          <cell r="V181">
            <v>0</v>
          </cell>
          <cell r="W181">
            <v>0</v>
          </cell>
          <cell r="X181">
            <v>0</v>
          </cell>
          <cell r="Y181">
            <v>0</v>
          </cell>
        </row>
        <row r="182">
          <cell r="A182">
            <v>4</v>
          </cell>
          <cell r="B182">
            <v>230</v>
          </cell>
          <cell r="C182">
            <v>20</v>
          </cell>
          <cell r="D182">
            <v>401</v>
          </cell>
          <cell r="E182">
            <v>99</v>
          </cell>
          <cell r="G182">
            <v>145</v>
          </cell>
          <cell r="H182" t="str">
            <v>Pasajes y Viáticos</v>
          </cell>
          <cell r="I182">
            <v>50000000</v>
          </cell>
          <cell r="J182">
            <v>0</v>
          </cell>
          <cell r="K182">
            <v>1</v>
          </cell>
          <cell r="L182">
            <v>0</v>
          </cell>
          <cell r="Q182">
            <v>0</v>
          </cell>
          <cell r="S182">
            <v>0</v>
          </cell>
          <cell r="U182">
            <v>0</v>
          </cell>
          <cell r="W182">
            <v>0</v>
          </cell>
        </row>
        <row r="183">
          <cell r="B183">
            <v>230</v>
          </cell>
          <cell r="C183">
            <v>10</v>
          </cell>
          <cell r="D183">
            <v>1</v>
          </cell>
          <cell r="E183">
            <v>99</v>
          </cell>
          <cell r="F183" t="str">
            <v>PASAJES Y VIATICOS</v>
          </cell>
          <cell r="L183">
            <v>0</v>
          </cell>
          <cell r="N183">
            <v>0</v>
          </cell>
          <cell r="O183">
            <v>0</v>
          </cell>
          <cell r="P183">
            <v>0</v>
          </cell>
          <cell r="Q183">
            <v>0</v>
          </cell>
          <cell r="R183">
            <v>0</v>
          </cell>
          <cell r="S183">
            <v>0</v>
          </cell>
          <cell r="T183">
            <v>0</v>
          </cell>
          <cell r="U183">
            <v>0</v>
          </cell>
          <cell r="V183">
            <v>0</v>
          </cell>
          <cell r="W183">
            <v>0</v>
          </cell>
          <cell r="X183">
            <v>0</v>
          </cell>
          <cell r="Y183">
            <v>0</v>
          </cell>
        </row>
        <row r="184">
          <cell r="A184">
            <v>4</v>
          </cell>
          <cell r="B184">
            <v>230</v>
          </cell>
          <cell r="C184">
            <v>10</v>
          </cell>
          <cell r="D184">
            <v>1</v>
          </cell>
          <cell r="E184">
            <v>99</v>
          </cell>
          <cell r="G184">
            <v>145</v>
          </cell>
          <cell r="H184" t="str">
            <v>Pasajes y Viáticos</v>
          </cell>
          <cell r="I184">
            <v>5000000</v>
          </cell>
          <cell r="J184">
            <v>0</v>
          </cell>
          <cell r="K184">
            <v>1</v>
          </cell>
          <cell r="L184">
            <v>0</v>
          </cell>
          <cell r="Q184">
            <v>0</v>
          </cell>
          <cell r="S184">
            <v>0</v>
          </cell>
          <cell r="U184">
            <v>0</v>
          </cell>
          <cell r="W184">
            <v>0</v>
          </cell>
        </row>
        <row r="185">
          <cell r="B185">
            <v>250</v>
          </cell>
          <cell r="C185">
            <v>10</v>
          </cell>
          <cell r="D185">
            <v>1</v>
          </cell>
          <cell r="E185">
            <v>99</v>
          </cell>
          <cell r="F185" t="str">
            <v>ALQUILERES Y DERECHOS</v>
          </cell>
          <cell r="L185">
            <v>360000000</v>
          </cell>
          <cell r="N185">
            <v>0</v>
          </cell>
          <cell r="O185">
            <v>0</v>
          </cell>
          <cell r="P185">
            <v>360000000</v>
          </cell>
          <cell r="Q185">
            <v>0</v>
          </cell>
          <cell r="R185">
            <v>0</v>
          </cell>
          <cell r="S185">
            <v>0</v>
          </cell>
          <cell r="T185">
            <v>0</v>
          </cell>
          <cell r="U185">
            <v>0</v>
          </cell>
          <cell r="V185">
            <v>0</v>
          </cell>
          <cell r="W185">
            <v>0</v>
          </cell>
          <cell r="X185">
            <v>0</v>
          </cell>
          <cell r="Y185">
            <v>0</v>
          </cell>
        </row>
        <row r="186">
          <cell r="A186">
            <v>4</v>
          </cell>
          <cell r="B186">
            <v>250</v>
          </cell>
          <cell r="C186">
            <v>10</v>
          </cell>
          <cell r="D186">
            <v>1</v>
          </cell>
          <cell r="E186">
            <v>99</v>
          </cell>
          <cell r="F186">
            <v>80131502</v>
          </cell>
          <cell r="G186">
            <v>145</v>
          </cell>
          <cell r="H186" t="str">
            <v>Alquileres y Derechos - UEP</v>
          </cell>
          <cell r="I186">
            <v>180000000</v>
          </cell>
          <cell r="J186">
            <v>2</v>
          </cell>
          <cell r="K186">
            <v>1</v>
          </cell>
          <cell r="L186">
            <v>360000000</v>
          </cell>
          <cell r="P186">
            <v>360000000</v>
          </cell>
        </row>
        <row r="187">
          <cell r="B187">
            <v>260</v>
          </cell>
          <cell r="C187">
            <v>20</v>
          </cell>
          <cell r="D187">
            <v>401</v>
          </cell>
          <cell r="E187">
            <v>99</v>
          </cell>
          <cell r="F187" t="str">
            <v>SERVICIOS TECNICOS Y PROFESIONALES</v>
          </cell>
          <cell r="L187">
            <v>4962351477.090909</v>
          </cell>
          <cell r="N187">
            <v>0</v>
          </cell>
          <cell r="O187">
            <v>0</v>
          </cell>
          <cell r="P187">
            <v>61363636.36363636</v>
          </cell>
          <cell r="Q187">
            <v>1366383426.0909092</v>
          </cell>
          <cell r="R187">
            <v>61363636.36363636</v>
          </cell>
          <cell r="S187">
            <v>1366383426.0909092</v>
          </cell>
          <cell r="T187">
            <v>0</v>
          </cell>
          <cell r="U187">
            <v>773202426.09090912</v>
          </cell>
          <cell r="V187">
            <v>0</v>
          </cell>
          <cell r="W187">
            <v>773202426.09090912</v>
          </cell>
          <cell r="X187">
            <v>0</v>
          </cell>
          <cell r="Y187">
            <v>0</v>
          </cell>
        </row>
        <row r="188">
          <cell r="A188">
            <v>3</v>
          </cell>
          <cell r="B188">
            <v>260</v>
          </cell>
          <cell r="C188">
            <v>20</v>
          </cell>
          <cell r="D188">
            <v>401</v>
          </cell>
          <cell r="E188">
            <v>99</v>
          </cell>
          <cell r="F188">
            <v>80101507</v>
          </cell>
          <cell r="G188">
            <v>59</v>
          </cell>
          <cell r="H188" t="str">
            <v xml:space="preserve"> Consultoria de  desagüe pluvial, cloacal, agua potable y redes eléctricas, telefonia y fibra optica</v>
          </cell>
          <cell r="I188">
            <v>122727272.72727272</v>
          </cell>
          <cell r="J188">
            <v>1</v>
          </cell>
          <cell r="K188">
            <v>1</v>
          </cell>
          <cell r="L188">
            <v>122727272.72727272</v>
          </cell>
          <cell r="M188" t="str">
            <v>2</v>
          </cell>
          <cell r="P188">
            <v>61363636.36363636</v>
          </cell>
          <cell r="Q188">
            <v>0</v>
          </cell>
          <cell r="R188">
            <v>61363636.36363636</v>
          </cell>
          <cell r="S188">
            <v>0</v>
          </cell>
          <cell r="U188">
            <v>0</v>
          </cell>
        </row>
        <row r="189">
          <cell r="A189">
            <v>3</v>
          </cell>
          <cell r="B189">
            <v>260</v>
          </cell>
          <cell r="C189">
            <v>20</v>
          </cell>
          <cell r="D189">
            <v>401</v>
          </cell>
          <cell r="E189">
            <v>99</v>
          </cell>
          <cell r="F189">
            <v>80101507</v>
          </cell>
          <cell r="G189">
            <v>59</v>
          </cell>
          <cell r="H189" t="str">
            <v>Consultoria Mejoramiento Vial: vehicular y peatonal</v>
          </cell>
          <cell r="I189">
            <v>122727272.72727272</v>
          </cell>
          <cell r="J189">
            <v>1</v>
          </cell>
          <cell r="K189">
            <v>1</v>
          </cell>
          <cell r="L189">
            <v>122727272.72727272</v>
          </cell>
          <cell r="Q189">
            <v>30681818.18181818</v>
          </cell>
          <cell r="S189">
            <v>30681818.18181818</v>
          </cell>
          <cell r="U189">
            <v>30681818.18181818</v>
          </cell>
          <cell r="W189">
            <v>30681818.18181818</v>
          </cell>
        </row>
        <row r="190">
          <cell r="A190">
            <v>3</v>
          </cell>
          <cell r="B190">
            <v>260</v>
          </cell>
          <cell r="C190">
            <v>20</v>
          </cell>
          <cell r="D190">
            <v>401</v>
          </cell>
          <cell r="E190">
            <v>99</v>
          </cell>
          <cell r="F190">
            <v>80101507</v>
          </cell>
          <cell r="G190">
            <v>59</v>
          </cell>
          <cell r="H190" t="str">
            <v xml:space="preserve">Fiscalizacion Enlace vial de los tres Poderes del Estado e infraestructura de servicios básicos </v>
          </cell>
          <cell r="I190">
            <v>710181818</v>
          </cell>
          <cell r="J190">
            <v>1</v>
          </cell>
          <cell r="K190">
            <v>1</v>
          </cell>
          <cell r="L190">
            <v>710181818</v>
          </cell>
          <cell r="Q190">
            <v>177545454.5</v>
          </cell>
          <cell r="S190">
            <v>177545454.5</v>
          </cell>
          <cell r="U190">
            <v>177545454.5</v>
          </cell>
          <cell r="W190">
            <v>177545454.5</v>
          </cell>
        </row>
        <row r="191">
          <cell r="A191">
            <v>3</v>
          </cell>
          <cell r="B191">
            <v>260</v>
          </cell>
          <cell r="C191">
            <v>20</v>
          </cell>
          <cell r="D191">
            <v>401</v>
          </cell>
          <cell r="E191">
            <v>99</v>
          </cell>
          <cell r="F191">
            <v>80101507</v>
          </cell>
          <cell r="G191">
            <v>59</v>
          </cell>
          <cell r="H191" t="str">
            <v>Fiscalizacion Restauración de Edificios Históricos de uso Público</v>
          </cell>
          <cell r="I191">
            <v>122727272.72727272</v>
          </cell>
          <cell r="J191">
            <v>1</v>
          </cell>
          <cell r="K191">
            <v>1</v>
          </cell>
          <cell r="L191">
            <v>122727272.72727272</v>
          </cell>
          <cell r="Q191">
            <v>30681818.18181818</v>
          </cell>
          <cell r="S191">
            <v>30681818.18181818</v>
          </cell>
          <cell r="U191">
            <v>30681818.18181818</v>
          </cell>
          <cell r="W191">
            <v>30681818.18181818</v>
          </cell>
        </row>
        <row r="192">
          <cell r="A192">
            <v>3</v>
          </cell>
          <cell r="B192">
            <v>260</v>
          </cell>
          <cell r="C192">
            <v>20</v>
          </cell>
          <cell r="D192">
            <v>401</v>
          </cell>
          <cell r="E192">
            <v>99</v>
          </cell>
          <cell r="F192">
            <v>80101507</v>
          </cell>
          <cell r="G192">
            <v>59</v>
          </cell>
          <cell r="H192" t="str">
            <v>Consultoría de Proyecto de Redes de Servicios Básicos</v>
          </cell>
          <cell r="I192">
            <v>81000000</v>
          </cell>
          <cell r="J192">
            <v>0</v>
          </cell>
          <cell r="K192">
            <v>1</v>
          </cell>
          <cell r="L192">
            <v>0</v>
          </cell>
          <cell r="Q192">
            <v>0</v>
          </cell>
          <cell r="S192">
            <v>0</v>
          </cell>
          <cell r="U192">
            <v>0</v>
          </cell>
          <cell r="W192">
            <v>0</v>
          </cell>
        </row>
        <row r="193">
          <cell r="A193">
            <v>3</v>
          </cell>
          <cell r="B193">
            <v>260</v>
          </cell>
          <cell r="C193">
            <v>20</v>
          </cell>
          <cell r="D193">
            <v>303</v>
          </cell>
          <cell r="E193">
            <v>0</v>
          </cell>
          <cell r="F193">
            <v>80101507</v>
          </cell>
          <cell r="G193">
            <v>59</v>
          </cell>
          <cell r="H193" t="str">
            <v>Fiscalizadoras Corredor troncal (34 Kms de carriles segregados) que incluye redes de servicios públicos</v>
          </cell>
          <cell r="I193">
            <v>2290909090.909091</v>
          </cell>
          <cell r="J193">
            <v>0</v>
          </cell>
          <cell r="K193">
            <v>1</v>
          </cell>
          <cell r="L193">
            <v>0</v>
          </cell>
          <cell r="Q193">
            <v>0</v>
          </cell>
          <cell r="S193">
            <v>0</v>
          </cell>
          <cell r="U193">
            <v>0</v>
          </cell>
          <cell r="W193">
            <v>0</v>
          </cell>
        </row>
        <row r="194">
          <cell r="A194">
            <v>3</v>
          </cell>
          <cell r="B194">
            <v>260</v>
          </cell>
          <cell r="C194">
            <v>20</v>
          </cell>
          <cell r="D194">
            <v>401</v>
          </cell>
          <cell r="E194">
            <v>99</v>
          </cell>
          <cell r="F194">
            <v>80101507</v>
          </cell>
          <cell r="G194">
            <v>59</v>
          </cell>
          <cell r="H194" t="str">
            <v>Fiscalización Vías alimentadoras - 100 Kms de vías alimentadoras con pavimento de todo tiempo</v>
          </cell>
          <cell r="I194">
            <v>1309090909.090909</v>
          </cell>
          <cell r="J194">
            <v>0</v>
          </cell>
          <cell r="K194">
            <v>1</v>
          </cell>
          <cell r="L194">
            <v>0</v>
          </cell>
          <cell r="Q194">
            <v>0</v>
          </cell>
          <cell r="S194">
            <v>0</v>
          </cell>
          <cell r="U194">
            <v>0</v>
          </cell>
          <cell r="W194">
            <v>0</v>
          </cell>
        </row>
        <row r="195">
          <cell r="A195">
            <v>3</v>
          </cell>
          <cell r="B195">
            <v>260</v>
          </cell>
          <cell r="C195">
            <v>20</v>
          </cell>
          <cell r="D195">
            <v>401</v>
          </cell>
          <cell r="E195">
            <v>99</v>
          </cell>
          <cell r="F195">
            <v>80101507</v>
          </cell>
          <cell r="G195">
            <v>59</v>
          </cell>
          <cell r="H195" t="str">
            <v xml:space="preserve"> Fiscalizaciones Terminales de Integración y Patios - Tres terminales de Integración, San Lorenzo (1) y Asunción (2) y dos patios</v>
          </cell>
          <cell r="I195">
            <v>265909500</v>
          </cell>
          <cell r="J195">
            <v>1</v>
          </cell>
          <cell r="K195">
            <v>1</v>
          </cell>
          <cell r="L195">
            <v>265909500</v>
          </cell>
          <cell r="Q195">
            <v>66477375</v>
          </cell>
          <cell r="S195">
            <v>66477375</v>
          </cell>
          <cell r="U195">
            <v>66477375</v>
          </cell>
          <cell r="W195">
            <v>66477375</v>
          </cell>
        </row>
        <row r="196">
          <cell r="A196">
            <v>3</v>
          </cell>
          <cell r="B196">
            <v>260</v>
          </cell>
          <cell r="C196">
            <v>20</v>
          </cell>
          <cell r="D196">
            <v>401</v>
          </cell>
          <cell r="E196">
            <v>99</v>
          </cell>
          <cell r="F196">
            <v>80101507</v>
          </cell>
          <cell r="G196">
            <v>59</v>
          </cell>
          <cell r="H196" t="str">
            <v>Fiscalización para la Concesión de Transporte</v>
          </cell>
          <cell r="I196">
            <v>409090909.09090912</v>
          </cell>
          <cell r="J196">
            <v>0</v>
          </cell>
          <cell r="K196">
            <v>1</v>
          </cell>
          <cell r="L196">
            <v>0</v>
          </cell>
          <cell r="Q196">
            <v>0</v>
          </cell>
          <cell r="S196">
            <v>0</v>
          </cell>
        </row>
        <row r="197">
          <cell r="A197">
            <v>3</v>
          </cell>
          <cell r="B197">
            <v>260</v>
          </cell>
          <cell r="C197">
            <v>20</v>
          </cell>
          <cell r="D197">
            <v>401</v>
          </cell>
          <cell r="E197">
            <v>99</v>
          </cell>
          <cell r="F197">
            <v>80101507</v>
          </cell>
          <cell r="G197">
            <v>59</v>
          </cell>
          <cell r="H197" t="str">
            <v>Fiscalización de la Concesión de Billetaje</v>
          </cell>
          <cell r="I197">
            <v>572727272.72727275</v>
          </cell>
          <cell r="J197">
            <v>0</v>
          </cell>
          <cell r="K197">
            <v>1</v>
          </cell>
          <cell r="L197">
            <v>0</v>
          </cell>
          <cell r="Q197">
            <v>0</v>
          </cell>
          <cell r="S197">
            <v>0</v>
          </cell>
        </row>
        <row r="198">
          <cell r="A198">
            <v>3</v>
          </cell>
          <cell r="B198">
            <v>260</v>
          </cell>
          <cell r="C198">
            <v>20</v>
          </cell>
          <cell r="D198">
            <v>401</v>
          </cell>
          <cell r="E198">
            <v>99</v>
          </cell>
          <cell r="F198">
            <v>80101507</v>
          </cell>
          <cell r="G198">
            <v>59</v>
          </cell>
          <cell r="H198" t="str">
            <v>Asesoría para la implementación del sistema (Planeación Nacional de Colombia)</v>
          </cell>
          <cell r="I198">
            <v>163636363.63636363</v>
          </cell>
          <cell r="J198">
            <v>0</v>
          </cell>
          <cell r="K198">
            <v>1</v>
          </cell>
          <cell r="L198">
            <v>0</v>
          </cell>
          <cell r="Q198">
            <v>0</v>
          </cell>
          <cell r="S198">
            <v>0</v>
          </cell>
        </row>
        <row r="199">
          <cell r="A199">
            <v>3</v>
          </cell>
          <cell r="B199">
            <v>260</v>
          </cell>
          <cell r="C199">
            <v>20</v>
          </cell>
          <cell r="D199">
            <v>401</v>
          </cell>
          <cell r="E199">
            <v>99</v>
          </cell>
          <cell r="F199">
            <v>80101507</v>
          </cell>
          <cell r="G199">
            <v>59</v>
          </cell>
          <cell r="H199" t="str">
            <v>Desarrollo de capacidad de investigación en la Universidad</v>
          </cell>
          <cell r="I199">
            <v>204545454.54545456</v>
          </cell>
          <cell r="J199">
            <v>0</v>
          </cell>
          <cell r="K199">
            <v>1</v>
          </cell>
          <cell r="L199">
            <v>0</v>
          </cell>
          <cell r="Q199">
            <v>0</v>
          </cell>
          <cell r="S199">
            <v>0</v>
          </cell>
        </row>
        <row r="200">
          <cell r="A200">
            <v>3</v>
          </cell>
          <cell r="B200">
            <v>260</v>
          </cell>
          <cell r="C200">
            <v>20</v>
          </cell>
          <cell r="D200">
            <v>401</v>
          </cell>
          <cell r="E200">
            <v>99</v>
          </cell>
          <cell r="F200">
            <v>80101507</v>
          </cell>
          <cell r="G200">
            <v>59</v>
          </cell>
          <cell r="H200" t="str">
            <v>Campañas comunicacionales</v>
          </cell>
          <cell r="I200">
            <v>1186362000</v>
          </cell>
          <cell r="J200">
            <v>1</v>
          </cell>
          <cell r="K200">
            <v>1</v>
          </cell>
          <cell r="L200">
            <v>1186362000</v>
          </cell>
          <cell r="Q200">
            <v>593181000</v>
          </cell>
          <cell r="S200">
            <v>593181000</v>
          </cell>
        </row>
        <row r="201">
          <cell r="A201">
            <v>3</v>
          </cell>
          <cell r="B201">
            <v>260</v>
          </cell>
          <cell r="C201">
            <v>20</v>
          </cell>
          <cell r="D201">
            <v>401</v>
          </cell>
          <cell r="E201">
            <v>99</v>
          </cell>
          <cell r="F201">
            <v>80101507</v>
          </cell>
          <cell r="G201">
            <v>59</v>
          </cell>
          <cell r="H201" t="str">
            <v xml:space="preserve"> Programa, Manuales y Propuesta de Normativa para la Optimización de Flota </v>
          </cell>
          <cell r="I201">
            <v>65454545.454545446</v>
          </cell>
          <cell r="J201">
            <v>0</v>
          </cell>
          <cell r="K201">
            <v>1</v>
          </cell>
          <cell r="L201">
            <v>0</v>
          </cell>
          <cell r="Q201">
            <v>0</v>
          </cell>
          <cell r="S201">
            <v>0</v>
          </cell>
        </row>
        <row r="202">
          <cell r="A202">
            <v>3</v>
          </cell>
          <cell r="B202">
            <v>260</v>
          </cell>
          <cell r="C202">
            <v>20</v>
          </cell>
          <cell r="D202">
            <v>401</v>
          </cell>
          <cell r="E202">
            <v>99</v>
          </cell>
          <cell r="F202">
            <v>80101507</v>
          </cell>
          <cell r="G202">
            <v>59</v>
          </cell>
          <cell r="H202" t="str">
            <v>Implementación de soluciones en los Mercados y Vendedores Informales</v>
          </cell>
          <cell r="I202">
            <v>1080000000</v>
          </cell>
          <cell r="J202">
            <v>1</v>
          </cell>
          <cell r="K202">
            <v>1</v>
          </cell>
          <cell r="L202">
            <v>1080000000</v>
          </cell>
          <cell r="Q202">
            <v>270000000</v>
          </cell>
          <cell r="S202">
            <v>270000000</v>
          </cell>
          <cell r="U202">
            <v>270000000</v>
          </cell>
          <cell r="W202">
            <v>270000000</v>
          </cell>
        </row>
        <row r="203">
          <cell r="A203">
            <v>3</v>
          </cell>
          <cell r="B203">
            <v>260</v>
          </cell>
          <cell r="C203">
            <v>20</v>
          </cell>
          <cell r="D203">
            <v>401</v>
          </cell>
          <cell r="E203">
            <v>99</v>
          </cell>
          <cell r="F203">
            <v>80101507</v>
          </cell>
          <cell r="G203">
            <v>59</v>
          </cell>
          <cell r="H203" t="str">
            <v>Monitoreo de impactos sociales del proyecto</v>
          </cell>
          <cell r="I203">
            <v>61364250</v>
          </cell>
          <cell r="J203">
            <v>1</v>
          </cell>
          <cell r="K203">
            <v>1</v>
          </cell>
          <cell r="L203">
            <v>61364250</v>
          </cell>
          <cell r="Q203">
            <v>15341062.5</v>
          </cell>
          <cell r="S203">
            <v>15341062.5</v>
          </cell>
          <cell r="U203">
            <v>15341062.5</v>
          </cell>
          <cell r="W203">
            <v>15341062.5</v>
          </cell>
        </row>
        <row r="204">
          <cell r="A204">
            <v>3</v>
          </cell>
          <cell r="B204">
            <v>260</v>
          </cell>
          <cell r="C204">
            <v>20</v>
          </cell>
          <cell r="D204">
            <v>401</v>
          </cell>
          <cell r="E204">
            <v>99</v>
          </cell>
          <cell r="F204">
            <v>80101507</v>
          </cell>
          <cell r="G204">
            <v>59</v>
          </cell>
          <cell r="H204" t="str">
            <v xml:space="preserve"> Consultorías externas para la UEEP</v>
          </cell>
          <cell r="I204">
            <v>545809090.90909088</v>
          </cell>
          <cell r="J204">
            <v>1</v>
          </cell>
          <cell r="K204">
            <v>1</v>
          </cell>
          <cell r="L204">
            <v>545809090.90909088</v>
          </cell>
          <cell r="Q204">
            <v>136452272.72727272</v>
          </cell>
          <cell r="S204">
            <v>136452272.72727272</v>
          </cell>
          <cell r="U204">
            <v>136452272.72727272</v>
          </cell>
          <cell r="W204">
            <v>136452272.72727272</v>
          </cell>
        </row>
        <row r="205">
          <cell r="A205">
            <v>3</v>
          </cell>
          <cell r="B205">
            <v>260</v>
          </cell>
          <cell r="C205">
            <v>20</v>
          </cell>
          <cell r="D205">
            <v>401</v>
          </cell>
          <cell r="E205">
            <v>99</v>
          </cell>
          <cell r="F205">
            <v>80101507</v>
          </cell>
          <cell r="G205">
            <v>59</v>
          </cell>
          <cell r="H205" t="str">
            <v>Consultoría de apoyo para supervisiones</v>
          </cell>
          <cell r="I205">
            <v>122727272.7272727</v>
          </cell>
          <cell r="J205">
            <v>0</v>
          </cell>
          <cell r="K205">
            <v>1</v>
          </cell>
          <cell r="L205">
            <v>0</v>
          </cell>
          <cell r="Q205">
            <v>0</v>
          </cell>
          <cell r="S205">
            <v>0</v>
          </cell>
          <cell r="U205">
            <v>0</v>
          </cell>
          <cell r="W205">
            <v>0</v>
          </cell>
        </row>
        <row r="206">
          <cell r="A206">
            <v>3</v>
          </cell>
          <cell r="B206">
            <v>260</v>
          </cell>
          <cell r="C206">
            <v>20</v>
          </cell>
          <cell r="D206">
            <v>401</v>
          </cell>
          <cell r="E206">
            <v>99</v>
          </cell>
          <cell r="F206">
            <v>80101507</v>
          </cell>
          <cell r="G206">
            <v>59</v>
          </cell>
          <cell r="H206" t="str">
            <v xml:space="preserve"> Contratación de firma independiente para auditoría de Estados Financieros del Programa</v>
          </cell>
          <cell r="I206">
            <v>184090500</v>
          </cell>
          <cell r="J206">
            <v>1</v>
          </cell>
          <cell r="K206">
            <v>1</v>
          </cell>
          <cell r="L206">
            <v>184090500</v>
          </cell>
          <cell r="Q206">
            <v>46022625</v>
          </cell>
          <cell r="S206">
            <v>46022625</v>
          </cell>
          <cell r="U206">
            <v>46022625</v>
          </cell>
          <cell r="W206">
            <v>46022625</v>
          </cell>
        </row>
        <row r="207">
          <cell r="B207">
            <v>260</v>
          </cell>
          <cell r="C207">
            <v>20</v>
          </cell>
          <cell r="D207">
            <v>1</v>
          </cell>
          <cell r="E207">
            <v>99</v>
          </cell>
          <cell r="F207">
            <v>80101507</v>
          </cell>
          <cell r="H207" t="str">
            <v xml:space="preserve">Fiscalizacion de obras de mejoramiento urbano </v>
          </cell>
          <cell r="I207">
            <v>16362000</v>
          </cell>
          <cell r="J207">
            <v>2</v>
          </cell>
          <cell r="K207">
            <v>1</v>
          </cell>
          <cell r="L207">
            <v>32724000</v>
          </cell>
        </row>
        <row r="208">
          <cell r="B208">
            <v>260</v>
          </cell>
          <cell r="C208">
            <v>20</v>
          </cell>
          <cell r="D208">
            <v>401</v>
          </cell>
          <cell r="E208">
            <v>99</v>
          </cell>
          <cell r="F208">
            <v>80101507</v>
          </cell>
          <cell r="G208">
            <v>59</v>
          </cell>
          <cell r="H208" t="str">
            <v>Consulrotia para estudios prediales y catastro</v>
          </cell>
          <cell r="I208">
            <v>315000000</v>
          </cell>
          <cell r="J208">
            <v>1</v>
          </cell>
          <cell r="K208">
            <v>1</v>
          </cell>
          <cell r="L208">
            <v>315000000</v>
          </cell>
        </row>
        <row r="209">
          <cell r="A209">
            <v>2</v>
          </cell>
          <cell r="B209">
            <v>260</v>
          </cell>
          <cell r="C209">
            <v>10</v>
          </cell>
          <cell r="D209">
            <v>1</v>
          </cell>
          <cell r="E209">
            <v>99</v>
          </cell>
          <cell r="F209">
            <v>80101507</v>
          </cell>
          <cell r="G209">
            <v>59</v>
          </cell>
          <cell r="H209" t="str">
            <v>Líneas de base de la calidad del aire y de los niveles de ruidos en el corredor</v>
          </cell>
          <cell r="I209">
            <v>212728500</v>
          </cell>
          <cell r="J209">
            <v>1</v>
          </cell>
          <cell r="K209">
            <v>1</v>
          </cell>
          <cell r="L209">
            <v>212728500</v>
          </cell>
          <cell r="Q209">
            <v>53182125</v>
          </cell>
          <cell r="S209">
            <v>53182125</v>
          </cell>
          <cell r="U209">
            <v>53182125</v>
          </cell>
          <cell r="W209">
            <v>53182125</v>
          </cell>
        </row>
        <row r="210">
          <cell r="B210">
            <v>260</v>
          </cell>
          <cell r="C210">
            <v>10</v>
          </cell>
          <cell r="D210">
            <v>1</v>
          </cell>
          <cell r="E210">
            <v>99</v>
          </cell>
          <cell r="F210" t="str">
            <v>SERVICIOS TECNICOS Y PROFESIONALES</v>
          </cell>
          <cell r="L210">
            <v>547780725</v>
          </cell>
          <cell r="N210">
            <v>0</v>
          </cell>
          <cell r="O210">
            <v>0</v>
          </cell>
          <cell r="P210">
            <v>6136363.6363636367</v>
          </cell>
          <cell r="Q210">
            <v>149933786.93181819</v>
          </cell>
          <cell r="R210">
            <v>6136363.6363636367</v>
          </cell>
          <cell r="S210">
            <v>149933786.93181819</v>
          </cell>
          <cell r="T210">
            <v>0</v>
          </cell>
          <cell r="U210">
            <v>90615686.931818187</v>
          </cell>
          <cell r="V210">
            <v>0</v>
          </cell>
          <cell r="W210">
            <v>90615686.931818187</v>
          </cell>
          <cell r="X210">
            <v>0</v>
          </cell>
          <cell r="Y210">
            <v>0</v>
          </cell>
        </row>
        <row r="211">
          <cell r="A211">
            <v>3</v>
          </cell>
          <cell r="B211">
            <v>260</v>
          </cell>
          <cell r="C211">
            <v>10</v>
          </cell>
          <cell r="D211">
            <v>1</v>
          </cell>
          <cell r="E211">
            <v>99</v>
          </cell>
          <cell r="F211">
            <v>80101507</v>
          </cell>
          <cell r="G211">
            <v>59</v>
          </cell>
          <cell r="H211" t="str">
            <v xml:space="preserve"> Consultoria de  desagüe pluvial, cloacal, agua potable y redes eléctricas, telefonia y fibra optica</v>
          </cell>
          <cell r="I211">
            <v>12272727.272727273</v>
          </cell>
          <cell r="J211">
            <v>1</v>
          </cell>
          <cell r="K211">
            <v>1</v>
          </cell>
          <cell r="L211">
            <v>12272727.272727273</v>
          </cell>
          <cell r="M211" t="str">
            <v>2</v>
          </cell>
          <cell r="P211">
            <v>6136363.6363636367</v>
          </cell>
          <cell r="Q211">
            <v>0</v>
          </cell>
          <cell r="R211">
            <v>6136363.6363636367</v>
          </cell>
          <cell r="S211">
            <v>0</v>
          </cell>
          <cell r="U211">
            <v>0</v>
          </cell>
        </row>
        <row r="212">
          <cell r="A212">
            <v>3</v>
          </cell>
          <cell r="B212">
            <v>260</v>
          </cell>
          <cell r="C212">
            <v>10</v>
          </cell>
          <cell r="D212">
            <v>1</v>
          </cell>
          <cell r="E212">
            <v>99</v>
          </cell>
          <cell r="F212">
            <v>80101507</v>
          </cell>
          <cell r="G212">
            <v>59</v>
          </cell>
          <cell r="H212" t="str">
            <v>Consultoria Mejoramiento Vial: vehicular y peatonal</v>
          </cell>
          <cell r="I212">
            <v>12272727.272727273</v>
          </cell>
          <cell r="J212">
            <v>1</v>
          </cell>
          <cell r="K212">
            <v>1</v>
          </cell>
          <cell r="L212">
            <v>12272727.272727273</v>
          </cell>
          <cell r="M212" t="str">
            <v>2</v>
          </cell>
          <cell r="Q212">
            <v>3068181.8181818184</v>
          </cell>
          <cell r="S212">
            <v>3068181.8181818184</v>
          </cell>
          <cell r="U212">
            <v>3068181.8181818184</v>
          </cell>
          <cell r="W212">
            <v>3068181.8181818184</v>
          </cell>
        </row>
        <row r="213">
          <cell r="A213">
            <v>3</v>
          </cell>
          <cell r="B213">
            <v>260</v>
          </cell>
          <cell r="C213">
            <v>10</v>
          </cell>
          <cell r="D213">
            <v>1</v>
          </cell>
          <cell r="E213">
            <v>99</v>
          </cell>
          <cell r="F213">
            <v>80101507</v>
          </cell>
          <cell r="G213">
            <v>59</v>
          </cell>
          <cell r="H213" t="str">
            <v xml:space="preserve">Fiscalizacion  Enlace vial de los tres Poderes del Estado e infraestructura de servicios básicos </v>
          </cell>
          <cell r="I213">
            <v>71018181.818181813</v>
          </cell>
          <cell r="J213">
            <v>1</v>
          </cell>
          <cell r="K213">
            <v>1</v>
          </cell>
          <cell r="L213">
            <v>71018181.818181813</v>
          </cell>
          <cell r="Q213">
            <v>17754545.454545453</v>
          </cell>
          <cell r="S213">
            <v>17754545.454545453</v>
          </cell>
          <cell r="U213">
            <v>17754545.454545453</v>
          </cell>
          <cell r="W213">
            <v>17754545.454545453</v>
          </cell>
        </row>
        <row r="214">
          <cell r="A214">
            <v>3</v>
          </cell>
          <cell r="B214">
            <v>260</v>
          </cell>
          <cell r="C214">
            <v>10</v>
          </cell>
          <cell r="D214">
            <v>1</v>
          </cell>
          <cell r="E214">
            <v>99</v>
          </cell>
          <cell r="F214">
            <v>80101507</v>
          </cell>
          <cell r="G214">
            <v>59</v>
          </cell>
          <cell r="H214" t="str">
            <v>Fiscalizacion Restauración de Edificios Históricos de uso Público</v>
          </cell>
          <cell r="I214">
            <v>12272727.272727273</v>
          </cell>
          <cell r="J214">
            <v>1</v>
          </cell>
          <cell r="K214">
            <v>1</v>
          </cell>
          <cell r="L214">
            <v>12272727.272727273</v>
          </cell>
          <cell r="Q214">
            <v>3068181.8181818184</v>
          </cell>
          <cell r="S214">
            <v>3068181.8181818184</v>
          </cell>
          <cell r="U214">
            <v>3068181.8181818184</v>
          </cell>
          <cell r="W214">
            <v>3068181.8181818184</v>
          </cell>
        </row>
        <row r="215">
          <cell r="A215">
            <v>3</v>
          </cell>
          <cell r="B215">
            <v>260</v>
          </cell>
          <cell r="C215">
            <v>10</v>
          </cell>
          <cell r="D215">
            <v>1</v>
          </cell>
          <cell r="E215">
            <v>99</v>
          </cell>
          <cell r="F215">
            <v>80101507</v>
          </cell>
          <cell r="G215">
            <v>59</v>
          </cell>
          <cell r="H215" t="str">
            <v>Consultoría de Proyecto de Redes de Servicios Básicos</v>
          </cell>
          <cell r="I215">
            <v>9000000</v>
          </cell>
          <cell r="J215">
            <v>0</v>
          </cell>
          <cell r="K215">
            <v>1</v>
          </cell>
          <cell r="L215">
            <v>0</v>
          </cell>
          <cell r="Q215">
            <v>0</v>
          </cell>
          <cell r="S215">
            <v>0</v>
          </cell>
          <cell r="U215">
            <v>0</v>
          </cell>
          <cell r="W215">
            <v>0</v>
          </cell>
        </row>
        <row r="216">
          <cell r="A216">
            <v>3</v>
          </cell>
          <cell r="B216">
            <v>260</v>
          </cell>
          <cell r="C216">
            <v>10</v>
          </cell>
          <cell r="D216">
            <v>1</v>
          </cell>
          <cell r="E216">
            <v>99</v>
          </cell>
          <cell r="F216">
            <v>80101507</v>
          </cell>
          <cell r="G216">
            <v>59</v>
          </cell>
          <cell r="H216" t="str">
            <v>Fiscalizadoras Corredor troncal (34 Kms de carriles segregados) que incluye redes de servicios públicos</v>
          </cell>
          <cell r="I216">
            <v>229090909.09090909</v>
          </cell>
          <cell r="J216">
            <v>0</v>
          </cell>
          <cell r="K216">
            <v>1</v>
          </cell>
          <cell r="L216">
            <v>0</v>
          </cell>
          <cell r="Q216">
            <v>0</v>
          </cell>
          <cell r="S216">
            <v>0</v>
          </cell>
          <cell r="U216">
            <v>0</v>
          </cell>
          <cell r="W216">
            <v>0</v>
          </cell>
        </row>
        <row r="217">
          <cell r="A217">
            <v>3</v>
          </cell>
          <cell r="B217">
            <v>260</v>
          </cell>
          <cell r="C217">
            <v>10</v>
          </cell>
          <cell r="D217">
            <v>1</v>
          </cell>
          <cell r="E217">
            <v>99</v>
          </cell>
          <cell r="F217">
            <v>80101507</v>
          </cell>
          <cell r="G217">
            <v>59</v>
          </cell>
          <cell r="H217" t="str">
            <v>Fiscalización Vías alimentadoras - 100 Kms de vías alimentadoras con pavimento de todo tiempo</v>
          </cell>
          <cell r="I217">
            <v>130909090.90909089</v>
          </cell>
          <cell r="J217">
            <v>0</v>
          </cell>
          <cell r="K217">
            <v>1</v>
          </cell>
          <cell r="L217">
            <v>0</v>
          </cell>
          <cell r="Q217">
            <v>0</v>
          </cell>
          <cell r="S217">
            <v>0</v>
          </cell>
          <cell r="U217">
            <v>0</v>
          </cell>
          <cell r="W217">
            <v>0</v>
          </cell>
        </row>
        <row r="218">
          <cell r="A218">
            <v>3</v>
          </cell>
          <cell r="B218">
            <v>260</v>
          </cell>
          <cell r="C218">
            <v>10</v>
          </cell>
          <cell r="D218">
            <v>1</v>
          </cell>
          <cell r="E218">
            <v>99</v>
          </cell>
          <cell r="F218">
            <v>80101507</v>
          </cell>
          <cell r="G218">
            <v>59</v>
          </cell>
          <cell r="H218" t="str">
            <v xml:space="preserve"> Fiscalizaciones Terminales de Integración y Patios - Tres terminales de Integración, San Lorenzo (1) y Asunción (2) y dos patios</v>
          </cell>
          <cell r="I218">
            <v>79772727.272727266</v>
          </cell>
          <cell r="J218">
            <v>1</v>
          </cell>
          <cell r="K218">
            <v>1</v>
          </cell>
          <cell r="L218">
            <v>79772727.272727266</v>
          </cell>
          <cell r="Q218">
            <v>19943181.818181816</v>
          </cell>
          <cell r="S218">
            <v>19943181.818181816</v>
          </cell>
          <cell r="U218">
            <v>19943181.818181816</v>
          </cell>
          <cell r="W218">
            <v>19943181.818181816</v>
          </cell>
        </row>
        <row r="219">
          <cell r="A219">
            <v>3</v>
          </cell>
          <cell r="B219">
            <v>260</v>
          </cell>
          <cell r="C219">
            <v>10</v>
          </cell>
          <cell r="D219">
            <v>1</v>
          </cell>
          <cell r="E219">
            <v>99</v>
          </cell>
          <cell r="F219">
            <v>80101507</v>
          </cell>
          <cell r="G219">
            <v>59</v>
          </cell>
          <cell r="H219" t="str">
            <v>Fiscalización para la Concesión de Transporte</v>
          </cell>
          <cell r="I219">
            <v>40909090.909090914</v>
          </cell>
          <cell r="J219">
            <v>0</v>
          </cell>
          <cell r="K219">
            <v>1</v>
          </cell>
          <cell r="L219">
            <v>0</v>
          </cell>
          <cell r="Q219">
            <v>0</v>
          </cell>
          <cell r="S219">
            <v>0</v>
          </cell>
        </row>
        <row r="220">
          <cell r="A220">
            <v>3</v>
          </cell>
          <cell r="B220">
            <v>260</v>
          </cell>
          <cell r="C220">
            <v>10</v>
          </cell>
          <cell r="D220">
            <v>1</v>
          </cell>
          <cell r="E220">
            <v>99</v>
          </cell>
          <cell r="F220">
            <v>80101507</v>
          </cell>
          <cell r="G220">
            <v>59</v>
          </cell>
          <cell r="H220" t="str">
            <v>Fiscalización de la Concesión de Billetaje</v>
          </cell>
          <cell r="I220">
            <v>57272727.272727273</v>
          </cell>
          <cell r="J220">
            <v>0</v>
          </cell>
          <cell r="K220">
            <v>1</v>
          </cell>
          <cell r="L220">
            <v>0</v>
          </cell>
          <cell r="Q220">
            <v>0</v>
          </cell>
          <cell r="S220">
            <v>0</v>
          </cell>
        </row>
        <row r="221">
          <cell r="A221">
            <v>3</v>
          </cell>
          <cell r="B221">
            <v>260</v>
          </cell>
          <cell r="C221">
            <v>10</v>
          </cell>
          <cell r="D221">
            <v>1</v>
          </cell>
          <cell r="E221">
            <v>99</v>
          </cell>
          <cell r="F221">
            <v>80101507</v>
          </cell>
          <cell r="G221">
            <v>59</v>
          </cell>
          <cell r="H221" t="str">
            <v>Asesoría para la implementación del sistema (Planeación Nacional de Colombia)</v>
          </cell>
          <cell r="I221">
            <v>16363636.363636363</v>
          </cell>
          <cell r="J221">
            <v>0</v>
          </cell>
          <cell r="K221">
            <v>1</v>
          </cell>
          <cell r="L221">
            <v>0</v>
          </cell>
          <cell r="Q221">
            <v>0</v>
          </cell>
          <cell r="S221">
            <v>0</v>
          </cell>
        </row>
        <row r="222">
          <cell r="A222">
            <v>3</v>
          </cell>
          <cell r="B222">
            <v>260</v>
          </cell>
          <cell r="C222">
            <v>10</v>
          </cell>
          <cell r="D222">
            <v>1</v>
          </cell>
          <cell r="E222">
            <v>99</v>
          </cell>
          <cell r="F222">
            <v>80101507</v>
          </cell>
          <cell r="G222">
            <v>59</v>
          </cell>
          <cell r="H222" t="str">
            <v>Desarrollo de capacidad de investigación en la Universidad</v>
          </cell>
          <cell r="I222">
            <v>20454545.454545457</v>
          </cell>
          <cell r="J222">
            <v>0</v>
          </cell>
          <cell r="K222">
            <v>1</v>
          </cell>
          <cell r="L222">
            <v>0</v>
          </cell>
          <cell r="Q222">
            <v>0</v>
          </cell>
          <cell r="S222">
            <v>0</v>
          </cell>
        </row>
        <row r="223">
          <cell r="A223">
            <v>3</v>
          </cell>
          <cell r="B223">
            <v>260</v>
          </cell>
          <cell r="C223">
            <v>10</v>
          </cell>
          <cell r="D223">
            <v>1</v>
          </cell>
          <cell r="E223">
            <v>99</v>
          </cell>
          <cell r="F223">
            <v>80101507</v>
          </cell>
          <cell r="G223">
            <v>59</v>
          </cell>
          <cell r="H223" t="str">
            <v>Campañas comunicacionales</v>
          </cell>
          <cell r="I223">
            <v>118636200</v>
          </cell>
          <cell r="J223">
            <v>1</v>
          </cell>
          <cell r="K223">
            <v>1</v>
          </cell>
          <cell r="L223">
            <v>118636200</v>
          </cell>
          <cell r="Q223">
            <v>59318100</v>
          </cell>
          <cell r="S223">
            <v>59318100</v>
          </cell>
        </row>
        <row r="224">
          <cell r="A224">
            <v>3</v>
          </cell>
          <cell r="B224">
            <v>260</v>
          </cell>
          <cell r="C224">
            <v>10</v>
          </cell>
          <cell r="D224">
            <v>1</v>
          </cell>
          <cell r="E224">
            <v>99</v>
          </cell>
          <cell r="F224">
            <v>80101507</v>
          </cell>
          <cell r="G224">
            <v>59</v>
          </cell>
          <cell r="H224" t="str">
            <v xml:space="preserve"> Programa, Manuales y Propuesta de Normativa para la Optimización de Flota </v>
          </cell>
          <cell r="I224">
            <v>6545454.5454545449</v>
          </cell>
          <cell r="J224">
            <v>0</v>
          </cell>
          <cell r="K224">
            <v>1</v>
          </cell>
          <cell r="L224">
            <v>0</v>
          </cell>
          <cell r="Q224">
            <v>0</v>
          </cell>
          <cell r="S224">
            <v>0</v>
          </cell>
        </row>
        <row r="225">
          <cell r="A225">
            <v>3</v>
          </cell>
          <cell r="B225">
            <v>260</v>
          </cell>
          <cell r="C225">
            <v>10</v>
          </cell>
          <cell r="D225">
            <v>1</v>
          </cell>
          <cell r="E225">
            <v>99</v>
          </cell>
          <cell r="F225">
            <v>80101507</v>
          </cell>
          <cell r="G225">
            <v>59</v>
          </cell>
          <cell r="H225" t="str">
            <v>Implementación de soluciones en los Mercados y Vendedores Informales</v>
          </cell>
          <cell r="I225">
            <v>108000000</v>
          </cell>
          <cell r="J225">
            <v>1</v>
          </cell>
          <cell r="K225">
            <v>1</v>
          </cell>
          <cell r="L225">
            <v>108000000</v>
          </cell>
          <cell r="Q225">
            <v>27000000</v>
          </cell>
          <cell r="S225">
            <v>27000000</v>
          </cell>
          <cell r="U225">
            <v>27000000</v>
          </cell>
          <cell r="W225">
            <v>27000000</v>
          </cell>
        </row>
        <row r="226">
          <cell r="A226">
            <v>3</v>
          </cell>
          <cell r="B226">
            <v>260</v>
          </cell>
          <cell r="C226">
            <v>10</v>
          </cell>
          <cell r="D226">
            <v>1</v>
          </cell>
          <cell r="E226">
            <v>99</v>
          </cell>
          <cell r="F226">
            <v>80101507</v>
          </cell>
          <cell r="G226">
            <v>59</v>
          </cell>
          <cell r="H226" t="str">
            <v>Monitoreo de impactos sociales del proyecto</v>
          </cell>
          <cell r="I226">
            <v>6136425</v>
          </cell>
          <cell r="J226">
            <v>1</v>
          </cell>
          <cell r="K226">
            <v>1</v>
          </cell>
          <cell r="L226">
            <v>6136425</v>
          </cell>
          <cell r="Q226">
            <v>1534106.25</v>
          </cell>
          <cell r="S226">
            <v>1534106.25</v>
          </cell>
          <cell r="U226">
            <v>1534106.25</v>
          </cell>
          <cell r="W226">
            <v>1534106.25</v>
          </cell>
        </row>
        <row r="227">
          <cell r="A227">
            <v>3</v>
          </cell>
          <cell r="B227">
            <v>260</v>
          </cell>
          <cell r="C227">
            <v>10</v>
          </cell>
          <cell r="D227">
            <v>1</v>
          </cell>
          <cell r="E227">
            <v>99</v>
          </cell>
          <cell r="F227">
            <v>80101507</v>
          </cell>
          <cell r="G227">
            <v>59</v>
          </cell>
          <cell r="H227" t="str">
            <v xml:space="preserve"> Consultorías externas para la UEEP</v>
          </cell>
          <cell r="I227">
            <v>54580909.090909094</v>
          </cell>
          <cell r="J227">
            <v>1</v>
          </cell>
          <cell r="K227">
            <v>1</v>
          </cell>
          <cell r="L227">
            <v>54580909.090909094</v>
          </cell>
          <cell r="Q227">
            <v>13645227.272727273</v>
          </cell>
          <cell r="S227">
            <v>13645227.272727273</v>
          </cell>
          <cell r="U227">
            <v>13645227.272727273</v>
          </cell>
          <cell r="W227">
            <v>13645227.272727273</v>
          </cell>
        </row>
        <row r="228">
          <cell r="A228">
            <v>3</v>
          </cell>
          <cell r="B228">
            <v>260</v>
          </cell>
          <cell r="C228">
            <v>10</v>
          </cell>
          <cell r="D228">
            <v>1</v>
          </cell>
          <cell r="E228">
            <v>99</v>
          </cell>
          <cell r="F228">
            <v>80101507</v>
          </cell>
          <cell r="G228">
            <v>59</v>
          </cell>
          <cell r="H228" t="str">
            <v>Consultoría de apoyo para supervisiones</v>
          </cell>
          <cell r="I228">
            <v>12272727.272727272</v>
          </cell>
          <cell r="J228">
            <v>0</v>
          </cell>
          <cell r="K228">
            <v>1</v>
          </cell>
          <cell r="L228">
            <v>0</v>
          </cell>
          <cell r="Q228">
            <v>0</v>
          </cell>
          <cell r="S228">
            <v>0</v>
          </cell>
          <cell r="U228">
            <v>0</v>
          </cell>
          <cell r="W228">
            <v>0</v>
          </cell>
        </row>
        <row r="229">
          <cell r="A229">
            <v>3</v>
          </cell>
          <cell r="B229">
            <v>260</v>
          </cell>
          <cell r="C229">
            <v>10</v>
          </cell>
          <cell r="D229">
            <v>1</v>
          </cell>
          <cell r="E229">
            <v>99</v>
          </cell>
          <cell r="F229">
            <v>80101507</v>
          </cell>
          <cell r="G229">
            <v>59</v>
          </cell>
          <cell r="H229" t="str">
            <v xml:space="preserve"> Contratación de firma independiente para auditoría de Estados Financieros del Programa</v>
          </cell>
          <cell r="I229">
            <v>18409050</v>
          </cell>
          <cell r="J229">
            <v>1</v>
          </cell>
          <cell r="K229">
            <v>1</v>
          </cell>
          <cell r="L229">
            <v>18409050</v>
          </cell>
          <cell r="Q229">
            <v>4602262.5</v>
          </cell>
          <cell r="S229">
            <v>4602262.5</v>
          </cell>
          <cell r="U229">
            <v>4602262.5</v>
          </cell>
          <cell r="W229">
            <v>4602262.5</v>
          </cell>
        </row>
        <row r="230">
          <cell r="B230">
            <v>260</v>
          </cell>
          <cell r="C230">
            <v>10</v>
          </cell>
          <cell r="D230">
            <v>1</v>
          </cell>
          <cell r="E230">
            <v>99</v>
          </cell>
          <cell r="F230">
            <v>80101507</v>
          </cell>
          <cell r="H230" t="str">
            <v xml:space="preserve">Fiscalizacion de obras de mejoramiento urbano </v>
          </cell>
          <cell r="I230">
            <v>1636200</v>
          </cell>
          <cell r="J230">
            <v>1</v>
          </cell>
          <cell r="K230">
            <v>1</v>
          </cell>
          <cell r="L230">
            <v>1636200</v>
          </cell>
        </row>
        <row r="231">
          <cell r="B231">
            <v>260</v>
          </cell>
          <cell r="C231">
            <v>10</v>
          </cell>
          <cell r="D231">
            <v>1</v>
          </cell>
          <cell r="E231">
            <v>99</v>
          </cell>
          <cell r="F231">
            <v>80101507</v>
          </cell>
          <cell r="G231">
            <v>59</v>
          </cell>
          <cell r="H231" t="str">
            <v>Consulrotia para estudios prediales y catastro</v>
          </cell>
          <cell r="I231">
            <v>31500000</v>
          </cell>
          <cell r="J231">
            <v>1</v>
          </cell>
          <cell r="K231">
            <v>1</v>
          </cell>
          <cell r="L231">
            <v>31500000</v>
          </cell>
        </row>
        <row r="232">
          <cell r="A232">
            <v>2</v>
          </cell>
          <cell r="B232">
            <v>260</v>
          </cell>
          <cell r="C232">
            <v>10</v>
          </cell>
          <cell r="D232">
            <v>1</v>
          </cell>
          <cell r="E232">
            <v>99</v>
          </cell>
          <cell r="F232">
            <v>80101507</v>
          </cell>
          <cell r="G232">
            <v>59</v>
          </cell>
          <cell r="H232" t="str">
            <v>Líneas de base de la calidad del aire y de los niveles de ruidos en el corredor</v>
          </cell>
          <cell r="I232">
            <v>21272850</v>
          </cell>
          <cell r="J232">
            <v>1</v>
          </cell>
          <cell r="K232">
            <v>1</v>
          </cell>
          <cell r="L232">
            <v>21272850</v>
          </cell>
          <cell r="Q232">
            <v>5318212.5</v>
          </cell>
          <cell r="S232">
            <v>5318212.5</v>
          </cell>
          <cell r="U232">
            <v>5318212.5</v>
          </cell>
          <cell r="W232">
            <v>5318212.5</v>
          </cell>
        </row>
        <row r="233">
          <cell r="B233">
            <v>340</v>
          </cell>
          <cell r="C233">
            <v>20</v>
          </cell>
          <cell r="D233">
            <v>401</v>
          </cell>
          <cell r="E233">
            <v>99</v>
          </cell>
          <cell r="F233" t="str">
            <v>BIENES DE CONSUMO OFIC.E INSUMOS</v>
          </cell>
          <cell r="L233">
            <v>0</v>
          </cell>
          <cell r="N233">
            <v>0</v>
          </cell>
          <cell r="O233">
            <v>0</v>
          </cell>
          <cell r="P233">
            <v>0</v>
          </cell>
          <cell r="Q233">
            <v>0</v>
          </cell>
          <cell r="R233">
            <v>0</v>
          </cell>
          <cell r="S233">
            <v>0</v>
          </cell>
          <cell r="T233">
            <v>0</v>
          </cell>
          <cell r="U233">
            <v>0</v>
          </cell>
          <cell r="V233">
            <v>0</v>
          </cell>
          <cell r="W233">
            <v>0</v>
          </cell>
          <cell r="X233">
            <v>0</v>
          </cell>
          <cell r="Y233">
            <v>0</v>
          </cell>
        </row>
        <row r="234">
          <cell r="A234">
            <v>4</v>
          </cell>
          <cell r="B234">
            <v>340</v>
          </cell>
          <cell r="C234">
            <v>20</v>
          </cell>
          <cell r="D234">
            <v>401</v>
          </cell>
          <cell r="E234">
            <v>99</v>
          </cell>
          <cell r="G234">
            <v>145</v>
          </cell>
          <cell r="H234" t="str">
            <v xml:space="preserve"> Gastos Varios</v>
          </cell>
          <cell r="I234">
            <v>214200000</v>
          </cell>
          <cell r="J234">
            <v>0</v>
          </cell>
          <cell r="K234">
            <v>1</v>
          </cell>
          <cell r="L234">
            <v>0</v>
          </cell>
          <cell r="Q234">
            <v>0</v>
          </cell>
          <cell r="S234">
            <v>0</v>
          </cell>
          <cell r="U234">
            <v>0</v>
          </cell>
          <cell r="W234">
            <v>0</v>
          </cell>
        </row>
        <row r="235">
          <cell r="B235">
            <v>340</v>
          </cell>
          <cell r="C235">
            <v>10</v>
          </cell>
          <cell r="D235">
            <v>1</v>
          </cell>
          <cell r="E235">
            <v>99</v>
          </cell>
          <cell r="F235" t="str">
            <v>BIENES DE CONSUMO OFIC.E INSUMOS</v>
          </cell>
          <cell r="L235">
            <v>0</v>
          </cell>
          <cell r="N235">
            <v>0</v>
          </cell>
          <cell r="O235">
            <v>0</v>
          </cell>
          <cell r="P235">
            <v>0</v>
          </cell>
          <cell r="Q235">
            <v>0</v>
          </cell>
          <cell r="R235">
            <v>0</v>
          </cell>
          <cell r="S235">
            <v>0</v>
          </cell>
          <cell r="T235">
            <v>0</v>
          </cell>
          <cell r="U235">
            <v>0</v>
          </cell>
          <cell r="V235">
            <v>0</v>
          </cell>
          <cell r="W235">
            <v>0</v>
          </cell>
          <cell r="X235">
            <v>0</v>
          </cell>
          <cell r="Y235">
            <v>0</v>
          </cell>
        </row>
        <row r="236">
          <cell r="A236">
            <v>4</v>
          </cell>
          <cell r="B236">
            <v>340</v>
          </cell>
          <cell r="C236">
            <v>10</v>
          </cell>
          <cell r="D236">
            <v>1</v>
          </cell>
          <cell r="E236">
            <v>99</v>
          </cell>
          <cell r="G236">
            <v>145</v>
          </cell>
          <cell r="H236" t="str">
            <v xml:space="preserve"> Gastos Varios</v>
          </cell>
          <cell r="I236">
            <v>21420000</v>
          </cell>
          <cell r="J236">
            <v>0</v>
          </cell>
          <cell r="K236">
            <v>1</v>
          </cell>
          <cell r="L236">
            <v>0</v>
          </cell>
          <cell r="N236">
            <v>0</v>
          </cell>
          <cell r="O236">
            <v>0</v>
          </cell>
          <cell r="P236">
            <v>0</v>
          </cell>
          <cell r="Q236">
            <v>0</v>
          </cell>
          <cell r="R236">
            <v>0</v>
          </cell>
          <cell r="S236">
            <v>0</v>
          </cell>
          <cell r="T236">
            <v>0</v>
          </cell>
          <cell r="Y236">
            <v>0</v>
          </cell>
        </row>
        <row r="237">
          <cell r="B237">
            <v>510</v>
          </cell>
          <cell r="C237">
            <v>20</v>
          </cell>
          <cell r="D237">
            <v>401</v>
          </cell>
          <cell r="E237">
            <v>99</v>
          </cell>
          <cell r="F237" t="str">
            <v>ADQUISICION DE INMUEBLES</v>
          </cell>
          <cell r="L237">
            <v>9875457818.181818</v>
          </cell>
          <cell r="N237">
            <v>0</v>
          </cell>
          <cell r="O237">
            <v>0</v>
          </cell>
          <cell r="P237">
            <v>0</v>
          </cell>
          <cell r="Q237">
            <v>2468864454.5454545</v>
          </cell>
          <cell r="R237">
            <v>0</v>
          </cell>
          <cell r="S237">
            <v>2468864454.5454545</v>
          </cell>
          <cell r="T237">
            <v>0</v>
          </cell>
          <cell r="U237">
            <v>2468864454.5454545</v>
          </cell>
          <cell r="V237">
            <v>0</v>
          </cell>
          <cell r="W237">
            <v>2468864454.5454545</v>
          </cell>
          <cell r="X237">
            <v>0</v>
          </cell>
          <cell r="Y237">
            <v>0</v>
          </cell>
        </row>
        <row r="238">
          <cell r="A238">
            <v>1</v>
          </cell>
          <cell r="B238">
            <v>510</v>
          </cell>
          <cell r="C238">
            <v>20</v>
          </cell>
          <cell r="D238">
            <v>401</v>
          </cell>
          <cell r="E238">
            <v>99</v>
          </cell>
          <cell r="F238">
            <v>72131701</v>
          </cell>
          <cell r="G238">
            <v>1108</v>
          </cell>
          <cell r="H238" t="str">
            <v>Adquisicion del predio para el Centro Comunal y Mirador</v>
          </cell>
          <cell r="I238">
            <v>368181818.18181813</v>
          </cell>
          <cell r="J238">
            <v>1</v>
          </cell>
          <cell r="K238">
            <v>1</v>
          </cell>
          <cell r="L238">
            <v>368181818.18181813</v>
          </cell>
          <cell r="Q238">
            <v>92045454.545454532</v>
          </cell>
          <cell r="S238">
            <v>92045454.545454532</v>
          </cell>
          <cell r="U238">
            <v>92045454.545454532</v>
          </cell>
          <cell r="W238">
            <v>92045454.545454532</v>
          </cell>
        </row>
        <row r="239">
          <cell r="A239">
            <v>1</v>
          </cell>
          <cell r="B239">
            <v>510</v>
          </cell>
          <cell r="C239">
            <v>20</v>
          </cell>
          <cell r="D239">
            <v>401</v>
          </cell>
          <cell r="E239">
            <v>99</v>
          </cell>
          <cell r="F239">
            <v>72131601</v>
          </cell>
          <cell r="G239">
            <v>1108</v>
          </cell>
          <cell r="H239" t="str">
            <v xml:space="preserve"> Adquisicion de predio para Oficiinas de gobierno</v>
          </cell>
          <cell r="I239">
            <v>2863638000</v>
          </cell>
          <cell r="J239">
            <v>1</v>
          </cell>
          <cell r="K239">
            <v>1</v>
          </cell>
          <cell r="L239">
            <v>2863638000</v>
          </cell>
          <cell r="Q239">
            <v>715909500</v>
          </cell>
          <cell r="S239">
            <v>715909500</v>
          </cell>
          <cell r="U239">
            <v>715909500</v>
          </cell>
          <cell r="W239">
            <v>715909500</v>
          </cell>
        </row>
        <row r="240">
          <cell r="A240">
            <v>1</v>
          </cell>
          <cell r="B240">
            <v>510</v>
          </cell>
          <cell r="C240">
            <v>20</v>
          </cell>
          <cell r="D240">
            <v>401</v>
          </cell>
          <cell r="E240">
            <v>99</v>
          </cell>
          <cell r="F240">
            <v>72131601</v>
          </cell>
          <cell r="G240">
            <v>1107</v>
          </cell>
          <cell r="H240" t="str">
            <v>Adquisiciones de Estaciones y Paradas</v>
          </cell>
          <cell r="I240">
            <v>6643638000</v>
          </cell>
          <cell r="J240">
            <v>1</v>
          </cell>
          <cell r="K240">
            <v>1</v>
          </cell>
          <cell r="L240">
            <v>6643638000</v>
          </cell>
          <cell r="Q240">
            <v>1660909500</v>
          </cell>
          <cell r="S240">
            <v>1660909500</v>
          </cell>
          <cell r="U240">
            <v>1660909500</v>
          </cell>
          <cell r="W240">
            <v>1660909500</v>
          </cell>
        </row>
        <row r="242">
          <cell r="B242">
            <v>510</v>
          </cell>
          <cell r="C242">
            <v>10</v>
          </cell>
          <cell r="D242">
            <v>1</v>
          </cell>
          <cell r="E242">
            <v>99</v>
          </cell>
          <cell r="F242" t="str">
            <v>ADQUISICION DE INMUEBLES</v>
          </cell>
          <cell r="H242" t="str">
            <v>|||||||||||</v>
          </cell>
          <cell r="L242">
            <v>987545618.18181825</v>
          </cell>
          <cell r="N242">
            <v>0</v>
          </cell>
          <cell r="O242">
            <v>0</v>
          </cell>
          <cell r="P242">
            <v>0</v>
          </cell>
          <cell r="Q242">
            <v>246886404.54545456</v>
          </cell>
          <cell r="R242">
            <v>0</v>
          </cell>
          <cell r="S242">
            <v>246886404.54545456</v>
          </cell>
          <cell r="T242">
            <v>0</v>
          </cell>
          <cell r="U242">
            <v>246886404.54545456</v>
          </cell>
          <cell r="V242">
            <v>0</v>
          </cell>
          <cell r="W242">
            <v>246886404.54545456</v>
          </cell>
          <cell r="X242">
            <v>0</v>
          </cell>
          <cell r="Y242">
            <v>0</v>
          </cell>
        </row>
        <row r="243">
          <cell r="A243">
            <v>1</v>
          </cell>
          <cell r="B243">
            <v>510</v>
          </cell>
          <cell r="C243">
            <v>10</v>
          </cell>
          <cell r="D243">
            <v>1</v>
          </cell>
          <cell r="E243">
            <v>99</v>
          </cell>
          <cell r="F243">
            <v>72131701</v>
          </cell>
          <cell r="G243">
            <v>1108</v>
          </cell>
          <cell r="H243" t="str">
            <v>Adquisicion del predio para el Centro Comunal y Mirador</v>
          </cell>
          <cell r="I243">
            <v>36818181.818181813</v>
          </cell>
          <cell r="J243">
            <v>1</v>
          </cell>
          <cell r="K243">
            <v>1</v>
          </cell>
          <cell r="L243">
            <v>36818181.818181813</v>
          </cell>
          <cell r="Q243">
            <v>9204545.4545454532</v>
          </cell>
          <cell r="S243">
            <v>9204545.4545454532</v>
          </cell>
          <cell r="U243">
            <v>9204545.4545454532</v>
          </cell>
          <cell r="W243">
            <v>9204545.4545454532</v>
          </cell>
        </row>
        <row r="244">
          <cell r="A244">
            <v>1</v>
          </cell>
          <cell r="B244">
            <v>510</v>
          </cell>
          <cell r="C244">
            <v>10</v>
          </cell>
          <cell r="D244">
            <v>1</v>
          </cell>
          <cell r="E244">
            <v>99</v>
          </cell>
          <cell r="F244">
            <v>72131601</v>
          </cell>
          <cell r="G244">
            <v>1108</v>
          </cell>
          <cell r="H244" t="str">
            <v xml:space="preserve"> Adquisicion de predio para Oficiinas de gobierno</v>
          </cell>
          <cell r="I244">
            <v>286363636.36363637</v>
          </cell>
          <cell r="J244">
            <v>1</v>
          </cell>
          <cell r="K244">
            <v>1</v>
          </cell>
          <cell r="L244">
            <v>286363636.36363637</v>
          </cell>
          <cell r="Q244">
            <v>71590909.090909094</v>
          </cell>
          <cell r="S244">
            <v>71590909.090909094</v>
          </cell>
          <cell r="U244">
            <v>71590909.090909094</v>
          </cell>
          <cell r="W244">
            <v>71590909.090909094</v>
          </cell>
        </row>
        <row r="245">
          <cell r="A245">
            <v>1</v>
          </cell>
          <cell r="B245">
            <v>510</v>
          </cell>
          <cell r="C245">
            <v>10</v>
          </cell>
          <cell r="D245">
            <v>1</v>
          </cell>
          <cell r="E245">
            <v>99</v>
          </cell>
          <cell r="F245">
            <v>72131601</v>
          </cell>
          <cell r="G245">
            <v>1108</v>
          </cell>
          <cell r="H245" t="str">
            <v>Adquisiciones de Estaciones y Paradas</v>
          </cell>
          <cell r="I245">
            <v>664363800</v>
          </cell>
          <cell r="J245">
            <v>1</v>
          </cell>
          <cell r="K245">
            <v>1</v>
          </cell>
          <cell r="L245">
            <v>664363800</v>
          </cell>
          <cell r="Q245">
            <v>166090950</v>
          </cell>
          <cell r="S245">
            <v>166090950</v>
          </cell>
          <cell r="U245">
            <v>166090950</v>
          </cell>
          <cell r="W245">
            <v>166090950</v>
          </cell>
        </row>
        <row r="246">
          <cell r="B246">
            <v>520</v>
          </cell>
          <cell r="C246">
            <v>20</v>
          </cell>
          <cell r="D246">
            <v>401</v>
          </cell>
          <cell r="E246">
            <v>99</v>
          </cell>
          <cell r="F246" t="str">
            <v>CONSTRUCCIONES</v>
          </cell>
          <cell r="L246">
            <v>26369142750</v>
          </cell>
          <cell r="N246">
            <v>0</v>
          </cell>
          <cell r="O246">
            <v>0</v>
          </cell>
          <cell r="P246">
            <v>0</v>
          </cell>
          <cell r="Q246">
            <v>6592285687.5</v>
          </cell>
          <cell r="R246">
            <v>0</v>
          </cell>
          <cell r="S246">
            <v>6592285687.5</v>
          </cell>
          <cell r="T246">
            <v>0</v>
          </cell>
          <cell r="U246">
            <v>6592285687.5</v>
          </cell>
          <cell r="V246">
            <v>0</v>
          </cell>
          <cell r="W246">
            <v>6592285687.5</v>
          </cell>
          <cell r="X246">
            <v>0</v>
          </cell>
          <cell r="Y246">
            <v>0</v>
          </cell>
        </row>
        <row r="247">
          <cell r="A247">
            <v>1</v>
          </cell>
          <cell r="B247">
            <v>520</v>
          </cell>
          <cell r="C247">
            <v>20</v>
          </cell>
          <cell r="D247">
            <v>401</v>
          </cell>
          <cell r="E247">
            <v>99</v>
          </cell>
          <cell r="F247">
            <v>72131701</v>
          </cell>
          <cell r="G247">
            <v>1108</v>
          </cell>
          <cell r="H247" t="str">
            <v xml:space="preserve"> Obra: Saneamiento Arroyos Jaen segunda Etapa y Jardín</v>
          </cell>
          <cell r="I247">
            <v>1718181000</v>
          </cell>
          <cell r="J247">
            <v>1</v>
          </cell>
          <cell r="K247">
            <v>1</v>
          </cell>
          <cell r="L247">
            <v>1718181000</v>
          </cell>
          <cell r="Q247">
            <v>429545250</v>
          </cell>
          <cell r="S247">
            <v>429545250</v>
          </cell>
          <cell r="U247">
            <v>429545250</v>
          </cell>
          <cell r="W247">
            <v>429545250</v>
          </cell>
        </row>
        <row r="248">
          <cell r="A248">
            <v>1</v>
          </cell>
          <cell r="B248">
            <v>520</v>
          </cell>
          <cell r="C248">
            <v>20</v>
          </cell>
          <cell r="D248">
            <v>401</v>
          </cell>
          <cell r="E248">
            <v>99</v>
          </cell>
          <cell r="F248">
            <v>72131701</v>
          </cell>
          <cell r="G248">
            <v>1108</v>
          </cell>
          <cell r="H248" t="str">
            <v xml:space="preserve"> Obra de  desagüe pluvial, cloacal, agua potable y redes eléctricas, telefonia y fibra optica</v>
          </cell>
          <cell r="I248">
            <v>208635750</v>
          </cell>
          <cell r="J248">
            <v>1</v>
          </cell>
          <cell r="K248">
            <v>1</v>
          </cell>
          <cell r="L248">
            <v>208635750</v>
          </cell>
          <cell r="Q248">
            <v>52158937.5</v>
          </cell>
          <cell r="S248">
            <v>52158937.5</v>
          </cell>
          <cell r="U248">
            <v>52158937.5</v>
          </cell>
          <cell r="W248">
            <v>52158937.5</v>
          </cell>
        </row>
        <row r="249">
          <cell r="A249">
            <v>1</v>
          </cell>
          <cell r="B249">
            <v>520</v>
          </cell>
          <cell r="C249">
            <v>20</v>
          </cell>
          <cell r="D249">
            <v>401</v>
          </cell>
          <cell r="E249">
            <v>99</v>
          </cell>
          <cell r="F249">
            <v>72131601</v>
          </cell>
          <cell r="G249">
            <v>1108</v>
          </cell>
          <cell r="H249" t="str">
            <v>Obra: Construccion de espacios abiertos de uso publico</v>
          </cell>
          <cell r="I249">
            <v>141750000</v>
          </cell>
          <cell r="J249">
            <v>1</v>
          </cell>
          <cell r="K249">
            <v>1</v>
          </cell>
          <cell r="L249">
            <v>141750000</v>
          </cell>
          <cell r="Q249">
            <v>35437500</v>
          </cell>
          <cell r="S249">
            <v>35437500</v>
          </cell>
          <cell r="U249">
            <v>35437500</v>
          </cell>
          <cell r="W249">
            <v>35437500</v>
          </cell>
        </row>
        <row r="250">
          <cell r="A250">
            <v>1</v>
          </cell>
          <cell r="B250">
            <v>520</v>
          </cell>
          <cell r="C250">
            <v>20</v>
          </cell>
          <cell r="D250">
            <v>303</v>
          </cell>
          <cell r="E250">
            <v>0</v>
          </cell>
          <cell r="F250">
            <v>72131601</v>
          </cell>
          <cell r="G250">
            <v>1108</v>
          </cell>
          <cell r="H250" t="str">
            <v xml:space="preserve"> Obra Regularización de servicios básicos y redes en  el desarrollo del enlace vial de las sedes de los tres Poderes del Estado . Incluye la Regularización y tratamiento de la infraestructura vial.</v>
          </cell>
          <cell r="I250">
            <v>7200000000</v>
          </cell>
          <cell r="J250">
            <v>1</v>
          </cell>
          <cell r="K250">
            <v>1</v>
          </cell>
          <cell r="L250">
            <v>7200000000</v>
          </cell>
          <cell r="Q250">
            <v>1800000000</v>
          </cell>
          <cell r="S250">
            <v>1800000000</v>
          </cell>
          <cell r="U250">
            <v>1800000000</v>
          </cell>
          <cell r="W250">
            <v>1800000000</v>
          </cell>
        </row>
        <row r="251">
          <cell r="A251">
            <v>1</v>
          </cell>
          <cell r="B251">
            <v>520</v>
          </cell>
          <cell r="C251">
            <v>20</v>
          </cell>
          <cell r="D251">
            <v>401</v>
          </cell>
          <cell r="E251">
            <v>99</v>
          </cell>
          <cell r="F251">
            <v>72131601</v>
          </cell>
          <cell r="G251">
            <v>1108</v>
          </cell>
          <cell r="H251" t="str">
            <v xml:space="preserve"> Obra Regularización de servicios básicos y redes en  el desarrollo del enlace vial de las sedes de los tres Poderes del Estado . Incluye la Regularización y tratamiento de la infraestructura vial.</v>
          </cell>
          <cell r="I251">
            <v>1002847500</v>
          </cell>
          <cell r="J251">
            <v>1</v>
          </cell>
          <cell r="K251">
            <v>1</v>
          </cell>
          <cell r="L251">
            <v>1002847500</v>
          </cell>
          <cell r="Q251">
            <v>250711875</v>
          </cell>
          <cell r="S251">
            <v>250711875</v>
          </cell>
          <cell r="U251">
            <v>250711875</v>
          </cell>
          <cell r="W251">
            <v>250711875</v>
          </cell>
        </row>
        <row r="252">
          <cell r="A252">
            <v>1</v>
          </cell>
          <cell r="B252">
            <v>520</v>
          </cell>
          <cell r="C252">
            <v>20</v>
          </cell>
          <cell r="D252">
            <v>401</v>
          </cell>
          <cell r="E252">
            <v>99</v>
          </cell>
          <cell r="F252">
            <v>80101507</v>
          </cell>
          <cell r="G252">
            <v>1108</v>
          </cell>
          <cell r="H252" t="str">
            <v>Obra: Restauración de Edificio Histórico</v>
          </cell>
          <cell r="I252">
            <v>3620452500</v>
          </cell>
          <cell r="J252">
            <v>1</v>
          </cell>
          <cell r="K252">
            <v>1</v>
          </cell>
          <cell r="L252">
            <v>3620452500</v>
          </cell>
          <cell r="Q252">
            <v>905113125</v>
          </cell>
          <cell r="S252">
            <v>905113125</v>
          </cell>
          <cell r="U252">
            <v>905113125</v>
          </cell>
          <cell r="W252">
            <v>905113125</v>
          </cell>
        </row>
        <row r="253">
          <cell r="A253">
            <v>2</v>
          </cell>
          <cell r="B253">
            <v>520</v>
          </cell>
          <cell r="C253">
            <v>20</v>
          </cell>
          <cell r="D253">
            <v>303</v>
          </cell>
          <cell r="E253">
            <v>0</v>
          </cell>
          <cell r="F253">
            <v>72131701</v>
          </cell>
          <cell r="G253">
            <v>1107</v>
          </cell>
          <cell r="H253" t="str">
            <v>Construcción del corredor troncal</v>
          </cell>
          <cell r="I253">
            <v>7488084150</v>
          </cell>
          <cell r="J253">
            <v>0</v>
          </cell>
          <cell r="K253">
            <v>1</v>
          </cell>
          <cell r="L253">
            <v>0</v>
          </cell>
          <cell r="Q253">
            <v>0</v>
          </cell>
          <cell r="S253">
            <v>0</v>
          </cell>
          <cell r="U253">
            <v>0</v>
          </cell>
          <cell r="W253">
            <v>0</v>
          </cell>
        </row>
        <row r="254">
          <cell r="A254">
            <v>2</v>
          </cell>
          <cell r="B254">
            <v>520</v>
          </cell>
          <cell r="C254">
            <v>20</v>
          </cell>
          <cell r="D254">
            <v>401</v>
          </cell>
          <cell r="E254">
            <v>99</v>
          </cell>
          <cell r="F254">
            <v>72131701</v>
          </cell>
          <cell r="G254">
            <v>1107</v>
          </cell>
          <cell r="H254" t="str">
            <v>Construcción del corredor troncal</v>
          </cell>
          <cell r="I254">
            <v>34796310750</v>
          </cell>
          <cell r="J254">
            <v>0</v>
          </cell>
          <cell r="K254">
            <v>1</v>
          </cell>
          <cell r="L254">
            <v>0</v>
          </cell>
          <cell r="Q254">
            <v>0</v>
          </cell>
          <cell r="S254">
            <v>0</v>
          </cell>
          <cell r="U254">
            <v>0</v>
          </cell>
          <cell r="W254">
            <v>0</v>
          </cell>
        </row>
        <row r="255">
          <cell r="A255">
            <v>2</v>
          </cell>
          <cell r="B255">
            <v>520</v>
          </cell>
          <cell r="C255">
            <v>20</v>
          </cell>
          <cell r="D255">
            <v>401</v>
          </cell>
          <cell r="E255">
            <v>99</v>
          </cell>
          <cell r="F255">
            <v>72131601</v>
          </cell>
          <cell r="G255">
            <v>1107</v>
          </cell>
          <cell r="H255" t="str">
            <v xml:space="preserve">construcciòn de Redes </v>
          </cell>
          <cell r="I255">
            <v>13909090909.090908</v>
          </cell>
          <cell r="J255">
            <v>0</v>
          </cell>
          <cell r="K255">
            <v>1</v>
          </cell>
          <cell r="L255">
            <v>0</v>
          </cell>
          <cell r="Q255">
            <v>0</v>
          </cell>
          <cell r="S255">
            <v>0</v>
          </cell>
          <cell r="U255">
            <v>0</v>
          </cell>
          <cell r="W255">
            <v>0</v>
          </cell>
        </row>
        <row r="256">
          <cell r="A256">
            <v>2</v>
          </cell>
          <cell r="B256">
            <v>520</v>
          </cell>
          <cell r="C256">
            <v>20</v>
          </cell>
          <cell r="D256">
            <v>303</v>
          </cell>
          <cell r="E256">
            <v>0</v>
          </cell>
          <cell r="F256">
            <v>72131601</v>
          </cell>
          <cell r="G256">
            <v>1107</v>
          </cell>
          <cell r="H256" t="str">
            <v>Construcción de la Terminal Asunción</v>
          </cell>
          <cell r="I256">
            <v>2565000000</v>
          </cell>
          <cell r="J256">
            <v>0</v>
          </cell>
          <cell r="K256">
            <v>1</v>
          </cell>
          <cell r="L256">
            <v>0</v>
          </cell>
          <cell r="Q256">
            <v>0</v>
          </cell>
          <cell r="S256">
            <v>0</v>
          </cell>
          <cell r="U256">
            <v>0</v>
          </cell>
          <cell r="W256">
            <v>0</v>
          </cell>
        </row>
        <row r="257">
          <cell r="A257">
            <v>2</v>
          </cell>
          <cell r="B257">
            <v>520</v>
          </cell>
          <cell r="C257">
            <v>20</v>
          </cell>
          <cell r="D257">
            <v>401</v>
          </cell>
          <cell r="E257">
            <v>99</v>
          </cell>
          <cell r="F257">
            <v>72131601</v>
          </cell>
          <cell r="G257">
            <v>1107</v>
          </cell>
          <cell r="H257" t="str">
            <v>Construcción de la Terminal Asunción</v>
          </cell>
          <cell r="I257">
            <v>298636200</v>
          </cell>
          <cell r="J257">
            <v>0</v>
          </cell>
          <cell r="K257">
            <v>1</v>
          </cell>
          <cell r="L257">
            <v>0</v>
          </cell>
          <cell r="Q257">
            <v>0</v>
          </cell>
          <cell r="S257">
            <v>0</v>
          </cell>
          <cell r="U257">
            <v>0</v>
          </cell>
          <cell r="W257">
            <v>0</v>
          </cell>
        </row>
        <row r="258">
          <cell r="A258">
            <v>2</v>
          </cell>
          <cell r="B258">
            <v>520</v>
          </cell>
          <cell r="C258">
            <v>20</v>
          </cell>
          <cell r="D258">
            <v>401</v>
          </cell>
          <cell r="E258">
            <v>99</v>
          </cell>
          <cell r="F258">
            <v>80101507</v>
          </cell>
          <cell r="G258">
            <v>1107</v>
          </cell>
          <cell r="H258" t="str">
            <v>Construcción de la Terminal de San Lorenzo</v>
          </cell>
          <cell r="I258">
            <v>9204547500</v>
          </cell>
          <cell r="J258">
            <v>1</v>
          </cell>
          <cell r="K258">
            <v>1</v>
          </cell>
          <cell r="L258">
            <v>9204547500</v>
          </cell>
          <cell r="Q258">
            <v>2301136875</v>
          </cell>
          <cell r="S258">
            <v>2301136875</v>
          </cell>
          <cell r="U258">
            <v>2301136875</v>
          </cell>
          <cell r="W258">
            <v>2301136875</v>
          </cell>
        </row>
        <row r="259">
          <cell r="A259">
            <v>2</v>
          </cell>
          <cell r="B259">
            <v>520</v>
          </cell>
          <cell r="C259">
            <v>20</v>
          </cell>
          <cell r="D259">
            <v>303</v>
          </cell>
          <cell r="E259">
            <v>0</v>
          </cell>
          <cell r="F259">
            <v>80101507</v>
          </cell>
          <cell r="G259">
            <v>1107</v>
          </cell>
          <cell r="H259" t="str">
            <v xml:space="preserve">Construcción del Terminal Intermedia </v>
          </cell>
          <cell r="I259">
            <v>3681818181.8181815</v>
          </cell>
          <cell r="J259">
            <v>0</v>
          </cell>
          <cell r="K259">
            <v>1</v>
          </cell>
          <cell r="L259">
            <v>0</v>
          </cell>
          <cell r="Q259">
            <v>0</v>
          </cell>
          <cell r="S259">
            <v>0</v>
          </cell>
          <cell r="U259">
            <v>0</v>
          </cell>
          <cell r="W259">
            <v>0</v>
          </cell>
        </row>
        <row r="260">
          <cell r="A260">
            <v>2</v>
          </cell>
          <cell r="B260">
            <v>520</v>
          </cell>
          <cell r="C260">
            <v>20</v>
          </cell>
          <cell r="D260">
            <v>303</v>
          </cell>
          <cell r="E260">
            <v>0</v>
          </cell>
          <cell r="F260">
            <v>80101507</v>
          </cell>
          <cell r="G260">
            <v>1107</v>
          </cell>
          <cell r="H260" t="str">
            <v>Construcción de Patios</v>
          </cell>
          <cell r="I260">
            <v>4295454545.454545</v>
          </cell>
          <cell r="J260">
            <v>0</v>
          </cell>
          <cell r="K260">
            <v>1</v>
          </cell>
          <cell r="L260">
            <v>0</v>
          </cell>
          <cell r="Q260">
            <v>0</v>
          </cell>
          <cell r="S260">
            <v>0</v>
          </cell>
          <cell r="U260">
            <v>0</v>
          </cell>
          <cell r="W260">
            <v>0</v>
          </cell>
        </row>
        <row r="261">
          <cell r="A261">
            <v>2</v>
          </cell>
          <cell r="B261">
            <v>520</v>
          </cell>
          <cell r="C261">
            <v>20</v>
          </cell>
          <cell r="D261">
            <v>401</v>
          </cell>
          <cell r="E261">
            <v>99</v>
          </cell>
          <cell r="F261">
            <v>80101507</v>
          </cell>
          <cell r="G261">
            <v>1107</v>
          </cell>
          <cell r="H261" t="str">
            <v xml:space="preserve"> Obras de Mejoramiento Urbanístico y Paisajístico a lo largo del corredor</v>
          </cell>
          <cell r="I261">
            <v>3272728500</v>
          </cell>
          <cell r="J261">
            <v>1</v>
          </cell>
          <cell r="K261">
            <v>1</v>
          </cell>
          <cell r="L261">
            <v>3272728500</v>
          </cell>
          <cell r="Q261">
            <v>818182125</v>
          </cell>
          <cell r="S261">
            <v>818182125</v>
          </cell>
          <cell r="U261">
            <v>818182125</v>
          </cell>
          <cell r="W261">
            <v>818182125</v>
          </cell>
        </row>
        <row r="262">
          <cell r="A262">
            <v>2</v>
          </cell>
          <cell r="B262">
            <v>520</v>
          </cell>
          <cell r="C262">
            <v>20</v>
          </cell>
          <cell r="D262">
            <v>401</v>
          </cell>
          <cell r="E262">
            <v>99</v>
          </cell>
          <cell r="F262">
            <v>80101507</v>
          </cell>
          <cell r="G262">
            <v>1107</v>
          </cell>
          <cell r="H262" t="str">
            <v xml:space="preserve">Obras para la construcción de la Red de Ciclovias, sistemas peatonales y paradas en el Centro Histórico de Asunción </v>
          </cell>
          <cell r="I262">
            <v>2515909090.909091</v>
          </cell>
          <cell r="J262">
            <v>0</v>
          </cell>
          <cell r="K262">
            <v>1</v>
          </cell>
          <cell r="L262">
            <v>0</v>
          </cell>
          <cell r="Q262">
            <v>0</v>
          </cell>
          <cell r="S262">
            <v>0</v>
          </cell>
          <cell r="U262">
            <v>0</v>
          </cell>
          <cell r="W262">
            <v>0</v>
          </cell>
        </row>
        <row r="263">
          <cell r="B263">
            <v>520</v>
          </cell>
          <cell r="C263">
            <v>10</v>
          </cell>
          <cell r="D263">
            <v>1</v>
          </cell>
          <cell r="E263">
            <v>99</v>
          </cell>
          <cell r="F263" t="str">
            <v>CONSTRUCCIONES</v>
          </cell>
          <cell r="L263">
            <v>2090979061.3636365</v>
          </cell>
          <cell r="N263">
            <v>0</v>
          </cell>
          <cell r="O263">
            <v>0</v>
          </cell>
          <cell r="P263">
            <v>0</v>
          </cell>
          <cell r="Q263">
            <v>522744765.34090912</v>
          </cell>
          <cell r="R263">
            <v>0</v>
          </cell>
          <cell r="S263">
            <v>522744765.34090912</v>
          </cell>
          <cell r="T263">
            <v>0</v>
          </cell>
          <cell r="U263">
            <v>522744765.34090912</v>
          </cell>
          <cell r="V263">
            <v>0</v>
          </cell>
          <cell r="W263">
            <v>522744765.34090912</v>
          </cell>
          <cell r="X263">
            <v>0</v>
          </cell>
          <cell r="Y263">
            <v>0</v>
          </cell>
        </row>
        <row r="264">
          <cell r="A264">
            <v>1</v>
          </cell>
          <cell r="B264">
            <v>520</v>
          </cell>
          <cell r="C264">
            <v>10</v>
          </cell>
          <cell r="D264">
            <v>1</v>
          </cell>
          <cell r="E264">
            <v>99</v>
          </cell>
          <cell r="F264">
            <v>72131701</v>
          </cell>
          <cell r="G264">
            <v>1108</v>
          </cell>
          <cell r="H264" t="str">
            <v xml:space="preserve"> Obra: Saneamiento Arroyos Jaen segunda Etapa y Arrollo Jardín</v>
          </cell>
          <cell r="I264">
            <v>171818100</v>
          </cell>
          <cell r="J264">
            <v>1</v>
          </cell>
          <cell r="K264">
            <v>1</v>
          </cell>
          <cell r="L264">
            <v>171818100</v>
          </cell>
          <cell r="Q264">
            <v>42954525</v>
          </cell>
          <cell r="S264">
            <v>42954525</v>
          </cell>
          <cell r="U264">
            <v>42954525</v>
          </cell>
          <cell r="W264">
            <v>42954525</v>
          </cell>
        </row>
        <row r="265">
          <cell r="A265">
            <v>1</v>
          </cell>
          <cell r="B265">
            <v>520</v>
          </cell>
          <cell r="C265">
            <v>10</v>
          </cell>
          <cell r="D265">
            <v>1</v>
          </cell>
          <cell r="E265">
            <v>99</v>
          </cell>
          <cell r="F265">
            <v>72131701</v>
          </cell>
          <cell r="G265">
            <v>1108</v>
          </cell>
          <cell r="H265" t="str">
            <v xml:space="preserve"> Obra de  desagüe pluvial, cloacal, agua potable y redes eléctricas, telefonia y fibra optica</v>
          </cell>
          <cell r="I265">
            <v>20863575</v>
          </cell>
          <cell r="J265">
            <v>1</v>
          </cell>
          <cell r="K265">
            <v>1</v>
          </cell>
          <cell r="L265">
            <v>20863575</v>
          </cell>
          <cell r="Q265">
            <v>5215893.75</v>
          </cell>
          <cell r="S265">
            <v>5215893.75</v>
          </cell>
          <cell r="U265">
            <v>5215893.75</v>
          </cell>
          <cell r="W265">
            <v>5215893.75</v>
          </cell>
        </row>
        <row r="266">
          <cell r="A266">
            <v>1</v>
          </cell>
          <cell r="B266">
            <v>520</v>
          </cell>
          <cell r="C266">
            <v>10</v>
          </cell>
          <cell r="D266">
            <v>1</v>
          </cell>
          <cell r="E266">
            <v>99</v>
          </cell>
          <cell r="F266">
            <v>72131601</v>
          </cell>
          <cell r="G266">
            <v>1108</v>
          </cell>
          <cell r="H266" t="str">
            <v>Obra: Construccion de espacios abiertos de uso publico</v>
          </cell>
          <cell r="I266">
            <v>14175000</v>
          </cell>
          <cell r="J266">
            <v>1</v>
          </cell>
          <cell r="K266">
            <v>1</v>
          </cell>
          <cell r="L266">
            <v>14175000</v>
          </cell>
          <cell r="Q266">
            <v>3543750</v>
          </cell>
          <cell r="S266">
            <v>3543750</v>
          </cell>
          <cell r="U266">
            <v>3543750</v>
          </cell>
          <cell r="W266">
            <v>3543750</v>
          </cell>
        </row>
        <row r="267">
          <cell r="A267">
            <v>1</v>
          </cell>
          <cell r="B267">
            <v>520</v>
          </cell>
          <cell r="C267">
            <v>10</v>
          </cell>
          <cell r="D267">
            <v>1</v>
          </cell>
          <cell r="E267">
            <v>99</v>
          </cell>
          <cell r="F267">
            <v>72131601</v>
          </cell>
          <cell r="G267">
            <v>1108</v>
          </cell>
          <cell r="H267" t="str">
            <v xml:space="preserve"> Obra Regularización de servicios básicos y redes en  el desarrollo del enlace vial de las sedes de los tres Poderes del Estado . Incluye la Regularización y tratamiento de la infraestructura vial.</v>
          </cell>
          <cell r="I267">
            <v>720000000</v>
          </cell>
          <cell r="J267">
            <v>1</v>
          </cell>
          <cell r="K267">
            <v>1</v>
          </cell>
          <cell r="L267">
            <v>720000000</v>
          </cell>
          <cell r="Q267">
            <v>180000000</v>
          </cell>
          <cell r="S267">
            <v>180000000</v>
          </cell>
          <cell r="U267">
            <v>180000000</v>
          </cell>
          <cell r="W267">
            <v>180000000</v>
          </cell>
        </row>
        <row r="268">
          <cell r="A268">
            <v>1</v>
          </cell>
          <cell r="B268">
            <v>520</v>
          </cell>
          <cell r="C268">
            <v>10</v>
          </cell>
          <cell r="D268">
            <v>1</v>
          </cell>
          <cell r="E268">
            <v>99</v>
          </cell>
          <cell r="F268">
            <v>80101507</v>
          </cell>
          <cell r="G268">
            <v>1108</v>
          </cell>
          <cell r="H268" t="str">
            <v>Obra: Restauración de Edificio Histórico</v>
          </cell>
          <cell r="I268">
            <v>100284750</v>
          </cell>
          <cell r="J268">
            <v>1</v>
          </cell>
          <cell r="K268">
            <v>1</v>
          </cell>
          <cell r="L268">
            <v>100284750</v>
          </cell>
          <cell r="Q268">
            <v>25071187.5</v>
          </cell>
          <cell r="S268">
            <v>25071187.5</v>
          </cell>
          <cell r="U268">
            <v>25071187.5</v>
          </cell>
          <cell r="W268">
            <v>25071187.5</v>
          </cell>
        </row>
        <row r="269">
          <cell r="A269">
            <v>2</v>
          </cell>
          <cell r="B269">
            <v>520</v>
          </cell>
          <cell r="C269">
            <v>10</v>
          </cell>
          <cell r="D269">
            <v>1</v>
          </cell>
          <cell r="E269">
            <v>99</v>
          </cell>
          <cell r="F269">
            <v>72131701</v>
          </cell>
          <cell r="G269">
            <v>1107</v>
          </cell>
          <cell r="H269" t="str">
            <v>Construcción del corredor troncal</v>
          </cell>
          <cell r="I269">
            <v>6747605100</v>
          </cell>
          <cell r="J269">
            <v>0</v>
          </cell>
          <cell r="K269">
            <v>1</v>
          </cell>
          <cell r="L269">
            <v>0</v>
          </cell>
          <cell r="Q269">
            <v>0</v>
          </cell>
          <cell r="S269">
            <v>0</v>
          </cell>
          <cell r="U269">
            <v>0</v>
          </cell>
          <cell r="W269">
            <v>0</v>
          </cell>
        </row>
        <row r="270">
          <cell r="A270">
            <v>2</v>
          </cell>
          <cell r="B270">
            <v>520</v>
          </cell>
          <cell r="C270">
            <v>10</v>
          </cell>
          <cell r="D270">
            <v>1</v>
          </cell>
          <cell r="E270">
            <v>99</v>
          </cell>
          <cell r="F270">
            <v>72131601</v>
          </cell>
          <cell r="G270">
            <v>1107</v>
          </cell>
          <cell r="H270" t="str">
            <v xml:space="preserve">construcciòn de Redes </v>
          </cell>
          <cell r="I270">
            <v>1390909090.909091</v>
          </cell>
          <cell r="J270">
            <v>0</v>
          </cell>
          <cell r="K270">
            <v>1</v>
          </cell>
          <cell r="L270">
            <v>0</v>
          </cell>
          <cell r="Q270">
            <v>0</v>
          </cell>
          <cell r="S270">
            <v>0</v>
          </cell>
          <cell r="U270">
            <v>0</v>
          </cell>
          <cell r="W270">
            <v>0</v>
          </cell>
        </row>
        <row r="271">
          <cell r="A271">
            <v>2</v>
          </cell>
          <cell r="B271">
            <v>520</v>
          </cell>
          <cell r="C271">
            <v>10</v>
          </cell>
          <cell r="D271">
            <v>1</v>
          </cell>
          <cell r="E271">
            <v>99</v>
          </cell>
          <cell r="F271">
            <v>72131601</v>
          </cell>
          <cell r="G271">
            <v>1107</v>
          </cell>
          <cell r="H271" t="str">
            <v>Construcción de la Terminal Asunción</v>
          </cell>
          <cell r="I271">
            <v>286363620.00000006</v>
          </cell>
          <cell r="J271">
            <v>0</v>
          </cell>
          <cell r="K271">
            <v>1</v>
          </cell>
          <cell r="L271">
            <v>0</v>
          </cell>
          <cell r="Q271">
            <v>0</v>
          </cell>
          <cell r="S271">
            <v>0</v>
          </cell>
          <cell r="U271">
            <v>0</v>
          </cell>
          <cell r="W271">
            <v>0</v>
          </cell>
        </row>
        <row r="272">
          <cell r="A272">
            <v>2</v>
          </cell>
          <cell r="B272">
            <v>520</v>
          </cell>
          <cell r="C272">
            <v>10</v>
          </cell>
          <cell r="D272">
            <v>1</v>
          </cell>
          <cell r="E272">
            <v>99</v>
          </cell>
          <cell r="F272">
            <v>80101507</v>
          </cell>
          <cell r="G272">
            <v>1107</v>
          </cell>
          <cell r="H272" t="str">
            <v>Construcción de la Terminal de San Lorenzo</v>
          </cell>
          <cell r="I272">
            <v>736363636.36363637</v>
          </cell>
          <cell r="J272">
            <v>1</v>
          </cell>
          <cell r="K272">
            <v>1</v>
          </cell>
          <cell r="L272">
            <v>736363636.36363637</v>
          </cell>
          <cell r="Q272">
            <v>184090909.09090909</v>
          </cell>
          <cell r="S272">
            <v>184090909.09090909</v>
          </cell>
          <cell r="U272">
            <v>184090909.09090909</v>
          </cell>
          <cell r="W272">
            <v>184090909.09090909</v>
          </cell>
        </row>
        <row r="273">
          <cell r="A273">
            <v>2</v>
          </cell>
          <cell r="B273">
            <v>520</v>
          </cell>
          <cell r="C273">
            <v>10</v>
          </cell>
          <cell r="D273">
            <v>1</v>
          </cell>
          <cell r="E273">
            <v>99</v>
          </cell>
          <cell r="F273">
            <v>80101507</v>
          </cell>
          <cell r="G273">
            <v>1107</v>
          </cell>
          <cell r="H273" t="str">
            <v xml:space="preserve">Construcción del Terminal Intermedia </v>
          </cell>
          <cell r="I273">
            <v>368181818.18181819</v>
          </cell>
          <cell r="J273">
            <v>0</v>
          </cell>
          <cell r="K273">
            <v>1</v>
          </cell>
          <cell r="L273">
            <v>0</v>
          </cell>
          <cell r="Q273">
            <v>0</v>
          </cell>
          <cell r="S273">
            <v>0</v>
          </cell>
          <cell r="U273">
            <v>0</v>
          </cell>
          <cell r="W273">
            <v>0</v>
          </cell>
        </row>
        <row r="274">
          <cell r="A274">
            <v>2</v>
          </cell>
          <cell r="B274">
            <v>520</v>
          </cell>
          <cell r="C274">
            <v>10</v>
          </cell>
          <cell r="D274">
            <v>1</v>
          </cell>
          <cell r="E274">
            <v>99</v>
          </cell>
          <cell r="F274">
            <v>80101507</v>
          </cell>
          <cell r="G274">
            <v>1107</v>
          </cell>
          <cell r="H274" t="str">
            <v>Construcción de Patios</v>
          </cell>
          <cell r="I274">
            <v>429545454.54545456</v>
          </cell>
          <cell r="J274">
            <v>0</v>
          </cell>
          <cell r="K274">
            <v>1</v>
          </cell>
          <cell r="L274">
            <v>0</v>
          </cell>
          <cell r="Q274">
            <v>0</v>
          </cell>
          <cell r="S274">
            <v>0</v>
          </cell>
          <cell r="U274">
            <v>0</v>
          </cell>
          <cell r="W274">
            <v>0</v>
          </cell>
        </row>
        <row r="275">
          <cell r="A275">
            <v>2</v>
          </cell>
          <cell r="B275">
            <v>520</v>
          </cell>
          <cell r="C275">
            <v>10</v>
          </cell>
          <cell r="D275">
            <v>1</v>
          </cell>
          <cell r="E275">
            <v>99</v>
          </cell>
          <cell r="F275">
            <v>80101507</v>
          </cell>
          <cell r="G275">
            <v>1107</v>
          </cell>
          <cell r="H275" t="str">
            <v xml:space="preserve"> Obras de Mejoramiento Urbanístico y Paisajístico a lo largo del corredor</v>
          </cell>
          <cell r="I275">
            <v>327474000</v>
          </cell>
          <cell r="J275">
            <v>1</v>
          </cell>
          <cell r="K275">
            <v>1</v>
          </cell>
          <cell r="L275">
            <v>327474000</v>
          </cell>
          <cell r="Q275">
            <v>81868500</v>
          </cell>
          <cell r="S275">
            <v>81868500</v>
          </cell>
          <cell r="U275">
            <v>81868500</v>
          </cell>
          <cell r="W275">
            <v>81868500</v>
          </cell>
        </row>
        <row r="276">
          <cell r="A276">
            <v>2</v>
          </cell>
          <cell r="B276">
            <v>520</v>
          </cell>
          <cell r="C276">
            <v>10</v>
          </cell>
          <cell r="D276">
            <v>1</v>
          </cell>
          <cell r="E276">
            <v>99</v>
          </cell>
          <cell r="F276">
            <v>80101507</v>
          </cell>
          <cell r="G276">
            <v>1107</v>
          </cell>
          <cell r="H276" t="str">
            <v xml:space="preserve">Obras para la construcción de la Red de Ciclovias, sistemas peatonales y paradas en el Centro Histórico de Asunción </v>
          </cell>
          <cell r="I276">
            <v>251590909.09090909</v>
          </cell>
          <cell r="J276">
            <v>0</v>
          </cell>
          <cell r="K276">
            <v>1</v>
          </cell>
          <cell r="L276">
            <v>0</v>
          </cell>
          <cell r="Q276">
            <v>0</v>
          </cell>
          <cell r="S276">
            <v>0</v>
          </cell>
          <cell r="U276">
            <v>0</v>
          </cell>
          <cell r="W276">
            <v>0</v>
          </cell>
        </row>
        <row r="277">
          <cell r="B277">
            <v>540</v>
          </cell>
          <cell r="C277">
            <v>20</v>
          </cell>
          <cell r="D277">
            <v>401</v>
          </cell>
          <cell r="E277">
            <v>99</v>
          </cell>
          <cell r="F277" t="str">
            <v>ADQ. DE EQ. OFIC. Y COMP.</v>
          </cell>
          <cell r="L277">
            <v>124999999.99999999</v>
          </cell>
          <cell r="N277">
            <v>0</v>
          </cell>
          <cell r="O277">
            <v>0</v>
          </cell>
          <cell r="P277">
            <v>0</v>
          </cell>
          <cell r="Q277">
            <v>31249999.999999996</v>
          </cell>
          <cell r="R277">
            <v>0</v>
          </cell>
          <cell r="S277">
            <v>31249999.999999996</v>
          </cell>
          <cell r="T277">
            <v>0</v>
          </cell>
          <cell r="U277">
            <v>31249999.999999996</v>
          </cell>
          <cell r="V277">
            <v>0</v>
          </cell>
          <cell r="W277">
            <v>31249999.999999996</v>
          </cell>
          <cell r="X277">
            <v>0</v>
          </cell>
          <cell r="Y277">
            <v>0</v>
          </cell>
        </row>
        <row r="278">
          <cell r="A278">
            <v>2</v>
          </cell>
          <cell r="B278">
            <v>540</v>
          </cell>
          <cell r="C278">
            <v>20</v>
          </cell>
          <cell r="D278">
            <v>401</v>
          </cell>
          <cell r="E278">
            <v>99</v>
          </cell>
          <cell r="F278">
            <v>56101532</v>
          </cell>
          <cell r="G278">
            <v>1107</v>
          </cell>
          <cell r="H278" t="str">
            <v>Adquisición de mobiliarios para las oficinas ENTE GESTOR</v>
          </cell>
          <cell r="I278">
            <v>124999999.99999999</v>
          </cell>
          <cell r="J278">
            <v>1</v>
          </cell>
          <cell r="K278">
            <v>1</v>
          </cell>
          <cell r="L278">
            <v>124999999.99999999</v>
          </cell>
          <cell r="Q278">
            <v>31249999.999999996</v>
          </cell>
          <cell r="S278">
            <v>31249999.999999996</v>
          </cell>
          <cell r="U278">
            <v>31249999.999999996</v>
          </cell>
          <cell r="W278">
            <v>31249999.999999996</v>
          </cell>
        </row>
        <row r="279">
          <cell r="B279">
            <v>540</v>
          </cell>
          <cell r="C279">
            <v>10</v>
          </cell>
          <cell r="D279">
            <v>1</v>
          </cell>
          <cell r="E279">
            <v>99</v>
          </cell>
          <cell r="F279" t="str">
            <v>ADQ. DE EQ. OFIC. Y COMP.</v>
          </cell>
          <cell r="L279">
            <v>12500000</v>
          </cell>
          <cell r="N279">
            <v>0</v>
          </cell>
          <cell r="O279">
            <v>0</v>
          </cell>
          <cell r="P279">
            <v>0</v>
          </cell>
          <cell r="Q279">
            <v>3125000</v>
          </cell>
          <cell r="R279">
            <v>0</v>
          </cell>
          <cell r="S279">
            <v>3125000</v>
          </cell>
          <cell r="T279">
            <v>0</v>
          </cell>
          <cell r="U279">
            <v>3125000</v>
          </cell>
          <cell r="V279">
            <v>0</v>
          </cell>
          <cell r="W279">
            <v>3125000</v>
          </cell>
          <cell r="X279">
            <v>0</v>
          </cell>
          <cell r="Y279">
            <v>0</v>
          </cell>
        </row>
        <row r="280">
          <cell r="A280">
            <v>2</v>
          </cell>
          <cell r="B280">
            <v>540</v>
          </cell>
          <cell r="C280">
            <v>10</v>
          </cell>
          <cell r="D280">
            <v>1</v>
          </cell>
          <cell r="E280">
            <v>99</v>
          </cell>
          <cell r="F280">
            <v>56101532</v>
          </cell>
          <cell r="G280">
            <v>1107</v>
          </cell>
          <cell r="H280" t="str">
            <v>Adquisición de mobiliarios para las oficinas ENTE GESTOR</v>
          </cell>
          <cell r="I280">
            <v>12500000</v>
          </cell>
          <cell r="J280">
            <v>1</v>
          </cell>
          <cell r="K280">
            <v>1</v>
          </cell>
          <cell r="L280">
            <v>12500000</v>
          </cell>
          <cell r="Q280">
            <v>3125000</v>
          </cell>
          <cell r="S280">
            <v>3125000</v>
          </cell>
          <cell r="U280">
            <v>3125000</v>
          </cell>
          <cell r="W280">
            <v>3125000</v>
          </cell>
        </row>
        <row r="281">
          <cell r="B281">
            <v>580</v>
          </cell>
          <cell r="C281">
            <v>20</v>
          </cell>
          <cell r="D281">
            <v>401</v>
          </cell>
          <cell r="E281">
            <v>99</v>
          </cell>
          <cell r="F281" t="str">
            <v>ESTUDIOS PROY. INVERSION</v>
          </cell>
          <cell r="L281">
            <v>4152271500</v>
          </cell>
          <cell r="N281">
            <v>0</v>
          </cell>
          <cell r="O281">
            <v>0</v>
          </cell>
          <cell r="P281">
            <v>0</v>
          </cell>
          <cell r="Q281">
            <v>1038067875</v>
          </cell>
          <cell r="R281">
            <v>0</v>
          </cell>
          <cell r="S281">
            <v>1038067875</v>
          </cell>
          <cell r="T281">
            <v>0</v>
          </cell>
          <cell r="U281">
            <v>1038067875</v>
          </cell>
          <cell r="V281">
            <v>0</v>
          </cell>
          <cell r="W281">
            <v>1038067875</v>
          </cell>
          <cell r="X281">
            <v>0</v>
          </cell>
          <cell r="Y281">
            <v>0</v>
          </cell>
        </row>
        <row r="282">
          <cell r="A282">
            <v>1</v>
          </cell>
          <cell r="B282">
            <v>580</v>
          </cell>
          <cell r="C282">
            <v>20</v>
          </cell>
          <cell r="D282">
            <v>401</v>
          </cell>
          <cell r="E282">
            <v>99</v>
          </cell>
          <cell r="F282">
            <v>72131701</v>
          </cell>
          <cell r="G282">
            <v>1108</v>
          </cell>
          <cell r="H282" t="str">
            <v>Consultoría Diseño final Sistema de espacios abiertos de uso publico</v>
          </cell>
          <cell r="I282">
            <v>122728500</v>
          </cell>
          <cell r="J282">
            <v>1</v>
          </cell>
          <cell r="K282">
            <v>1</v>
          </cell>
          <cell r="L282">
            <v>122728500</v>
          </cell>
          <cell r="Q282">
            <v>30682125</v>
          </cell>
          <cell r="S282">
            <v>30682125</v>
          </cell>
          <cell r="U282">
            <v>30682125</v>
          </cell>
          <cell r="W282">
            <v>30682125</v>
          </cell>
        </row>
        <row r="283">
          <cell r="A283">
            <v>1</v>
          </cell>
          <cell r="B283">
            <v>580</v>
          </cell>
          <cell r="C283">
            <v>20</v>
          </cell>
          <cell r="D283">
            <v>401</v>
          </cell>
          <cell r="E283">
            <v>99</v>
          </cell>
          <cell r="F283">
            <v>72131601</v>
          </cell>
          <cell r="G283">
            <v>1108</v>
          </cell>
          <cell r="H283" t="str">
            <v>Consultoria Diseno Ejecutivo de las Oficinas de Gobierno</v>
          </cell>
          <cell r="I283">
            <v>368181000</v>
          </cell>
          <cell r="J283">
            <v>1</v>
          </cell>
          <cell r="K283">
            <v>1</v>
          </cell>
          <cell r="L283">
            <v>368181000</v>
          </cell>
          <cell r="Q283">
            <v>92045250</v>
          </cell>
          <cell r="S283">
            <v>92045250</v>
          </cell>
          <cell r="U283">
            <v>92045250</v>
          </cell>
          <cell r="W283">
            <v>92045250</v>
          </cell>
        </row>
        <row r="284">
          <cell r="A284">
            <v>1</v>
          </cell>
          <cell r="B284">
            <v>580</v>
          </cell>
          <cell r="C284">
            <v>20</v>
          </cell>
          <cell r="D284">
            <v>303</v>
          </cell>
          <cell r="E284">
            <v>0</v>
          </cell>
          <cell r="F284">
            <v>72131601</v>
          </cell>
          <cell r="G284">
            <v>1107</v>
          </cell>
          <cell r="H284" t="str">
            <v xml:space="preserve"> Diseño final de ingeniería del  corredor </v>
          </cell>
          <cell r="I284">
            <v>818181000</v>
          </cell>
          <cell r="J284">
            <v>1</v>
          </cell>
          <cell r="K284">
            <v>1</v>
          </cell>
          <cell r="L284">
            <v>818181000</v>
          </cell>
          <cell r="Q284">
            <v>204545250</v>
          </cell>
          <cell r="S284">
            <v>204545250</v>
          </cell>
          <cell r="U284">
            <v>204545250</v>
          </cell>
          <cell r="W284">
            <v>204545250</v>
          </cell>
        </row>
        <row r="285">
          <cell r="A285">
            <v>1</v>
          </cell>
          <cell r="B285">
            <v>580</v>
          </cell>
          <cell r="C285">
            <v>20</v>
          </cell>
          <cell r="D285">
            <v>401</v>
          </cell>
          <cell r="E285">
            <v>99</v>
          </cell>
          <cell r="F285">
            <v>72131601</v>
          </cell>
          <cell r="G285">
            <v>1107</v>
          </cell>
          <cell r="H285" t="str">
            <v>Consultoría para estudios  prediales y catastro</v>
          </cell>
          <cell r="I285">
            <v>57272400</v>
          </cell>
          <cell r="J285">
            <v>0</v>
          </cell>
          <cell r="K285">
            <v>1</v>
          </cell>
          <cell r="L285">
            <v>0</v>
          </cell>
          <cell r="Q285">
            <v>0</v>
          </cell>
          <cell r="S285">
            <v>0</v>
          </cell>
          <cell r="U285">
            <v>0</v>
          </cell>
          <cell r="W285">
            <v>0</v>
          </cell>
        </row>
        <row r="286">
          <cell r="A286">
            <v>2</v>
          </cell>
          <cell r="B286">
            <v>580</v>
          </cell>
          <cell r="C286">
            <v>20</v>
          </cell>
          <cell r="D286">
            <v>401</v>
          </cell>
          <cell r="E286">
            <v>0</v>
          </cell>
          <cell r="F286">
            <v>72131701</v>
          </cell>
          <cell r="G286">
            <v>1107</v>
          </cell>
          <cell r="H286" t="str">
            <v>Diseño final de vías alimentadoras (100 KM)</v>
          </cell>
          <cell r="I286">
            <v>675000000</v>
          </cell>
          <cell r="J286">
            <v>1</v>
          </cell>
          <cell r="K286">
            <v>1</v>
          </cell>
          <cell r="L286">
            <v>675000000</v>
          </cell>
          <cell r="Q286">
            <v>168750000</v>
          </cell>
          <cell r="S286">
            <v>168750000</v>
          </cell>
          <cell r="U286">
            <v>168750000</v>
          </cell>
          <cell r="W286">
            <v>168750000</v>
          </cell>
        </row>
        <row r="287">
          <cell r="A287">
            <v>2</v>
          </cell>
          <cell r="B287">
            <v>580</v>
          </cell>
          <cell r="C287">
            <v>20</v>
          </cell>
          <cell r="D287">
            <v>401</v>
          </cell>
          <cell r="E287">
            <v>99</v>
          </cell>
          <cell r="F287">
            <v>72131701</v>
          </cell>
          <cell r="G287">
            <v>1107</v>
          </cell>
          <cell r="H287" t="str">
            <v xml:space="preserve"> Diseño final de Estaciones y patios </v>
          </cell>
          <cell r="I287">
            <v>818181000</v>
          </cell>
          <cell r="J287">
            <v>1</v>
          </cell>
          <cell r="K287">
            <v>1</v>
          </cell>
          <cell r="L287">
            <v>818181000</v>
          </cell>
          <cell r="Q287">
            <v>204545250</v>
          </cell>
          <cell r="S287">
            <v>204545250</v>
          </cell>
          <cell r="U287">
            <v>204545250</v>
          </cell>
          <cell r="W287">
            <v>204545250</v>
          </cell>
        </row>
        <row r="288">
          <cell r="A288">
            <v>2</v>
          </cell>
          <cell r="B288">
            <v>580</v>
          </cell>
          <cell r="C288">
            <v>20</v>
          </cell>
          <cell r="D288">
            <v>401</v>
          </cell>
          <cell r="E288">
            <v>99</v>
          </cell>
          <cell r="F288">
            <v>72131601</v>
          </cell>
          <cell r="G288">
            <v>1107</v>
          </cell>
          <cell r="H288" t="str">
            <v>Consultoría para la Inserción Urbana del Proyecto Y Tratamiento Paisajístico del Corredor</v>
          </cell>
          <cell r="I288">
            <v>286362000</v>
          </cell>
          <cell r="J288">
            <v>1</v>
          </cell>
          <cell r="K288">
            <v>1</v>
          </cell>
          <cell r="L288">
            <v>286362000</v>
          </cell>
          <cell r="Q288">
            <v>71590500</v>
          </cell>
          <cell r="S288">
            <v>71590500</v>
          </cell>
          <cell r="U288">
            <v>71590500</v>
          </cell>
          <cell r="W288">
            <v>71590500</v>
          </cell>
        </row>
        <row r="289">
          <cell r="A289">
            <v>2</v>
          </cell>
          <cell r="B289">
            <v>580</v>
          </cell>
          <cell r="C289">
            <v>20</v>
          </cell>
          <cell r="D289">
            <v>303</v>
          </cell>
          <cell r="E289">
            <v>0</v>
          </cell>
          <cell r="F289">
            <v>72131601</v>
          </cell>
          <cell r="G289">
            <v>1107</v>
          </cell>
          <cell r="H289" t="str">
            <v>Consultoría de la Red de Ciclovias, sistemas peatonales y paradas en el Centro Histórico</v>
          </cell>
          <cell r="I289">
            <v>204547500</v>
          </cell>
          <cell r="J289">
            <v>1</v>
          </cell>
          <cell r="K289">
            <v>1</v>
          </cell>
          <cell r="L289">
            <v>204547500</v>
          </cell>
          <cell r="Q289">
            <v>51136875</v>
          </cell>
          <cell r="S289">
            <v>51136875</v>
          </cell>
          <cell r="U289">
            <v>51136875</v>
          </cell>
          <cell r="W289">
            <v>51136875</v>
          </cell>
        </row>
        <row r="290">
          <cell r="A290">
            <v>2</v>
          </cell>
          <cell r="B290">
            <v>580</v>
          </cell>
          <cell r="C290">
            <v>20</v>
          </cell>
          <cell r="D290">
            <v>401</v>
          </cell>
          <cell r="E290">
            <v>99</v>
          </cell>
          <cell r="F290">
            <v>80101507</v>
          </cell>
          <cell r="G290">
            <v>1107</v>
          </cell>
          <cell r="H290" t="str">
            <v>Actualización de líneas de base social desarrolladas, plan de reubicación  y sistema de monitoreo de impactos sociales del proyecto implantado e identificación de Oportunidades Laborales, Capacitación Técnica de Oficios, Bolsa de Empleos y Reinserción Lab</v>
          </cell>
          <cell r="I290">
            <v>859090500</v>
          </cell>
          <cell r="J290">
            <v>1</v>
          </cell>
          <cell r="K290">
            <v>1</v>
          </cell>
          <cell r="L290">
            <v>859090500</v>
          </cell>
          <cell r="Q290">
            <v>214772625</v>
          </cell>
          <cell r="S290">
            <v>214772625</v>
          </cell>
          <cell r="U290">
            <v>214772625</v>
          </cell>
          <cell r="W290">
            <v>214772625</v>
          </cell>
        </row>
        <row r="291">
          <cell r="B291">
            <v>580</v>
          </cell>
          <cell r="C291">
            <v>10</v>
          </cell>
          <cell r="D291">
            <v>401</v>
          </cell>
          <cell r="E291">
            <v>0</v>
          </cell>
          <cell r="F291" t="str">
            <v>ESTUDIOS PROY. INVERSION</v>
          </cell>
          <cell r="L291">
            <v>415228950</v>
          </cell>
          <cell r="N291">
            <v>0</v>
          </cell>
          <cell r="O291">
            <v>0</v>
          </cell>
          <cell r="P291">
            <v>0</v>
          </cell>
          <cell r="Q291">
            <v>103807237.5</v>
          </cell>
          <cell r="R291">
            <v>0</v>
          </cell>
          <cell r="S291">
            <v>103807237.5</v>
          </cell>
          <cell r="T291">
            <v>0</v>
          </cell>
          <cell r="U291">
            <v>103807237.5</v>
          </cell>
          <cell r="V291">
            <v>0</v>
          </cell>
          <cell r="W291">
            <v>103807237.5</v>
          </cell>
          <cell r="X291">
            <v>0</v>
          </cell>
          <cell r="Y291">
            <v>0</v>
          </cell>
        </row>
        <row r="292">
          <cell r="A292">
            <v>1</v>
          </cell>
          <cell r="B292">
            <v>580</v>
          </cell>
          <cell r="C292">
            <v>10</v>
          </cell>
          <cell r="D292">
            <v>1</v>
          </cell>
          <cell r="E292">
            <v>99</v>
          </cell>
          <cell r="F292">
            <v>72131701</v>
          </cell>
          <cell r="G292">
            <v>1108</v>
          </cell>
          <cell r="H292" t="str">
            <v>Consultoría Diseño final Sistema de espacios abiertos de uso publico</v>
          </cell>
          <cell r="I292">
            <v>12272850</v>
          </cell>
          <cell r="J292">
            <v>1</v>
          </cell>
          <cell r="K292">
            <v>1</v>
          </cell>
          <cell r="L292">
            <v>12272850</v>
          </cell>
          <cell r="Q292">
            <v>3068212.5</v>
          </cell>
          <cell r="S292">
            <v>3068212.5</v>
          </cell>
          <cell r="U292">
            <v>3068212.5</v>
          </cell>
          <cell r="W292">
            <v>3068212.5</v>
          </cell>
        </row>
        <row r="293">
          <cell r="A293">
            <v>1</v>
          </cell>
          <cell r="B293">
            <v>580</v>
          </cell>
          <cell r="C293">
            <v>10</v>
          </cell>
          <cell r="D293">
            <v>1</v>
          </cell>
          <cell r="E293">
            <v>99</v>
          </cell>
          <cell r="F293">
            <v>72131601</v>
          </cell>
          <cell r="G293">
            <v>1108</v>
          </cell>
          <cell r="H293" t="str">
            <v>Consultoria Diseno Ejecutivo de las Oficinas de Gobierno</v>
          </cell>
          <cell r="I293">
            <v>36818100</v>
          </cell>
          <cell r="J293">
            <v>1</v>
          </cell>
          <cell r="K293">
            <v>1</v>
          </cell>
          <cell r="L293">
            <v>36818100</v>
          </cell>
          <cell r="Q293">
            <v>9204525</v>
          </cell>
          <cell r="S293">
            <v>9204525</v>
          </cell>
          <cell r="U293">
            <v>9204525</v>
          </cell>
          <cell r="W293">
            <v>9204525</v>
          </cell>
        </row>
        <row r="294">
          <cell r="A294">
            <v>1</v>
          </cell>
          <cell r="B294">
            <v>580</v>
          </cell>
          <cell r="C294">
            <v>10</v>
          </cell>
          <cell r="D294">
            <v>1</v>
          </cell>
          <cell r="E294">
            <v>99</v>
          </cell>
          <cell r="F294">
            <v>72131601</v>
          </cell>
          <cell r="G294">
            <v>1107</v>
          </cell>
          <cell r="H294" t="str">
            <v xml:space="preserve"> Diseño final de ingeniería del  corredor </v>
          </cell>
          <cell r="I294">
            <v>81818100</v>
          </cell>
          <cell r="J294">
            <v>1</v>
          </cell>
          <cell r="K294">
            <v>1</v>
          </cell>
          <cell r="L294">
            <v>81818100</v>
          </cell>
          <cell r="Q294">
            <v>20454525</v>
          </cell>
          <cell r="S294">
            <v>20454525</v>
          </cell>
          <cell r="U294">
            <v>20454525</v>
          </cell>
          <cell r="W294">
            <v>20454525</v>
          </cell>
        </row>
        <row r="295">
          <cell r="A295">
            <v>1</v>
          </cell>
          <cell r="B295">
            <v>580</v>
          </cell>
          <cell r="C295">
            <v>10</v>
          </cell>
          <cell r="D295">
            <v>1</v>
          </cell>
          <cell r="E295">
            <v>99</v>
          </cell>
          <cell r="F295">
            <v>72131601</v>
          </cell>
          <cell r="G295">
            <v>1107</v>
          </cell>
          <cell r="H295" t="str">
            <v>Consultoría para estudios  prediales y catastro</v>
          </cell>
          <cell r="I295">
            <v>5727240</v>
          </cell>
          <cell r="J295">
            <v>0</v>
          </cell>
          <cell r="K295">
            <v>1</v>
          </cell>
          <cell r="L295">
            <v>0</v>
          </cell>
          <cell r="Q295">
            <v>0</v>
          </cell>
          <cell r="S295">
            <v>0</v>
          </cell>
          <cell r="U295">
            <v>0</v>
          </cell>
          <cell r="W295">
            <v>0</v>
          </cell>
        </row>
        <row r="296">
          <cell r="A296">
            <v>2</v>
          </cell>
          <cell r="B296">
            <v>580</v>
          </cell>
          <cell r="C296">
            <v>10</v>
          </cell>
          <cell r="D296">
            <v>1</v>
          </cell>
          <cell r="E296">
            <v>99</v>
          </cell>
          <cell r="F296">
            <v>72131701</v>
          </cell>
          <cell r="G296">
            <v>1107</v>
          </cell>
          <cell r="H296" t="str">
            <v>Diseño final de vías alimentadoras (100 KM)</v>
          </cell>
          <cell r="I296">
            <v>67500000</v>
          </cell>
          <cell r="J296">
            <v>1</v>
          </cell>
          <cell r="K296">
            <v>1</v>
          </cell>
          <cell r="L296">
            <v>67500000</v>
          </cell>
          <cell r="Q296">
            <v>16875000</v>
          </cell>
          <cell r="S296">
            <v>16875000</v>
          </cell>
          <cell r="U296">
            <v>16875000</v>
          </cell>
          <cell r="W296">
            <v>16875000</v>
          </cell>
        </row>
        <row r="297">
          <cell r="A297">
            <v>2</v>
          </cell>
          <cell r="B297">
            <v>580</v>
          </cell>
          <cell r="C297">
            <v>10</v>
          </cell>
          <cell r="D297">
            <v>1</v>
          </cell>
          <cell r="E297">
            <v>99</v>
          </cell>
          <cell r="F297">
            <v>72131701</v>
          </cell>
          <cell r="G297">
            <v>1107</v>
          </cell>
          <cell r="H297" t="str">
            <v xml:space="preserve"> Diseño final de Estaciones y patios </v>
          </cell>
          <cell r="I297">
            <v>81818100</v>
          </cell>
          <cell r="J297">
            <v>1</v>
          </cell>
          <cell r="K297">
            <v>1</v>
          </cell>
          <cell r="L297">
            <v>81818100</v>
          </cell>
          <cell r="Q297">
            <v>20454525</v>
          </cell>
          <cell r="S297">
            <v>20454525</v>
          </cell>
          <cell r="U297">
            <v>20454525</v>
          </cell>
          <cell r="W297">
            <v>20454525</v>
          </cell>
        </row>
        <row r="298">
          <cell r="A298">
            <v>2</v>
          </cell>
          <cell r="B298">
            <v>580</v>
          </cell>
          <cell r="C298">
            <v>10</v>
          </cell>
          <cell r="D298">
            <v>1</v>
          </cell>
          <cell r="E298">
            <v>99</v>
          </cell>
          <cell r="F298">
            <v>72131601</v>
          </cell>
          <cell r="G298">
            <v>1107</v>
          </cell>
          <cell r="H298" t="str">
            <v>Consultoría para la Inserción Urbana del Proyecto Y Tratamiento Paisajístico del Corredor</v>
          </cell>
          <cell r="I298">
            <v>28638000</v>
          </cell>
          <cell r="J298">
            <v>1</v>
          </cell>
          <cell r="K298">
            <v>1</v>
          </cell>
          <cell r="L298">
            <v>28638000</v>
          </cell>
          <cell r="Q298">
            <v>7159500</v>
          </cell>
          <cell r="S298">
            <v>7159500</v>
          </cell>
          <cell r="U298">
            <v>7159500</v>
          </cell>
          <cell r="W298">
            <v>7159500</v>
          </cell>
        </row>
        <row r="299">
          <cell r="A299">
            <v>2</v>
          </cell>
          <cell r="B299">
            <v>580</v>
          </cell>
          <cell r="C299">
            <v>10</v>
          </cell>
          <cell r="D299">
            <v>1</v>
          </cell>
          <cell r="E299">
            <v>99</v>
          </cell>
          <cell r="F299">
            <v>72131601</v>
          </cell>
          <cell r="G299">
            <v>1107</v>
          </cell>
          <cell r="H299" t="str">
            <v>Consultoría de la Red de Ciclovias, sistemas peatonales y paradas en el Centro Histórico</v>
          </cell>
          <cell r="I299">
            <v>20454750</v>
          </cell>
          <cell r="J299">
            <v>1</v>
          </cell>
          <cell r="K299">
            <v>1</v>
          </cell>
          <cell r="L299">
            <v>20454750</v>
          </cell>
          <cell r="Q299">
            <v>5113687.5</v>
          </cell>
          <cell r="S299">
            <v>5113687.5</v>
          </cell>
          <cell r="U299">
            <v>5113687.5</v>
          </cell>
          <cell r="W299">
            <v>5113687.5</v>
          </cell>
        </row>
        <row r="300">
          <cell r="A300">
            <v>2</v>
          </cell>
          <cell r="B300">
            <v>580</v>
          </cell>
          <cell r="C300">
            <v>10</v>
          </cell>
          <cell r="D300">
            <v>1</v>
          </cell>
          <cell r="E300">
            <v>99</v>
          </cell>
          <cell r="F300">
            <v>80101507</v>
          </cell>
          <cell r="G300">
            <v>1107</v>
          </cell>
          <cell r="H300" t="str">
            <v>Actualización de líneas de base social desarrolladas, plan de reubicación  y sistema de monitoreo de impactos sociales del proyecto implantado e identificación de Oportunidades Laborales, Capacitación Técnica de Oficios, Bolsa de Empleos y Reinserción Lab</v>
          </cell>
          <cell r="I300">
            <v>85909050</v>
          </cell>
          <cell r="J300">
            <v>1</v>
          </cell>
          <cell r="K300">
            <v>1</v>
          </cell>
          <cell r="L300">
            <v>85909050</v>
          </cell>
          <cell r="Q300">
            <v>21477262.5</v>
          </cell>
          <cell r="S300">
            <v>21477262.5</v>
          </cell>
          <cell r="U300">
            <v>21477262.5</v>
          </cell>
          <cell r="W300">
            <v>21477262.5</v>
          </cell>
        </row>
        <row r="301">
          <cell r="C301">
            <v>20</v>
          </cell>
          <cell r="D301">
            <v>401</v>
          </cell>
          <cell r="E301">
            <v>0</v>
          </cell>
          <cell r="H301" t="str">
            <v>Transferencia</v>
          </cell>
          <cell r="L301">
            <v>45000000000</v>
          </cell>
          <cell r="Q301">
            <v>11250000000</v>
          </cell>
          <cell r="S301">
            <v>11250000000</v>
          </cell>
          <cell r="U301">
            <v>11250000000</v>
          </cell>
          <cell r="W301">
            <v>11250000000</v>
          </cell>
        </row>
        <row r="302">
          <cell r="H302" t="str">
            <v>Expropiaciones</v>
          </cell>
          <cell r="I302">
            <v>45000000000</v>
          </cell>
          <cell r="J302">
            <v>1</v>
          </cell>
          <cell r="K302">
            <v>1</v>
          </cell>
          <cell r="L302">
            <v>45000000000</v>
          </cell>
        </row>
        <row r="303">
          <cell r="K303" t="str">
            <v>TOTAL</v>
          </cell>
          <cell r="L303">
            <v>99983869807.818176</v>
          </cell>
          <cell r="N303">
            <v>372722242.33333331</v>
          </cell>
          <cell r="O303">
            <v>372722242.33333331</v>
          </cell>
          <cell r="P303">
            <v>800222242.33333325</v>
          </cell>
          <cell r="Q303">
            <v>12896070879.78788</v>
          </cell>
          <cell r="R303">
            <v>440222242.33333331</v>
          </cell>
          <cell r="S303">
            <v>12896070879.78788</v>
          </cell>
          <cell r="T303">
            <v>372722242.33333331</v>
          </cell>
          <cell r="U303">
            <v>12243571779.78788</v>
          </cell>
          <cell r="V303">
            <v>372722242.33333331</v>
          </cell>
          <cell r="W303">
            <v>12243571779.78788</v>
          </cell>
          <cell r="X303">
            <v>372722242.33333331</v>
          </cell>
          <cell r="Y303">
            <v>372722242.33333331</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
      <sheetName val="G04_01-01"/>
      <sheetName val="Clasificador"/>
      <sheetName val="Resumen x Area"/>
      <sheetName val="Catalogo"/>
      <sheetName val="0101"/>
      <sheetName val="Hoja1"/>
      <sheetName val="RRF"/>
      <sheetName val="MER"/>
    </sheetNames>
    <sheetDataSet>
      <sheetData sheetId="0" refreshError="1"/>
      <sheetData sheetId="1" refreshError="1"/>
      <sheetData sheetId="2" refreshError="1"/>
      <sheetData sheetId="3" refreshError="1"/>
      <sheetData sheetId="4" refreshError="1"/>
      <sheetData sheetId="5" refreshError="1"/>
      <sheetData sheetId="6" refreshError="1">
        <row r="1">
          <cell r="B1" t="str">
            <v>A</v>
          </cell>
          <cell r="L1" t="str">
            <v>A</v>
          </cell>
          <cell r="M1" t="str">
            <v>C</v>
          </cell>
        </row>
        <row r="2">
          <cell r="L2">
            <v>6</v>
          </cell>
          <cell r="M2">
            <v>10</v>
          </cell>
        </row>
        <row r="4">
          <cell r="L4" t="str">
            <v>A</v>
          </cell>
          <cell r="M4" t="str">
            <v>C</v>
          </cell>
        </row>
        <row r="5">
          <cell r="L5">
            <v>6</v>
          </cell>
          <cell r="M5">
            <v>20</v>
          </cell>
        </row>
        <row r="7">
          <cell r="L7" t="str">
            <v>A</v>
          </cell>
          <cell r="M7" t="str">
            <v>C</v>
          </cell>
          <cell r="N7" t="str">
            <v>A</v>
          </cell>
          <cell r="O7" t="str">
            <v>C</v>
          </cell>
        </row>
        <row r="8">
          <cell r="L8">
            <v>6</v>
          </cell>
          <cell r="M8">
            <v>30</v>
          </cell>
          <cell r="N8">
            <v>7</v>
          </cell>
          <cell r="O8">
            <v>30</v>
          </cell>
        </row>
      </sheetData>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package" Target="../embeddings/Microsoft_Visio_Drawing.vsdx"/><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0000"/>
  </sheetPr>
  <dimension ref="A1:AMK26"/>
  <sheetViews>
    <sheetView showGridLines="0" zoomScale="80" zoomScaleNormal="80" workbookViewId="0">
      <selection activeCell="C17" sqref="C17"/>
    </sheetView>
  </sheetViews>
  <sheetFormatPr defaultColWidth="9.1796875" defaultRowHeight="14.5" x14ac:dyDescent="0.35"/>
  <cols>
    <col min="1" max="1" width="4.7265625" style="1" customWidth="1"/>
    <col min="2" max="2" width="20.7265625" style="1" customWidth="1"/>
    <col min="3" max="3" width="42.1796875" style="1" customWidth="1"/>
    <col min="4" max="4" width="52.26953125" style="1" customWidth="1"/>
    <col min="5" max="1025" width="11.453125" style="2"/>
  </cols>
  <sheetData>
    <row r="1" spans="1:1025" ht="18.75" customHeight="1" x14ac:dyDescent="0.35">
      <c r="A1" s="1544" t="s">
        <v>1967</v>
      </c>
      <c r="B1" s="1544"/>
      <c r="C1" s="1544"/>
      <c r="D1" s="1544"/>
    </row>
    <row r="2" spans="1:1025" ht="6.75" hidden="1" customHeight="1" x14ac:dyDescent="0.35">
      <c r="A2" s="3"/>
      <c r="B2" s="3"/>
      <c r="C2" s="3"/>
      <c r="D2" s="3"/>
    </row>
    <row r="3" spans="1:1025" ht="24.75" customHeight="1" x14ac:dyDescent="0.35">
      <c r="A3" s="1545" t="s">
        <v>0</v>
      </c>
      <c r="B3" s="1545"/>
      <c r="C3" s="1545"/>
      <c r="D3" s="1545"/>
    </row>
    <row r="4" spans="1:1025" ht="21.75" customHeight="1" x14ac:dyDescent="0.35">
      <c r="A4" s="1546" t="s">
        <v>1</v>
      </c>
      <c r="B4" s="1546"/>
      <c r="C4" s="1546"/>
      <c r="D4" s="1546"/>
    </row>
    <row r="5" spans="1:1025" ht="6" customHeight="1" x14ac:dyDescent="0.35">
      <c r="A5" s="1547"/>
      <c r="B5" s="1547"/>
      <c r="C5" s="1547"/>
      <c r="D5" s="1547"/>
    </row>
    <row r="6" spans="1:1025" x14ac:dyDescent="0.35">
      <c r="A6" s="4" t="s">
        <v>2</v>
      </c>
      <c r="B6" s="4" t="s">
        <v>3</v>
      </c>
      <c r="C6" s="4" t="s">
        <v>4</v>
      </c>
      <c r="D6" s="4" t="s">
        <v>5</v>
      </c>
    </row>
    <row r="7" spans="1:1025" x14ac:dyDescent="0.35">
      <c r="A7" s="5"/>
      <c r="B7" s="6" t="s">
        <v>6</v>
      </c>
      <c r="C7" s="7" t="s">
        <v>7</v>
      </c>
      <c r="D7" s="7"/>
    </row>
    <row r="8" spans="1:1025" ht="26" x14ac:dyDescent="0.35">
      <c r="A8" s="5"/>
      <c r="B8" s="6" t="s">
        <v>8</v>
      </c>
      <c r="C8" s="7" t="s">
        <v>9</v>
      </c>
      <c r="D8" s="1150" t="s">
        <v>10</v>
      </c>
    </row>
    <row r="9" spans="1:1025" ht="26" x14ac:dyDescent="0.35">
      <c r="A9" s="5"/>
      <c r="B9" s="6" t="s">
        <v>11</v>
      </c>
      <c r="C9" s="7" t="s">
        <v>12</v>
      </c>
      <c r="D9" s="1150"/>
    </row>
    <row r="10" spans="1:1025" ht="26" x14ac:dyDescent="0.35">
      <c r="A10" s="5"/>
      <c r="B10" s="6" t="s">
        <v>13</v>
      </c>
      <c r="C10" s="7" t="s">
        <v>14</v>
      </c>
      <c r="D10" s="1150"/>
    </row>
    <row r="11" spans="1:1025" ht="26" x14ac:dyDescent="0.35">
      <c r="A11" s="5"/>
      <c r="B11" s="6" t="s">
        <v>15</v>
      </c>
      <c r="C11" s="7" t="s">
        <v>16</v>
      </c>
      <c r="D11" s="1150"/>
    </row>
    <row r="12" spans="1:1025" s="1324" customFormat="1" x14ac:dyDescent="0.35">
      <c r="A12" s="5"/>
      <c r="B12" s="1323" t="s">
        <v>2072</v>
      </c>
      <c r="C12" s="7" t="s">
        <v>2073</v>
      </c>
      <c r="D12" s="1258"/>
      <c r="E12" s="221"/>
      <c r="F12" s="221"/>
      <c r="G12" s="221"/>
      <c r="H12" s="221"/>
      <c r="I12" s="221"/>
      <c r="J12" s="221"/>
      <c r="K12" s="221"/>
      <c r="L12" s="221"/>
      <c r="M12" s="221"/>
      <c r="N12" s="221"/>
      <c r="O12" s="221"/>
      <c r="P12" s="221"/>
      <c r="Q12" s="221"/>
      <c r="R12" s="221"/>
      <c r="S12" s="221"/>
      <c r="T12" s="221"/>
      <c r="U12" s="221"/>
      <c r="V12" s="221"/>
      <c r="W12" s="221"/>
      <c r="X12" s="221"/>
      <c r="Y12" s="221"/>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c r="BI12" s="221"/>
      <c r="BJ12" s="221"/>
      <c r="BK12" s="221"/>
      <c r="BL12" s="221"/>
      <c r="BM12" s="221"/>
      <c r="BN12" s="221"/>
      <c r="BO12" s="221"/>
      <c r="BP12" s="221"/>
      <c r="BQ12" s="221"/>
      <c r="BR12" s="221"/>
      <c r="BS12" s="221"/>
      <c r="BT12" s="221"/>
      <c r="BU12" s="221"/>
      <c r="BV12" s="221"/>
      <c r="BW12" s="221"/>
      <c r="BX12" s="221"/>
      <c r="BY12" s="221"/>
      <c r="BZ12" s="221"/>
      <c r="CA12" s="221"/>
      <c r="CB12" s="221"/>
      <c r="CC12" s="221"/>
      <c r="CD12" s="221"/>
      <c r="CE12" s="221"/>
      <c r="CF12" s="221"/>
      <c r="CG12" s="221"/>
      <c r="CH12" s="221"/>
      <c r="CI12" s="221"/>
      <c r="CJ12" s="221"/>
      <c r="CK12" s="221"/>
      <c r="CL12" s="221"/>
      <c r="CM12" s="221"/>
      <c r="CN12" s="221"/>
      <c r="CO12" s="221"/>
      <c r="CP12" s="221"/>
      <c r="CQ12" s="221"/>
      <c r="CR12" s="221"/>
      <c r="CS12" s="221"/>
      <c r="CT12" s="221"/>
      <c r="CU12" s="221"/>
      <c r="CV12" s="221"/>
      <c r="CW12" s="221"/>
      <c r="CX12" s="221"/>
      <c r="CY12" s="221"/>
      <c r="CZ12" s="221"/>
      <c r="DA12" s="221"/>
      <c r="DB12" s="221"/>
      <c r="DC12" s="221"/>
      <c r="DD12" s="221"/>
      <c r="DE12" s="221"/>
      <c r="DF12" s="221"/>
      <c r="DG12" s="221"/>
      <c r="DH12" s="221"/>
      <c r="DI12" s="221"/>
      <c r="DJ12" s="221"/>
      <c r="DK12" s="221"/>
      <c r="DL12" s="221"/>
      <c r="DM12" s="221"/>
      <c r="DN12" s="221"/>
      <c r="DO12" s="221"/>
      <c r="DP12" s="221"/>
      <c r="DQ12" s="221"/>
      <c r="DR12" s="221"/>
      <c r="DS12" s="221"/>
      <c r="DT12" s="221"/>
      <c r="DU12" s="221"/>
      <c r="DV12" s="221"/>
      <c r="DW12" s="221"/>
      <c r="DX12" s="221"/>
      <c r="DY12" s="221"/>
      <c r="DZ12" s="221"/>
      <c r="EA12" s="221"/>
      <c r="EB12" s="221"/>
      <c r="EC12" s="221"/>
      <c r="ED12" s="221"/>
      <c r="EE12" s="221"/>
      <c r="EF12" s="221"/>
      <c r="EG12" s="221"/>
      <c r="EH12" s="221"/>
      <c r="EI12" s="221"/>
      <c r="EJ12" s="221"/>
      <c r="EK12" s="221"/>
      <c r="EL12" s="221"/>
      <c r="EM12" s="221"/>
      <c r="EN12" s="221"/>
      <c r="EO12" s="221"/>
      <c r="EP12" s="221"/>
      <c r="EQ12" s="221"/>
      <c r="ER12" s="221"/>
      <c r="ES12" s="221"/>
      <c r="ET12" s="221"/>
      <c r="EU12" s="221"/>
      <c r="EV12" s="221"/>
      <c r="EW12" s="221"/>
      <c r="EX12" s="221"/>
      <c r="EY12" s="221"/>
      <c r="EZ12" s="221"/>
      <c r="FA12" s="221"/>
      <c r="FB12" s="221"/>
      <c r="FC12" s="221"/>
      <c r="FD12" s="221"/>
      <c r="FE12" s="221"/>
      <c r="FF12" s="221"/>
      <c r="FG12" s="221"/>
      <c r="FH12" s="221"/>
      <c r="FI12" s="221"/>
      <c r="FJ12" s="221"/>
      <c r="FK12" s="221"/>
      <c r="FL12" s="221"/>
      <c r="FM12" s="221"/>
      <c r="FN12" s="221"/>
      <c r="FO12" s="221"/>
      <c r="FP12" s="221"/>
      <c r="FQ12" s="221"/>
      <c r="FR12" s="221"/>
      <c r="FS12" s="221"/>
      <c r="FT12" s="221"/>
      <c r="FU12" s="221"/>
      <c r="FV12" s="221"/>
      <c r="FW12" s="221"/>
      <c r="FX12" s="221"/>
      <c r="FY12" s="221"/>
      <c r="FZ12" s="221"/>
      <c r="GA12" s="221"/>
      <c r="GB12" s="221"/>
      <c r="GC12" s="221"/>
      <c r="GD12" s="221"/>
      <c r="GE12" s="221"/>
      <c r="GF12" s="221"/>
      <c r="GG12" s="221"/>
      <c r="GH12" s="221"/>
      <c r="GI12" s="221"/>
      <c r="GJ12" s="221"/>
      <c r="GK12" s="221"/>
      <c r="GL12" s="221"/>
      <c r="GM12" s="221"/>
      <c r="GN12" s="221"/>
      <c r="GO12" s="221"/>
      <c r="GP12" s="221"/>
      <c r="GQ12" s="221"/>
      <c r="GR12" s="221"/>
      <c r="GS12" s="221"/>
      <c r="GT12" s="221"/>
      <c r="GU12" s="221"/>
      <c r="GV12" s="221"/>
      <c r="GW12" s="221"/>
      <c r="GX12" s="221"/>
      <c r="GY12" s="221"/>
      <c r="GZ12" s="221"/>
      <c r="HA12" s="221"/>
      <c r="HB12" s="221"/>
      <c r="HC12" s="221"/>
      <c r="HD12" s="221"/>
      <c r="HE12" s="221"/>
      <c r="HF12" s="221"/>
      <c r="HG12" s="221"/>
      <c r="HH12" s="221"/>
      <c r="HI12" s="221"/>
      <c r="HJ12" s="221"/>
      <c r="HK12" s="221"/>
      <c r="HL12" s="221"/>
      <c r="HM12" s="221"/>
      <c r="HN12" s="221"/>
      <c r="HO12" s="221"/>
      <c r="HP12" s="221"/>
      <c r="HQ12" s="221"/>
      <c r="HR12" s="221"/>
      <c r="HS12" s="221"/>
      <c r="HT12" s="221"/>
      <c r="HU12" s="221"/>
      <c r="HV12" s="221"/>
      <c r="HW12" s="221"/>
      <c r="HX12" s="221"/>
      <c r="HY12" s="221"/>
      <c r="HZ12" s="221"/>
      <c r="IA12" s="221"/>
      <c r="IB12" s="221"/>
      <c r="IC12" s="221"/>
      <c r="ID12" s="221"/>
      <c r="IE12" s="221"/>
      <c r="IF12" s="221"/>
      <c r="IG12" s="221"/>
      <c r="IH12" s="221"/>
      <c r="II12" s="221"/>
      <c r="IJ12" s="221"/>
      <c r="IK12" s="221"/>
      <c r="IL12" s="221"/>
      <c r="IM12" s="221"/>
      <c r="IN12" s="221"/>
      <c r="IO12" s="221"/>
      <c r="IP12" s="221"/>
      <c r="IQ12" s="221"/>
      <c r="IR12" s="221"/>
      <c r="IS12" s="221"/>
      <c r="IT12" s="221"/>
      <c r="IU12" s="221"/>
      <c r="IV12" s="221"/>
      <c r="IW12" s="221"/>
      <c r="IX12" s="221"/>
      <c r="IY12" s="221"/>
      <c r="IZ12" s="221"/>
      <c r="JA12" s="221"/>
      <c r="JB12" s="221"/>
      <c r="JC12" s="221"/>
      <c r="JD12" s="221"/>
      <c r="JE12" s="221"/>
      <c r="JF12" s="221"/>
      <c r="JG12" s="221"/>
      <c r="JH12" s="221"/>
      <c r="JI12" s="221"/>
      <c r="JJ12" s="221"/>
      <c r="JK12" s="221"/>
      <c r="JL12" s="221"/>
      <c r="JM12" s="221"/>
      <c r="JN12" s="221"/>
      <c r="JO12" s="221"/>
      <c r="JP12" s="221"/>
      <c r="JQ12" s="221"/>
      <c r="JR12" s="221"/>
      <c r="JS12" s="221"/>
      <c r="JT12" s="221"/>
      <c r="JU12" s="221"/>
      <c r="JV12" s="221"/>
      <c r="JW12" s="221"/>
      <c r="JX12" s="221"/>
      <c r="JY12" s="221"/>
      <c r="JZ12" s="221"/>
      <c r="KA12" s="221"/>
      <c r="KB12" s="221"/>
      <c r="KC12" s="221"/>
      <c r="KD12" s="221"/>
      <c r="KE12" s="221"/>
      <c r="KF12" s="221"/>
      <c r="KG12" s="221"/>
      <c r="KH12" s="221"/>
      <c r="KI12" s="221"/>
      <c r="KJ12" s="221"/>
      <c r="KK12" s="221"/>
      <c r="KL12" s="221"/>
      <c r="KM12" s="221"/>
      <c r="KN12" s="221"/>
      <c r="KO12" s="221"/>
      <c r="KP12" s="221"/>
      <c r="KQ12" s="221"/>
      <c r="KR12" s="221"/>
      <c r="KS12" s="221"/>
      <c r="KT12" s="221"/>
      <c r="KU12" s="221"/>
      <c r="KV12" s="221"/>
      <c r="KW12" s="221"/>
      <c r="KX12" s="221"/>
      <c r="KY12" s="221"/>
      <c r="KZ12" s="221"/>
      <c r="LA12" s="221"/>
      <c r="LB12" s="221"/>
      <c r="LC12" s="221"/>
      <c r="LD12" s="221"/>
      <c r="LE12" s="221"/>
      <c r="LF12" s="221"/>
      <c r="LG12" s="221"/>
      <c r="LH12" s="221"/>
      <c r="LI12" s="221"/>
      <c r="LJ12" s="221"/>
      <c r="LK12" s="221"/>
      <c r="LL12" s="221"/>
      <c r="LM12" s="221"/>
      <c r="LN12" s="221"/>
      <c r="LO12" s="221"/>
      <c r="LP12" s="221"/>
      <c r="LQ12" s="221"/>
      <c r="LR12" s="221"/>
      <c r="LS12" s="221"/>
      <c r="LT12" s="221"/>
      <c r="LU12" s="221"/>
      <c r="LV12" s="221"/>
      <c r="LW12" s="221"/>
      <c r="LX12" s="221"/>
      <c r="LY12" s="221"/>
      <c r="LZ12" s="221"/>
      <c r="MA12" s="221"/>
      <c r="MB12" s="221"/>
      <c r="MC12" s="221"/>
      <c r="MD12" s="221"/>
      <c r="ME12" s="221"/>
      <c r="MF12" s="221"/>
      <c r="MG12" s="221"/>
      <c r="MH12" s="221"/>
      <c r="MI12" s="221"/>
      <c r="MJ12" s="221"/>
      <c r="MK12" s="221"/>
      <c r="ML12" s="221"/>
      <c r="MM12" s="221"/>
      <c r="MN12" s="221"/>
      <c r="MO12" s="221"/>
      <c r="MP12" s="221"/>
      <c r="MQ12" s="221"/>
      <c r="MR12" s="221"/>
      <c r="MS12" s="221"/>
      <c r="MT12" s="221"/>
      <c r="MU12" s="221"/>
      <c r="MV12" s="221"/>
      <c r="MW12" s="221"/>
      <c r="MX12" s="221"/>
      <c r="MY12" s="221"/>
      <c r="MZ12" s="221"/>
      <c r="NA12" s="221"/>
      <c r="NB12" s="221"/>
      <c r="NC12" s="221"/>
      <c r="ND12" s="221"/>
      <c r="NE12" s="221"/>
      <c r="NF12" s="221"/>
      <c r="NG12" s="221"/>
      <c r="NH12" s="221"/>
      <c r="NI12" s="221"/>
      <c r="NJ12" s="221"/>
      <c r="NK12" s="221"/>
      <c r="NL12" s="221"/>
      <c r="NM12" s="221"/>
      <c r="NN12" s="221"/>
      <c r="NO12" s="221"/>
      <c r="NP12" s="221"/>
      <c r="NQ12" s="221"/>
      <c r="NR12" s="221"/>
      <c r="NS12" s="221"/>
      <c r="NT12" s="221"/>
      <c r="NU12" s="221"/>
      <c r="NV12" s="221"/>
      <c r="NW12" s="221"/>
      <c r="NX12" s="221"/>
      <c r="NY12" s="221"/>
      <c r="NZ12" s="221"/>
      <c r="OA12" s="221"/>
      <c r="OB12" s="221"/>
      <c r="OC12" s="221"/>
      <c r="OD12" s="221"/>
      <c r="OE12" s="221"/>
      <c r="OF12" s="221"/>
      <c r="OG12" s="221"/>
      <c r="OH12" s="221"/>
      <c r="OI12" s="221"/>
      <c r="OJ12" s="221"/>
      <c r="OK12" s="221"/>
      <c r="OL12" s="221"/>
      <c r="OM12" s="221"/>
      <c r="ON12" s="221"/>
      <c r="OO12" s="221"/>
      <c r="OP12" s="221"/>
      <c r="OQ12" s="221"/>
      <c r="OR12" s="221"/>
      <c r="OS12" s="221"/>
      <c r="OT12" s="221"/>
      <c r="OU12" s="221"/>
      <c r="OV12" s="221"/>
      <c r="OW12" s="221"/>
      <c r="OX12" s="221"/>
      <c r="OY12" s="221"/>
      <c r="OZ12" s="221"/>
      <c r="PA12" s="221"/>
      <c r="PB12" s="221"/>
      <c r="PC12" s="221"/>
      <c r="PD12" s="221"/>
      <c r="PE12" s="221"/>
      <c r="PF12" s="221"/>
      <c r="PG12" s="221"/>
      <c r="PH12" s="221"/>
      <c r="PI12" s="221"/>
      <c r="PJ12" s="221"/>
      <c r="PK12" s="221"/>
      <c r="PL12" s="221"/>
      <c r="PM12" s="221"/>
      <c r="PN12" s="221"/>
      <c r="PO12" s="221"/>
      <c r="PP12" s="221"/>
      <c r="PQ12" s="221"/>
      <c r="PR12" s="221"/>
      <c r="PS12" s="221"/>
      <c r="PT12" s="221"/>
      <c r="PU12" s="221"/>
      <c r="PV12" s="221"/>
      <c r="PW12" s="221"/>
      <c r="PX12" s="221"/>
      <c r="PY12" s="221"/>
      <c r="PZ12" s="221"/>
      <c r="QA12" s="221"/>
      <c r="QB12" s="221"/>
      <c r="QC12" s="221"/>
      <c r="QD12" s="221"/>
      <c r="QE12" s="221"/>
      <c r="QF12" s="221"/>
      <c r="QG12" s="221"/>
      <c r="QH12" s="221"/>
      <c r="QI12" s="221"/>
      <c r="QJ12" s="221"/>
      <c r="QK12" s="221"/>
      <c r="QL12" s="221"/>
      <c r="QM12" s="221"/>
      <c r="QN12" s="221"/>
      <c r="QO12" s="221"/>
      <c r="QP12" s="221"/>
      <c r="QQ12" s="221"/>
      <c r="QR12" s="221"/>
      <c r="QS12" s="221"/>
      <c r="QT12" s="221"/>
      <c r="QU12" s="221"/>
      <c r="QV12" s="221"/>
      <c r="QW12" s="221"/>
      <c r="QX12" s="221"/>
      <c r="QY12" s="221"/>
      <c r="QZ12" s="221"/>
      <c r="RA12" s="221"/>
      <c r="RB12" s="221"/>
      <c r="RC12" s="221"/>
      <c r="RD12" s="221"/>
      <c r="RE12" s="221"/>
      <c r="RF12" s="221"/>
      <c r="RG12" s="221"/>
      <c r="RH12" s="221"/>
      <c r="RI12" s="221"/>
      <c r="RJ12" s="221"/>
      <c r="RK12" s="221"/>
      <c r="RL12" s="221"/>
      <c r="RM12" s="221"/>
      <c r="RN12" s="221"/>
      <c r="RO12" s="221"/>
      <c r="RP12" s="221"/>
      <c r="RQ12" s="221"/>
      <c r="RR12" s="221"/>
      <c r="RS12" s="221"/>
      <c r="RT12" s="221"/>
      <c r="RU12" s="221"/>
      <c r="RV12" s="221"/>
      <c r="RW12" s="221"/>
      <c r="RX12" s="221"/>
      <c r="RY12" s="221"/>
      <c r="RZ12" s="221"/>
      <c r="SA12" s="221"/>
      <c r="SB12" s="221"/>
      <c r="SC12" s="221"/>
      <c r="SD12" s="221"/>
      <c r="SE12" s="221"/>
      <c r="SF12" s="221"/>
      <c r="SG12" s="221"/>
      <c r="SH12" s="221"/>
      <c r="SI12" s="221"/>
      <c r="SJ12" s="221"/>
      <c r="SK12" s="221"/>
      <c r="SL12" s="221"/>
      <c r="SM12" s="221"/>
      <c r="SN12" s="221"/>
      <c r="SO12" s="221"/>
      <c r="SP12" s="221"/>
      <c r="SQ12" s="221"/>
      <c r="SR12" s="221"/>
      <c r="SS12" s="221"/>
      <c r="ST12" s="221"/>
      <c r="SU12" s="221"/>
      <c r="SV12" s="221"/>
      <c r="SW12" s="221"/>
      <c r="SX12" s="221"/>
      <c r="SY12" s="221"/>
      <c r="SZ12" s="221"/>
      <c r="TA12" s="221"/>
      <c r="TB12" s="221"/>
      <c r="TC12" s="221"/>
      <c r="TD12" s="221"/>
      <c r="TE12" s="221"/>
      <c r="TF12" s="221"/>
      <c r="TG12" s="221"/>
      <c r="TH12" s="221"/>
      <c r="TI12" s="221"/>
      <c r="TJ12" s="221"/>
      <c r="TK12" s="221"/>
      <c r="TL12" s="221"/>
      <c r="TM12" s="221"/>
      <c r="TN12" s="221"/>
      <c r="TO12" s="221"/>
      <c r="TP12" s="221"/>
      <c r="TQ12" s="221"/>
      <c r="TR12" s="221"/>
      <c r="TS12" s="221"/>
      <c r="TT12" s="221"/>
      <c r="TU12" s="221"/>
      <c r="TV12" s="221"/>
      <c r="TW12" s="221"/>
      <c r="TX12" s="221"/>
      <c r="TY12" s="221"/>
      <c r="TZ12" s="221"/>
      <c r="UA12" s="221"/>
      <c r="UB12" s="221"/>
      <c r="UC12" s="221"/>
      <c r="UD12" s="221"/>
      <c r="UE12" s="221"/>
      <c r="UF12" s="221"/>
      <c r="UG12" s="221"/>
      <c r="UH12" s="221"/>
      <c r="UI12" s="221"/>
      <c r="UJ12" s="221"/>
      <c r="UK12" s="221"/>
      <c r="UL12" s="221"/>
      <c r="UM12" s="221"/>
      <c r="UN12" s="221"/>
      <c r="UO12" s="221"/>
      <c r="UP12" s="221"/>
      <c r="UQ12" s="221"/>
      <c r="UR12" s="221"/>
      <c r="US12" s="221"/>
      <c r="UT12" s="221"/>
      <c r="UU12" s="221"/>
      <c r="UV12" s="221"/>
      <c r="UW12" s="221"/>
      <c r="UX12" s="221"/>
      <c r="UY12" s="221"/>
      <c r="UZ12" s="221"/>
      <c r="VA12" s="221"/>
      <c r="VB12" s="221"/>
      <c r="VC12" s="221"/>
      <c r="VD12" s="221"/>
      <c r="VE12" s="221"/>
      <c r="VF12" s="221"/>
      <c r="VG12" s="221"/>
      <c r="VH12" s="221"/>
      <c r="VI12" s="221"/>
      <c r="VJ12" s="221"/>
      <c r="VK12" s="221"/>
      <c r="VL12" s="221"/>
      <c r="VM12" s="221"/>
      <c r="VN12" s="221"/>
      <c r="VO12" s="221"/>
      <c r="VP12" s="221"/>
      <c r="VQ12" s="221"/>
      <c r="VR12" s="221"/>
      <c r="VS12" s="221"/>
      <c r="VT12" s="221"/>
      <c r="VU12" s="221"/>
      <c r="VV12" s="221"/>
      <c r="VW12" s="221"/>
      <c r="VX12" s="221"/>
      <c r="VY12" s="221"/>
      <c r="VZ12" s="221"/>
      <c r="WA12" s="221"/>
      <c r="WB12" s="221"/>
      <c r="WC12" s="221"/>
      <c r="WD12" s="221"/>
      <c r="WE12" s="221"/>
      <c r="WF12" s="221"/>
      <c r="WG12" s="221"/>
      <c r="WH12" s="221"/>
      <c r="WI12" s="221"/>
      <c r="WJ12" s="221"/>
      <c r="WK12" s="221"/>
      <c r="WL12" s="221"/>
      <c r="WM12" s="221"/>
      <c r="WN12" s="221"/>
      <c r="WO12" s="221"/>
      <c r="WP12" s="221"/>
      <c r="WQ12" s="221"/>
      <c r="WR12" s="221"/>
      <c r="WS12" s="221"/>
      <c r="WT12" s="221"/>
      <c r="WU12" s="221"/>
      <c r="WV12" s="221"/>
      <c r="WW12" s="221"/>
      <c r="WX12" s="221"/>
      <c r="WY12" s="221"/>
      <c r="WZ12" s="221"/>
      <c r="XA12" s="221"/>
      <c r="XB12" s="221"/>
      <c r="XC12" s="221"/>
      <c r="XD12" s="221"/>
      <c r="XE12" s="221"/>
      <c r="XF12" s="221"/>
      <c r="XG12" s="221"/>
      <c r="XH12" s="221"/>
      <c r="XI12" s="221"/>
      <c r="XJ12" s="221"/>
      <c r="XK12" s="221"/>
      <c r="XL12" s="221"/>
      <c r="XM12" s="221"/>
      <c r="XN12" s="221"/>
      <c r="XO12" s="221"/>
      <c r="XP12" s="221"/>
      <c r="XQ12" s="221"/>
      <c r="XR12" s="221"/>
      <c r="XS12" s="221"/>
      <c r="XT12" s="221"/>
      <c r="XU12" s="221"/>
      <c r="XV12" s="221"/>
      <c r="XW12" s="221"/>
      <c r="XX12" s="221"/>
      <c r="XY12" s="221"/>
      <c r="XZ12" s="221"/>
      <c r="YA12" s="221"/>
      <c r="YB12" s="221"/>
      <c r="YC12" s="221"/>
      <c r="YD12" s="221"/>
      <c r="YE12" s="221"/>
      <c r="YF12" s="221"/>
      <c r="YG12" s="221"/>
      <c r="YH12" s="221"/>
      <c r="YI12" s="221"/>
      <c r="YJ12" s="221"/>
      <c r="YK12" s="221"/>
      <c r="YL12" s="221"/>
      <c r="YM12" s="221"/>
      <c r="YN12" s="221"/>
      <c r="YO12" s="221"/>
      <c r="YP12" s="221"/>
      <c r="YQ12" s="221"/>
      <c r="YR12" s="221"/>
      <c r="YS12" s="221"/>
      <c r="YT12" s="221"/>
      <c r="YU12" s="221"/>
      <c r="YV12" s="221"/>
      <c r="YW12" s="221"/>
      <c r="YX12" s="221"/>
      <c r="YY12" s="221"/>
      <c r="YZ12" s="221"/>
      <c r="ZA12" s="221"/>
      <c r="ZB12" s="221"/>
      <c r="ZC12" s="221"/>
      <c r="ZD12" s="221"/>
      <c r="ZE12" s="221"/>
      <c r="ZF12" s="221"/>
      <c r="ZG12" s="221"/>
      <c r="ZH12" s="221"/>
      <c r="ZI12" s="221"/>
      <c r="ZJ12" s="221"/>
      <c r="ZK12" s="221"/>
      <c r="ZL12" s="221"/>
      <c r="ZM12" s="221"/>
      <c r="ZN12" s="221"/>
      <c r="ZO12" s="221"/>
      <c r="ZP12" s="221"/>
      <c r="ZQ12" s="221"/>
      <c r="ZR12" s="221"/>
      <c r="ZS12" s="221"/>
      <c r="ZT12" s="221"/>
      <c r="ZU12" s="221"/>
      <c r="ZV12" s="221"/>
      <c r="ZW12" s="221"/>
      <c r="ZX12" s="221"/>
      <c r="ZY12" s="221"/>
      <c r="ZZ12" s="221"/>
      <c r="AAA12" s="221"/>
      <c r="AAB12" s="221"/>
      <c r="AAC12" s="221"/>
      <c r="AAD12" s="221"/>
      <c r="AAE12" s="221"/>
      <c r="AAF12" s="221"/>
      <c r="AAG12" s="221"/>
      <c r="AAH12" s="221"/>
      <c r="AAI12" s="221"/>
      <c r="AAJ12" s="221"/>
      <c r="AAK12" s="221"/>
      <c r="AAL12" s="221"/>
      <c r="AAM12" s="221"/>
      <c r="AAN12" s="221"/>
      <c r="AAO12" s="221"/>
      <c r="AAP12" s="221"/>
      <c r="AAQ12" s="221"/>
      <c r="AAR12" s="221"/>
      <c r="AAS12" s="221"/>
      <c r="AAT12" s="221"/>
      <c r="AAU12" s="221"/>
      <c r="AAV12" s="221"/>
      <c r="AAW12" s="221"/>
      <c r="AAX12" s="221"/>
      <c r="AAY12" s="221"/>
      <c r="AAZ12" s="221"/>
      <c r="ABA12" s="221"/>
      <c r="ABB12" s="221"/>
      <c r="ABC12" s="221"/>
      <c r="ABD12" s="221"/>
      <c r="ABE12" s="221"/>
      <c r="ABF12" s="221"/>
      <c r="ABG12" s="221"/>
      <c r="ABH12" s="221"/>
      <c r="ABI12" s="221"/>
      <c r="ABJ12" s="221"/>
      <c r="ABK12" s="221"/>
      <c r="ABL12" s="221"/>
      <c r="ABM12" s="221"/>
      <c r="ABN12" s="221"/>
      <c r="ABO12" s="221"/>
      <c r="ABP12" s="221"/>
      <c r="ABQ12" s="221"/>
      <c r="ABR12" s="221"/>
      <c r="ABS12" s="221"/>
      <c r="ABT12" s="221"/>
      <c r="ABU12" s="221"/>
      <c r="ABV12" s="221"/>
      <c r="ABW12" s="221"/>
      <c r="ABX12" s="221"/>
      <c r="ABY12" s="221"/>
      <c r="ABZ12" s="221"/>
      <c r="ACA12" s="221"/>
      <c r="ACB12" s="221"/>
      <c r="ACC12" s="221"/>
      <c r="ACD12" s="221"/>
      <c r="ACE12" s="221"/>
      <c r="ACF12" s="221"/>
      <c r="ACG12" s="221"/>
      <c r="ACH12" s="221"/>
      <c r="ACI12" s="221"/>
      <c r="ACJ12" s="221"/>
      <c r="ACK12" s="221"/>
      <c r="ACL12" s="221"/>
      <c r="ACM12" s="221"/>
      <c r="ACN12" s="221"/>
      <c r="ACO12" s="221"/>
      <c r="ACP12" s="221"/>
      <c r="ACQ12" s="221"/>
      <c r="ACR12" s="221"/>
      <c r="ACS12" s="221"/>
      <c r="ACT12" s="221"/>
      <c r="ACU12" s="221"/>
      <c r="ACV12" s="221"/>
      <c r="ACW12" s="221"/>
      <c r="ACX12" s="221"/>
      <c r="ACY12" s="221"/>
      <c r="ACZ12" s="221"/>
      <c r="ADA12" s="221"/>
      <c r="ADB12" s="221"/>
      <c r="ADC12" s="221"/>
      <c r="ADD12" s="221"/>
      <c r="ADE12" s="221"/>
      <c r="ADF12" s="221"/>
      <c r="ADG12" s="221"/>
      <c r="ADH12" s="221"/>
      <c r="ADI12" s="221"/>
      <c r="ADJ12" s="221"/>
      <c r="ADK12" s="221"/>
      <c r="ADL12" s="221"/>
      <c r="ADM12" s="221"/>
      <c r="ADN12" s="221"/>
      <c r="ADO12" s="221"/>
      <c r="ADP12" s="221"/>
      <c r="ADQ12" s="221"/>
      <c r="ADR12" s="221"/>
      <c r="ADS12" s="221"/>
      <c r="ADT12" s="221"/>
      <c r="ADU12" s="221"/>
      <c r="ADV12" s="221"/>
      <c r="ADW12" s="221"/>
      <c r="ADX12" s="221"/>
      <c r="ADY12" s="221"/>
      <c r="ADZ12" s="221"/>
      <c r="AEA12" s="221"/>
      <c r="AEB12" s="221"/>
      <c r="AEC12" s="221"/>
      <c r="AED12" s="221"/>
      <c r="AEE12" s="221"/>
      <c r="AEF12" s="221"/>
      <c r="AEG12" s="221"/>
      <c r="AEH12" s="221"/>
      <c r="AEI12" s="221"/>
      <c r="AEJ12" s="221"/>
      <c r="AEK12" s="221"/>
      <c r="AEL12" s="221"/>
      <c r="AEM12" s="221"/>
      <c r="AEN12" s="221"/>
      <c r="AEO12" s="221"/>
      <c r="AEP12" s="221"/>
      <c r="AEQ12" s="221"/>
      <c r="AER12" s="221"/>
      <c r="AES12" s="221"/>
      <c r="AET12" s="221"/>
      <c r="AEU12" s="221"/>
      <c r="AEV12" s="221"/>
      <c r="AEW12" s="221"/>
      <c r="AEX12" s="221"/>
      <c r="AEY12" s="221"/>
      <c r="AEZ12" s="221"/>
      <c r="AFA12" s="221"/>
      <c r="AFB12" s="221"/>
      <c r="AFC12" s="221"/>
      <c r="AFD12" s="221"/>
      <c r="AFE12" s="221"/>
      <c r="AFF12" s="221"/>
      <c r="AFG12" s="221"/>
      <c r="AFH12" s="221"/>
      <c r="AFI12" s="221"/>
      <c r="AFJ12" s="221"/>
      <c r="AFK12" s="221"/>
      <c r="AFL12" s="221"/>
      <c r="AFM12" s="221"/>
      <c r="AFN12" s="221"/>
      <c r="AFO12" s="221"/>
      <c r="AFP12" s="221"/>
      <c r="AFQ12" s="221"/>
      <c r="AFR12" s="221"/>
      <c r="AFS12" s="221"/>
      <c r="AFT12" s="221"/>
      <c r="AFU12" s="221"/>
      <c r="AFV12" s="221"/>
      <c r="AFW12" s="221"/>
      <c r="AFX12" s="221"/>
      <c r="AFY12" s="221"/>
      <c r="AFZ12" s="221"/>
      <c r="AGA12" s="221"/>
      <c r="AGB12" s="221"/>
      <c r="AGC12" s="221"/>
      <c r="AGD12" s="221"/>
      <c r="AGE12" s="221"/>
      <c r="AGF12" s="221"/>
      <c r="AGG12" s="221"/>
      <c r="AGH12" s="221"/>
      <c r="AGI12" s="221"/>
      <c r="AGJ12" s="221"/>
      <c r="AGK12" s="221"/>
      <c r="AGL12" s="221"/>
      <c r="AGM12" s="221"/>
      <c r="AGN12" s="221"/>
      <c r="AGO12" s="221"/>
      <c r="AGP12" s="221"/>
      <c r="AGQ12" s="221"/>
      <c r="AGR12" s="221"/>
      <c r="AGS12" s="221"/>
      <c r="AGT12" s="221"/>
      <c r="AGU12" s="221"/>
      <c r="AGV12" s="221"/>
      <c r="AGW12" s="221"/>
      <c r="AGX12" s="221"/>
      <c r="AGY12" s="221"/>
      <c r="AGZ12" s="221"/>
      <c r="AHA12" s="221"/>
      <c r="AHB12" s="221"/>
      <c r="AHC12" s="221"/>
      <c r="AHD12" s="221"/>
      <c r="AHE12" s="221"/>
      <c r="AHF12" s="221"/>
      <c r="AHG12" s="221"/>
      <c r="AHH12" s="221"/>
      <c r="AHI12" s="221"/>
      <c r="AHJ12" s="221"/>
      <c r="AHK12" s="221"/>
      <c r="AHL12" s="221"/>
      <c r="AHM12" s="221"/>
      <c r="AHN12" s="221"/>
      <c r="AHO12" s="221"/>
      <c r="AHP12" s="221"/>
      <c r="AHQ12" s="221"/>
      <c r="AHR12" s="221"/>
      <c r="AHS12" s="221"/>
      <c r="AHT12" s="221"/>
      <c r="AHU12" s="221"/>
      <c r="AHV12" s="221"/>
      <c r="AHW12" s="221"/>
      <c r="AHX12" s="221"/>
      <c r="AHY12" s="221"/>
      <c r="AHZ12" s="221"/>
      <c r="AIA12" s="221"/>
      <c r="AIB12" s="221"/>
      <c r="AIC12" s="221"/>
      <c r="AID12" s="221"/>
      <c r="AIE12" s="221"/>
      <c r="AIF12" s="221"/>
      <c r="AIG12" s="221"/>
      <c r="AIH12" s="221"/>
      <c r="AII12" s="221"/>
      <c r="AIJ12" s="221"/>
      <c r="AIK12" s="221"/>
      <c r="AIL12" s="221"/>
      <c r="AIM12" s="221"/>
      <c r="AIN12" s="221"/>
      <c r="AIO12" s="221"/>
      <c r="AIP12" s="221"/>
      <c r="AIQ12" s="221"/>
      <c r="AIR12" s="221"/>
      <c r="AIS12" s="221"/>
      <c r="AIT12" s="221"/>
      <c r="AIU12" s="221"/>
      <c r="AIV12" s="221"/>
      <c r="AIW12" s="221"/>
      <c r="AIX12" s="221"/>
      <c r="AIY12" s="221"/>
      <c r="AIZ12" s="221"/>
      <c r="AJA12" s="221"/>
      <c r="AJB12" s="221"/>
      <c r="AJC12" s="221"/>
      <c r="AJD12" s="221"/>
      <c r="AJE12" s="221"/>
      <c r="AJF12" s="221"/>
      <c r="AJG12" s="221"/>
      <c r="AJH12" s="221"/>
      <c r="AJI12" s="221"/>
      <c r="AJJ12" s="221"/>
      <c r="AJK12" s="221"/>
      <c r="AJL12" s="221"/>
      <c r="AJM12" s="221"/>
      <c r="AJN12" s="221"/>
      <c r="AJO12" s="221"/>
      <c r="AJP12" s="221"/>
      <c r="AJQ12" s="221"/>
      <c r="AJR12" s="221"/>
      <c r="AJS12" s="221"/>
      <c r="AJT12" s="221"/>
      <c r="AJU12" s="221"/>
      <c r="AJV12" s="221"/>
      <c r="AJW12" s="221"/>
      <c r="AJX12" s="221"/>
      <c r="AJY12" s="221"/>
      <c r="AJZ12" s="221"/>
      <c r="AKA12" s="221"/>
      <c r="AKB12" s="221"/>
      <c r="AKC12" s="221"/>
      <c r="AKD12" s="221"/>
      <c r="AKE12" s="221"/>
      <c r="AKF12" s="221"/>
      <c r="AKG12" s="221"/>
      <c r="AKH12" s="221"/>
      <c r="AKI12" s="221"/>
      <c r="AKJ12" s="221"/>
      <c r="AKK12" s="221"/>
      <c r="AKL12" s="221"/>
      <c r="AKM12" s="221"/>
      <c r="AKN12" s="221"/>
      <c r="AKO12" s="221"/>
      <c r="AKP12" s="221"/>
      <c r="AKQ12" s="221"/>
      <c r="AKR12" s="221"/>
      <c r="AKS12" s="221"/>
      <c r="AKT12" s="221"/>
      <c r="AKU12" s="221"/>
      <c r="AKV12" s="221"/>
      <c r="AKW12" s="221"/>
      <c r="AKX12" s="221"/>
      <c r="AKY12" s="221"/>
      <c r="AKZ12" s="221"/>
      <c r="ALA12" s="221"/>
      <c r="ALB12" s="221"/>
      <c r="ALC12" s="221"/>
      <c r="ALD12" s="221"/>
      <c r="ALE12" s="221"/>
      <c r="ALF12" s="221"/>
      <c r="ALG12" s="221"/>
      <c r="ALH12" s="221"/>
      <c r="ALI12" s="221"/>
      <c r="ALJ12" s="221"/>
      <c r="ALK12" s="221"/>
      <c r="ALL12" s="221"/>
      <c r="ALM12" s="221"/>
      <c r="ALN12" s="221"/>
      <c r="ALO12" s="221"/>
      <c r="ALP12" s="221"/>
      <c r="ALQ12" s="221"/>
      <c r="ALR12" s="221"/>
      <c r="ALS12" s="221"/>
      <c r="ALT12" s="221"/>
      <c r="ALU12" s="221"/>
      <c r="ALV12" s="221"/>
      <c r="ALW12" s="221"/>
      <c r="ALX12" s="221"/>
      <c r="ALY12" s="221"/>
      <c r="ALZ12" s="221"/>
      <c r="AMA12" s="221"/>
      <c r="AMB12" s="221"/>
      <c r="AMC12" s="221"/>
      <c r="AMD12" s="221"/>
      <c r="AME12" s="221"/>
      <c r="AMF12" s="221"/>
      <c r="AMG12" s="221"/>
      <c r="AMH12" s="221"/>
      <c r="AMI12" s="221"/>
      <c r="AMJ12" s="221"/>
      <c r="AMK12" s="221"/>
    </row>
    <row r="13" spans="1:1025" ht="30" hidden="1" customHeight="1" x14ac:dyDescent="0.35">
      <c r="A13" s="5"/>
      <c r="B13" s="6" t="s">
        <v>17</v>
      </c>
      <c r="C13" s="7" t="s">
        <v>18</v>
      </c>
      <c r="D13" s="8"/>
    </row>
    <row r="14" spans="1:1025" ht="30" hidden="1" customHeight="1" x14ac:dyDescent="0.35">
      <c r="A14" s="5"/>
      <c r="B14" s="6" t="s">
        <v>19</v>
      </c>
      <c r="C14" s="7" t="s">
        <v>20</v>
      </c>
      <c r="D14" s="1150" t="s">
        <v>21</v>
      </c>
    </row>
    <row r="15" spans="1:1025" ht="31.5" customHeight="1" x14ac:dyDescent="0.35">
      <c r="A15" s="5"/>
      <c r="B15" s="9" t="s">
        <v>22</v>
      </c>
      <c r="C15" s="7" t="s">
        <v>23</v>
      </c>
      <c r="D15" s="1150" t="s">
        <v>24</v>
      </c>
    </row>
    <row r="16" spans="1:1025" ht="30.75" customHeight="1" x14ac:dyDescent="0.35">
      <c r="A16" s="10"/>
      <c r="B16" s="6" t="s">
        <v>25</v>
      </c>
      <c r="C16" s="7" t="s">
        <v>26</v>
      </c>
      <c r="D16" s="8"/>
    </row>
    <row r="17" spans="1:4" ht="78" x14ac:dyDescent="0.35">
      <c r="A17" s="11"/>
      <c r="B17" s="1323" t="s">
        <v>1966</v>
      </c>
      <c r="C17" s="7" t="s">
        <v>27</v>
      </c>
      <c r="D17" s="7" t="s">
        <v>28</v>
      </c>
    </row>
    <row r="18" spans="1:4" hidden="1" x14ac:dyDescent="0.35">
      <c r="A18" s="11"/>
      <c r="B18" s="6" t="s">
        <v>29</v>
      </c>
      <c r="C18" s="7" t="s">
        <v>30</v>
      </c>
      <c r="D18" s="7"/>
    </row>
    <row r="19" spans="1:4" hidden="1" x14ac:dyDescent="0.35">
      <c r="A19" s="12"/>
      <c r="B19" s="6" t="s">
        <v>31</v>
      </c>
      <c r="C19" s="7" t="s">
        <v>32</v>
      </c>
      <c r="D19" s="7"/>
    </row>
    <row r="20" spans="1:4" hidden="1" x14ac:dyDescent="0.35">
      <c r="A20" s="12"/>
      <c r="B20" s="6" t="s">
        <v>33</v>
      </c>
      <c r="C20" s="7" t="s">
        <v>34</v>
      </c>
      <c r="D20" s="7"/>
    </row>
    <row r="21" spans="1:4" ht="15" customHeight="1" x14ac:dyDescent="0.35">
      <c r="A21" s="13"/>
      <c r="B21" s="6" t="s">
        <v>35</v>
      </c>
      <c r="C21" s="1150" t="s">
        <v>36</v>
      </c>
      <c r="D21" s="1548" t="s">
        <v>37</v>
      </c>
    </row>
    <row r="22" spans="1:4" ht="26" x14ac:dyDescent="0.35">
      <c r="A22" s="13"/>
      <c r="B22" s="6" t="s">
        <v>38</v>
      </c>
      <c r="C22" s="7" t="s">
        <v>39</v>
      </c>
      <c r="D22" s="1548"/>
    </row>
    <row r="23" spans="1:4" ht="26" x14ac:dyDescent="0.35">
      <c r="A23" s="13"/>
      <c r="B23" s="6" t="s">
        <v>40</v>
      </c>
      <c r="C23" s="7" t="s">
        <v>41</v>
      </c>
      <c r="D23" s="7"/>
    </row>
    <row r="24" spans="1:4" x14ac:dyDescent="0.35">
      <c r="A24" s="14" t="s">
        <v>2304</v>
      </c>
      <c r="B24" s="15"/>
      <c r="C24" s="15"/>
      <c r="D24" s="15"/>
    </row>
    <row r="25" spans="1:4" ht="27" customHeight="1" x14ac:dyDescent="0.35">
      <c r="A25" s="1540"/>
      <c r="B25" s="1541" t="s">
        <v>2301</v>
      </c>
      <c r="C25" s="7" t="s">
        <v>2303</v>
      </c>
      <c r="D25" s="7"/>
    </row>
    <row r="26" spans="1:4" ht="30" customHeight="1" x14ac:dyDescent="0.35">
      <c r="A26" s="1540"/>
      <c r="B26" s="1541" t="s">
        <v>2300</v>
      </c>
      <c r="C26" s="7" t="s">
        <v>1659</v>
      </c>
      <c r="D26" s="7"/>
    </row>
  </sheetData>
  <mergeCells count="5">
    <mergeCell ref="A1:D1"/>
    <mergeCell ref="A3:D3"/>
    <mergeCell ref="A4:D4"/>
    <mergeCell ref="A5:D5"/>
    <mergeCell ref="D21:D22"/>
  </mergeCells>
  <hyperlinks>
    <hyperlink ref="B7" location="'1_MdR'!A1" display="1_MR" xr:uid="{00000000-0004-0000-0000-000000000000}"/>
    <hyperlink ref="B8" location="'2_EDT'!A1" display="2_EDT" xr:uid="{00000000-0004-0000-0000-000001000000}"/>
    <hyperlink ref="B9" location="'3_EE'!A1" display="3_EE" xr:uid="{00000000-0004-0000-0000-000002000000}"/>
    <hyperlink ref="B10" location="'4.1_CC C'!A1" display="4.1_CC C" xr:uid="{00000000-0004-0000-0000-000003000000}"/>
    <hyperlink ref="B11" location="'4.2_CC P'!A1" display="4.2_CC P" xr:uid="{00000000-0004-0000-0000-000004000000}"/>
    <hyperlink ref="B13" location="'5_Info_PMR'!A1" display="5_Info_PMR" xr:uid="{00000000-0004-0000-0000-000005000000}"/>
    <hyperlink ref="B14" location="'6.1_PD_APry'!A1" display="6.1_PD_APry'" xr:uid="{00000000-0004-0000-0000-000006000000}"/>
    <hyperlink ref="B15" location="'6.2_PD'!A1" display="6.2_PD'" xr:uid="{00000000-0004-0000-0000-000007000000}"/>
    <hyperlink ref="B16" location="'7_Curva S'!A1" display="7_Curva S" xr:uid="{00000000-0004-0000-0000-000008000000}"/>
    <hyperlink ref="B18" location="'8.1_POA_1'!A1" display="8.1_POA_1" xr:uid="{00000000-0004-0000-0000-000009000000}"/>
    <hyperlink ref="B19" location="'9_PFM'!A1" display="9_PFM'" xr:uid="{00000000-0004-0000-0000-00000A000000}"/>
    <hyperlink ref="B20" location="'9.1 PFM_APry'!A1" display="9.1 PFM_APry'" xr:uid="{00000000-0004-0000-0000-00000B000000}"/>
    <hyperlink ref="B21" location="'10.1_Est_Proy'!A1" display="10.1_Est_Proy" xr:uid="{00000000-0004-0000-0000-00000C000000}"/>
    <hyperlink ref="B22" location="'10.2_PA'!A1" display="10.2_PA" xr:uid="{00000000-0004-0000-0000-00000D000000}"/>
    <hyperlink ref="B23" location="'10.3_PA_Det'!A1" display="10.3_PA_Det" xr:uid="{00000000-0004-0000-0000-00000E000000}"/>
    <hyperlink ref="B12" location="'4.3_CCA P '!A1" display="'4.3_CCA P '!A1" xr:uid="{00000000-0004-0000-0000-000011000000}"/>
    <hyperlink ref="B17" location="'8_MP'!A1" display="'8_MP'!A1" xr:uid="{00000000-0004-0000-0000-000012000000}"/>
    <hyperlink ref="B25" location="'Matriz de Riesgos'!A1" display="Matriz de Riesgos" xr:uid="{00000000-0004-0000-0000-000010000000}"/>
    <hyperlink ref="B26" location="Criterios!A1" display="Criterios" xr:uid="{00000000-0004-0000-0000-00000F000000}"/>
  </hyperlinks>
  <pageMargins left="0.7" right="0.7" top="0.75" bottom="0.75" header="0.51180555555555496" footer="0.51180555555555496"/>
  <pageSetup paperSize="9" firstPageNumber="0"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AMK376"/>
  <sheetViews>
    <sheetView zoomScaleNormal="100" workbookViewId="0">
      <selection activeCell="A20" activeCellId="1" sqref="A36:XFD48 A20"/>
    </sheetView>
  </sheetViews>
  <sheetFormatPr defaultColWidth="9.1796875" defaultRowHeight="14.5" outlineLevelRow="1" x14ac:dyDescent="0.35"/>
  <cols>
    <col min="1" max="1" width="10" style="2" customWidth="1"/>
    <col min="2" max="2" width="60.7265625" style="2" customWidth="1"/>
    <col min="3" max="1025" width="11.453125" style="2"/>
  </cols>
  <sheetData>
    <row r="1" spans="1:5" x14ac:dyDescent="0.35">
      <c r="A1" s="318" t="s">
        <v>796</v>
      </c>
    </row>
    <row r="2" spans="1:5" x14ac:dyDescent="0.35">
      <c r="A2" s="318" t="str">
        <f>+'9.1 PFM_APry'!A2</f>
        <v>Programación con criterio de año de Proyecto y no año calendario</v>
      </c>
    </row>
    <row r="3" spans="1:5" x14ac:dyDescent="0.35">
      <c r="A3" s="1670" t="str">
        <f>+'9.1 PFM_APry'!A3</f>
        <v>EDT</v>
      </c>
      <c r="B3" s="1671" t="e">
        <f>+'9.1 PFM_APry'!B3</f>
        <v>#VALUE!</v>
      </c>
      <c r="C3" s="1672" t="str">
        <f>+'9.1 PFM_APry'!C3</f>
        <v>Año 1</v>
      </c>
      <c r="D3" s="1672"/>
      <c r="E3" s="1672"/>
    </row>
    <row r="4" spans="1:5" x14ac:dyDescent="0.35">
      <c r="A4" s="1670">
        <f>+'9.1 PFM_APry'!A4</f>
        <v>0</v>
      </c>
      <c r="B4" s="1671">
        <f>+'9.1 PFM_APry'!B4</f>
        <v>0</v>
      </c>
      <c r="C4" s="1163" t="s">
        <v>81</v>
      </c>
      <c r="D4" s="1163" t="s">
        <v>792</v>
      </c>
      <c r="E4" s="1163" t="s">
        <v>634</v>
      </c>
    </row>
    <row r="5" spans="1:5" ht="13.5" customHeight="1" x14ac:dyDescent="0.35">
      <c r="A5" s="66"/>
      <c r="B5" s="68" t="e">
        <f>+'9.1 PFM_APry'!B5</f>
        <v>#VALUE!</v>
      </c>
      <c r="C5" s="76">
        <f>+'9.1 PFM_APry'!C5</f>
        <v>0</v>
      </c>
      <c r="D5" s="76">
        <f>+'9.1 PFM_APry'!K5</f>
        <v>0</v>
      </c>
      <c r="E5" s="76">
        <f>+'9.1 PFM_APry'!S5</f>
        <v>0</v>
      </c>
    </row>
    <row r="6" spans="1:5" ht="13.5" customHeight="1" x14ac:dyDescent="0.35">
      <c r="A6" s="78" t="e">
        <f>+'9.1 PFM_APry'!A6</f>
        <v>#VALUE!</v>
      </c>
      <c r="B6" s="80" t="e">
        <f>+'9.1 PFM_APry'!B6</f>
        <v>#VALUE!</v>
      </c>
      <c r="C6" s="84" t="e">
        <f>+'9.1 PFM_APry'!C6</f>
        <v>#REF!</v>
      </c>
      <c r="D6" s="84" t="e">
        <f>+'9.1 PFM_APry'!K6</f>
        <v>#REF!</v>
      </c>
      <c r="E6" s="84" t="e">
        <f>+'9.1 PFM_APry'!S6</f>
        <v>#REF!</v>
      </c>
    </row>
    <row r="7" spans="1:5" ht="13.5" customHeight="1" x14ac:dyDescent="0.35">
      <c r="A7" s="85" t="e">
        <f>+'9.1 PFM_APry'!A7</f>
        <v>#VALUE!</v>
      </c>
      <c r="B7" s="111" t="e">
        <f>+'9.1 PFM_APry'!B7</f>
        <v>#VALUE!</v>
      </c>
      <c r="C7" s="86" t="e">
        <f>+'9.1 PFM_APry'!C7</f>
        <v>#REF!</v>
      </c>
      <c r="D7" s="86" t="e">
        <f>+'9.1 PFM_APry'!K7</f>
        <v>#REF!</v>
      </c>
      <c r="E7" s="86" t="e">
        <f>+'9.1 PFM_APry'!S7</f>
        <v>#REF!</v>
      </c>
    </row>
    <row r="8" spans="1:5" ht="13.5" hidden="1" customHeight="1" outlineLevel="1" x14ac:dyDescent="0.35">
      <c r="A8" s="89" t="e">
        <f>+'9.1 PFM_APry'!A8</f>
        <v>#VALUE!</v>
      </c>
      <c r="B8" s="91" t="e">
        <f>+'9.1 PFM_APry'!B8</f>
        <v>#VALUE!</v>
      </c>
      <c r="C8" s="77" t="e">
        <f>+'9.1 PFM_APry'!C8</f>
        <v>#REF!</v>
      </c>
      <c r="D8" s="77" t="e">
        <f>+'9.1 PFM_APry'!K8</f>
        <v>#REF!</v>
      </c>
      <c r="E8" s="77" t="e">
        <f>+'9.1 PFM_APry'!S8</f>
        <v>#REF!</v>
      </c>
    </row>
    <row r="9" spans="1:5" ht="13.5" hidden="1" customHeight="1" outlineLevel="1" x14ac:dyDescent="0.35">
      <c r="A9" s="89" t="e">
        <f>+'9.1 PFM_APry'!A9</f>
        <v>#VALUE!</v>
      </c>
      <c r="B9" s="91" t="e">
        <f>+'9.1 PFM_APry'!B9</f>
        <v>#VALUE!</v>
      </c>
      <c r="C9" s="77" t="e">
        <f>+'9.1 PFM_APry'!C9</f>
        <v>#REF!</v>
      </c>
      <c r="D9" s="77" t="e">
        <f>+'9.1 PFM_APry'!K9</f>
        <v>#REF!</v>
      </c>
      <c r="E9" s="77" t="e">
        <f>+'9.1 PFM_APry'!S9</f>
        <v>#REF!</v>
      </c>
    </row>
    <row r="10" spans="1:5" ht="13.5" hidden="1" customHeight="1" outlineLevel="1" x14ac:dyDescent="0.35">
      <c r="A10" s="89" t="e">
        <f>+'9.1 PFM_APry'!A10</f>
        <v>#VALUE!</v>
      </c>
      <c r="B10" s="91" t="e">
        <f>+'9.1 PFM_APry'!B10</f>
        <v>#VALUE!</v>
      </c>
      <c r="C10" s="77" t="e">
        <f>+'9.1 PFM_APry'!C10</f>
        <v>#REF!</v>
      </c>
      <c r="D10" s="77" t="e">
        <f>+'9.1 PFM_APry'!K10</f>
        <v>#REF!</v>
      </c>
      <c r="E10" s="77" t="e">
        <f>+'9.1 PFM_APry'!S10</f>
        <v>#REF!</v>
      </c>
    </row>
    <row r="11" spans="1:5" ht="13.5" hidden="1" customHeight="1" outlineLevel="1" x14ac:dyDescent="0.35">
      <c r="A11" s="89" t="e">
        <f>+'9.1 PFM_APry'!A11</f>
        <v>#VALUE!</v>
      </c>
      <c r="B11" s="91" t="e">
        <f>+'9.1 PFM_APry'!B11</f>
        <v>#VALUE!</v>
      </c>
      <c r="C11" s="77" t="e">
        <f>+'9.1 PFM_APry'!C11</f>
        <v>#REF!</v>
      </c>
      <c r="D11" s="77" t="e">
        <f>+'9.1 PFM_APry'!K11</f>
        <v>#REF!</v>
      </c>
      <c r="E11" s="77" t="e">
        <f>+'9.1 PFM_APry'!S11</f>
        <v>#REF!</v>
      </c>
    </row>
    <row r="12" spans="1:5" ht="13.5" hidden="1" customHeight="1" outlineLevel="1" x14ac:dyDescent="0.35">
      <c r="A12" s="89" t="e">
        <f>+'9.1 PFM_APry'!A12</f>
        <v>#VALUE!</v>
      </c>
      <c r="B12" s="91" t="e">
        <f>+'9.1 PFM_APry'!B12</f>
        <v>#VALUE!</v>
      </c>
      <c r="C12" s="77" t="e">
        <f>+'9.1 PFM_APry'!C12</f>
        <v>#REF!</v>
      </c>
      <c r="D12" s="77" t="e">
        <f>+'9.1 PFM_APry'!K12</f>
        <v>#REF!</v>
      </c>
      <c r="E12" s="77" t="e">
        <f>+'9.1 PFM_APry'!S12</f>
        <v>#REF!</v>
      </c>
    </row>
    <row r="13" spans="1:5" ht="13.5" hidden="1" customHeight="1" outlineLevel="1" x14ac:dyDescent="0.35">
      <c r="A13" s="89" t="e">
        <f>+'9.1 PFM_APry'!A13</f>
        <v>#VALUE!</v>
      </c>
      <c r="B13" s="91" t="e">
        <f>+'9.1 PFM_APry'!B13</f>
        <v>#VALUE!</v>
      </c>
      <c r="C13" s="77" t="e">
        <f>+'9.1 PFM_APry'!C13</f>
        <v>#REF!</v>
      </c>
      <c r="D13" s="77" t="e">
        <f>+'9.1 PFM_APry'!K13</f>
        <v>#REF!</v>
      </c>
      <c r="E13" s="77" t="e">
        <f>+'9.1 PFM_APry'!S13</f>
        <v>#REF!</v>
      </c>
    </row>
    <row r="14" spans="1:5" ht="13.5" hidden="1" customHeight="1" outlineLevel="1" x14ac:dyDescent="0.35">
      <c r="A14" s="89" t="e">
        <f>+'9.1 PFM_APry'!A14</f>
        <v>#VALUE!</v>
      </c>
      <c r="B14" s="91" t="e">
        <f>+'9.1 PFM_APry'!B14</f>
        <v>#VALUE!</v>
      </c>
      <c r="C14" s="77" t="e">
        <f>+'9.1 PFM_APry'!C14</f>
        <v>#REF!</v>
      </c>
      <c r="D14" s="77" t="e">
        <f>+'9.1 PFM_APry'!K14</f>
        <v>#REF!</v>
      </c>
      <c r="E14" s="77" t="e">
        <f>+'9.1 PFM_APry'!S14</f>
        <v>#REF!</v>
      </c>
    </row>
    <row r="15" spans="1:5" ht="13.5" customHeight="1" x14ac:dyDescent="0.35">
      <c r="A15" s="85" t="e">
        <f>+'9.1 PFM_APry'!A15</f>
        <v>#VALUE!</v>
      </c>
      <c r="B15" s="111" t="e">
        <f>+'9.1 PFM_APry'!B15</f>
        <v>#VALUE!</v>
      </c>
      <c r="C15" s="86" t="e">
        <f>+'9.1 PFM_APry'!C15</f>
        <v>#REF!</v>
      </c>
      <c r="D15" s="86" t="e">
        <f>+'9.1 PFM_APry'!K15</f>
        <v>#REF!</v>
      </c>
      <c r="E15" s="86" t="e">
        <f>+'9.1 PFM_APry'!S15</f>
        <v>#REF!</v>
      </c>
    </row>
    <row r="16" spans="1:5" ht="13.5" hidden="1" customHeight="1" outlineLevel="1" x14ac:dyDescent="0.35">
      <c r="A16" s="89" t="e">
        <f>+'9.1 PFM_APry'!A16</f>
        <v>#VALUE!</v>
      </c>
      <c r="B16" s="91" t="e">
        <f>+'9.1 PFM_APry'!B16</f>
        <v>#VALUE!</v>
      </c>
      <c r="C16" s="77" t="e">
        <f>+'9.1 PFM_APry'!C16</f>
        <v>#REF!</v>
      </c>
      <c r="D16" s="77" t="e">
        <f>+'9.1 PFM_APry'!K16</f>
        <v>#REF!</v>
      </c>
      <c r="E16" s="77" t="e">
        <f>+'9.1 PFM_APry'!S16</f>
        <v>#REF!</v>
      </c>
    </row>
    <row r="17" spans="1:5" ht="13.5" hidden="1" customHeight="1" outlineLevel="1" x14ac:dyDescent="0.35">
      <c r="A17" s="89" t="e">
        <f>+'9.1 PFM_APry'!A17</f>
        <v>#VALUE!</v>
      </c>
      <c r="B17" s="91" t="e">
        <f>+'9.1 PFM_APry'!B17</f>
        <v>#VALUE!</v>
      </c>
      <c r="C17" s="77" t="e">
        <f>+'9.1 PFM_APry'!C17</f>
        <v>#REF!</v>
      </c>
      <c r="D17" s="77" t="e">
        <f>+'9.1 PFM_APry'!K17</f>
        <v>#REF!</v>
      </c>
      <c r="E17" s="77" t="e">
        <f>+'9.1 PFM_APry'!S17</f>
        <v>#REF!</v>
      </c>
    </row>
    <row r="18" spans="1:5" ht="13.5" hidden="1" customHeight="1" outlineLevel="1" x14ac:dyDescent="0.35">
      <c r="A18" s="89" t="e">
        <f>+'9.1 PFM_APry'!A18</f>
        <v>#VALUE!</v>
      </c>
      <c r="B18" s="91" t="e">
        <f>+'9.1 PFM_APry'!B18</f>
        <v>#VALUE!</v>
      </c>
      <c r="C18" s="77" t="e">
        <f>+'9.1 PFM_APry'!C18</f>
        <v>#REF!</v>
      </c>
      <c r="D18" s="77" t="e">
        <f>+'9.1 PFM_APry'!K18</f>
        <v>#REF!</v>
      </c>
      <c r="E18" s="77" t="e">
        <f>+'9.1 PFM_APry'!S18</f>
        <v>#REF!</v>
      </c>
    </row>
    <row r="19" spans="1:5" ht="13.5" hidden="1" customHeight="1" outlineLevel="1" x14ac:dyDescent="0.35">
      <c r="A19" s="89" t="e">
        <f>+'9.1 PFM_APry'!A19</f>
        <v>#VALUE!</v>
      </c>
      <c r="B19" s="91" t="e">
        <f>+'9.1 PFM_APry'!B19</f>
        <v>#VALUE!</v>
      </c>
      <c r="C19" s="77" t="e">
        <f>+'9.1 PFM_APry'!C19</f>
        <v>#REF!</v>
      </c>
      <c r="D19" s="77" t="e">
        <f>+'9.1 PFM_APry'!K19</f>
        <v>#REF!</v>
      </c>
      <c r="E19" s="77" t="e">
        <f>+'9.1 PFM_APry'!S19</f>
        <v>#REF!</v>
      </c>
    </row>
    <row r="20" spans="1:5" ht="13.5" customHeight="1" x14ac:dyDescent="0.35">
      <c r="A20" s="85" t="e">
        <f>+'9.1 PFM_APry'!A20</f>
        <v>#VALUE!</v>
      </c>
      <c r="B20" s="111" t="e">
        <f>+'9.1 PFM_APry'!B20</f>
        <v>#VALUE!</v>
      </c>
      <c r="C20" s="86" t="e">
        <f>+'9.1 PFM_APry'!C20</f>
        <v>#REF!</v>
      </c>
      <c r="D20" s="86" t="e">
        <f>+'9.1 PFM_APry'!K20</f>
        <v>#REF!</v>
      </c>
      <c r="E20" s="86" t="e">
        <f>+'9.1 PFM_APry'!S20</f>
        <v>#REF!</v>
      </c>
    </row>
    <row r="21" spans="1:5" ht="13.5" hidden="1" customHeight="1" outlineLevel="1" x14ac:dyDescent="0.35">
      <c r="A21" s="89" t="e">
        <f>+'9.1 PFM_APry'!A21</f>
        <v>#VALUE!</v>
      </c>
      <c r="B21" s="91" t="e">
        <f>+'9.1 PFM_APry'!B21</f>
        <v>#VALUE!</v>
      </c>
      <c r="C21" s="319" t="e">
        <f>+'9.1 PFM_APry'!C21</f>
        <v>#REF!</v>
      </c>
      <c r="D21" s="319" t="e">
        <f>+'9.1 PFM_APry'!K21</f>
        <v>#REF!</v>
      </c>
      <c r="E21" s="319" t="e">
        <f>+'9.1 PFM_APry'!S21</f>
        <v>#REF!</v>
      </c>
    </row>
    <row r="22" spans="1:5" ht="13.5" hidden="1" customHeight="1" outlineLevel="1" x14ac:dyDescent="0.35">
      <c r="A22" s="89" t="e">
        <f>+'9.1 PFM_APry'!A22</f>
        <v>#VALUE!</v>
      </c>
      <c r="B22" s="91" t="e">
        <f>+'9.1 PFM_APry'!B22</f>
        <v>#VALUE!</v>
      </c>
      <c r="C22" s="319" t="e">
        <f>+'9.1 PFM_APry'!C22</f>
        <v>#REF!</v>
      </c>
      <c r="D22" s="319" t="e">
        <f>+'9.1 PFM_APry'!K22</f>
        <v>#REF!</v>
      </c>
      <c r="E22" s="319" t="e">
        <f>+'9.1 PFM_APry'!S22</f>
        <v>#REF!</v>
      </c>
    </row>
    <row r="23" spans="1:5" ht="13.5" hidden="1" customHeight="1" outlineLevel="1" x14ac:dyDescent="0.35">
      <c r="A23" s="89" t="e">
        <f>+'9.1 PFM_APry'!A23</f>
        <v>#VALUE!</v>
      </c>
      <c r="B23" s="91" t="e">
        <f>+'9.1 PFM_APry'!B23</f>
        <v>#VALUE!</v>
      </c>
      <c r="C23" s="319" t="e">
        <f>+'9.1 PFM_APry'!C23</f>
        <v>#REF!</v>
      </c>
      <c r="D23" s="319" t="e">
        <f>+'9.1 PFM_APry'!K23</f>
        <v>#REF!</v>
      </c>
      <c r="E23" s="319" t="e">
        <f>+'9.1 PFM_APry'!S23</f>
        <v>#REF!</v>
      </c>
    </row>
    <row r="24" spans="1:5" ht="13.5" hidden="1" customHeight="1" outlineLevel="1" x14ac:dyDescent="0.35">
      <c r="A24" s="89" t="e">
        <f>+'9.1 PFM_APry'!A24</f>
        <v>#VALUE!</v>
      </c>
      <c r="B24" s="91" t="e">
        <f>+'9.1 PFM_APry'!B24</f>
        <v>#VALUE!</v>
      </c>
      <c r="C24" s="319" t="e">
        <f>+'9.1 PFM_APry'!C24</f>
        <v>#REF!</v>
      </c>
      <c r="D24" s="319" t="e">
        <f>+'9.1 PFM_APry'!K24</f>
        <v>#REF!</v>
      </c>
      <c r="E24" s="319" t="e">
        <f>+'9.1 PFM_APry'!S24</f>
        <v>#REF!</v>
      </c>
    </row>
    <row r="25" spans="1:5" ht="13.5" hidden="1" customHeight="1" outlineLevel="1" x14ac:dyDescent="0.35">
      <c r="A25" s="89" t="e">
        <f>+'9.1 PFM_APry'!A25</f>
        <v>#VALUE!</v>
      </c>
      <c r="B25" s="91" t="e">
        <f>+'9.1 PFM_APry'!B25</f>
        <v>#VALUE!</v>
      </c>
      <c r="C25" s="319" t="e">
        <f>+'9.1 PFM_APry'!C25</f>
        <v>#REF!</v>
      </c>
      <c r="D25" s="319" t="e">
        <f>+'9.1 PFM_APry'!K25</f>
        <v>#REF!</v>
      </c>
      <c r="E25" s="319" t="e">
        <f>+'9.1 PFM_APry'!S25</f>
        <v>#REF!</v>
      </c>
    </row>
    <row r="26" spans="1:5" ht="13.5" hidden="1" customHeight="1" outlineLevel="1" x14ac:dyDescent="0.35">
      <c r="A26" s="89" t="e">
        <f>+'9.1 PFM_APry'!A26</f>
        <v>#VALUE!</v>
      </c>
      <c r="B26" s="91" t="e">
        <f>+'9.1 PFM_APry'!B26</f>
        <v>#VALUE!</v>
      </c>
      <c r="C26" s="319" t="e">
        <f>+'9.1 PFM_APry'!C26</f>
        <v>#REF!</v>
      </c>
      <c r="D26" s="319" t="e">
        <f>+'9.1 PFM_APry'!K26</f>
        <v>#REF!</v>
      </c>
      <c r="E26" s="319" t="e">
        <f>+'9.1 PFM_APry'!S26</f>
        <v>#REF!</v>
      </c>
    </row>
    <row r="27" spans="1:5" ht="13.5" hidden="1" customHeight="1" outlineLevel="1" x14ac:dyDescent="0.35">
      <c r="A27" s="89" t="e">
        <f>+'9.1 PFM_APry'!A27</f>
        <v>#VALUE!</v>
      </c>
      <c r="B27" s="91" t="e">
        <f>+'9.1 PFM_APry'!B27</f>
        <v>#VALUE!</v>
      </c>
      <c r="C27" s="319" t="e">
        <f>+'9.1 PFM_APry'!C27</f>
        <v>#REF!</v>
      </c>
      <c r="D27" s="319" t="e">
        <f>+'9.1 PFM_APry'!K27</f>
        <v>#REF!</v>
      </c>
      <c r="E27" s="319" t="e">
        <f>+'9.1 PFM_APry'!S27</f>
        <v>#REF!</v>
      </c>
    </row>
    <row r="28" spans="1:5" ht="13.5" hidden="1" customHeight="1" outlineLevel="1" x14ac:dyDescent="0.35">
      <c r="A28" s="89" t="e">
        <f>+'9.1 PFM_APry'!A28</f>
        <v>#VALUE!</v>
      </c>
      <c r="B28" s="91" t="e">
        <f>+'9.1 PFM_APry'!B28</f>
        <v>#VALUE!</v>
      </c>
      <c r="C28" s="319" t="e">
        <f>+'9.1 PFM_APry'!C28</f>
        <v>#REF!</v>
      </c>
      <c r="D28" s="319" t="e">
        <f>+'9.1 PFM_APry'!K28</f>
        <v>#REF!</v>
      </c>
      <c r="E28" s="319" t="e">
        <f>+'9.1 PFM_APry'!S28</f>
        <v>#REF!</v>
      </c>
    </row>
    <row r="29" spans="1:5" ht="13.5" hidden="1" customHeight="1" outlineLevel="1" x14ac:dyDescent="0.35">
      <c r="A29" s="89" t="e">
        <f>+'9.1 PFM_APry'!A29</f>
        <v>#VALUE!</v>
      </c>
      <c r="B29" s="91" t="e">
        <f>+'9.1 PFM_APry'!B29</f>
        <v>#VALUE!</v>
      </c>
      <c r="C29" s="319" t="e">
        <f>+'9.1 PFM_APry'!C29</f>
        <v>#REF!</v>
      </c>
      <c r="D29" s="319" t="e">
        <f>+'9.1 PFM_APry'!K29</f>
        <v>#REF!</v>
      </c>
      <c r="E29" s="319" t="e">
        <f>+'9.1 PFM_APry'!S29</f>
        <v>#REF!</v>
      </c>
    </row>
    <row r="30" spans="1:5" ht="13.5" hidden="1" customHeight="1" outlineLevel="1" x14ac:dyDescent="0.35">
      <c r="A30" s="89" t="e">
        <f>+'9.1 PFM_APry'!A30</f>
        <v>#VALUE!</v>
      </c>
      <c r="B30" s="91" t="e">
        <f>+'9.1 PFM_APry'!B30</f>
        <v>#VALUE!</v>
      </c>
      <c r="C30" s="319" t="e">
        <f>+'9.1 PFM_APry'!C30</f>
        <v>#REF!</v>
      </c>
      <c r="D30" s="319" t="e">
        <f>+'9.1 PFM_APry'!K30</f>
        <v>#REF!</v>
      </c>
      <c r="E30" s="319" t="e">
        <f>+'9.1 PFM_APry'!S30</f>
        <v>#REF!</v>
      </c>
    </row>
    <row r="31" spans="1:5" ht="13.5" hidden="1" customHeight="1" outlineLevel="1" x14ac:dyDescent="0.35">
      <c r="A31" s="89" t="e">
        <f>+'9.1 PFM_APry'!A31</f>
        <v>#VALUE!</v>
      </c>
      <c r="B31" s="91" t="e">
        <f>+'9.1 PFM_APry'!B31</f>
        <v>#VALUE!</v>
      </c>
      <c r="C31" s="319" t="e">
        <f>+'9.1 PFM_APry'!C31</f>
        <v>#REF!</v>
      </c>
      <c r="D31" s="319" t="e">
        <f>+'9.1 PFM_APry'!K31</f>
        <v>#REF!</v>
      </c>
      <c r="E31" s="319" t="e">
        <f>+'9.1 PFM_APry'!S31</f>
        <v>#REF!</v>
      </c>
    </row>
    <row r="32" spans="1:5" ht="13.5" hidden="1" customHeight="1" outlineLevel="1" x14ac:dyDescent="0.35">
      <c r="A32" s="89" t="e">
        <f>+'9.1 PFM_APry'!A32</f>
        <v>#VALUE!</v>
      </c>
      <c r="B32" s="91" t="e">
        <f>+'9.1 PFM_APry'!B32</f>
        <v>#VALUE!</v>
      </c>
      <c r="C32" s="319" t="e">
        <f>+'9.1 PFM_APry'!C32</f>
        <v>#REF!</v>
      </c>
      <c r="D32" s="319" t="e">
        <f>+'9.1 PFM_APry'!K32</f>
        <v>#REF!</v>
      </c>
      <c r="E32" s="319" t="e">
        <f>+'9.1 PFM_APry'!S32</f>
        <v>#REF!</v>
      </c>
    </row>
    <row r="33" spans="1:5" ht="13.5" hidden="1" customHeight="1" outlineLevel="1" x14ac:dyDescent="0.35">
      <c r="A33" s="89" t="e">
        <f>+'9.1 PFM_APry'!A33</f>
        <v>#VALUE!</v>
      </c>
      <c r="B33" s="91" t="e">
        <f>+'9.1 PFM_APry'!B33</f>
        <v>#VALUE!</v>
      </c>
      <c r="C33" s="319" t="e">
        <f>+'9.1 PFM_APry'!C33</f>
        <v>#REF!</v>
      </c>
      <c r="D33" s="319" t="e">
        <f>+'9.1 PFM_APry'!K33</f>
        <v>#REF!</v>
      </c>
      <c r="E33" s="319" t="e">
        <f>+'9.1 PFM_APry'!S33</f>
        <v>#REF!</v>
      </c>
    </row>
    <row r="34" spans="1:5" ht="13.5" customHeight="1" x14ac:dyDescent="0.35">
      <c r="A34" s="85" t="e">
        <f>+'9.1 PFM_APry'!A34</f>
        <v>#VALUE!</v>
      </c>
      <c r="B34" s="111" t="e">
        <f>+'9.1 PFM_APry'!B34</f>
        <v>#VALUE!</v>
      </c>
      <c r="C34" s="86" t="e">
        <f>+'9.1 PFM_APry'!C34</f>
        <v>#REF!</v>
      </c>
      <c r="D34" s="86" t="e">
        <f>+'9.1 PFM_APry'!K34</f>
        <v>#REF!</v>
      </c>
      <c r="E34" s="86" t="e">
        <f>+'9.1 PFM_APry'!S34</f>
        <v>#REF!</v>
      </c>
    </row>
    <row r="35" spans="1:5" ht="13.5" hidden="1" customHeight="1" outlineLevel="1" x14ac:dyDescent="0.35">
      <c r="A35" s="89" t="e">
        <f>+'9.1 PFM_APry'!A35</f>
        <v>#VALUE!</v>
      </c>
      <c r="B35" s="91" t="e">
        <f>+'9.1 PFM_APry'!B35</f>
        <v>#VALUE!</v>
      </c>
      <c r="C35" s="319" t="e">
        <f>+'9.1 PFM_APry'!C35</f>
        <v>#REF!</v>
      </c>
      <c r="D35" s="319" t="e">
        <f>+'9.1 PFM_APry'!K35</f>
        <v>#REF!</v>
      </c>
      <c r="E35" s="319" t="e">
        <f>+'9.1 PFM_APry'!S35</f>
        <v>#REF!</v>
      </c>
    </row>
    <row r="36" spans="1:5" ht="13.5" hidden="1" customHeight="1" outlineLevel="1" x14ac:dyDescent="0.35">
      <c r="A36" s="89" t="e">
        <f>+'9.1 PFM_APry'!A36</f>
        <v>#VALUE!</v>
      </c>
      <c r="B36" s="91" t="e">
        <f>+'9.1 PFM_APry'!B36</f>
        <v>#VALUE!</v>
      </c>
      <c r="C36" s="319" t="e">
        <f>+'9.1 PFM_APry'!C36</f>
        <v>#REF!</v>
      </c>
      <c r="D36" s="319" t="e">
        <f>+'9.1 PFM_APry'!K36</f>
        <v>#REF!</v>
      </c>
      <c r="E36" s="319" t="e">
        <f>+'9.1 PFM_APry'!S36</f>
        <v>#REF!</v>
      </c>
    </row>
    <row r="37" spans="1:5" ht="13.5" hidden="1" customHeight="1" outlineLevel="1" x14ac:dyDescent="0.35">
      <c r="A37" s="89" t="e">
        <f>+'9.1 PFM_APry'!A37</f>
        <v>#VALUE!</v>
      </c>
      <c r="B37" s="91" t="e">
        <f>+'9.1 PFM_APry'!B37</f>
        <v>#VALUE!</v>
      </c>
      <c r="C37" s="319" t="e">
        <f>+'9.1 PFM_APry'!C37</f>
        <v>#REF!</v>
      </c>
      <c r="D37" s="319" t="e">
        <f>+'9.1 PFM_APry'!K37</f>
        <v>#REF!</v>
      </c>
      <c r="E37" s="319" t="e">
        <f>+'9.1 PFM_APry'!S37</f>
        <v>#REF!</v>
      </c>
    </row>
    <row r="38" spans="1:5" ht="13.5" hidden="1" customHeight="1" outlineLevel="1" x14ac:dyDescent="0.35">
      <c r="A38" s="89" t="e">
        <f>+'9.1 PFM_APry'!A38</f>
        <v>#VALUE!</v>
      </c>
      <c r="B38" s="91" t="e">
        <f>+'9.1 PFM_APry'!B38</f>
        <v>#VALUE!</v>
      </c>
      <c r="C38" s="319" t="e">
        <f>+'9.1 PFM_APry'!C38</f>
        <v>#REF!</v>
      </c>
      <c r="D38" s="319" t="e">
        <f>+'9.1 PFM_APry'!K38</f>
        <v>#REF!</v>
      </c>
      <c r="E38" s="319" t="e">
        <f>+'9.1 PFM_APry'!S38</f>
        <v>#REF!</v>
      </c>
    </row>
    <row r="39" spans="1:5" ht="13.5" hidden="1" customHeight="1" outlineLevel="1" x14ac:dyDescent="0.35">
      <c r="A39" s="89" t="e">
        <f>+'9.1 PFM_APry'!A39</f>
        <v>#VALUE!</v>
      </c>
      <c r="B39" s="91" t="e">
        <f>+'9.1 PFM_APry'!B39</f>
        <v>#VALUE!</v>
      </c>
      <c r="C39" s="319" t="e">
        <f>+'9.1 PFM_APry'!C39</f>
        <v>#REF!</v>
      </c>
      <c r="D39" s="319" t="e">
        <f>+'9.1 PFM_APry'!K39</f>
        <v>#REF!</v>
      </c>
      <c r="E39" s="319" t="e">
        <f>+'9.1 PFM_APry'!S39</f>
        <v>#REF!</v>
      </c>
    </row>
    <row r="40" spans="1:5" ht="13.5" hidden="1" customHeight="1" outlineLevel="1" x14ac:dyDescent="0.35">
      <c r="A40" s="89" t="e">
        <f>+'9.1 PFM_APry'!A40</f>
        <v>#VALUE!</v>
      </c>
      <c r="B40" s="91" t="e">
        <f>+'9.1 PFM_APry'!B40</f>
        <v>#VALUE!</v>
      </c>
      <c r="C40" s="319" t="e">
        <f>+'9.1 PFM_APry'!C40</f>
        <v>#REF!</v>
      </c>
      <c r="D40" s="319" t="e">
        <f>+'9.1 PFM_APry'!K40</f>
        <v>#REF!</v>
      </c>
      <c r="E40" s="319" t="e">
        <f>+'9.1 PFM_APry'!S40</f>
        <v>#REF!</v>
      </c>
    </row>
    <row r="41" spans="1:5" ht="13.5" customHeight="1" x14ac:dyDescent="0.35">
      <c r="A41" s="85" t="e">
        <f>+'9.1 PFM_APry'!A41</f>
        <v>#VALUE!</v>
      </c>
      <c r="B41" s="111" t="e">
        <f>+'9.1 PFM_APry'!B41</f>
        <v>#VALUE!</v>
      </c>
      <c r="C41" s="86" t="e">
        <f>+'9.1 PFM_APry'!C41</f>
        <v>#REF!</v>
      </c>
      <c r="D41" s="86" t="e">
        <f>+'9.1 PFM_APry'!K41</f>
        <v>#REF!</v>
      </c>
      <c r="E41" s="86" t="e">
        <f>+'9.1 PFM_APry'!S41</f>
        <v>#REF!</v>
      </c>
    </row>
    <row r="42" spans="1:5" ht="13.5" hidden="1" customHeight="1" outlineLevel="1" x14ac:dyDescent="0.35">
      <c r="A42" s="89" t="e">
        <f>+'9.1 PFM_APry'!A42</f>
        <v>#VALUE!</v>
      </c>
      <c r="B42" s="320" t="e">
        <f>+'9.1 PFM_APry'!B42</f>
        <v>#VALUE!</v>
      </c>
      <c r="C42" s="319" t="e">
        <f>+'9.1 PFM_APry'!C42</f>
        <v>#REF!</v>
      </c>
      <c r="D42" s="319" t="e">
        <f>+'9.1 PFM_APry'!K42</f>
        <v>#REF!</v>
      </c>
      <c r="E42" s="319" t="e">
        <f>+'9.1 PFM_APry'!S42</f>
        <v>#REF!</v>
      </c>
    </row>
    <row r="43" spans="1:5" ht="13.5" hidden="1" customHeight="1" outlineLevel="1" x14ac:dyDescent="0.35">
      <c r="A43" s="89" t="e">
        <f>+'9.1 PFM_APry'!A43</f>
        <v>#VALUE!</v>
      </c>
      <c r="B43" s="321" t="e">
        <f>+'9.1 PFM_APry'!B43</f>
        <v>#VALUE!</v>
      </c>
      <c r="C43" s="319" t="e">
        <f>+'9.1 PFM_APry'!C43</f>
        <v>#REF!</v>
      </c>
      <c r="D43" s="319" t="e">
        <f>+'9.1 PFM_APry'!K43</f>
        <v>#REF!</v>
      </c>
      <c r="E43" s="319" t="e">
        <f>+'9.1 PFM_APry'!S43</f>
        <v>#REF!</v>
      </c>
    </row>
    <row r="44" spans="1:5" ht="13.5" hidden="1" customHeight="1" outlineLevel="1" x14ac:dyDescent="0.35">
      <c r="A44" s="89" t="e">
        <f>+'9.1 PFM_APry'!A44</f>
        <v>#VALUE!</v>
      </c>
      <c r="B44" s="321" t="e">
        <f>+'9.1 PFM_APry'!B44</f>
        <v>#VALUE!</v>
      </c>
      <c r="C44" s="319" t="e">
        <f>+'9.1 PFM_APry'!C44</f>
        <v>#REF!</v>
      </c>
      <c r="D44" s="319" t="e">
        <f>+'9.1 PFM_APry'!K44</f>
        <v>#REF!</v>
      </c>
      <c r="E44" s="319" t="e">
        <f>+'9.1 PFM_APry'!S44</f>
        <v>#REF!</v>
      </c>
    </row>
    <row r="45" spans="1:5" ht="13.5" hidden="1" customHeight="1" outlineLevel="1" x14ac:dyDescent="0.35">
      <c r="A45" s="89" t="e">
        <f>+'9.1 PFM_APry'!A45</f>
        <v>#VALUE!</v>
      </c>
      <c r="B45" s="321" t="e">
        <f>+'9.1 PFM_APry'!B45</f>
        <v>#VALUE!</v>
      </c>
      <c r="C45" s="319" t="e">
        <f>+'9.1 PFM_APry'!C45</f>
        <v>#REF!</v>
      </c>
      <c r="D45" s="319" t="e">
        <f>+'9.1 PFM_APry'!K45</f>
        <v>#REF!</v>
      </c>
      <c r="E45" s="319" t="e">
        <f>+'9.1 PFM_APry'!S45</f>
        <v>#REF!</v>
      </c>
    </row>
    <row r="46" spans="1:5" ht="13.5" hidden="1" customHeight="1" outlineLevel="1" x14ac:dyDescent="0.35">
      <c r="A46" s="89" t="e">
        <f>+'9.1 PFM_APry'!A46</f>
        <v>#VALUE!</v>
      </c>
      <c r="B46" s="321" t="e">
        <f>+'9.1 PFM_APry'!B46</f>
        <v>#VALUE!</v>
      </c>
      <c r="C46" s="319" t="e">
        <f>+'9.1 PFM_APry'!C46</f>
        <v>#REF!</v>
      </c>
      <c r="D46" s="319" t="e">
        <f>+'9.1 PFM_APry'!K46</f>
        <v>#REF!</v>
      </c>
      <c r="E46" s="319" t="e">
        <f>+'9.1 PFM_APry'!S46</f>
        <v>#REF!</v>
      </c>
    </row>
    <row r="47" spans="1:5" ht="13.5" hidden="1" customHeight="1" outlineLevel="1" x14ac:dyDescent="0.35">
      <c r="A47" s="89" t="e">
        <f>+'9.1 PFM_APry'!A47</f>
        <v>#VALUE!</v>
      </c>
      <c r="B47" s="321" t="e">
        <f>+'9.1 PFM_APry'!B47</f>
        <v>#VALUE!</v>
      </c>
      <c r="C47" s="319" t="e">
        <f>+'9.1 PFM_APry'!C47</f>
        <v>#REF!</v>
      </c>
      <c r="D47" s="319" t="e">
        <f>+'9.1 PFM_APry'!K47</f>
        <v>#REF!</v>
      </c>
      <c r="E47" s="319" t="e">
        <f>+'9.1 PFM_APry'!S47</f>
        <v>#REF!</v>
      </c>
    </row>
    <row r="48" spans="1:5" ht="13.5" hidden="1" customHeight="1" outlineLevel="1" x14ac:dyDescent="0.35">
      <c r="A48" s="89" t="e">
        <f>+'9.1 PFM_APry'!A48</f>
        <v>#VALUE!</v>
      </c>
      <c r="B48" s="321" t="e">
        <f>+'9.1 PFM_APry'!B48</f>
        <v>#VALUE!</v>
      </c>
      <c r="C48" s="319" t="e">
        <f>+'9.1 PFM_APry'!C48</f>
        <v>#REF!</v>
      </c>
      <c r="D48" s="319" t="e">
        <f>+'9.1 PFM_APry'!K48</f>
        <v>#REF!</v>
      </c>
      <c r="E48" s="319" t="e">
        <f>+'9.1 PFM_APry'!S48</f>
        <v>#REF!</v>
      </c>
    </row>
    <row r="49" spans="1:5" ht="13.5" hidden="1" customHeight="1" outlineLevel="1" x14ac:dyDescent="0.35">
      <c r="A49" s="89" t="e">
        <f>+'9.1 PFM_APry'!A49</f>
        <v>#VALUE!</v>
      </c>
      <c r="B49" s="321" t="e">
        <f>+'9.1 PFM_APry'!B49</f>
        <v>#VALUE!</v>
      </c>
      <c r="C49" s="319" t="e">
        <f>+'9.1 PFM_APry'!C49</f>
        <v>#REF!</v>
      </c>
      <c r="D49" s="319" t="e">
        <f>+'9.1 PFM_APry'!K49</f>
        <v>#REF!</v>
      </c>
      <c r="E49" s="319" t="e">
        <f>+'9.1 PFM_APry'!S49</f>
        <v>#REF!</v>
      </c>
    </row>
    <row r="50" spans="1:5" ht="13.5" hidden="1" customHeight="1" outlineLevel="1" x14ac:dyDescent="0.35">
      <c r="A50" s="89" t="e">
        <f>+'9.1 PFM_APry'!A50</f>
        <v>#VALUE!</v>
      </c>
      <c r="B50" s="321" t="e">
        <f>+'9.1 PFM_APry'!B50</f>
        <v>#VALUE!</v>
      </c>
      <c r="C50" s="319" t="e">
        <f>+'9.1 PFM_APry'!C50</f>
        <v>#REF!</v>
      </c>
      <c r="D50" s="319" t="e">
        <f>+'9.1 PFM_APry'!K50</f>
        <v>#REF!</v>
      </c>
      <c r="E50" s="319" t="e">
        <f>+'9.1 PFM_APry'!S50</f>
        <v>#REF!</v>
      </c>
    </row>
    <row r="51" spans="1:5" ht="13.5" hidden="1" customHeight="1" outlineLevel="1" x14ac:dyDescent="0.35">
      <c r="A51" s="89" t="e">
        <f>+'9.1 PFM_APry'!A51</f>
        <v>#VALUE!</v>
      </c>
      <c r="B51" s="321" t="e">
        <f>+'9.1 PFM_APry'!B51</f>
        <v>#VALUE!</v>
      </c>
      <c r="C51" s="319" t="e">
        <f>+'9.1 PFM_APry'!C51</f>
        <v>#REF!</v>
      </c>
      <c r="D51" s="319" t="e">
        <f>+'9.1 PFM_APry'!K51</f>
        <v>#REF!</v>
      </c>
      <c r="E51" s="319" t="e">
        <f>+'9.1 PFM_APry'!S51</f>
        <v>#REF!</v>
      </c>
    </row>
    <row r="52" spans="1:5" ht="13.5" hidden="1" customHeight="1" outlineLevel="1" x14ac:dyDescent="0.35">
      <c r="A52" s="89" t="e">
        <f>+'9.1 PFM_APry'!A52</f>
        <v>#VALUE!</v>
      </c>
      <c r="B52" s="91" t="e">
        <f>+'9.1 PFM_APry'!B52</f>
        <v>#VALUE!</v>
      </c>
      <c r="C52" s="319" t="e">
        <f>+'9.1 PFM_APry'!C52</f>
        <v>#REF!</v>
      </c>
      <c r="D52" s="319" t="e">
        <f>+'9.1 PFM_APry'!K52</f>
        <v>#REF!</v>
      </c>
      <c r="E52" s="319" t="e">
        <f>+'9.1 PFM_APry'!S52</f>
        <v>#REF!</v>
      </c>
    </row>
    <row r="53" spans="1:5" ht="13.5" customHeight="1" x14ac:dyDescent="0.35">
      <c r="A53" s="85" t="e">
        <f>+'9.1 PFM_APry'!A53</f>
        <v>#VALUE!</v>
      </c>
      <c r="B53" s="111" t="e">
        <f>+'9.1 PFM_APry'!B53</f>
        <v>#VALUE!</v>
      </c>
      <c r="C53" s="86" t="e">
        <f>+'9.1 PFM_APry'!C53</f>
        <v>#REF!</v>
      </c>
      <c r="D53" s="86" t="e">
        <f>+'9.1 PFM_APry'!K53</f>
        <v>#REF!</v>
      </c>
      <c r="E53" s="86" t="e">
        <f>+'9.1 PFM_APry'!S53</f>
        <v>#REF!</v>
      </c>
    </row>
    <row r="54" spans="1:5" ht="13.5" hidden="1" customHeight="1" outlineLevel="1" x14ac:dyDescent="0.35">
      <c r="A54" s="89" t="e">
        <f>+'9.1 PFM_APry'!A54</f>
        <v>#VALUE!</v>
      </c>
      <c r="B54" s="91" t="e">
        <f>+'9.1 PFM_APry'!B54</f>
        <v>#VALUE!</v>
      </c>
      <c r="C54" s="319" t="e">
        <f>+'9.1 PFM_APry'!C54</f>
        <v>#REF!</v>
      </c>
      <c r="D54" s="319" t="e">
        <f>+'9.1 PFM_APry'!K54</f>
        <v>#REF!</v>
      </c>
      <c r="E54" s="319" t="e">
        <f>+'9.1 PFM_APry'!S54</f>
        <v>#REF!</v>
      </c>
    </row>
    <row r="55" spans="1:5" ht="13.5" hidden="1" customHeight="1" outlineLevel="1" x14ac:dyDescent="0.35">
      <c r="A55" s="89" t="e">
        <f>+'9.1 PFM_APry'!A55</f>
        <v>#VALUE!</v>
      </c>
      <c r="B55" s="91" t="e">
        <f>+'9.1 PFM_APry'!B55</f>
        <v>#VALUE!</v>
      </c>
      <c r="C55" s="319" t="e">
        <f>+'9.1 PFM_APry'!C55</f>
        <v>#REF!</v>
      </c>
      <c r="D55" s="319" t="e">
        <f>+'9.1 PFM_APry'!K55</f>
        <v>#REF!</v>
      </c>
      <c r="E55" s="319" t="e">
        <f>+'9.1 PFM_APry'!S55</f>
        <v>#REF!</v>
      </c>
    </row>
    <row r="56" spans="1:5" ht="13.5" hidden="1" customHeight="1" outlineLevel="1" x14ac:dyDescent="0.35">
      <c r="A56" s="89" t="e">
        <f>+'9.1 PFM_APry'!A56</f>
        <v>#VALUE!</v>
      </c>
      <c r="B56" s="91" t="e">
        <f>+'9.1 PFM_APry'!B56</f>
        <v>#VALUE!</v>
      </c>
      <c r="C56" s="319" t="e">
        <f>+'9.1 PFM_APry'!C56</f>
        <v>#REF!</v>
      </c>
      <c r="D56" s="319" t="e">
        <f>+'9.1 PFM_APry'!K56</f>
        <v>#REF!</v>
      </c>
      <c r="E56" s="319" t="e">
        <f>+'9.1 PFM_APry'!S56</f>
        <v>#REF!</v>
      </c>
    </row>
    <row r="57" spans="1:5" ht="13.5" hidden="1" customHeight="1" outlineLevel="1" x14ac:dyDescent="0.35">
      <c r="A57" s="89" t="e">
        <f>+'9.1 PFM_APry'!A57</f>
        <v>#VALUE!</v>
      </c>
      <c r="B57" s="91" t="e">
        <f>+'9.1 PFM_APry'!B57</f>
        <v>#VALUE!</v>
      </c>
      <c r="C57" s="319" t="e">
        <f>+'9.1 PFM_APry'!C57</f>
        <v>#REF!</v>
      </c>
      <c r="D57" s="319" t="e">
        <f>+'9.1 PFM_APry'!K57</f>
        <v>#REF!</v>
      </c>
      <c r="E57" s="319" t="e">
        <f>+'9.1 PFM_APry'!S57</f>
        <v>#REF!</v>
      </c>
    </row>
    <row r="58" spans="1:5" ht="13.5" hidden="1" customHeight="1" outlineLevel="1" x14ac:dyDescent="0.35">
      <c r="A58" s="89" t="e">
        <f>+'9.1 PFM_APry'!A58</f>
        <v>#VALUE!</v>
      </c>
      <c r="B58" s="91" t="e">
        <f>+'9.1 PFM_APry'!B58</f>
        <v>#VALUE!</v>
      </c>
      <c r="C58" s="319" t="e">
        <f>+'9.1 PFM_APry'!C58</f>
        <v>#REF!</v>
      </c>
      <c r="D58" s="319" t="e">
        <f>+'9.1 PFM_APry'!K58</f>
        <v>#REF!</v>
      </c>
      <c r="E58" s="319" t="e">
        <f>+'9.1 PFM_APry'!S58</f>
        <v>#REF!</v>
      </c>
    </row>
    <row r="59" spans="1:5" ht="13.5" hidden="1" customHeight="1" outlineLevel="1" x14ac:dyDescent="0.35">
      <c r="A59" s="89" t="e">
        <f>+'9.1 PFM_APry'!A59</f>
        <v>#VALUE!</v>
      </c>
      <c r="B59" s="91" t="e">
        <f>+'9.1 PFM_APry'!B59</f>
        <v>#VALUE!</v>
      </c>
      <c r="C59" s="319" t="e">
        <f>+'9.1 PFM_APry'!C59</f>
        <v>#REF!</v>
      </c>
      <c r="D59" s="319" t="e">
        <f>+'9.1 PFM_APry'!K59</f>
        <v>#REF!</v>
      </c>
      <c r="E59" s="319" t="e">
        <f>+'9.1 PFM_APry'!S59</f>
        <v>#REF!</v>
      </c>
    </row>
    <row r="60" spans="1:5" ht="13.5" hidden="1" customHeight="1" outlineLevel="1" x14ac:dyDescent="0.35">
      <c r="A60" s="89" t="e">
        <f>+'9.1 PFM_APry'!A60</f>
        <v>#VALUE!</v>
      </c>
      <c r="B60" s="91" t="e">
        <f>+'9.1 PFM_APry'!B60</f>
        <v>#VALUE!</v>
      </c>
      <c r="C60" s="319" t="e">
        <f>+'9.1 PFM_APry'!C60</f>
        <v>#REF!</v>
      </c>
      <c r="D60" s="319" t="e">
        <f>+'9.1 PFM_APry'!K60</f>
        <v>#REF!</v>
      </c>
      <c r="E60" s="319" t="e">
        <f>+'9.1 PFM_APry'!S60</f>
        <v>#REF!</v>
      </c>
    </row>
    <row r="61" spans="1:5" ht="13.5" hidden="1" customHeight="1" outlineLevel="1" x14ac:dyDescent="0.35">
      <c r="A61" s="89" t="e">
        <f>+'9.1 PFM_APry'!A61</f>
        <v>#VALUE!</v>
      </c>
      <c r="B61" s="91" t="e">
        <f>+'9.1 PFM_APry'!B61</f>
        <v>#VALUE!</v>
      </c>
      <c r="C61" s="319" t="e">
        <f>+'9.1 PFM_APry'!C61</f>
        <v>#REF!</v>
      </c>
      <c r="D61" s="319" t="e">
        <f>+'9.1 PFM_APry'!K61</f>
        <v>#REF!</v>
      </c>
      <c r="E61" s="319" t="e">
        <f>+'9.1 PFM_APry'!S61</f>
        <v>#REF!</v>
      </c>
    </row>
    <row r="62" spans="1:5" ht="13.5" customHeight="1" x14ac:dyDescent="0.35">
      <c r="A62" s="85" t="e">
        <f>+'9.1 PFM_APry'!A62</f>
        <v>#VALUE!</v>
      </c>
      <c r="B62" s="111" t="e">
        <f>+'9.1 PFM_APry'!B62</f>
        <v>#VALUE!</v>
      </c>
      <c r="C62" s="86" t="e">
        <f>+'9.1 PFM_APry'!C62</f>
        <v>#REF!</v>
      </c>
      <c r="D62" s="86" t="e">
        <f>+'9.1 PFM_APry'!K62</f>
        <v>#REF!</v>
      </c>
      <c r="E62" s="86" t="e">
        <f>+'9.1 PFM_APry'!S62</f>
        <v>#REF!</v>
      </c>
    </row>
    <row r="63" spans="1:5" ht="13.5" hidden="1" customHeight="1" outlineLevel="1" x14ac:dyDescent="0.35">
      <c r="A63" s="322" t="e">
        <f>+'9.1 PFM_APry'!A63</f>
        <v>#VALUE!</v>
      </c>
      <c r="B63" s="323" t="e">
        <f>+'9.1 PFM_APry'!B63</f>
        <v>#VALUE!</v>
      </c>
      <c r="C63" s="324" t="e">
        <f>+'9.1 PFM_APry'!C63</f>
        <v>#REF!</v>
      </c>
      <c r="D63" s="324" t="e">
        <f>+'9.1 PFM_APry'!K63</f>
        <v>#REF!</v>
      </c>
      <c r="E63" s="324" t="e">
        <f>+'9.1 PFM_APry'!S63</f>
        <v>#REF!</v>
      </c>
    </row>
    <row r="64" spans="1:5" ht="13.5" hidden="1" customHeight="1" outlineLevel="1" x14ac:dyDescent="0.35">
      <c r="A64" s="325" t="e">
        <f>+'9.1 PFM_APry'!A64</f>
        <v>#VALUE!</v>
      </c>
      <c r="B64" s="94" t="e">
        <f>+'9.1 PFM_APry'!B64</f>
        <v>#VALUE!</v>
      </c>
      <c r="C64" s="319" t="e">
        <f>+'9.1 PFM_APry'!C64</f>
        <v>#REF!</v>
      </c>
      <c r="D64" s="319" t="e">
        <f>+'9.1 PFM_APry'!K64</f>
        <v>#REF!</v>
      </c>
      <c r="E64" s="319" t="e">
        <f>+'9.1 PFM_APry'!S64</f>
        <v>#REF!</v>
      </c>
    </row>
    <row r="65" spans="1:5" ht="13.5" hidden="1" customHeight="1" outlineLevel="1" x14ac:dyDescent="0.35">
      <c r="A65" s="325" t="e">
        <f>+'9.1 PFM_APry'!A65</f>
        <v>#VALUE!</v>
      </c>
      <c r="B65" s="94" t="e">
        <f>+'9.1 PFM_APry'!B65</f>
        <v>#VALUE!</v>
      </c>
      <c r="C65" s="319" t="e">
        <f>+'9.1 PFM_APry'!C65</f>
        <v>#REF!</v>
      </c>
      <c r="D65" s="319" t="e">
        <f>+'9.1 PFM_APry'!K65</f>
        <v>#REF!</v>
      </c>
      <c r="E65" s="319" t="e">
        <f>+'9.1 PFM_APry'!S65</f>
        <v>#REF!</v>
      </c>
    </row>
    <row r="66" spans="1:5" ht="13.5" hidden="1" customHeight="1" outlineLevel="1" x14ac:dyDescent="0.35">
      <c r="A66" s="325" t="e">
        <f>+'9.1 PFM_APry'!A66</f>
        <v>#VALUE!</v>
      </c>
      <c r="B66" s="94" t="e">
        <f>+'9.1 PFM_APry'!B66</f>
        <v>#VALUE!</v>
      </c>
      <c r="C66" s="319" t="e">
        <f>+'9.1 PFM_APry'!C66</f>
        <v>#REF!</v>
      </c>
      <c r="D66" s="319" t="e">
        <f>+'9.1 PFM_APry'!K66</f>
        <v>#REF!</v>
      </c>
      <c r="E66" s="319" t="e">
        <f>+'9.1 PFM_APry'!S66</f>
        <v>#REF!</v>
      </c>
    </row>
    <row r="67" spans="1:5" ht="13.5" hidden="1" customHeight="1" outlineLevel="1" x14ac:dyDescent="0.35">
      <c r="A67" s="322" t="e">
        <f>+'9.1 PFM_APry'!A67</f>
        <v>#VALUE!</v>
      </c>
      <c r="B67" s="323" t="e">
        <f>+'9.1 PFM_APry'!B67</f>
        <v>#VALUE!</v>
      </c>
      <c r="C67" s="324" t="e">
        <f>+'9.1 PFM_APry'!C67</f>
        <v>#REF!</v>
      </c>
      <c r="D67" s="324" t="e">
        <f>+'9.1 PFM_APry'!K67</f>
        <v>#REF!</v>
      </c>
      <c r="E67" s="324" t="e">
        <f>+'9.1 PFM_APry'!S67</f>
        <v>#REF!</v>
      </c>
    </row>
    <row r="68" spans="1:5" ht="13.5" hidden="1" customHeight="1" outlineLevel="1" x14ac:dyDescent="0.35">
      <c r="A68" s="325" t="e">
        <f>+'9.1 PFM_APry'!A68</f>
        <v>#VALUE!</v>
      </c>
      <c r="B68" s="94" t="e">
        <f>+'9.1 PFM_APry'!B68</f>
        <v>#VALUE!</v>
      </c>
      <c r="C68" s="319" t="e">
        <f>+'9.1 PFM_APry'!C68</f>
        <v>#REF!</v>
      </c>
      <c r="D68" s="319" t="e">
        <f>+'9.1 PFM_APry'!K68</f>
        <v>#REF!</v>
      </c>
      <c r="E68" s="319" t="e">
        <f>+'9.1 PFM_APry'!S68</f>
        <v>#REF!</v>
      </c>
    </row>
    <row r="69" spans="1:5" ht="13.5" hidden="1" customHeight="1" outlineLevel="1" x14ac:dyDescent="0.35">
      <c r="A69" s="325" t="e">
        <f>+'9.1 PFM_APry'!A69</f>
        <v>#VALUE!</v>
      </c>
      <c r="B69" s="94" t="e">
        <f>+'9.1 PFM_APry'!B69</f>
        <v>#VALUE!</v>
      </c>
      <c r="C69" s="319" t="e">
        <f>+'9.1 PFM_APry'!C69</f>
        <v>#REF!</v>
      </c>
      <c r="D69" s="319" t="e">
        <f>+'9.1 PFM_APry'!K69</f>
        <v>#REF!</v>
      </c>
      <c r="E69" s="319" t="e">
        <f>+'9.1 PFM_APry'!S69</f>
        <v>#REF!</v>
      </c>
    </row>
    <row r="70" spans="1:5" ht="13.5" hidden="1" customHeight="1" outlineLevel="1" x14ac:dyDescent="0.35">
      <c r="A70" s="325" t="e">
        <f>+'9.1 PFM_APry'!A70</f>
        <v>#VALUE!</v>
      </c>
      <c r="B70" s="94" t="e">
        <f>+'9.1 PFM_APry'!B70</f>
        <v>#VALUE!</v>
      </c>
      <c r="C70" s="319" t="e">
        <f>+'9.1 PFM_APry'!C70</f>
        <v>#REF!</v>
      </c>
      <c r="D70" s="319" t="e">
        <f>+'9.1 PFM_APry'!K70</f>
        <v>#REF!</v>
      </c>
      <c r="E70" s="319" t="e">
        <f>+'9.1 PFM_APry'!S70</f>
        <v>#REF!</v>
      </c>
    </row>
    <row r="71" spans="1:5" ht="13.5" hidden="1" customHeight="1" outlineLevel="1" x14ac:dyDescent="0.35">
      <c r="A71" s="325" t="e">
        <f>+'9.1 PFM_APry'!A71</f>
        <v>#VALUE!</v>
      </c>
      <c r="B71" s="94" t="e">
        <f>+'9.1 PFM_APry'!B71</f>
        <v>#VALUE!</v>
      </c>
      <c r="C71" s="319" t="e">
        <f>+'9.1 PFM_APry'!C71</f>
        <v>#REF!</v>
      </c>
      <c r="D71" s="319" t="e">
        <f>+'9.1 PFM_APry'!K71</f>
        <v>#REF!</v>
      </c>
      <c r="E71" s="319" t="e">
        <f>+'9.1 PFM_APry'!S71</f>
        <v>#REF!</v>
      </c>
    </row>
    <row r="72" spans="1:5" ht="13.5" hidden="1" customHeight="1" outlineLevel="1" x14ac:dyDescent="0.35">
      <c r="A72" s="325" t="e">
        <f>+'9.1 PFM_APry'!A72</f>
        <v>#VALUE!</v>
      </c>
      <c r="B72" s="94" t="e">
        <f>+'9.1 PFM_APry'!B72</f>
        <v>#VALUE!</v>
      </c>
      <c r="C72" s="319" t="e">
        <f>+'9.1 PFM_APry'!C72</f>
        <v>#REF!</v>
      </c>
      <c r="D72" s="319" t="e">
        <f>+'9.1 PFM_APry'!K72</f>
        <v>#REF!</v>
      </c>
      <c r="E72" s="319" t="e">
        <f>+'9.1 PFM_APry'!S72</f>
        <v>#REF!</v>
      </c>
    </row>
    <row r="73" spans="1:5" ht="13.5" hidden="1" customHeight="1" outlineLevel="1" x14ac:dyDescent="0.35">
      <c r="A73" s="325" t="e">
        <f>+'9.1 PFM_APry'!A73</f>
        <v>#VALUE!</v>
      </c>
      <c r="B73" s="94" t="e">
        <f>+'9.1 PFM_APry'!B73</f>
        <v>#VALUE!</v>
      </c>
      <c r="C73" s="319" t="e">
        <f>+'9.1 PFM_APry'!C73</f>
        <v>#REF!</v>
      </c>
      <c r="D73" s="319" t="e">
        <f>+'9.1 PFM_APry'!K73</f>
        <v>#REF!</v>
      </c>
      <c r="E73" s="319" t="e">
        <f>+'9.1 PFM_APry'!S73</f>
        <v>#REF!</v>
      </c>
    </row>
    <row r="74" spans="1:5" ht="13.5" hidden="1" customHeight="1" outlineLevel="1" x14ac:dyDescent="0.35">
      <c r="A74" s="325" t="e">
        <f>+'9.1 PFM_APry'!A74</f>
        <v>#VALUE!</v>
      </c>
      <c r="B74" s="94" t="e">
        <f>+'9.1 PFM_APry'!B74</f>
        <v>#VALUE!</v>
      </c>
      <c r="C74" s="319" t="e">
        <f>+'9.1 PFM_APry'!C74</f>
        <v>#REF!</v>
      </c>
      <c r="D74" s="319" t="e">
        <f>+'9.1 PFM_APry'!K74</f>
        <v>#REF!</v>
      </c>
      <c r="E74" s="319" t="e">
        <f>+'9.1 PFM_APry'!S74</f>
        <v>#REF!</v>
      </c>
    </row>
    <row r="75" spans="1:5" ht="13.5" hidden="1" customHeight="1" outlineLevel="1" x14ac:dyDescent="0.35">
      <c r="A75" s="325" t="e">
        <f>+'9.1 PFM_APry'!A75</f>
        <v>#VALUE!</v>
      </c>
      <c r="B75" s="94" t="e">
        <f>+'9.1 PFM_APry'!B75</f>
        <v>#VALUE!</v>
      </c>
      <c r="C75" s="319" t="e">
        <f>+'9.1 PFM_APry'!C75</f>
        <v>#REF!</v>
      </c>
      <c r="D75" s="319" t="e">
        <f>+'9.1 PFM_APry'!K75</f>
        <v>#REF!</v>
      </c>
      <c r="E75" s="319" t="e">
        <f>+'9.1 PFM_APry'!S75</f>
        <v>#REF!</v>
      </c>
    </row>
    <row r="76" spans="1:5" ht="13.5" customHeight="1" x14ac:dyDescent="0.35">
      <c r="A76" s="85" t="e">
        <f>+'9.1 PFM_APry'!A76</f>
        <v>#VALUE!</v>
      </c>
      <c r="B76" s="111" t="e">
        <f>+'9.1 PFM_APry'!B76</f>
        <v>#VALUE!</v>
      </c>
      <c r="C76" s="86" t="e">
        <f>+'9.1 PFM_APry'!C76</f>
        <v>#REF!</v>
      </c>
      <c r="D76" s="86" t="e">
        <f>+'9.1 PFM_APry'!K76</f>
        <v>#REF!</v>
      </c>
      <c r="E76" s="86" t="e">
        <f>+'9.1 PFM_APry'!S76</f>
        <v>#REF!</v>
      </c>
    </row>
    <row r="77" spans="1:5" ht="13.5" hidden="1" customHeight="1" outlineLevel="1" x14ac:dyDescent="0.35">
      <c r="A77" s="120" t="e">
        <f>+'9.1 PFM_APry'!A77</f>
        <v>#VALUE!</v>
      </c>
      <c r="B77" s="130" t="e">
        <f>+'9.1 PFM_APry'!B77</f>
        <v>#VALUE!</v>
      </c>
      <c r="C77" s="319" t="e">
        <f>+'9.1 PFM_APry'!C77</f>
        <v>#REF!</v>
      </c>
      <c r="D77" s="319" t="e">
        <f>+'9.1 PFM_APry'!K77</f>
        <v>#REF!</v>
      </c>
      <c r="E77" s="319" t="e">
        <f>+'9.1 PFM_APry'!S77</f>
        <v>#REF!</v>
      </c>
    </row>
    <row r="78" spans="1:5" ht="13.5" hidden="1" customHeight="1" outlineLevel="1" x14ac:dyDescent="0.35">
      <c r="A78" s="120" t="e">
        <f>+'9.1 PFM_APry'!A78</f>
        <v>#VALUE!</v>
      </c>
      <c r="B78" s="91" t="e">
        <f>+'9.1 PFM_APry'!B78</f>
        <v>#VALUE!</v>
      </c>
      <c r="C78" s="319" t="e">
        <f>+'9.1 PFM_APry'!C78</f>
        <v>#REF!</v>
      </c>
      <c r="D78" s="319" t="e">
        <f>+'9.1 PFM_APry'!K78</f>
        <v>#REF!</v>
      </c>
      <c r="E78" s="319" t="e">
        <f>+'9.1 PFM_APry'!S78</f>
        <v>#REF!</v>
      </c>
    </row>
    <row r="79" spans="1:5" ht="13.5" hidden="1" customHeight="1" outlineLevel="1" x14ac:dyDescent="0.35">
      <c r="A79" s="120" t="e">
        <f>+'9.1 PFM_APry'!A79</f>
        <v>#VALUE!</v>
      </c>
      <c r="B79" s="91" t="e">
        <f>+'9.1 PFM_APry'!B79</f>
        <v>#VALUE!</v>
      </c>
      <c r="C79" s="319" t="e">
        <f>+'9.1 PFM_APry'!C79</f>
        <v>#REF!</v>
      </c>
      <c r="D79" s="319" t="e">
        <f>+'9.1 PFM_APry'!K79</f>
        <v>#REF!</v>
      </c>
      <c r="E79" s="319" t="e">
        <f>+'9.1 PFM_APry'!S79</f>
        <v>#REF!</v>
      </c>
    </row>
    <row r="80" spans="1:5" ht="13.5" hidden="1" customHeight="1" outlineLevel="1" x14ac:dyDescent="0.35">
      <c r="A80" s="120" t="e">
        <f>+'9.1 PFM_APry'!A80</f>
        <v>#VALUE!</v>
      </c>
      <c r="B80" s="91" t="e">
        <f>+'9.1 PFM_APry'!B80</f>
        <v>#VALUE!</v>
      </c>
      <c r="C80" s="319" t="e">
        <f>+'9.1 PFM_APry'!C80</f>
        <v>#REF!</v>
      </c>
      <c r="D80" s="319" t="e">
        <f>+'9.1 PFM_APry'!K80</f>
        <v>#REF!</v>
      </c>
      <c r="E80" s="319" t="e">
        <f>+'9.1 PFM_APry'!S80</f>
        <v>#REF!</v>
      </c>
    </row>
    <row r="81" spans="1:5" ht="13.5" hidden="1" customHeight="1" outlineLevel="1" x14ac:dyDescent="0.35">
      <c r="A81" s="120" t="e">
        <f>+'9.1 PFM_APry'!A81</f>
        <v>#VALUE!</v>
      </c>
      <c r="B81" s="91" t="e">
        <f>+'9.1 PFM_APry'!B81</f>
        <v>#VALUE!</v>
      </c>
      <c r="C81" s="319" t="e">
        <f>+'9.1 PFM_APry'!C81</f>
        <v>#REF!</v>
      </c>
      <c r="D81" s="319" t="e">
        <f>+'9.1 PFM_APry'!K81</f>
        <v>#REF!</v>
      </c>
      <c r="E81" s="319" t="e">
        <f>+'9.1 PFM_APry'!S81</f>
        <v>#REF!</v>
      </c>
    </row>
    <row r="82" spans="1:5" ht="13.5" hidden="1" customHeight="1" outlineLevel="1" x14ac:dyDescent="0.35">
      <c r="A82" s="120" t="e">
        <f>+'9.1 PFM_APry'!A82</f>
        <v>#VALUE!</v>
      </c>
      <c r="B82" s="91" t="e">
        <f>+'9.1 PFM_APry'!B82</f>
        <v>#VALUE!</v>
      </c>
      <c r="C82" s="319" t="e">
        <f>+'9.1 PFM_APry'!C82</f>
        <v>#REF!</v>
      </c>
      <c r="D82" s="319" t="e">
        <f>+'9.1 PFM_APry'!K82</f>
        <v>#REF!</v>
      </c>
      <c r="E82" s="319" t="e">
        <f>+'9.1 PFM_APry'!S82</f>
        <v>#REF!</v>
      </c>
    </row>
    <row r="83" spans="1:5" ht="13.5" hidden="1" customHeight="1" outlineLevel="1" x14ac:dyDescent="0.35">
      <c r="A83" s="120" t="e">
        <f>+'9.1 PFM_APry'!A83</f>
        <v>#VALUE!</v>
      </c>
      <c r="B83" s="91" t="e">
        <f>+'9.1 PFM_APry'!B83</f>
        <v>#VALUE!</v>
      </c>
      <c r="C83" s="319" t="e">
        <f>+'9.1 PFM_APry'!C83</f>
        <v>#REF!</v>
      </c>
      <c r="D83" s="319" t="e">
        <f>+'9.1 PFM_APry'!K83</f>
        <v>#REF!</v>
      </c>
      <c r="E83" s="319" t="e">
        <f>+'9.1 PFM_APry'!S83</f>
        <v>#REF!</v>
      </c>
    </row>
    <row r="84" spans="1:5" ht="13.5" hidden="1" customHeight="1" outlineLevel="1" x14ac:dyDescent="0.35">
      <c r="A84" s="120" t="e">
        <f>+'9.1 PFM_APry'!A84</f>
        <v>#VALUE!</v>
      </c>
      <c r="B84" s="91" t="e">
        <f>+'9.1 PFM_APry'!B84</f>
        <v>#VALUE!</v>
      </c>
      <c r="C84" s="319" t="e">
        <f>+'9.1 PFM_APry'!C84</f>
        <v>#REF!</v>
      </c>
      <c r="D84" s="319" t="e">
        <f>+'9.1 PFM_APry'!K84</f>
        <v>#REF!</v>
      </c>
      <c r="E84" s="319" t="e">
        <f>+'9.1 PFM_APry'!S84</f>
        <v>#REF!</v>
      </c>
    </row>
    <row r="85" spans="1:5" ht="13.5" hidden="1" customHeight="1" outlineLevel="1" x14ac:dyDescent="0.35">
      <c r="A85" s="120" t="e">
        <f>+'9.1 PFM_APry'!A85</f>
        <v>#VALUE!</v>
      </c>
      <c r="B85" s="91" t="e">
        <f>+'9.1 PFM_APry'!B85</f>
        <v>#VALUE!</v>
      </c>
      <c r="C85" s="319" t="e">
        <f>+'9.1 PFM_APry'!C85</f>
        <v>#REF!</v>
      </c>
      <c r="D85" s="319" t="e">
        <f>+'9.1 PFM_APry'!K85</f>
        <v>#REF!</v>
      </c>
      <c r="E85" s="319" t="e">
        <f>+'9.1 PFM_APry'!S85</f>
        <v>#REF!</v>
      </c>
    </row>
    <row r="86" spans="1:5" ht="13.5" hidden="1" customHeight="1" outlineLevel="1" x14ac:dyDescent="0.35">
      <c r="A86" s="120" t="e">
        <f>+'9.1 PFM_APry'!A86</f>
        <v>#VALUE!</v>
      </c>
      <c r="B86" s="94" t="e">
        <f>+'9.1 PFM_APry'!B86</f>
        <v>#VALUE!</v>
      </c>
      <c r="C86" s="319" t="e">
        <f>+'9.1 PFM_APry'!C86</f>
        <v>#REF!</v>
      </c>
      <c r="D86" s="319" t="e">
        <f>+'9.1 PFM_APry'!K86</f>
        <v>#REF!</v>
      </c>
      <c r="E86" s="319" t="e">
        <f>+'9.1 PFM_APry'!S86</f>
        <v>#REF!</v>
      </c>
    </row>
    <row r="87" spans="1:5" ht="13.5" customHeight="1" x14ac:dyDescent="0.35">
      <c r="A87" s="85" t="e">
        <f>+'9.1 PFM_APry'!A87</f>
        <v>#VALUE!</v>
      </c>
      <c r="B87" s="111" t="e">
        <f>+'9.1 PFM_APry'!B87</f>
        <v>#VALUE!</v>
      </c>
      <c r="C87" s="86" t="e">
        <f>+'9.1 PFM_APry'!C87</f>
        <v>#REF!</v>
      </c>
      <c r="D87" s="86" t="e">
        <f>+'9.1 PFM_APry'!K87</f>
        <v>#REF!</v>
      </c>
      <c r="E87" s="86" t="e">
        <f>+'9.1 PFM_APry'!S87</f>
        <v>#REF!</v>
      </c>
    </row>
    <row r="88" spans="1:5" ht="13.5" hidden="1" customHeight="1" outlineLevel="1" x14ac:dyDescent="0.35">
      <c r="A88" s="325" t="e">
        <f>+'9.1 PFM_APry'!A88</f>
        <v>#VALUE!</v>
      </c>
      <c r="B88" s="94" t="e">
        <f>+'9.1 PFM_APry'!B88</f>
        <v>#VALUE!</v>
      </c>
      <c r="C88" s="319" t="e">
        <f>+'9.1 PFM_APry'!C88</f>
        <v>#REF!</v>
      </c>
      <c r="D88" s="319" t="e">
        <f>+'9.1 PFM_APry'!K88</f>
        <v>#REF!</v>
      </c>
      <c r="E88" s="319" t="e">
        <f>+'9.1 PFM_APry'!S88</f>
        <v>#REF!</v>
      </c>
    </row>
    <row r="89" spans="1:5" ht="13.5" hidden="1" customHeight="1" outlineLevel="1" x14ac:dyDescent="0.35">
      <c r="A89" s="325" t="e">
        <f>+'9.1 PFM_APry'!A89</f>
        <v>#VALUE!</v>
      </c>
      <c r="B89" s="94" t="e">
        <f>+'9.1 PFM_APry'!B89</f>
        <v>#VALUE!</v>
      </c>
      <c r="C89" s="319" t="e">
        <f>+'9.1 PFM_APry'!C89</f>
        <v>#REF!</v>
      </c>
      <c r="D89" s="319" t="e">
        <f>+'9.1 PFM_APry'!K89</f>
        <v>#REF!</v>
      </c>
      <c r="E89" s="319" t="e">
        <f>+'9.1 PFM_APry'!S89</f>
        <v>#REF!</v>
      </c>
    </row>
    <row r="90" spans="1:5" ht="13.5" hidden="1" customHeight="1" outlineLevel="1" x14ac:dyDescent="0.35">
      <c r="A90" s="325" t="e">
        <f>+'9.1 PFM_APry'!A90</f>
        <v>#VALUE!</v>
      </c>
      <c r="B90" s="94" t="e">
        <f>+'9.1 PFM_APry'!B90</f>
        <v>#VALUE!</v>
      </c>
      <c r="C90" s="319" t="e">
        <f>+'9.1 PFM_APry'!C90</f>
        <v>#REF!</v>
      </c>
      <c r="D90" s="319" t="e">
        <f>+'9.1 PFM_APry'!K90</f>
        <v>#REF!</v>
      </c>
      <c r="E90" s="319" t="e">
        <f>+'9.1 PFM_APry'!S90</f>
        <v>#REF!</v>
      </c>
    </row>
    <row r="91" spans="1:5" ht="13.5" customHeight="1" x14ac:dyDescent="0.35">
      <c r="A91" s="85" t="e">
        <f>+'9.1 PFM_APry'!A91</f>
        <v>#VALUE!</v>
      </c>
      <c r="B91" s="111" t="e">
        <f>+'9.1 PFM_APry'!B91</f>
        <v>#VALUE!</v>
      </c>
      <c r="C91" s="86" t="e">
        <f>+'9.1 PFM_APry'!C91</f>
        <v>#REF!</v>
      </c>
      <c r="D91" s="86" t="e">
        <f>+'9.1 PFM_APry'!K91</f>
        <v>#REF!</v>
      </c>
      <c r="E91" s="86" t="e">
        <f>+'9.1 PFM_APry'!S91</f>
        <v>#REF!</v>
      </c>
    </row>
    <row r="92" spans="1:5" ht="13.5" hidden="1" customHeight="1" outlineLevel="1" x14ac:dyDescent="0.35">
      <c r="A92" s="89" t="e">
        <f>+'9.1 PFM_APry'!A92</f>
        <v>#VALUE!</v>
      </c>
      <c r="B92" s="91" t="e">
        <f>+'9.1 PFM_APry'!B92</f>
        <v>#VALUE!</v>
      </c>
      <c r="C92" s="319" t="e">
        <f>+'9.1 PFM_APry'!C92</f>
        <v>#REF!</v>
      </c>
      <c r="D92" s="319" t="e">
        <f>+'9.1 PFM_APry'!K92</f>
        <v>#REF!</v>
      </c>
      <c r="E92" s="319" t="e">
        <f>+'9.1 PFM_APry'!S92</f>
        <v>#REF!</v>
      </c>
    </row>
    <row r="93" spans="1:5" ht="13.5" hidden="1" customHeight="1" outlineLevel="1" x14ac:dyDescent="0.35">
      <c r="A93" s="89" t="e">
        <f>+'9.1 PFM_APry'!A93</f>
        <v>#VALUE!</v>
      </c>
      <c r="B93" s="91" t="e">
        <f>+'9.1 PFM_APry'!B93</f>
        <v>#VALUE!</v>
      </c>
      <c r="C93" s="319" t="e">
        <f>+'9.1 PFM_APry'!C93</f>
        <v>#REF!</v>
      </c>
      <c r="D93" s="319" t="e">
        <f>+'9.1 PFM_APry'!K93</f>
        <v>#REF!</v>
      </c>
      <c r="E93" s="319" t="e">
        <f>+'9.1 PFM_APry'!S93</f>
        <v>#REF!</v>
      </c>
    </row>
    <row r="94" spans="1:5" ht="13.5" hidden="1" customHeight="1" outlineLevel="1" x14ac:dyDescent="0.35">
      <c r="A94" s="89" t="e">
        <f>+'9.1 PFM_APry'!A94</f>
        <v>#VALUE!</v>
      </c>
      <c r="B94" s="91" t="e">
        <f>+'9.1 PFM_APry'!B94</f>
        <v>#VALUE!</v>
      </c>
      <c r="C94" s="319" t="e">
        <f>+'9.1 PFM_APry'!C94</f>
        <v>#REF!</v>
      </c>
      <c r="D94" s="319" t="e">
        <f>+'9.1 PFM_APry'!K94</f>
        <v>#REF!</v>
      </c>
      <c r="E94" s="319" t="e">
        <f>+'9.1 PFM_APry'!S94</f>
        <v>#REF!</v>
      </c>
    </row>
    <row r="95" spans="1:5" ht="13.5" hidden="1" customHeight="1" outlineLevel="1" x14ac:dyDescent="0.35">
      <c r="A95" s="89" t="e">
        <f>+'9.1 PFM_APry'!A95</f>
        <v>#VALUE!</v>
      </c>
      <c r="B95" s="91" t="e">
        <f>+'9.1 PFM_APry'!B95</f>
        <v>#VALUE!</v>
      </c>
      <c r="C95" s="319" t="e">
        <f>+'9.1 PFM_APry'!C95</f>
        <v>#REF!</v>
      </c>
      <c r="D95" s="319" t="e">
        <f>+'9.1 PFM_APry'!K95</f>
        <v>#REF!</v>
      </c>
      <c r="E95" s="319" t="e">
        <f>+'9.1 PFM_APry'!S95</f>
        <v>#REF!</v>
      </c>
    </row>
    <row r="96" spans="1:5" ht="13.5" hidden="1" customHeight="1" outlineLevel="1" x14ac:dyDescent="0.35">
      <c r="A96" s="89" t="e">
        <f>+'9.1 PFM_APry'!A96</f>
        <v>#VALUE!</v>
      </c>
      <c r="B96" s="91" t="e">
        <f>+'9.1 PFM_APry'!B96</f>
        <v>#VALUE!</v>
      </c>
      <c r="C96" s="319" t="e">
        <f>+'9.1 PFM_APry'!C96</f>
        <v>#REF!</v>
      </c>
      <c r="D96" s="319" t="e">
        <f>+'9.1 PFM_APry'!K96</f>
        <v>#REF!</v>
      </c>
      <c r="E96" s="319" t="e">
        <f>+'9.1 PFM_APry'!S96</f>
        <v>#REF!</v>
      </c>
    </row>
    <row r="97" spans="1:5" ht="13.5" hidden="1" customHeight="1" outlineLevel="1" x14ac:dyDescent="0.35">
      <c r="A97" s="89" t="e">
        <f>+'9.1 PFM_APry'!A97</f>
        <v>#VALUE!</v>
      </c>
      <c r="B97" s="91" t="e">
        <f>+'9.1 PFM_APry'!B97</f>
        <v>#VALUE!</v>
      </c>
      <c r="C97" s="319" t="e">
        <f>+'9.1 PFM_APry'!C97</f>
        <v>#REF!</v>
      </c>
      <c r="D97" s="319" t="e">
        <f>+'9.1 PFM_APry'!K97</f>
        <v>#REF!</v>
      </c>
      <c r="E97" s="319" t="e">
        <f>+'9.1 PFM_APry'!S97</f>
        <v>#REF!</v>
      </c>
    </row>
    <row r="98" spans="1:5" ht="13.5" hidden="1" customHeight="1" outlineLevel="1" x14ac:dyDescent="0.35">
      <c r="A98" s="89" t="e">
        <f>+'9.1 PFM_APry'!A98</f>
        <v>#VALUE!</v>
      </c>
      <c r="B98" s="91" t="e">
        <f>+'9.1 PFM_APry'!B98</f>
        <v>#VALUE!</v>
      </c>
      <c r="C98" s="319" t="e">
        <f>+'9.1 PFM_APry'!C98</f>
        <v>#REF!</v>
      </c>
      <c r="D98" s="319" t="e">
        <f>+'9.1 PFM_APry'!K98</f>
        <v>#REF!</v>
      </c>
      <c r="E98" s="319" t="e">
        <f>+'9.1 PFM_APry'!S98</f>
        <v>#REF!</v>
      </c>
    </row>
    <row r="99" spans="1:5" ht="13.5" customHeight="1" x14ac:dyDescent="0.35">
      <c r="A99" s="85" t="e">
        <f>+'9.1 PFM_APry'!A99</f>
        <v>#VALUE!</v>
      </c>
      <c r="B99" s="111" t="e">
        <f>+'9.1 PFM_APry'!B99</f>
        <v>#VALUE!</v>
      </c>
      <c r="C99" s="86" t="e">
        <f>+'9.1 PFM_APry'!C99</f>
        <v>#REF!</v>
      </c>
      <c r="D99" s="86" t="e">
        <f>+'9.1 PFM_APry'!K99</f>
        <v>#REF!</v>
      </c>
      <c r="E99" s="86" t="e">
        <f>+'9.1 PFM_APry'!S99</f>
        <v>#REF!</v>
      </c>
    </row>
    <row r="100" spans="1:5" ht="13.5" hidden="1" customHeight="1" outlineLevel="1" x14ac:dyDescent="0.35">
      <c r="A100" s="325" t="e">
        <f>+'9.1 PFM_APry'!A100</f>
        <v>#VALUE!</v>
      </c>
      <c r="B100" s="94" t="e">
        <f>+'9.1 PFM_APry'!B100</f>
        <v>#VALUE!</v>
      </c>
      <c r="C100" s="319" t="e">
        <f>+'9.1 PFM_APry'!C100</f>
        <v>#REF!</v>
      </c>
      <c r="D100" s="319" t="e">
        <f>+'9.1 PFM_APry'!K100</f>
        <v>#REF!</v>
      </c>
      <c r="E100" s="319" t="e">
        <f>+'9.1 PFM_APry'!S100</f>
        <v>#REF!</v>
      </c>
    </row>
    <row r="101" spans="1:5" ht="13.5" hidden="1" customHeight="1" outlineLevel="1" x14ac:dyDescent="0.35">
      <c r="A101" s="325" t="e">
        <f>+'9.1 PFM_APry'!A101</f>
        <v>#VALUE!</v>
      </c>
      <c r="B101" s="94" t="e">
        <f>+'9.1 PFM_APry'!B101</f>
        <v>#VALUE!</v>
      </c>
      <c r="C101" s="319" t="e">
        <f>+'9.1 PFM_APry'!C101</f>
        <v>#REF!</v>
      </c>
      <c r="D101" s="319" t="e">
        <f>+'9.1 PFM_APry'!K101</f>
        <v>#REF!</v>
      </c>
      <c r="E101" s="319" t="e">
        <f>+'9.1 PFM_APry'!S101</f>
        <v>#REF!</v>
      </c>
    </row>
    <row r="102" spans="1:5" ht="13.5" hidden="1" customHeight="1" outlineLevel="1" x14ac:dyDescent="0.35">
      <c r="A102" s="325" t="e">
        <f>+'9.1 PFM_APry'!A102</f>
        <v>#VALUE!</v>
      </c>
      <c r="B102" s="94" t="e">
        <f>+'9.1 PFM_APry'!B102</f>
        <v>#VALUE!</v>
      </c>
      <c r="C102" s="319" t="e">
        <f>+'9.1 PFM_APry'!C102</f>
        <v>#REF!</v>
      </c>
      <c r="D102" s="319" t="e">
        <f>+'9.1 PFM_APry'!K102</f>
        <v>#REF!</v>
      </c>
      <c r="E102" s="319" t="e">
        <f>+'9.1 PFM_APry'!S102</f>
        <v>#REF!</v>
      </c>
    </row>
    <row r="103" spans="1:5" ht="13.5" customHeight="1" x14ac:dyDescent="0.35">
      <c r="A103" s="85" t="e">
        <f>+'9.1 PFM_APry'!A103</f>
        <v>#VALUE!</v>
      </c>
      <c r="B103" s="111" t="e">
        <f>+'9.1 PFM_APry'!B103</f>
        <v>#VALUE!</v>
      </c>
      <c r="C103" s="86" t="e">
        <f>+'9.1 PFM_APry'!C103</f>
        <v>#REF!</v>
      </c>
      <c r="D103" s="86" t="e">
        <f>+'9.1 PFM_APry'!K103</f>
        <v>#REF!</v>
      </c>
      <c r="E103" s="86" t="e">
        <f>+'9.1 PFM_APry'!S103</f>
        <v>#REF!</v>
      </c>
    </row>
    <row r="104" spans="1:5" ht="13.5" hidden="1" customHeight="1" outlineLevel="1" x14ac:dyDescent="0.35">
      <c r="A104" s="325" t="e">
        <f>+'9.1 PFM_APry'!A104</f>
        <v>#VALUE!</v>
      </c>
      <c r="B104" s="94" t="e">
        <f>+'9.1 PFM_APry'!B104</f>
        <v>#VALUE!</v>
      </c>
      <c r="C104" s="77" t="e">
        <f>+'9.1 PFM_APry'!C104</f>
        <v>#REF!</v>
      </c>
      <c r="D104" s="77" t="e">
        <f>+'9.1 PFM_APry'!K104</f>
        <v>#REF!</v>
      </c>
      <c r="E104" s="77" t="e">
        <f>+'9.1 PFM_APry'!S104</f>
        <v>#REF!</v>
      </c>
    </row>
    <row r="105" spans="1:5" ht="13.5" hidden="1" customHeight="1" outlineLevel="1" x14ac:dyDescent="0.35">
      <c r="A105" s="325" t="e">
        <f>+'9.1 PFM_APry'!A105</f>
        <v>#VALUE!</v>
      </c>
      <c r="B105" s="94" t="e">
        <f>+'9.1 PFM_APry'!B105</f>
        <v>#VALUE!</v>
      </c>
      <c r="C105" s="319" t="e">
        <f>+'9.1 PFM_APry'!C105</f>
        <v>#REF!</v>
      </c>
      <c r="D105" s="319" t="e">
        <f>+'9.1 PFM_APry'!K105</f>
        <v>#REF!</v>
      </c>
      <c r="E105" s="319" t="e">
        <f>+'9.1 PFM_APry'!S105</f>
        <v>#REF!</v>
      </c>
    </row>
    <row r="106" spans="1:5" ht="13.5" customHeight="1" x14ac:dyDescent="0.35">
      <c r="A106" s="85" t="e">
        <f>+'9.1 PFM_APry'!A106</f>
        <v>#VALUE!</v>
      </c>
      <c r="B106" s="111" t="e">
        <f>+'9.1 PFM_APry'!B106</f>
        <v>#VALUE!</v>
      </c>
      <c r="C106" s="86" t="e">
        <f>+'9.1 PFM_APry'!C106</f>
        <v>#REF!</v>
      </c>
      <c r="D106" s="86" t="e">
        <f>+'9.1 PFM_APry'!K106</f>
        <v>#REF!</v>
      </c>
      <c r="E106" s="86" t="e">
        <f>+'9.1 PFM_APry'!S106</f>
        <v>#REF!</v>
      </c>
    </row>
    <row r="107" spans="1:5" ht="13.5" hidden="1" customHeight="1" outlineLevel="1" x14ac:dyDescent="0.35">
      <c r="A107" s="325" t="e">
        <f>+'9.1 PFM_APry'!A107</f>
        <v>#VALUE!</v>
      </c>
      <c r="B107" s="94" t="e">
        <f>+'9.1 PFM_APry'!B107</f>
        <v>#VALUE!</v>
      </c>
      <c r="C107" s="77" t="e">
        <f>+'9.1 PFM_APry'!C107</f>
        <v>#REF!</v>
      </c>
      <c r="D107" s="77" t="e">
        <f>+'9.1 PFM_APry'!K107</f>
        <v>#REF!</v>
      </c>
      <c r="E107" s="77" t="e">
        <f>+'9.1 PFM_APry'!S107</f>
        <v>#REF!</v>
      </c>
    </row>
    <row r="108" spans="1:5" ht="13.5" hidden="1" customHeight="1" outlineLevel="1" x14ac:dyDescent="0.35">
      <c r="A108" s="325" t="e">
        <f>+'9.1 PFM_APry'!A108</f>
        <v>#VALUE!</v>
      </c>
      <c r="B108" s="94" t="e">
        <f>+'9.1 PFM_APry'!B108</f>
        <v>#VALUE!</v>
      </c>
      <c r="C108" s="319" t="e">
        <f>+'9.1 PFM_APry'!C108</f>
        <v>#REF!</v>
      </c>
      <c r="D108" s="319" t="e">
        <f>+'9.1 PFM_APry'!K108</f>
        <v>#REF!</v>
      </c>
      <c r="E108" s="319" t="e">
        <f>+'9.1 PFM_APry'!S108</f>
        <v>#REF!</v>
      </c>
    </row>
    <row r="109" spans="1:5" ht="13.5" customHeight="1" x14ac:dyDescent="0.35">
      <c r="A109" s="78" t="str">
        <f>+'9.1 PFM_APry'!A109</f>
        <v>1.5.1</v>
      </c>
      <c r="B109" s="80" t="e">
        <f>+'9.1 PFM_APry'!B109</f>
        <v>#VALUE!</v>
      </c>
      <c r="C109" s="84">
        <f>+'9.1 PFM_APry'!C109</f>
        <v>0</v>
      </c>
      <c r="D109" s="84">
        <f>+'9.1 PFM_APry'!K109</f>
        <v>0</v>
      </c>
      <c r="E109" s="84">
        <f>+'9.1 PFM_APry'!S109</f>
        <v>0</v>
      </c>
    </row>
    <row r="110" spans="1:5" ht="13.5" customHeight="1" x14ac:dyDescent="0.35">
      <c r="A110" s="85" t="e">
        <f>+'9.1 PFM_APry'!A110</f>
        <v>#VALUE!</v>
      </c>
      <c r="B110" s="111" t="e">
        <f>+'9.1 PFM_APry'!B110</f>
        <v>#VALUE!</v>
      </c>
      <c r="C110" s="86" t="e">
        <f>+'9.1 PFM_APry'!C110</f>
        <v>#REF!</v>
      </c>
      <c r="D110" s="86" t="e">
        <f>+'9.1 PFM_APry'!K110</f>
        <v>#REF!</v>
      </c>
      <c r="E110" s="86" t="e">
        <f>+'9.1 PFM_APry'!S110</f>
        <v>#REF!</v>
      </c>
    </row>
    <row r="111" spans="1:5" ht="13.5" hidden="1" customHeight="1" outlineLevel="1" x14ac:dyDescent="0.35">
      <c r="A111" s="326" t="e">
        <f>+'9.1 PFM_APry'!A111</f>
        <v>#VALUE!</v>
      </c>
      <c r="B111" s="327" t="e">
        <f>+'9.1 PFM_APry'!B111</f>
        <v>#VALUE!</v>
      </c>
      <c r="C111" s="328" t="e">
        <f>+'9.1 PFM_APry'!C111</f>
        <v>#REF!</v>
      </c>
      <c r="D111" s="328" t="e">
        <f>+'9.1 PFM_APry'!K111</f>
        <v>#REF!</v>
      </c>
      <c r="E111" s="328" t="e">
        <f>+'9.1 PFM_APry'!S111</f>
        <v>#REF!</v>
      </c>
    </row>
    <row r="112" spans="1:5" ht="13.5" hidden="1" customHeight="1" outlineLevel="1" x14ac:dyDescent="0.35">
      <c r="A112" s="322" t="e">
        <f>+'9.1 PFM_APry'!A112</f>
        <v>#VALUE!</v>
      </c>
      <c r="B112" s="323" t="e">
        <f>+'9.1 PFM_APry'!B112</f>
        <v>#VALUE!</v>
      </c>
      <c r="C112" s="324" t="e">
        <f>+'9.1 PFM_APry'!C112</f>
        <v>#REF!</v>
      </c>
      <c r="D112" s="324" t="e">
        <f>+'9.1 PFM_APry'!K112</f>
        <v>#REF!</v>
      </c>
      <c r="E112" s="324" t="e">
        <f>+'9.1 PFM_APry'!S112</f>
        <v>#REF!</v>
      </c>
    </row>
    <row r="113" spans="1:5" ht="13.5" hidden="1" customHeight="1" outlineLevel="1" x14ac:dyDescent="0.35">
      <c r="A113" s="89" t="e">
        <f>+'9.1 PFM_APry'!A113</f>
        <v>#VALUE!</v>
      </c>
      <c r="B113" s="91" t="e">
        <f>+'9.1 PFM_APry'!B113</f>
        <v>#VALUE!</v>
      </c>
      <c r="C113" s="319" t="e">
        <f>+'9.1 PFM_APry'!C113</f>
        <v>#REF!</v>
      </c>
      <c r="D113" s="319" t="e">
        <f>+'9.1 PFM_APry'!K113</f>
        <v>#REF!</v>
      </c>
      <c r="E113" s="319" t="e">
        <f>+'9.1 PFM_APry'!S113</f>
        <v>#REF!</v>
      </c>
    </row>
    <row r="114" spans="1:5" ht="13.5" hidden="1" customHeight="1" outlineLevel="1" x14ac:dyDescent="0.35">
      <c r="A114" s="89" t="e">
        <f>+'9.1 PFM_APry'!A114</f>
        <v>#VALUE!</v>
      </c>
      <c r="B114" s="91" t="e">
        <f>+'9.1 PFM_APry'!B114</f>
        <v>#VALUE!</v>
      </c>
      <c r="C114" s="319" t="e">
        <f>+'9.1 PFM_APry'!C114</f>
        <v>#REF!</v>
      </c>
      <c r="D114" s="319" t="e">
        <f>+'9.1 PFM_APry'!K114</f>
        <v>#REF!</v>
      </c>
      <c r="E114" s="319" t="e">
        <f>+'9.1 PFM_APry'!S114</f>
        <v>#REF!</v>
      </c>
    </row>
    <row r="115" spans="1:5" ht="13.5" hidden="1" customHeight="1" outlineLevel="1" x14ac:dyDescent="0.35">
      <c r="A115" s="89" t="e">
        <f>+'9.1 PFM_APry'!A115</f>
        <v>#VALUE!</v>
      </c>
      <c r="B115" s="91" t="e">
        <f>+'9.1 PFM_APry'!B115</f>
        <v>#VALUE!</v>
      </c>
      <c r="C115" s="319" t="e">
        <f>+'9.1 PFM_APry'!C115</f>
        <v>#REF!</v>
      </c>
      <c r="D115" s="319" t="e">
        <f>+'9.1 PFM_APry'!K115</f>
        <v>#REF!</v>
      </c>
      <c r="E115" s="319" t="e">
        <f>+'9.1 PFM_APry'!S115</f>
        <v>#REF!</v>
      </c>
    </row>
    <row r="116" spans="1:5" ht="13.5" hidden="1" customHeight="1" outlineLevel="1" x14ac:dyDescent="0.35">
      <c r="A116" s="322" t="e">
        <f>+'9.1 PFM_APry'!A116</f>
        <v>#VALUE!</v>
      </c>
      <c r="B116" s="323" t="e">
        <f>+'9.1 PFM_APry'!B116</f>
        <v>#VALUE!</v>
      </c>
      <c r="C116" s="324" t="e">
        <f>+'9.1 PFM_APry'!C116</f>
        <v>#REF!</v>
      </c>
      <c r="D116" s="324" t="e">
        <f>+'9.1 PFM_APry'!K116</f>
        <v>#REF!</v>
      </c>
      <c r="E116" s="324" t="e">
        <f>+'9.1 PFM_APry'!S116</f>
        <v>#REF!</v>
      </c>
    </row>
    <row r="117" spans="1:5" ht="13.5" hidden="1" customHeight="1" outlineLevel="1" x14ac:dyDescent="0.35">
      <c r="A117" s="89" t="e">
        <f>+'9.1 PFM_APry'!A117</f>
        <v>#VALUE!</v>
      </c>
      <c r="B117" s="91" t="e">
        <f>+'9.1 PFM_APry'!B117</f>
        <v>#VALUE!</v>
      </c>
      <c r="C117" s="319" t="e">
        <f>+'9.1 PFM_APry'!C117</f>
        <v>#REF!</v>
      </c>
      <c r="D117" s="319" t="e">
        <f>+'9.1 PFM_APry'!K117</f>
        <v>#REF!</v>
      </c>
      <c r="E117" s="319" t="e">
        <f>+'9.1 PFM_APry'!S117</f>
        <v>#REF!</v>
      </c>
    </row>
    <row r="118" spans="1:5" ht="13.5" hidden="1" customHeight="1" outlineLevel="1" x14ac:dyDescent="0.35">
      <c r="A118" s="89" t="e">
        <f>+'9.1 PFM_APry'!A118</f>
        <v>#VALUE!</v>
      </c>
      <c r="B118" s="91" t="e">
        <f>+'9.1 PFM_APry'!B118</f>
        <v>#VALUE!</v>
      </c>
      <c r="C118" s="319" t="e">
        <f>+'9.1 PFM_APry'!C118</f>
        <v>#REF!</v>
      </c>
      <c r="D118" s="319" t="e">
        <f>+'9.1 PFM_APry'!K118</f>
        <v>#REF!</v>
      </c>
      <c r="E118" s="319" t="e">
        <f>+'9.1 PFM_APry'!S118</f>
        <v>#REF!</v>
      </c>
    </row>
    <row r="119" spans="1:5" ht="13.5" hidden="1" customHeight="1" outlineLevel="1" x14ac:dyDescent="0.35">
      <c r="A119" s="326" t="e">
        <f>+'9.1 PFM_APry'!A119</f>
        <v>#VALUE!</v>
      </c>
      <c r="B119" s="327" t="e">
        <f>+'9.1 PFM_APry'!B119</f>
        <v>#VALUE!</v>
      </c>
      <c r="C119" s="328" t="e">
        <f>+'9.1 PFM_APry'!C119</f>
        <v>#REF!</v>
      </c>
      <c r="D119" s="328" t="e">
        <f>+'9.1 PFM_APry'!K119</f>
        <v>#REF!</v>
      </c>
      <c r="E119" s="328" t="e">
        <f>+'9.1 PFM_APry'!S119</f>
        <v>#REF!</v>
      </c>
    </row>
    <row r="120" spans="1:5" ht="13.5" hidden="1" customHeight="1" outlineLevel="1" x14ac:dyDescent="0.35">
      <c r="A120" s="322" t="e">
        <f>+'9.1 PFM_APry'!A120</f>
        <v>#VALUE!</v>
      </c>
      <c r="B120" s="323" t="e">
        <f>+'9.1 PFM_APry'!B120</f>
        <v>#VALUE!</v>
      </c>
      <c r="C120" s="324" t="e">
        <f>+'9.1 PFM_APry'!C120</f>
        <v>#REF!</v>
      </c>
      <c r="D120" s="324" t="e">
        <f>+'9.1 PFM_APry'!K120</f>
        <v>#REF!</v>
      </c>
      <c r="E120" s="324" t="e">
        <f>+'9.1 PFM_APry'!S120</f>
        <v>#REF!</v>
      </c>
    </row>
    <row r="121" spans="1:5" ht="13.5" hidden="1" customHeight="1" outlineLevel="1" x14ac:dyDescent="0.35">
      <c r="A121" s="89" t="e">
        <f>+'9.1 PFM_APry'!A121</f>
        <v>#VALUE!</v>
      </c>
      <c r="B121" s="91" t="e">
        <f>+'9.1 PFM_APry'!B121</f>
        <v>#VALUE!</v>
      </c>
      <c r="C121" s="319" t="e">
        <f>+'9.1 PFM_APry'!C121</f>
        <v>#REF!</v>
      </c>
      <c r="D121" s="319" t="e">
        <f>+'9.1 PFM_APry'!K121</f>
        <v>#REF!</v>
      </c>
      <c r="E121" s="319" t="e">
        <f>+'9.1 PFM_APry'!S121</f>
        <v>#REF!</v>
      </c>
    </row>
    <row r="122" spans="1:5" ht="13.5" hidden="1" customHeight="1" outlineLevel="1" x14ac:dyDescent="0.35">
      <c r="A122" s="89" t="e">
        <f>+'9.1 PFM_APry'!A122</f>
        <v>#VALUE!</v>
      </c>
      <c r="B122" s="91" t="e">
        <f>+'9.1 PFM_APry'!B122</f>
        <v>#VALUE!</v>
      </c>
      <c r="C122" s="319" t="e">
        <f>+'9.1 PFM_APry'!C122</f>
        <v>#REF!</v>
      </c>
      <c r="D122" s="319" t="e">
        <f>+'9.1 PFM_APry'!K122</f>
        <v>#REF!</v>
      </c>
      <c r="E122" s="319" t="e">
        <f>+'9.1 PFM_APry'!S122</f>
        <v>#REF!</v>
      </c>
    </row>
    <row r="123" spans="1:5" ht="13.5" hidden="1" customHeight="1" outlineLevel="1" x14ac:dyDescent="0.35">
      <c r="A123" s="89" t="e">
        <f>+'9.1 PFM_APry'!A123</f>
        <v>#VALUE!</v>
      </c>
      <c r="B123" s="91" t="e">
        <f>+'9.1 PFM_APry'!B123</f>
        <v>#VALUE!</v>
      </c>
      <c r="C123" s="319" t="e">
        <f>+'9.1 PFM_APry'!C123</f>
        <v>#REF!</v>
      </c>
      <c r="D123" s="319" t="e">
        <f>+'9.1 PFM_APry'!K123</f>
        <v>#REF!</v>
      </c>
      <c r="E123" s="319" t="e">
        <f>+'9.1 PFM_APry'!S123</f>
        <v>#REF!</v>
      </c>
    </row>
    <row r="124" spans="1:5" ht="13.5" hidden="1" customHeight="1" outlineLevel="1" x14ac:dyDescent="0.35">
      <c r="A124" s="322" t="e">
        <f>+'9.1 PFM_APry'!A124</f>
        <v>#VALUE!</v>
      </c>
      <c r="B124" s="323" t="e">
        <f>+'9.1 PFM_APry'!B124</f>
        <v>#VALUE!</v>
      </c>
      <c r="C124" s="324" t="e">
        <f>+'9.1 PFM_APry'!C124</f>
        <v>#REF!</v>
      </c>
      <c r="D124" s="324" t="e">
        <f>+'9.1 PFM_APry'!K124</f>
        <v>#REF!</v>
      </c>
      <c r="E124" s="324" t="e">
        <f>+'9.1 PFM_APry'!S124</f>
        <v>#REF!</v>
      </c>
    </row>
    <row r="125" spans="1:5" ht="13.5" hidden="1" customHeight="1" outlineLevel="1" x14ac:dyDescent="0.35">
      <c r="A125" s="89" t="e">
        <f>+'9.1 PFM_APry'!A125</f>
        <v>#VALUE!</v>
      </c>
      <c r="B125" s="91" t="e">
        <f>+'9.1 PFM_APry'!B125</f>
        <v>#VALUE!</v>
      </c>
      <c r="C125" s="319" t="e">
        <f>+'9.1 PFM_APry'!C125</f>
        <v>#REF!</v>
      </c>
      <c r="D125" s="319" t="e">
        <f>+'9.1 PFM_APry'!K125</f>
        <v>#REF!</v>
      </c>
      <c r="E125" s="319" t="e">
        <f>+'9.1 PFM_APry'!S125</f>
        <v>#REF!</v>
      </c>
    </row>
    <row r="126" spans="1:5" ht="13.5" hidden="1" customHeight="1" outlineLevel="1" x14ac:dyDescent="0.35">
      <c r="A126" s="89" t="e">
        <f>+'9.1 PFM_APry'!A126</f>
        <v>#VALUE!</v>
      </c>
      <c r="B126" s="91" t="e">
        <f>+'9.1 PFM_APry'!B126</f>
        <v>#VALUE!</v>
      </c>
      <c r="C126" s="319" t="e">
        <f>+'9.1 PFM_APry'!C126</f>
        <v>#REF!</v>
      </c>
      <c r="D126" s="319" t="e">
        <f>+'9.1 PFM_APry'!K126</f>
        <v>#REF!</v>
      </c>
      <c r="E126" s="319" t="e">
        <f>+'9.1 PFM_APry'!S126</f>
        <v>#REF!</v>
      </c>
    </row>
    <row r="127" spans="1:5" ht="13.5" hidden="1" customHeight="1" outlineLevel="1" x14ac:dyDescent="0.35">
      <c r="A127" s="326" t="e">
        <f>+'9.1 PFM_APry'!A127</f>
        <v>#VALUE!</v>
      </c>
      <c r="B127" s="327" t="e">
        <f>+'9.1 PFM_APry'!B127</f>
        <v>#VALUE!</v>
      </c>
      <c r="C127" s="328" t="e">
        <f>+'9.1 PFM_APry'!C127</f>
        <v>#REF!</v>
      </c>
      <c r="D127" s="328" t="e">
        <f>+'9.1 PFM_APry'!K127</f>
        <v>#REF!</v>
      </c>
      <c r="E127" s="328" t="e">
        <f>+'9.1 PFM_APry'!S127</f>
        <v>#REF!</v>
      </c>
    </row>
    <row r="128" spans="1:5" ht="13.5" hidden="1" customHeight="1" outlineLevel="1" x14ac:dyDescent="0.35">
      <c r="A128" s="322" t="e">
        <f>+'9.1 PFM_APry'!A128</f>
        <v>#VALUE!</v>
      </c>
      <c r="B128" s="323" t="e">
        <f>+'9.1 PFM_APry'!B128</f>
        <v>#VALUE!</v>
      </c>
      <c r="C128" s="324" t="e">
        <f>+'9.1 PFM_APry'!C128</f>
        <v>#REF!</v>
      </c>
      <c r="D128" s="324" t="e">
        <f>+'9.1 PFM_APry'!K128</f>
        <v>#REF!</v>
      </c>
      <c r="E128" s="324" t="e">
        <f>+'9.1 PFM_APry'!S128</f>
        <v>#REF!</v>
      </c>
    </row>
    <row r="129" spans="1:5" ht="13.5" hidden="1" customHeight="1" outlineLevel="1" x14ac:dyDescent="0.35">
      <c r="A129" s="89" t="e">
        <f>+'9.1 PFM_APry'!A129</f>
        <v>#VALUE!</v>
      </c>
      <c r="B129" s="91" t="e">
        <f>+'9.1 PFM_APry'!B129</f>
        <v>#VALUE!</v>
      </c>
      <c r="C129" s="319" t="e">
        <f>+'9.1 PFM_APry'!C129</f>
        <v>#REF!</v>
      </c>
      <c r="D129" s="319" t="e">
        <f>+'9.1 PFM_APry'!K129</f>
        <v>#REF!</v>
      </c>
      <c r="E129" s="319" t="e">
        <f>+'9.1 PFM_APry'!S129</f>
        <v>#REF!</v>
      </c>
    </row>
    <row r="130" spans="1:5" ht="13.5" hidden="1" customHeight="1" outlineLevel="1" x14ac:dyDescent="0.35">
      <c r="A130" s="89" t="e">
        <f>+'9.1 PFM_APry'!A130</f>
        <v>#VALUE!</v>
      </c>
      <c r="B130" s="91" t="e">
        <f>+'9.1 PFM_APry'!B130</f>
        <v>#VALUE!</v>
      </c>
      <c r="C130" s="319" t="e">
        <f>+'9.1 PFM_APry'!C130</f>
        <v>#REF!</v>
      </c>
      <c r="D130" s="319" t="e">
        <f>+'9.1 PFM_APry'!K130</f>
        <v>#REF!</v>
      </c>
      <c r="E130" s="319" t="e">
        <f>+'9.1 PFM_APry'!S130</f>
        <v>#REF!</v>
      </c>
    </row>
    <row r="131" spans="1:5" ht="13.5" hidden="1" customHeight="1" outlineLevel="1" x14ac:dyDescent="0.35">
      <c r="A131" s="89" t="e">
        <f>+'9.1 PFM_APry'!A131</f>
        <v>#VALUE!</v>
      </c>
      <c r="B131" s="91" t="e">
        <f>+'9.1 PFM_APry'!B131</f>
        <v>#VALUE!</v>
      </c>
      <c r="C131" s="319" t="e">
        <f>+'9.1 PFM_APry'!C131</f>
        <v>#REF!</v>
      </c>
      <c r="D131" s="319" t="e">
        <f>+'9.1 PFM_APry'!K131</f>
        <v>#REF!</v>
      </c>
      <c r="E131" s="319" t="e">
        <f>+'9.1 PFM_APry'!S131</f>
        <v>#REF!</v>
      </c>
    </row>
    <row r="132" spans="1:5" ht="13.5" hidden="1" customHeight="1" outlineLevel="1" x14ac:dyDescent="0.35">
      <c r="A132" s="322" t="e">
        <f>+'9.1 PFM_APry'!A132</f>
        <v>#VALUE!</v>
      </c>
      <c r="B132" s="323" t="e">
        <f>+'9.1 PFM_APry'!B132</f>
        <v>#VALUE!</v>
      </c>
      <c r="C132" s="324" t="e">
        <f>+'9.1 PFM_APry'!C132</f>
        <v>#REF!</v>
      </c>
      <c r="D132" s="324" t="e">
        <f>+'9.1 PFM_APry'!K132</f>
        <v>#REF!</v>
      </c>
      <c r="E132" s="324" t="e">
        <f>+'9.1 PFM_APry'!S132</f>
        <v>#REF!</v>
      </c>
    </row>
    <row r="133" spans="1:5" ht="13.5" hidden="1" customHeight="1" outlineLevel="1" x14ac:dyDescent="0.35">
      <c r="A133" s="89" t="e">
        <f>+'9.1 PFM_APry'!A133</f>
        <v>#VALUE!</v>
      </c>
      <c r="B133" s="91" t="e">
        <f>+'9.1 PFM_APry'!B133</f>
        <v>#VALUE!</v>
      </c>
      <c r="C133" s="319" t="e">
        <f>+'9.1 PFM_APry'!C133</f>
        <v>#REF!</v>
      </c>
      <c r="D133" s="319" t="e">
        <f>+'9.1 PFM_APry'!K133</f>
        <v>#REF!</v>
      </c>
      <c r="E133" s="319" t="e">
        <f>+'9.1 PFM_APry'!S133</f>
        <v>#REF!</v>
      </c>
    </row>
    <row r="134" spans="1:5" ht="13.5" hidden="1" customHeight="1" outlineLevel="1" x14ac:dyDescent="0.35">
      <c r="A134" s="89" t="e">
        <f>+'9.1 PFM_APry'!A134</f>
        <v>#VALUE!</v>
      </c>
      <c r="B134" s="91" t="e">
        <f>+'9.1 PFM_APry'!B134</f>
        <v>#VALUE!</v>
      </c>
      <c r="C134" s="319" t="e">
        <f>+'9.1 PFM_APry'!C134</f>
        <v>#REF!</v>
      </c>
      <c r="D134" s="319" t="e">
        <f>+'9.1 PFM_APry'!K134</f>
        <v>#REF!</v>
      </c>
      <c r="E134" s="319" t="e">
        <f>+'9.1 PFM_APry'!S134</f>
        <v>#REF!</v>
      </c>
    </row>
    <row r="135" spans="1:5" ht="13.5" hidden="1" customHeight="1" outlineLevel="1" x14ac:dyDescent="0.35">
      <c r="A135" s="326" t="e">
        <f>+'9.1 PFM_APry'!A135</f>
        <v>#VALUE!</v>
      </c>
      <c r="B135" s="327" t="e">
        <f>+'9.1 PFM_APry'!B135</f>
        <v>#VALUE!</v>
      </c>
      <c r="C135" s="328" t="e">
        <f>+'9.1 PFM_APry'!C135</f>
        <v>#REF!</v>
      </c>
      <c r="D135" s="328" t="e">
        <f>+'9.1 PFM_APry'!K135</f>
        <v>#REF!</v>
      </c>
      <c r="E135" s="328" t="e">
        <f>+'9.1 PFM_APry'!S135</f>
        <v>#REF!</v>
      </c>
    </row>
    <row r="136" spans="1:5" ht="13.5" hidden="1" customHeight="1" outlineLevel="1" x14ac:dyDescent="0.35">
      <c r="A136" s="322" t="e">
        <f>+'9.1 PFM_APry'!A136</f>
        <v>#VALUE!</v>
      </c>
      <c r="B136" s="323" t="e">
        <f>+'9.1 PFM_APry'!B136</f>
        <v>#VALUE!</v>
      </c>
      <c r="C136" s="324" t="e">
        <f>+'9.1 PFM_APry'!C136</f>
        <v>#REF!</v>
      </c>
      <c r="D136" s="324" t="e">
        <f>+'9.1 PFM_APry'!K136</f>
        <v>#REF!</v>
      </c>
      <c r="E136" s="324" t="e">
        <f>+'9.1 PFM_APry'!S136</f>
        <v>#REF!</v>
      </c>
    </row>
    <row r="137" spans="1:5" ht="13.5" hidden="1" customHeight="1" outlineLevel="1" x14ac:dyDescent="0.35">
      <c r="A137" s="89" t="e">
        <f>+'9.1 PFM_APry'!A137</f>
        <v>#VALUE!</v>
      </c>
      <c r="B137" s="91" t="e">
        <f>+'9.1 PFM_APry'!B137</f>
        <v>#VALUE!</v>
      </c>
      <c r="C137" s="319" t="e">
        <f>+'9.1 PFM_APry'!C137</f>
        <v>#REF!</v>
      </c>
      <c r="D137" s="319" t="e">
        <f>+'9.1 PFM_APry'!K137</f>
        <v>#REF!</v>
      </c>
      <c r="E137" s="319" t="e">
        <f>+'9.1 PFM_APry'!S137</f>
        <v>#REF!</v>
      </c>
    </row>
    <row r="138" spans="1:5" ht="13.5" hidden="1" customHeight="1" outlineLevel="1" x14ac:dyDescent="0.35">
      <c r="A138" s="89" t="e">
        <f>+'9.1 PFM_APry'!A138</f>
        <v>#VALUE!</v>
      </c>
      <c r="B138" s="91" t="e">
        <f>+'9.1 PFM_APry'!B138</f>
        <v>#VALUE!</v>
      </c>
      <c r="C138" s="319" t="e">
        <f>+'9.1 PFM_APry'!C138</f>
        <v>#REF!</v>
      </c>
      <c r="D138" s="319" t="e">
        <f>+'9.1 PFM_APry'!K138</f>
        <v>#REF!</v>
      </c>
      <c r="E138" s="319" t="e">
        <f>+'9.1 PFM_APry'!S138</f>
        <v>#REF!</v>
      </c>
    </row>
    <row r="139" spans="1:5" ht="13.5" hidden="1" customHeight="1" outlineLevel="1" x14ac:dyDescent="0.35">
      <c r="A139" s="89" t="e">
        <f>+'9.1 PFM_APry'!A139</f>
        <v>#VALUE!</v>
      </c>
      <c r="B139" s="91" t="e">
        <f>+'9.1 PFM_APry'!B139</f>
        <v>#VALUE!</v>
      </c>
      <c r="C139" s="319" t="e">
        <f>+'9.1 PFM_APry'!C139</f>
        <v>#REF!</v>
      </c>
      <c r="D139" s="319" t="e">
        <f>+'9.1 PFM_APry'!K139</f>
        <v>#REF!</v>
      </c>
      <c r="E139" s="319" t="e">
        <f>+'9.1 PFM_APry'!S139</f>
        <v>#REF!</v>
      </c>
    </row>
    <row r="140" spans="1:5" ht="13.5" hidden="1" customHeight="1" outlineLevel="1" x14ac:dyDescent="0.35">
      <c r="A140" s="322" t="e">
        <f>+'9.1 PFM_APry'!A140</f>
        <v>#VALUE!</v>
      </c>
      <c r="B140" s="323" t="e">
        <f>+'9.1 PFM_APry'!B140</f>
        <v>#VALUE!</v>
      </c>
      <c r="C140" s="324" t="e">
        <f>+'9.1 PFM_APry'!C140</f>
        <v>#REF!</v>
      </c>
      <c r="D140" s="324" t="e">
        <f>+'9.1 PFM_APry'!K140</f>
        <v>#REF!</v>
      </c>
      <c r="E140" s="324" t="e">
        <f>+'9.1 PFM_APry'!S140</f>
        <v>#REF!</v>
      </c>
    </row>
    <row r="141" spans="1:5" ht="13.5" hidden="1" customHeight="1" outlineLevel="1" x14ac:dyDescent="0.35">
      <c r="A141" s="89" t="e">
        <f>+'9.1 PFM_APry'!A141</f>
        <v>#VALUE!</v>
      </c>
      <c r="B141" s="91" t="e">
        <f>+'9.1 PFM_APry'!B141</f>
        <v>#VALUE!</v>
      </c>
      <c r="C141" s="319" t="e">
        <f>+'9.1 PFM_APry'!C141</f>
        <v>#REF!</v>
      </c>
      <c r="D141" s="319" t="e">
        <f>+'9.1 PFM_APry'!K141</f>
        <v>#REF!</v>
      </c>
      <c r="E141" s="319" t="e">
        <f>+'9.1 PFM_APry'!S141</f>
        <v>#REF!</v>
      </c>
    </row>
    <row r="142" spans="1:5" ht="13.5" hidden="1" customHeight="1" outlineLevel="1" x14ac:dyDescent="0.35">
      <c r="A142" s="89" t="e">
        <f>+'9.1 PFM_APry'!A142</f>
        <v>#VALUE!</v>
      </c>
      <c r="B142" s="91" t="e">
        <f>+'9.1 PFM_APry'!B142</f>
        <v>#VALUE!</v>
      </c>
      <c r="C142" s="319" t="e">
        <f>+'9.1 PFM_APry'!C142</f>
        <v>#REF!</v>
      </c>
      <c r="D142" s="319" t="e">
        <f>+'9.1 PFM_APry'!K142</f>
        <v>#REF!</v>
      </c>
      <c r="E142" s="319" t="e">
        <f>+'9.1 PFM_APry'!S142</f>
        <v>#REF!</v>
      </c>
    </row>
    <row r="143" spans="1:5" ht="13.5" hidden="1" customHeight="1" outlineLevel="1" x14ac:dyDescent="0.35">
      <c r="A143" s="326" t="e">
        <f>+'9.1 PFM_APry'!A143</f>
        <v>#VALUE!</v>
      </c>
      <c r="B143" s="327" t="e">
        <f>+'9.1 PFM_APry'!B143</f>
        <v>#VALUE!</v>
      </c>
      <c r="C143" s="328" t="e">
        <f>+'9.1 PFM_APry'!C143</f>
        <v>#REF!</v>
      </c>
      <c r="D143" s="328" t="e">
        <f>+'9.1 PFM_APry'!K143</f>
        <v>#REF!</v>
      </c>
      <c r="E143" s="328" t="e">
        <f>+'9.1 PFM_APry'!S143</f>
        <v>#REF!</v>
      </c>
    </row>
    <row r="144" spans="1:5" ht="13.5" hidden="1" customHeight="1" outlineLevel="1" x14ac:dyDescent="0.35">
      <c r="A144" s="322" t="e">
        <f>+'9.1 PFM_APry'!A144</f>
        <v>#VALUE!</v>
      </c>
      <c r="B144" s="323" t="e">
        <f>+'9.1 PFM_APry'!B144</f>
        <v>#VALUE!</v>
      </c>
      <c r="C144" s="324" t="e">
        <f>+'9.1 PFM_APry'!C144</f>
        <v>#REF!</v>
      </c>
      <c r="D144" s="324" t="e">
        <f>+'9.1 PFM_APry'!K144</f>
        <v>#REF!</v>
      </c>
      <c r="E144" s="324" t="e">
        <f>+'9.1 PFM_APry'!S144</f>
        <v>#REF!</v>
      </c>
    </row>
    <row r="145" spans="1:5" ht="13.5" hidden="1" customHeight="1" outlineLevel="1" x14ac:dyDescent="0.35">
      <c r="A145" s="89" t="e">
        <f>+'9.1 PFM_APry'!A145</f>
        <v>#VALUE!</v>
      </c>
      <c r="B145" s="91" t="e">
        <f>+'9.1 PFM_APry'!B145</f>
        <v>#VALUE!</v>
      </c>
      <c r="C145" s="319" t="e">
        <f>+'9.1 PFM_APry'!C145</f>
        <v>#REF!</v>
      </c>
      <c r="D145" s="319" t="e">
        <f>+'9.1 PFM_APry'!K145</f>
        <v>#REF!</v>
      </c>
      <c r="E145" s="319" t="e">
        <f>+'9.1 PFM_APry'!S145</f>
        <v>#REF!</v>
      </c>
    </row>
    <row r="146" spans="1:5" ht="13.5" hidden="1" customHeight="1" outlineLevel="1" x14ac:dyDescent="0.35">
      <c r="A146" s="89" t="e">
        <f>+'9.1 PFM_APry'!A146</f>
        <v>#VALUE!</v>
      </c>
      <c r="B146" s="91" t="e">
        <f>+'9.1 PFM_APry'!B146</f>
        <v>#VALUE!</v>
      </c>
      <c r="C146" s="319" t="e">
        <f>+'9.1 PFM_APry'!C146</f>
        <v>#REF!</v>
      </c>
      <c r="D146" s="319" t="e">
        <f>+'9.1 PFM_APry'!K146</f>
        <v>#REF!</v>
      </c>
      <c r="E146" s="319" t="e">
        <f>+'9.1 PFM_APry'!S146</f>
        <v>#REF!</v>
      </c>
    </row>
    <row r="147" spans="1:5" ht="13.5" hidden="1" customHeight="1" outlineLevel="1" x14ac:dyDescent="0.35">
      <c r="A147" s="89" t="e">
        <f>+'9.1 PFM_APry'!A147</f>
        <v>#VALUE!</v>
      </c>
      <c r="B147" s="91" t="e">
        <f>+'9.1 PFM_APry'!B147</f>
        <v>#VALUE!</v>
      </c>
      <c r="C147" s="319" t="e">
        <f>+'9.1 PFM_APry'!C147</f>
        <v>#REF!</v>
      </c>
      <c r="D147" s="319" t="e">
        <f>+'9.1 PFM_APry'!K147</f>
        <v>#REF!</v>
      </c>
      <c r="E147" s="319" t="e">
        <f>+'9.1 PFM_APry'!S147</f>
        <v>#REF!</v>
      </c>
    </row>
    <row r="148" spans="1:5" ht="13.5" hidden="1" customHeight="1" outlineLevel="1" x14ac:dyDescent="0.35">
      <c r="A148" s="322" t="e">
        <f>+'9.1 PFM_APry'!A148</f>
        <v>#VALUE!</v>
      </c>
      <c r="B148" s="323" t="e">
        <f>+'9.1 PFM_APry'!B148</f>
        <v>#VALUE!</v>
      </c>
      <c r="C148" s="324" t="e">
        <f>+'9.1 PFM_APry'!C148</f>
        <v>#REF!</v>
      </c>
      <c r="D148" s="324" t="e">
        <f>+'9.1 PFM_APry'!K148</f>
        <v>#REF!</v>
      </c>
      <c r="E148" s="324" t="e">
        <f>+'9.1 PFM_APry'!S148</f>
        <v>#REF!</v>
      </c>
    </row>
    <row r="149" spans="1:5" ht="13.5" hidden="1" customHeight="1" outlineLevel="1" x14ac:dyDescent="0.35">
      <c r="A149" s="89" t="e">
        <f>+'9.1 PFM_APry'!A149</f>
        <v>#VALUE!</v>
      </c>
      <c r="B149" s="91" t="e">
        <f>+'9.1 PFM_APry'!B149</f>
        <v>#VALUE!</v>
      </c>
      <c r="C149" s="319" t="e">
        <f>+'9.1 PFM_APry'!C149</f>
        <v>#REF!</v>
      </c>
      <c r="D149" s="319" t="e">
        <f>+'9.1 PFM_APry'!K149</f>
        <v>#REF!</v>
      </c>
      <c r="E149" s="319" t="e">
        <f>+'9.1 PFM_APry'!S149</f>
        <v>#REF!</v>
      </c>
    </row>
    <row r="150" spans="1:5" ht="13.5" hidden="1" customHeight="1" outlineLevel="1" x14ac:dyDescent="0.35">
      <c r="A150" s="89" t="e">
        <f>+'9.1 PFM_APry'!A150</f>
        <v>#VALUE!</v>
      </c>
      <c r="B150" s="91" t="e">
        <f>+'9.1 PFM_APry'!B150</f>
        <v>#VALUE!</v>
      </c>
      <c r="C150" s="319" t="e">
        <f>+'9.1 PFM_APry'!C150</f>
        <v>#REF!</v>
      </c>
      <c r="D150" s="319" t="e">
        <f>+'9.1 PFM_APry'!K150</f>
        <v>#REF!</v>
      </c>
      <c r="E150" s="319" t="e">
        <f>+'9.1 PFM_APry'!S150</f>
        <v>#REF!</v>
      </c>
    </row>
    <row r="151" spans="1:5" ht="13.5" hidden="1" customHeight="1" outlineLevel="1" x14ac:dyDescent="0.35">
      <c r="A151" s="326" t="e">
        <f>+'9.1 PFM_APry'!A151</f>
        <v>#VALUE!</v>
      </c>
      <c r="B151" s="327" t="e">
        <f>+'9.1 PFM_APry'!B151</f>
        <v>#VALUE!</v>
      </c>
      <c r="C151" s="328" t="e">
        <f>+'9.1 PFM_APry'!C151</f>
        <v>#REF!</v>
      </c>
      <c r="D151" s="328" t="e">
        <f>+'9.1 PFM_APry'!K151</f>
        <v>#REF!</v>
      </c>
      <c r="E151" s="328" t="e">
        <f>+'9.1 PFM_APry'!S151</f>
        <v>#REF!</v>
      </c>
    </row>
    <row r="152" spans="1:5" ht="13.5" hidden="1" customHeight="1" outlineLevel="1" x14ac:dyDescent="0.35">
      <c r="A152" s="322" t="e">
        <f>+'9.1 PFM_APry'!A152</f>
        <v>#VALUE!</v>
      </c>
      <c r="B152" s="323" t="e">
        <f>+'9.1 PFM_APry'!B152</f>
        <v>#VALUE!</v>
      </c>
      <c r="C152" s="324" t="e">
        <f>+'9.1 PFM_APry'!C152</f>
        <v>#REF!</v>
      </c>
      <c r="D152" s="324" t="e">
        <f>+'9.1 PFM_APry'!K152</f>
        <v>#REF!</v>
      </c>
      <c r="E152" s="324" t="e">
        <f>+'9.1 PFM_APry'!S152</f>
        <v>#REF!</v>
      </c>
    </row>
    <row r="153" spans="1:5" ht="13.5" hidden="1" customHeight="1" outlineLevel="1" x14ac:dyDescent="0.35">
      <c r="A153" s="89" t="e">
        <f>+'9.1 PFM_APry'!A153</f>
        <v>#VALUE!</v>
      </c>
      <c r="B153" s="91" t="e">
        <f>+'9.1 PFM_APry'!B153</f>
        <v>#VALUE!</v>
      </c>
      <c r="C153" s="319" t="e">
        <f>+'9.1 PFM_APry'!C153</f>
        <v>#REF!</v>
      </c>
      <c r="D153" s="319" t="e">
        <f>+'9.1 PFM_APry'!K153</f>
        <v>#REF!</v>
      </c>
      <c r="E153" s="319" t="e">
        <f>+'9.1 PFM_APry'!S153</f>
        <v>#REF!</v>
      </c>
    </row>
    <row r="154" spans="1:5" ht="13.5" hidden="1" customHeight="1" outlineLevel="1" x14ac:dyDescent="0.35">
      <c r="A154" s="89" t="e">
        <f>+'9.1 PFM_APry'!A154</f>
        <v>#VALUE!</v>
      </c>
      <c r="B154" s="91" t="e">
        <f>+'9.1 PFM_APry'!B154</f>
        <v>#VALUE!</v>
      </c>
      <c r="C154" s="319" t="e">
        <f>+'9.1 PFM_APry'!C154</f>
        <v>#REF!</v>
      </c>
      <c r="D154" s="319" t="e">
        <f>+'9.1 PFM_APry'!K154</f>
        <v>#REF!</v>
      </c>
      <c r="E154" s="319" t="e">
        <f>+'9.1 PFM_APry'!S154</f>
        <v>#REF!</v>
      </c>
    </row>
    <row r="155" spans="1:5" ht="13.5" hidden="1" customHeight="1" outlineLevel="1" x14ac:dyDescent="0.35">
      <c r="A155" s="89" t="e">
        <f>+'9.1 PFM_APry'!A155</f>
        <v>#VALUE!</v>
      </c>
      <c r="B155" s="91" t="e">
        <f>+'9.1 PFM_APry'!B155</f>
        <v>#VALUE!</v>
      </c>
      <c r="C155" s="319" t="e">
        <f>+'9.1 PFM_APry'!C155</f>
        <v>#REF!</v>
      </c>
      <c r="D155" s="319" t="e">
        <f>+'9.1 PFM_APry'!K155</f>
        <v>#REF!</v>
      </c>
      <c r="E155" s="319" t="e">
        <f>+'9.1 PFM_APry'!S155</f>
        <v>#REF!</v>
      </c>
    </row>
    <row r="156" spans="1:5" ht="13.5" hidden="1" customHeight="1" outlineLevel="1" x14ac:dyDescent="0.35">
      <c r="A156" s="322" t="e">
        <f>+'9.1 PFM_APry'!A156</f>
        <v>#VALUE!</v>
      </c>
      <c r="B156" s="323" t="e">
        <f>+'9.1 PFM_APry'!B156</f>
        <v>#VALUE!</v>
      </c>
      <c r="C156" s="324" t="e">
        <f>+'9.1 PFM_APry'!C156</f>
        <v>#REF!</v>
      </c>
      <c r="D156" s="324" t="e">
        <f>+'9.1 PFM_APry'!K156</f>
        <v>#REF!</v>
      </c>
      <c r="E156" s="324" t="e">
        <f>+'9.1 PFM_APry'!S156</f>
        <v>#REF!</v>
      </c>
    </row>
    <row r="157" spans="1:5" ht="13.5" hidden="1" customHeight="1" outlineLevel="1" x14ac:dyDescent="0.35">
      <c r="A157" s="89" t="e">
        <f>+'9.1 PFM_APry'!A157</f>
        <v>#VALUE!</v>
      </c>
      <c r="B157" s="91" t="e">
        <f>+'9.1 PFM_APry'!B157</f>
        <v>#VALUE!</v>
      </c>
      <c r="C157" s="319" t="e">
        <f>+'9.1 PFM_APry'!C157</f>
        <v>#REF!</v>
      </c>
      <c r="D157" s="319" t="e">
        <f>+'9.1 PFM_APry'!K157</f>
        <v>#REF!</v>
      </c>
      <c r="E157" s="319" t="e">
        <f>+'9.1 PFM_APry'!S157</f>
        <v>#REF!</v>
      </c>
    </row>
    <row r="158" spans="1:5" ht="13.5" hidden="1" customHeight="1" outlineLevel="1" x14ac:dyDescent="0.35">
      <c r="A158" s="89" t="e">
        <f>+'9.1 PFM_APry'!A158</f>
        <v>#VALUE!</v>
      </c>
      <c r="B158" s="91" t="e">
        <f>+'9.1 PFM_APry'!B158</f>
        <v>#VALUE!</v>
      </c>
      <c r="C158" s="319" t="e">
        <f>+'9.1 PFM_APry'!C158</f>
        <v>#REF!</v>
      </c>
      <c r="D158" s="319" t="e">
        <f>+'9.1 PFM_APry'!K158</f>
        <v>#REF!</v>
      </c>
      <c r="E158" s="319" t="e">
        <f>+'9.1 PFM_APry'!S158</f>
        <v>#REF!</v>
      </c>
    </row>
    <row r="159" spans="1:5" ht="13.5" hidden="1" customHeight="1" outlineLevel="1" x14ac:dyDescent="0.35">
      <c r="A159" s="326" t="e">
        <f>+'9.1 PFM_APry'!A159</f>
        <v>#VALUE!</v>
      </c>
      <c r="B159" s="327" t="e">
        <f>+'9.1 PFM_APry'!B159</f>
        <v>#VALUE!</v>
      </c>
      <c r="C159" s="328" t="e">
        <f>+'9.1 PFM_APry'!C159</f>
        <v>#REF!</v>
      </c>
      <c r="D159" s="328" t="e">
        <f>+'9.1 PFM_APry'!K159</f>
        <v>#REF!</v>
      </c>
      <c r="E159" s="328" t="e">
        <f>+'9.1 PFM_APry'!S159</f>
        <v>#REF!</v>
      </c>
    </row>
    <row r="160" spans="1:5" ht="13.5" hidden="1" customHeight="1" outlineLevel="1" x14ac:dyDescent="0.35">
      <c r="A160" s="322" t="e">
        <f>+'9.1 PFM_APry'!A160</f>
        <v>#VALUE!</v>
      </c>
      <c r="B160" s="323" t="e">
        <f>+'9.1 PFM_APry'!B160</f>
        <v>#VALUE!</v>
      </c>
      <c r="C160" s="324" t="e">
        <f>+'9.1 PFM_APry'!C160</f>
        <v>#REF!</v>
      </c>
      <c r="D160" s="324" t="e">
        <f>+'9.1 PFM_APry'!K160</f>
        <v>#REF!</v>
      </c>
      <c r="E160" s="324" t="e">
        <f>+'9.1 PFM_APry'!S160</f>
        <v>#REF!</v>
      </c>
    </row>
    <row r="161" spans="1:5" ht="13.5" hidden="1" customHeight="1" outlineLevel="1" x14ac:dyDescent="0.35">
      <c r="A161" s="89" t="e">
        <f>+'9.1 PFM_APry'!A161</f>
        <v>#VALUE!</v>
      </c>
      <c r="B161" s="91" t="e">
        <f>+'9.1 PFM_APry'!B161</f>
        <v>#VALUE!</v>
      </c>
      <c r="C161" s="319" t="e">
        <f>+'9.1 PFM_APry'!C161</f>
        <v>#REF!</v>
      </c>
      <c r="D161" s="319" t="e">
        <f>+'9.1 PFM_APry'!K161</f>
        <v>#REF!</v>
      </c>
      <c r="E161" s="319" t="e">
        <f>+'9.1 PFM_APry'!S161</f>
        <v>#REF!</v>
      </c>
    </row>
    <row r="162" spans="1:5" ht="13.5" hidden="1" customHeight="1" outlineLevel="1" x14ac:dyDescent="0.35">
      <c r="A162" s="89" t="e">
        <f>+'9.1 PFM_APry'!A162</f>
        <v>#VALUE!</v>
      </c>
      <c r="B162" s="91" t="e">
        <f>+'9.1 PFM_APry'!B162</f>
        <v>#VALUE!</v>
      </c>
      <c r="C162" s="319" t="e">
        <f>+'9.1 PFM_APry'!C162</f>
        <v>#REF!</v>
      </c>
      <c r="D162" s="319" t="e">
        <f>+'9.1 PFM_APry'!K162</f>
        <v>#REF!</v>
      </c>
      <c r="E162" s="319" t="e">
        <f>+'9.1 PFM_APry'!S162</f>
        <v>#REF!</v>
      </c>
    </row>
    <row r="163" spans="1:5" ht="13.5" hidden="1" customHeight="1" outlineLevel="1" x14ac:dyDescent="0.35">
      <c r="A163" s="89" t="e">
        <f>+'9.1 PFM_APry'!A163</f>
        <v>#VALUE!</v>
      </c>
      <c r="B163" s="91" t="e">
        <f>+'9.1 PFM_APry'!B163</f>
        <v>#VALUE!</v>
      </c>
      <c r="C163" s="319" t="e">
        <f>+'9.1 PFM_APry'!C163</f>
        <v>#REF!</v>
      </c>
      <c r="D163" s="319" t="e">
        <f>+'9.1 PFM_APry'!K163</f>
        <v>#REF!</v>
      </c>
      <c r="E163" s="319" t="e">
        <f>+'9.1 PFM_APry'!S163</f>
        <v>#REF!</v>
      </c>
    </row>
    <row r="164" spans="1:5" ht="13.5" hidden="1" customHeight="1" outlineLevel="1" x14ac:dyDescent="0.35">
      <c r="A164" s="322" t="e">
        <f>+'9.1 PFM_APry'!A164</f>
        <v>#VALUE!</v>
      </c>
      <c r="B164" s="323" t="e">
        <f>+'9.1 PFM_APry'!B164</f>
        <v>#VALUE!</v>
      </c>
      <c r="C164" s="324" t="e">
        <f>+'9.1 PFM_APry'!C164</f>
        <v>#REF!</v>
      </c>
      <c r="D164" s="324" t="e">
        <f>+'9.1 PFM_APry'!K164</f>
        <v>#REF!</v>
      </c>
      <c r="E164" s="324" t="e">
        <f>+'9.1 PFM_APry'!S164</f>
        <v>#REF!</v>
      </c>
    </row>
    <row r="165" spans="1:5" ht="13.5" hidden="1" customHeight="1" outlineLevel="1" x14ac:dyDescent="0.35">
      <c r="A165" s="89" t="e">
        <f>+'9.1 PFM_APry'!A165</f>
        <v>#VALUE!</v>
      </c>
      <c r="B165" s="91" t="e">
        <f>+'9.1 PFM_APry'!B165</f>
        <v>#VALUE!</v>
      </c>
      <c r="C165" s="319" t="e">
        <f>+'9.1 PFM_APry'!C165</f>
        <v>#REF!</v>
      </c>
      <c r="D165" s="319" t="e">
        <f>+'9.1 PFM_APry'!K165</f>
        <v>#REF!</v>
      </c>
      <c r="E165" s="319" t="e">
        <f>+'9.1 PFM_APry'!S165</f>
        <v>#REF!</v>
      </c>
    </row>
    <row r="166" spans="1:5" ht="13.5" hidden="1" customHeight="1" outlineLevel="1" x14ac:dyDescent="0.35">
      <c r="A166" s="89" t="e">
        <f>+'9.1 PFM_APry'!A166</f>
        <v>#VALUE!</v>
      </c>
      <c r="B166" s="91" t="e">
        <f>+'9.1 PFM_APry'!B166</f>
        <v>#VALUE!</v>
      </c>
      <c r="C166" s="319" t="e">
        <f>+'9.1 PFM_APry'!C166</f>
        <v>#REF!</v>
      </c>
      <c r="D166" s="319" t="e">
        <f>+'9.1 PFM_APry'!K166</f>
        <v>#REF!</v>
      </c>
      <c r="E166" s="319" t="e">
        <f>+'9.1 PFM_APry'!S166</f>
        <v>#REF!</v>
      </c>
    </row>
    <row r="167" spans="1:5" ht="13.5" customHeight="1" x14ac:dyDescent="0.35">
      <c r="A167" s="85" t="e">
        <f>+'9.1 PFM_APry'!A167</f>
        <v>#VALUE!</v>
      </c>
      <c r="B167" s="111" t="e">
        <f>+'9.1 PFM_APry'!B167</f>
        <v>#VALUE!</v>
      </c>
      <c r="C167" s="86" t="e">
        <f>+'9.1 PFM_APry'!C167</f>
        <v>#REF!</v>
      </c>
      <c r="D167" s="86" t="e">
        <f>+'9.1 PFM_APry'!K167</f>
        <v>#REF!</v>
      </c>
      <c r="E167" s="86" t="e">
        <f>+'9.1 PFM_APry'!S167</f>
        <v>#REF!</v>
      </c>
    </row>
    <row r="168" spans="1:5" ht="13.5" hidden="1" customHeight="1" outlineLevel="1" x14ac:dyDescent="0.35">
      <c r="A168" s="326" t="e">
        <f>+'9.1 PFM_APry'!A168</f>
        <v>#VALUE!</v>
      </c>
      <c r="B168" s="327" t="e">
        <f>+'9.1 PFM_APry'!B168</f>
        <v>#VALUE!</v>
      </c>
      <c r="C168" s="328" t="e">
        <f>+'9.1 PFM_APry'!C168</f>
        <v>#REF!</v>
      </c>
      <c r="D168" s="328" t="e">
        <f>+'9.1 PFM_APry'!K168</f>
        <v>#REF!</v>
      </c>
      <c r="E168" s="328" t="e">
        <f>+'9.1 PFM_APry'!S168</f>
        <v>#REF!</v>
      </c>
    </row>
    <row r="169" spans="1:5" ht="13.5" hidden="1" customHeight="1" outlineLevel="1" x14ac:dyDescent="0.35">
      <c r="A169" s="89" t="e">
        <f>+'9.1 PFM_APry'!A169</f>
        <v>#VALUE!</v>
      </c>
      <c r="B169" s="91" t="e">
        <f>+'9.1 PFM_APry'!B169</f>
        <v>#VALUE!</v>
      </c>
      <c r="C169" s="98" t="e">
        <f>+'9.1 PFM_APry'!C169</f>
        <v>#REF!</v>
      </c>
      <c r="D169" s="98" t="e">
        <f>+'9.1 PFM_APry'!K169</f>
        <v>#REF!</v>
      </c>
      <c r="E169" s="98" t="e">
        <f>+'9.1 PFM_APry'!S169</f>
        <v>#REF!</v>
      </c>
    </row>
    <row r="170" spans="1:5" ht="13.5" hidden="1" customHeight="1" outlineLevel="1" x14ac:dyDescent="0.35">
      <c r="A170" s="89" t="e">
        <f>+'9.1 PFM_APry'!A170</f>
        <v>#VALUE!</v>
      </c>
      <c r="B170" s="91" t="e">
        <f>+'9.1 PFM_APry'!B170</f>
        <v>#VALUE!</v>
      </c>
      <c r="C170" s="98" t="e">
        <f>+'9.1 PFM_APry'!C170</f>
        <v>#REF!</v>
      </c>
      <c r="D170" s="98" t="e">
        <f>+'9.1 PFM_APry'!K170</f>
        <v>#REF!</v>
      </c>
      <c r="E170" s="98" t="e">
        <f>+'9.1 PFM_APry'!S170</f>
        <v>#REF!</v>
      </c>
    </row>
    <row r="171" spans="1:5" ht="13.5" hidden="1" customHeight="1" outlineLevel="1" x14ac:dyDescent="0.35">
      <c r="A171" s="326" t="e">
        <f>+'9.1 PFM_APry'!A171</f>
        <v>#VALUE!</v>
      </c>
      <c r="B171" s="327" t="e">
        <f>+'9.1 PFM_APry'!B171</f>
        <v>#VALUE!</v>
      </c>
      <c r="C171" s="328" t="e">
        <f>+'9.1 PFM_APry'!C171</f>
        <v>#REF!</v>
      </c>
      <c r="D171" s="328" t="e">
        <f>+'9.1 PFM_APry'!K171</f>
        <v>#REF!</v>
      </c>
      <c r="E171" s="328" t="e">
        <f>+'9.1 PFM_APry'!S171</f>
        <v>#REF!</v>
      </c>
    </row>
    <row r="172" spans="1:5" ht="13.5" hidden="1" customHeight="1" outlineLevel="1" x14ac:dyDescent="0.35">
      <c r="A172" s="89" t="e">
        <f>+'9.1 PFM_APry'!A172</f>
        <v>#VALUE!</v>
      </c>
      <c r="B172" s="91" t="e">
        <f>+'9.1 PFM_APry'!B172</f>
        <v>#VALUE!</v>
      </c>
      <c r="C172" s="98" t="e">
        <f>+'9.1 PFM_APry'!C172</f>
        <v>#REF!</v>
      </c>
      <c r="D172" s="98" t="e">
        <f>+'9.1 PFM_APry'!K172</f>
        <v>#REF!</v>
      </c>
      <c r="E172" s="98" t="e">
        <f>+'9.1 PFM_APry'!S172</f>
        <v>#REF!</v>
      </c>
    </row>
    <row r="173" spans="1:5" ht="13.5" hidden="1" customHeight="1" outlineLevel="1" x14ac:dyDescent="0.35">
      <c r="A173" s="89" t="e">
        <f>+'9.1 PFM_APry'!A173</f>
        <v>#VALUE!</v>
      </c>
      <c r="B173" s="91" t="e">
        <f>+'9.1 PFM_APry'!B173</f>
        <v>#VALUE!</v>
      </c>
      <c r="C173" s="98" t="e">
        <f>+'9.1 PFM_APry'!C173</f>
        <v>#REF!</v>
      </c>
      <c r="D173" s="98" t="e">
        <f>+'9.1 PFM_APry'!K173</f>
        <v>#REF!</v>
      </c>
      <c r="E173" s="98" t="e">
        <f>+'9.1 PFM_APry'!S173</f>
        <v>#REF!</v>
      </c>
    </row>
    <row r="174" spans="1:5" ht="13.5" hidden="1" customHeight="1" outlineLevel="1" x14ac:dyDescent="0.35">
      <c r="A174" s="326" t="e">
        <f>+'9.1 PFM_APry'!A174</f>
        <v>#VALUE!</v>
      </c>
      <c r="B174" s="327" t="e">
        <f>+'9.1 PFM_APry'!B174</f>
        <v>#VALUE!</v>
      </c>
      <c r="C174" s="328" t="e">
        <f>+'9.1 PFM_APry'!C174</f>
        <v>#REF!</v>
      </c>
      <c r="D174" s="328" t="e">
        <f>+'9.1 PFM_APry'!K174</f>
        <v>#REF!</v>
      </c>
      <c r="E174" s="328" t="e">
        <f>+'9.1 PFM_APry'!S174</f>
        <v>#REF!</v>
      </c>
    </row>
    <row r="175" spans="1:5" ht="13.5" hidden="1" customHeight="1" outlineLevel="1" x14ac:dyDescent="0.35">
      <c r="A175" s="89" t="e">
        <f>+'9.1 PFM_APry'!A175</f>
        <v>#VALUE!</v>
      </c>
      <c r="B175" s="91" t="e">
        <f>+'9.1 PFM_APry'!B175</f>
        <v>#VALUE!</v>
      </c>
      <c r="C175" s="98" t="e">
        <f>+'9.1 PFM_APry'!C175</f>
        <v>#REF!</v>
      </c>
      <c r="D175" s="98" t="e">
        <f>+'9.1 PFM_APry'!K175</f>
        <v>#REF!</v>
      </c>
      <c r="E175" s="98" t="e">
        <f>+'9.1 PFM_APry'!S175</f>
        <v>#REF!</v>
      </c>
    </row>
    <row r="176" spans="1:5" ht="13.5" hidden="1" customHeight="1" outlineLevel="1" x14ac:dyDescent="0.35">
      <c r="A176" s="89" t="e">
        <f>+'9.1 PFM_APry'!A176</f>
        <v>#VALUE!</v>
      </c>
      <c r="B176" s="91" t="e">
        <f>+'9.1 PFM_APry'!B176</f>
        <v>#VALUE!</v>
      </c>
      <c r="C176" s="98" t="e">
        <f>+'9.1 PFM_APry'!C176</f>
        <v>#REF!</v>
      </c>
      <c r="D176" s="98" t="e">
        <f>+'9.1 PFM_APry'!K176</f>
        <v>#REF!</v>
      </c>
      <c r="E176" s="98" t="e">
        <f>+'9.1 PFM_APry'!S176</f>
        <v>#REF!</v>
      </c>
    </row>
    <row r="177" spans="1:5" ht="13.5" customHeight="1" x14ac:dyDescent="0.35">
      <c r="A177" s="85" t="str">
        <f>+'9.1 PFM_APry'!A177</f>
        <v>1.1</v>
      </c>
      <c r="B177" s="111" t="e">
        <f>+'9.1 PFM_APry'!B177</f>
        <v>#VALUE!</v>
      </c>
      <c r="C177" s="86">
        <f>+'9.1 PFM_APry'!C177</f>
        <v>0</v>
      </c>
      <c r="D177" s="86" t="e">
        <f>+'9.1 PFM_APry'!K177</f>
        <v>#REF!</v>
      </c>
      <c r="E177" s="86" t="e">
        <f>+'9.1 PFM_APry'!S177</f>
        <v>#REF!</v>
      </c>
    </row>
    <row r="178" spans="1:5" ht="13.5" hidden="1" customHeight="1" outlineLevel="1" x14ac:dyDescent="0.35">
      <c r="A178" s="326" t="e">
        <f>+'9.1 PFM_APry'!A178</f>
        <v>#VALUE!</v>
      </c>
      <c r="B178" s="327" t="e">
        <f>+'9.1 PFM_APry'!B178</f>
        <v>#VALUE!</v>
      </c>
      <c r="C178" s="328" t="e">
        <f>+'9.1 PFM_APry'!C178</f>
        <v>#REF!</v>
      </c>
      <c r="D178" s="328" t="e">
        <f>+'9.1 PFM_APry'!K178</f>
        <v>#REF!</v>
      </c>
      <c r="E178" s="328" t="e">
        <f>+'9.1 PFM_APry'!S178</f>
        <v>#REF!</v>
      </c>
    </row>
    <row r="179" spans="1:5" ht="13.5" hidden="1" customHeight="1" outlineLevel="1" x14ac:dyDescent="0.35">
      <c r="A179" s="89" t="e">
        <f>+'9.1 PFM_APry'!A179</f>
        <v>#VALUE!</v>
      </c>
      <c r="B179" s="91" t="e">
        <f>+'9.1 PFM_APry'!B179</f>
        <v>#VALUE!</v>
      </c>
      <c r="C179" s="98" t="e">
        <f>+'9.1 PFM_APry'!C179</f>
        <v>#REF!</v>
      </c>
      <c r="D179" s="98" t="e">
        <f>+'9.1 PFM_APry'!K179</f>
        <v>#REF!</v>
      </c>
      <c r="E179" s="98" t="e">
        <f>+'9.1 PFM_APry'!S179</f>
        <v>#REF!</v>
      </c>
    </row>
    <row r="180" spans="1:5" ht="13.5" hidden="1" customHeight="1" outlineLevel="1" x14ac:dyDescent="0.35">
      <c r="A180" s="89" t="e">
        <f>+'9.1 PFM_APry'!A180</f>
        <v>#VALUE!</v>
      </c>
      <c r="B180" s="91" t="e">
        <f>+'9.1 PFM_APry'!B180</f>
        <v>#VALUE!</v>
      </c>
      <c r="C180" s="98" t="e">
        <f>+'9.1 PFM_APry'!C180</f>
        <v>#REF!</v>
      </c>
      <c r="D180" s="98" t="e">
        <f>+'9.1 PFM_APry'!K180</f>
        <v>#REF!</v>
      </c>
      <c r="E180" s="98" t="e">
        <f>+'9.1 PFM_APry'!S180</f>
        <v>#REF!</v>
      </c>
    </row>
    <row r="181" spans="1:5" ht="13.5" hidden="1" customHeight="1" outlineLevel="1" x14ac:dyDescent="0.35">
      <c r="A181" s="89" t="e">
        <f>+'9.1 PFM_APry'!A181</f>
        <v>#VALUE!</v>
      </c>
      <c r="B181" s="91" t="e">
        <f>+'9.1 PFM_APry'!B181</f>
        <v>#VALUE!</v>
      </c>
      <c r="C181" s="98" t="e">
        <f>+'9.1 PFM_APry'!C181</f>
        <v>#REF!</v>
      </c>
      <c r="D181" s="98" t="e">
        <f>+'9.1 PFM_APry'!K181</f>
        <v>#REF!</v>
      </c>
      <c r="E181" s="98" t="e">
        <f>+'9.1 PFM_APry'!S181</f>
        <v>#REF!</v>
      </c>
    </row>
    <row r="182" spans="1:5" ht="13.5" hidden="1" customHeight="1" outlineLevel="1" x14ac:dyDescent="0.35">
      <c r="A182" s="326" t="e">
        <f>+'9.1 PFM_APry'!A182</f>
        <v>#VALUE!</v>
      </c>
      <c r="B182" s="327" t="e">
        <f>+'9.1 PFM_APry'!B182</f>
        <v>#VALUE!</v>
      </c>
      <c r="C182" s="328" t="e">
        <f>+'9.1 PFM_APry'!C182</f>
        <v>#REF!</v>
      </c>
      <c r="D182" s="328" t="e">
        <f>+'9.1 PFM_APry'!K182</f>
        <v>#REF!</v>
      </c>
      <c r="E182" s="328" t="e">
        <f>+'9.1 PFM_APry'!S182</f>
        <v>#REF!</v>
      </c>
    </row>
    <row r="183" spans="1:5" ht="13.5" hidden="1" customHeight="1" outlineLevel="1" x14ac:dyDescent="0.35">
      <c r="A183" s="89" t="e">
        <f>+'9.1 PFM_APry'!A183</f>
        <v>#VALUE!</v>
      </c>
      <c r="B183" s="91" t="e">
        <f>+'9.1 PFM_APry'!B183</f>
        <v>#VALUE!</v>
      </c>
      <c r="C183" s="98" t="e">
        <f>+'9.1 PFM_APry'!C183</f>
        <v>#REF!</v>
      </c>
      <c r="D183" s="98" t="e">
        <f>+'9.1 PFM_APry'!K183</f>
        <v>#REF!</v>
      </c>
      <c r="E183" s="98" t="e">
        <f>+'9.1 PFM_APry'!S183</f>
        <v>#REF!</v>
      </c>
    </row>
    <row r="184" spans="1:5" ht="13.5" hidden="1" customHeight="1" outlineLevel="1" x14ac:dyDescent="0.35">
      <c r="A184" s="89" t="e">
        <f>+'9.1 PFM_APry'!A184</f>
        <v>#VALUE!</v>
      </c>
      <c r="B184" s="91" t="e">
        <f>+'9.1 PFM_APry'!B184</f>
        <v>#VALUE!</v>
      </c>
      <c r="C184" s="98" t="e">
        <f>+'9.1 PFM_APry'!C184</f>
        <v>#REF!</v>
      </c>
      <c r="D184" s="98" t="e">
        <f>+'9.1 PFM_APry'!K184</f>
        <v>#REF!</v>
      </c>
      <c r="E184" s="98" t="e">
        <f>+'9.1 PFM_APry'!S184</f>
        <v>#REF!</v>
      </c>
    </row>
    <row r="185" spans="1:5" ht="13.5" hidden="1" customHeight="1" outlineLevel="1" x14ac:dyDescent="0.35">
      <c r="A185" s="89" t="e">
        <f>+'9.1 PFM_APry'!A185</f>
        <v>#VALUE!</v>
      </c>
      <c r="B185" s="91" t="e">
        <f>+'9.1 PFM_APry'!B185</f>
        <v>#VALUE!</v>
      </c>
      <c r="C185" s="98" t="e">
        <f>+'9.1 PFM_APry'!C185</f>
        <v>#REF!</v>
      </c>
      <c r="D185" s="98" t="e">
        <f>+'9.1 PFM_APry'!K185</f>
        <v>#REF!</v>
      </c>
      <c r="E185" s="98" t="e">
        <f>+'9.1 PFM_APry'!S185</f>
        <v>#REF!</v>
      </c>
    </row>
    <row r="186" spans="1:5" ht="13.5" hidden="1" customHeight="1" outlineLevel="1" x14ac:dyDescent="0.35">
      <c r="A186" s="326" t="e">
        <f>+'9.1 PFM_APry'!A186</f>
        <v>#VALUE!</v>
      </c>
      <c r="B186" s="327" t="e">
        <f>+'9.1 PFM_APry'!B186</f>
        <v>#VALUE!</v>
      </c>
      <c r="C186" s="328" t="e">
        <f>+'9.1 PFM_APry'!C186</f>
        <v>#REF!</v>
      </c>
      <c r="D186" s="328" t="e">
        <f>+'9.1 PFM_APry'!K186</f>
        <v>#REF!</v>
      </c>
      <c r="E186" s="328" t="e">
        <f>+'9.1 PFM_APry'!S186</f>
        <v>#REF!</v>
      </c>
    </row>
    <row r="187" spans="1:5" ht="13.5" hidden="1" customHeight="1" outlineLevel="1" x14ac:dyDescent="0.35">
      <c r="A187" s="89" t="e">
        <f>+'9.1 PFM_APry'!A187</f>
        <v>#VALUE!</v>
      </c>
      <c r="B187" s="91" t="e">
        <f>+'9.1 PFM_APry'!B187</f>
        <v>#VALUE!</v>
      </c>
      <c r="C187" s="98" t="e">
        <f>+'9.1 PFM_APry'!C187</f>
        <v>#REF!</v>
      </c>
      <c r="D187" s="98" t="e">
        <f>+'9.1 PFM_APry'!K187</f>
        <v>#REF!</v>
      </c>
      <c r="E187" s="98" t="e">
        <f>+'9.1 PFM_APry'!S187</f>
        <v>#REF!</v>
      </c>
    </row>
    <row r="188" spans="1:5" ht="13.5" hidden="1" customHeight="1" outlineLevel="1" x14ac:dyDescent="0.35">
      <c r="A188" s="89" t="e">
        <f>+'9.1 PFM_APry'!A188</f>
        <v>#VALUE!</v>
      </c>
      <c r="B188" s="91" t="e">
        <f>+'9.1 PFM_APry'!B188</f>
        <v>#VALUE!</v>
      </c>
      <c r="C188" s="98" t="e">
        <f>+'9.1 PFM_APry'!C188</f>
        <v>#REF!</v>
      </c>
      <c r="D188" s="98" t="e">
        <f>+'9.1 PFM_APry'!K188</f>
        <v>#REF!</v>
      </c>
      <c r="E188" s="98" t="e">
        <f>+'9.1 PFM_APry'!S188</f>
        <v>#REF!</v>
      </c>
    </row>
    <row r="189" spans="1:5" ht="13.5" hidden="1" customHeight="1" outlineLevel="1" x14ac:dyDescent="0.35">
      <c r="A189" s="89" t="e">
        <f>+'9.1 PFM_APry'!A189</f>
        <v>#VALUE!</v>
      </c>
      <c r="B189" s="91" t="e">
        <f>+'9.1 PFM_APry'!B189</f>
        <v>#VALUE!</v>
      </c>
      <c r="C189" s="98" t="e">
        <f>+'9.1 PFM_APry'!C189</f>
        <v>#REF!</v>
      </c>
      <c r="D189" s="98" t="e">
        <f>+'9.1 PFM_APry'!K189</f>
        <v>#REF!</v>
      </c>
      <c r="E189" s="98" t="e">
        <f>+'9.1 PFM_APry'!S189</f>
        <v>#REF!</v>
      </c>
    </row>
    <row r="190" spans="1:5" ht="13.5" hidden="1" customHeight="1" outlineLevel="1" x14ac:dyDescent="0.35">
      <c r="A190" s="326" t="e">
        <f>+'9.1 PFM_APry'!A190</f>
        <v>#VALUE!</v>
      </c>
      <c r="B190" s="327" t="e">
        <f>+'9.1 PFM_APry'!B190</f>
        <v>#VALUE!</v>
      </c>
      <c r="C190" s="328" t="e">
        <f>+'9.1 PFM_APry'!C190</f>
        <v>#REF!</v>
      </c>
      <c r="D190" s="328" t="e">
        <f>+'9.1 PFM_APry'!K190</f>
        <v>#REF!</v>
      </c>
      <c r="E190" s="328" t="e">
        <f>+'9.1 PFM_APry'!S190</f>
        <v>#REF!</v>
      </c>
    </row>
    <row r="191" spans="1:5" ht="13.5" hidden="1" customHeight="1" outlineLevel="1" x14ac:dyDescent="0.35">
      <c r="A191" s="89" t="e">
        <f>+'9.1 PFM_APry'!A191</f>
        <v>#VALUE!</v>
      </c>
      <c r="B191" s="91" t="e">
        <f>+'9.1 PFM_APry'!B191</f>
        <v>#VALUE!</v>
      </c>
      <c r="C191" s="98" t="e">
        <f>+'9.1 PFM_APry'!C191</f>
        <v>#REF!</v>
      </c>
      <c r="D191" s="98" t="e">
        <f>+'9.1 PFM_APry'!K191</f>
        <v>#REF!</v>
      </c>
      <c r="E191" s="98" t="e">
        <f>+'9.1 PFM_APry'!S191</f>
        <v>#REF!</v>
      </c>
    </row>
    <row r="192" spans="1:5" ht="13.5" hidden="1" customHeight="1" outlineLevel="1" x14ac:dyDescent="0.35">
      <c r="A192" s="89" t="e">
        <f>+'9.1 PFM_APry'!A192</f>
        <v>#VALUE!</v>
      </c>
      <c r="B192" s="91" t="e">
        <f>+'9.1 PFM_APry'!B192</f>
        <v>#VALUE!</v>
      </c>
      <c r="C192" s="98" t="e">
        <f>+'9.1 PFM_APry'!C192</f>
        <v>#REF!</v>
      </c>
      <c r="D192" s="98" t="e">
        <f>+'9.1 PFM_APry'!K192</f>
        <v>#REF!</v>
      </c>
      <c r="E192" s="98" t="e">
        <f>+'9.1 PFM_APry'!S192</f>
        <v>#REF!</v>
      </c>
    </row>
    <row r="193" spans="1:5" ht="13.5" hidden="1" customHeight="1" outlineLevel="1" x14ac:dyDescent="0.35">
      <c r="A193" s="89" t="e">
        <f>+'9.1 PFM_APry'!A193</f>
        <v>#VALUE!</v>
      </c>
      <c r="B193" s="91" t="e">
        <f>+'9.1 PFM_APry'!B193</f>
        <v>#VALUE!</v>
      </c>
      <c r="C193" s="98" t="e">
        <f>+'9.1 PFM_APry'!C193</f>
        <v>#REF!</v>
      </c>
      <c r="D193" s="98" t="e">
        <f>+'9.1 PFM_APry'!K193</f>
        <v>#REF!</v>
      </c>
      <c r="E193" s="98" t="e">
        <f>+'9.1 PFM_APry'!S193</f>
        <v>#REF!</v>
      </c>
    </row>
    <row r="194" spans="1:5" ht="13.5" hidden="1" customHeight="1" outlineLevel="1" x14ac:dyDescent="0.35">
      <c r="A194" s="326" t="e">
        <f>+'9.1 PFM_APry'!A194</f>
        <v>#VALUE!</v>
      </c>
      <c r="B194" s="327" t="e">
        <f>+'9.1 PFM_APry'!B194</f>
        <v>#VALUE!</v>
      </c>
      <c r="C194" s="328" t="e">
        <f>+'9.1 PFM_APry'!C194</f>
        <v>#REF!</v>
      </c>
      <c r="D194" s="328" t="e">
        <f>+'9.1 PFM_APry'!K194</f>
        <v>#REF!</v>
      </c>
      <c r="E194" s="328" t="e">
        <f>+'9.1 PFM_APry'!S194</f>
        <v>#REF!</v>
      </c>
    </row>
    <row r="195" spans="1:5" ht="13.5" hidden="1" customHeight="1" outlineLevel="1" x14ac:dyDescent="0.35">
      <c r="A195" s="89" t="e">
        <f>+'9.1 PFM_APry'!A195</f>
        <v>#VALUE!</v>
      </c>
      <c r="B195" s="91" t="e">
        <f>+'9.1 PFM_APry'!B195</f>
        <v>#VALUE!</v>
      </c>
      <c r="C195" s="98" t="e">
        <f>+'9.1 PFM_APry'!C195</f>
        <v>#REF!</v>
      </c>
      <c r="D195" s="98" t="e">
        <f>+'9.1 PFM_APry'!K195</f>
        <v>#REF!</v>
      </c>
      <c r="E195" s="98" t="e">
        <f>+'9.1 PFM_APry'!S195</f>
        <v>#REF!</v>
      </c>
    </row>
    <row r="196" spans="1:5" ht="13.5" hidden="1" customHeight="1" outlineLevel="1" x14ac:dyDescent="0.35">
      <c r="A196" s="89" t="e">
        <f>+'9.1 PFM_APry'!A196</f>
        <v>#VALUE!</v>
      </c>
      <c r="B196" s="91" t="e">
        <f>+'9.1 PFM_APry'!B196</f>
        <v>#VALUE!</v>
      </c>
      <c r="C196" s="98" t="e">
        <f>+'9.1 PFM_APry'!C196</f>
        <v>#REF!</v>
      </c>
      <c r="D196" s="98" t="e">
        <f>+'9.1 PFM_APry'!K196</f>
        <v>#REF!</v>
      </c>
      <c r="E196" s="98" t="e">
        <f>+'9.1 PFM_APry'!S196</f>
        <v>#REF!</v>
      </c>
    </row>
    <row r="197" spans="1:5" ht="13.5" hidden="1" customHeight="1" outlineLevel="1" x14ac:dyDescent="0.35">
      <c r="A197" s="89" t="e">
        <f>+'9.1 PFM_APry'!A197</f>
        <v>#VALUE!</v>
      </c>
      <c r="B197" s="91" t="e">
        <f>+'9.1 PFM_APry'!B197</f>
        <v>#VALUE!</v>
      </c>
      <c r="C197" s="98" t="e">
        <f>+'9.1 PFM_APry'!C197</f>
        <v>#REF!</v>
      </c>
      <c r="D197" s="98" t="e">
        <f>+'9.1 PFM_APry'!K197</f>
        <v>#REF!</v>
      </c>
      <c r="E197" s="98" t="e">
        <f>+'9.1 PFM_APry'!S197</f>
        <v>#REF!</v>
      </c>
    </row>
    <row r="198" spans="1:5" ht="13.5" hidden="1" customHeight="1" outlineLevel="1" x14ac:dyDescent="0.35">
      <c r="A198" s="326" t="e">
        <f>+'9.1 PFM_APry'!A198</f>
        <v>#VALUE!</v>
      </c>
      <c r="B198" s="327" t="e">
        <f>+'9.1 PFM_APry'!B198</f>
        <v>#VALUE!</v>
      </c>
      <c r="C198" s="328" t="e">
        <f>+'9.1 PFM_APry'!C198</f>
        <v>#REF!</v>
      </c>
      <c r="D198" s="328" t="e">
        <f>+'9.1 PFM_APry'!K198</f>
        <v>#REF!</v>
      </c>
      <c r="E198" s="328" t="e">
        <f>+'9.1 PFM_APry'!S198</f>
        <v>#REF!</v>
      </c>
    </row>
    <row r="199" spans="1:5" ht="13.5" hidden="1" customHeight="1" outlineLevel="1" x14ac:dyDescent="0.35">
      <c r="A199" s="89" t="e">
        <f>+'9.1 PFM_APry'!A199</f>
        <v>#VALUE!</v>
      </c>
      <c r="B199" s="91" t="e">
        <f>+'9.1 PFM_APry'!B199</f>
        <v>#VALUE!</v>
      </c>
      <c r="C199" s="98" t="e">
        <f>+'9.1 PFM_APry'!C199</f>
        <v>#REF!</v>
      </c>
      <c r="D199" s="98" t="e">
        <f>+'9.1 PFM_APry'!K199</f>
        <v>#REF!</v>
      </c>
      <c r="E199" s="98" t="e">
        <f>+'9.1 PFM_APry'!S199</f>
        <v>#REF!</v>
      </c>
    </row>
    <row r="200" spans="1:5" ht="13.5" hidden="1" customHeight="1" outlineLevel="1" x14ac:dyDescent="0.35">
      <c r="A200" s="89" t="e">
        <f>+'9.1 PFM_APry'!A200</f>
        <v>#VALUE!</v>
      </c>
      <c r="B200" s="91" t="e">
        <f>+'9.1 PFM_APry'!B200</f>
        <v>#VALUE!</v>
      </c>
      <c r="C200" s="98" t="e">
        <f>+'9.1 PFM_APry'!C200</f>
        <v>#REF!</v>
      </c>
      <c r="D200" s="98" t="e">
        <f>+'9.1 PFM_APry'!K200</f>
        <v>#REF!</v>
      </c>
      <c r="E200" s="98" t="e">
        <f>+'9.1 PFM_APry'!S200</f>
        <v>#REF!</v>
      </c>
    </row>
    <row r="201" spans="1:5" ht="13.5" hidden="1" customHeight="1" outlineLevel="1" x14ac:dyDescent="0.35">
      <c r="A201" s="89" t="e">
        <f>+'9.1 PFM_APry'!A201</f>
        <v>#VALUE!</v>
      </c>
      <c r="B201" s="91" t="e">
        <f>+'9.1 PFM_APry'!B201</f>
        <v>#VALUE!</v>
      </c>
      <c r="C201" s="98" t="e">
        <f>+'9.1 PFM_APry'!C201</f>
        <v>#REF!</v>
      </c>
      <c r="D201" s="98" t="e">
        <f>+'9.1 PFM_APry'!K201</f>
        <v>#REF!</v>
      </c>
      <c r="E201" s="98" t="e">
        <f>+'9.1 PFM_APry'!S201</f>
        <v>#REF!</v>
      </c>
    </row>
    <row r="202" spans="1:5" ht="13.5" hidden="1" customHeight="1" outlineLevel="1" x14ac:dyDescent="0.35">
      <c r="A202" s="326" t="e">
        <f>+'9.1 PFM_APry'!A202</f>
        <v>#VALUE!</v>
      </c>
      <c r="B202" s="327" t="e">
        <f>+'9.1 PFM_APry'!B202</f>
        <v>#VALUE!</v>
      </c>
      <c r="C202" s="328" t="e">
        <f>+'9.1 PFM_APry'!C202</f>
        <v>#REF!</v>
      </c>
      <c r="D202" s="328" t="e">
        <f>+'9.1 PFM_APry'!K202</f>
        <v>#REF!</v>
      </c>
      <c r="E202" s="328" t="e">
        <f>+'9.1 PFM_APry'!S202</f>
        <v>#REF!</v>
      </c>
    </row>
    <row r="203" spans="1:5" ht="13.5" hidden="1" customHeight="1" outlineLevel="1" x14ac:dyDescent="0.35">
      <c r="A203" s="89" t="e">
        <f>+'9.1 PFM_APry'!A203</f>
        <v>#VALUE!</v>
      </c>
      <c r="B203" s="91" t="e">
        <f>+'9.1 PFM_APry'!B203</f>
        <v>#VALUE!</v>
      </c>
      <c r="C203" s="98" t="e">
        <f>+'9.1 PFM_APry'!C203</f>
        <v>#REF!</v>
      </c>
      <c r="D203" s="98" t="e">
        <f>+'9.1 PFM_APry'!K203</f>
        <v>#REF!</v>
      </c>
      <c r="E203" s="98" t="e">
        <f>+'9.1 PFM_APry'!S203</f>
        <v>#REF!</v>
      </c>
    </row>
    <row r="204" spans="1:5" ht="13.5" hidden="1" customHeight="1" outlineLevel="1" x14ac:dyDescent="0.35">
      <c r="A204" s="89" t="e">
        <f>+'9.1 PFM_APry'!A204</f>
        <v>#VALUE!</v>
      </c>
      <c r="B204" s="91" t="e">
        <f>+'9.1 PFM_APry'!B204</f>
        <v>#VALUE!</v>
      </c>
      <c r="C204" s="98" t="e">
        <f>+'9.1 PFM_APry'!C204</f>
        <v>#REF!</v>
      </c>
      <c r="D204" s="98" t="e">
        <f>+'9.1 PFM_APry'!K204</f>
        <v>#REF!</v>
      </c>
      <c r="E204" s="98" t="e">
        <f>+'9.1 PFM_APry'!S204</f>
        <v>#REF!</v>
      </c>
    </row>
    <row r="205" spans="1:5" ht="13.5" hidden="1" customHeight="1" outlineLevel="1" x14ac:dyDescent="0.35">
      <c r="A205" s="89" t="e">
        <f>+'9.1 PFM_APry'!A205</f>
        <v>#VALUE!</v>
      </c>
      <c r="B205" s="91" t="e">
        <f>+'9.1 PFM_APry'!B205</f>
        <v>#VALUE!</v>
      </c>
      <c r="C205" s="98" t="e">
        <f>+'9.1 PFM_APry'!C205</f>
        <v>#REF!</v>
      </c>
      <c r="D205" s="98" t="e">
        <f>+'9.1 PFM_APry'!K205</f>
        <v>#REF!</v>
      </c>
      <c r="E205" s="98" t="e">
        <f>+'9.1 PFM_APry'!S205</f>
        <v>#REF!</v>
      </c>
    </row>
    <row r="206" spans="1:5" ht="13.5" hidden="1" customHeight="1" outlineLevel="1" x14ac:dyDescent="0.35">
      <c r="A206" s="326" t="e">
        <f>+'9.1 PFM_APry'!A206</f>
        <v>#VALUE!</v>
      </c>
      <c r="B206" s="327" t="e">
        <f>+'9.1 PFM_APry'!B206</f>
        <v>#VALUE!</v>
      </c>
      <c r="C206" s="328" t="e">
        <f>+'9.1 PFM_APry'!C206</f>
        <v>#REF!</v>
      </c>
      <c r="D206" s="328" t="e">
        <f>+'9.1 PFM_APry'!K206</f>
        <v>#REF!</v>
      </c>
      <c r="E206" s="328" t="e">
        <f>+'9.1 PFM_APry'!S206</f>
        <v>#REF!</v>
      </c>
    </row>
    <row r="207" spans="1:5" ht="13.5" hidden="1" customHeight="1" outlineLevel="1" x14ac:dyDescent="0.35">
      <c r="A207" s="89" t="e">
        <f>+'9.1 PFM_APry'!A207</f>
        <v>#VALUE!</v>
      </c>
      <c r="B207" s="91" t="e">
        <f>+'9.1 PFM_APry'!B207</f>
        <v>#VALUE!</v>
      </c>
      <c r="C207" s="98" t="e">
        <f>+'9.1 PFM_APry'!C207</f>
        <v>#REF!</v>
      </c>
      <c r="D207" s="98" t="e">
        <f>+'9.1 PFM_APry'!K207</f>
        <v>#REF!</v>
      </c>
      <c r="E207" s="98" t="e">
        <f>+'9.1 PFM_APry'!S207</f>
        <v>#REF!</v>
      </c>
    </row>
    <row r="208" spans="1:5" ht="13.5" hidden="1" customHeight="1" outlineLevel="1" x14ac:dyDescent="0.35">
      <c r="A208" s="89" t="e">
        <f>+'9.1 PFM_APry'!A208</f>
        <v>#VALUE!</v>
      </c>
      <c r="B208" s="91" t="e">
        <f>+'9.1 PFM_APry'!B208</f>
        <v>#VALUE!</v>
      </c>
      <c r="C208" s="98" t="e">
        <f>+'9.1 PFM_APry'!C208</f>
        <v>#REF!</v>
      </c>
      <c r="D208" s="98" t="e">
        <f>+'9.1 PFM_APry'!K208</f>
        <v>#REF!</v>
      </c>
      <c r="E208" s="98" t="e">
        <f>+'9.1 PFM_APry'!S208</f>
        <v>#REF!</v>
      </c>
    </row>
    <row r="209" spans="1:5" ht="13.5" hidden="1" customHeight="1" outlineLevel="1" x14ac:dyDescent="0.35">
      <c r="A209" s="89" t="e">
        <f>+'9.1 PFM_APry'!A209</f>
        <v>#VALUE!</v>
      </c>
      <c r="B209" s="91" t="e">
        <f>+'9.1 PFM_APry'!B209</f>
        <v>#VALUE!</v>
      </c>
      <c r="C209" s="98" t="e">
        <f>+'9.1 PFM_APry'!C209</f>
        <v>#REF!</v>
      </c>
      <c r="D209" s="98" t="e">
        <f>+'9.1 PFM_APry'!K209</f>
        <v>#REF!</v>
      </c>
      <c r="E209" s="98" t="e">
        <f>+'9.1 PFM_APry'!S209</f>
        <v>#REF!</v>
      </c>
    </row>
    <row r="210" spans="1:5" ht="13.5" hidden="1" customHeight="1" outlineLevel="1" x14ac:dyDescent="0.35">
      <c r="A210" s="326" t="e">
        <f>+'9.1 PFM_APry'!A210</f>
        <v>#VALUE!</v>
      </c>
      <c r="B210" s="327" t="e">
        <f>+'9.1 PFM_APry'!B210</f>
        <v>#VALUE!</v>
      </c>
      <c r="C210" s="328" t="e">
        <f>+'9.1 PFM_APry'!C210</f>
        <v>#REF!</v>
      </c>
      <c r="D210" s="328" t="e">
        <f>+'9.1 PFM_APry'!K210</f>
        <v>#REF!</v>
      </c>
      <c r="E210" s="328" t="e">
        <f>+'9.1 PFM_APry'!S210</f>
        <v>#REF!</v>
      </c>
    </row>
    <row r="211" spans="1:5" ht="13.5" hidden="1" customHeight="1" outlineLevel="1" x14ac:dyDescent="0.35">
      <c r="A211" s="89" t="e">
        <f>+'9.1 PFM_APry'!A211</f>
        <v>#VALUE!</v>
      </c>
      <c r="B211" s="91" t="e">
        <f>+'9.1 PFM_APry'!B211</f>
        <v>#VALUE!</v>
      </c>
      <c r="C211" s="98" t="e">
        <f>+'9.1 PFM_APry'!C211</f>
        <v>#REF!</v>
      </c>
      <c r="D211" s="98" t="e">
        <f>+'9.1 PFM_APry'!K211</f>
        <v>#REF!</v>
      </c>
      <c r="E211" s="98" t="e">
        <f>+'9.1 PFM_APry'!S211</f>
        <v>#REF!</v>
      </c>
    </row>
    <row r="212" spans="1:5" ht="13.5" hidden="1" customHeight="1" outlineLevel="1" x14ac:dyDescent="0.35">
      <c r="A212" s="89" t="e">
        <f>+'9.1 PFM_APry'!A212</f>
        <v>#VALUE!</v>
      </c>
      <c r="B212" s="91" t="e">
        <f>+'9.1 PFM_APry'!B212</f>
        <v>#VALUE!</v>
      </c>
      <c r="C212" s="98" t="e">
        <f>+'9.1 PFM_APry'!C212</f>
        <v>#REF!</v>
      </c>
      <c r="D212" s="98" t="e">
        <f>+'9.1 PFM_APry'!K212</f>
        <v>#REF!</v>
      </c>
      <c r="E212" s="98" t="e">
        <f>+'9.1 PFM_APry'!S212</f>
        <v>#REF!</v>
      </c>
    </row>
    <row r="213" spans="1:5" ht="13.5" hidden="1" customHeight="1" outlineLevel="1" x14ac:dyDescent="0.35">
      <c r="A213" s="89" t="e">
        <f>+'9.1 PFM_APry'!A213</f>
        <v>#VALUE!</v>
      </c>
      <c r="B213" s="91" t="e">
        <f>+'9.1 PFM_APry'!B213</f>
        <v>#VALUE!</v>
      </c>
      <c r="C213" s="98" t="e">
        <f>+'9.1 PFM_APry'!C213</f>
        <v>#REF!</v>
      </c>
      <c r="D213" s="98" t="e">
        <f>+'9.1 PFM_APry'!K213</f>
        <v>#REF!</v>
      </c>
      <c r="E213" s="98" t="e">
        <f>+'9.1 PFM_APry'!S213</f>
        <v>#REF!</v>
      </c>
    </row>
    <row r="214" spans="1:5" ht="13.5" hidden="1" customHeight="1" outlineLevel="1" x14ac:dyDescent="0.35">
      <c r="A214" s="326" t="e">
        <f>+'9.1 PFM_APry'!A214</f>
        <v>#VALUE!</v>
      </c>
      <c r="B214" s="327" t="e">
        <f>+'9.1 PFM_APry'!B214</f>
        <v>#VALUE!</v>
      </c>
      <c r="C214" s="328" t="e">
        <f>+'9.1 PFM_APry'!C214</f>
        <v>#REF!</v>
      </c>
      <c r="D214" s="328" t="e">
        <f>+'9.1 PFM_APry'!K214</f>
        <v>#REF!</v>
      </c>
      <c r="E214" s="328" t="e">
        <f>+'9.1 PFM_APry'!S214</f>
        <v>#REF!</v>
      </c>
    </row>
    <row r="215" spans="1:5" ht="13.5" hidden="1" customHeight="1" outlineLevel="1" x14ac:dyDescent="0.35">
      <c r="A215" s="89" t="e">
        <f>+'9.1 PFM_APry'!A215</f>
        <v>#VALUE!</v>
      </c>
      <c r="B215" s="91" t="e">
        <f>+'9.1 PFM_APry'!B215</f>
        <v>#VALUE!</v>
      </c>
      <c r="C215" s="98" t="e">
        <f>+'9.1 PFM_APry'!C215</f>
        <v>#REF!</v>
      </c>
      <c r="D215" s="98" t="e">
        <f>+'9.1 PFM_APry'!K215</f>
        <v>#REF!</v>
      </c>
      <c r="E215" s="98" t="e">
        <f>+'9.1 PFM_APry'!S215</f>
        <v>#REF!</v>
      </c>
    </row>
    <row r="216" spans="1:5" ht="13.5" hidden="1" customHeight="1" outlineLevel="1" x14ac:dyDescent="0.35">
      <c r="A216" s="89" t="e">
        <f>+'9.1 PFM_APry'!A216</f>
        <v>#VALUE!</v>
      </c>
      <c r="B216" s="91" t="e">
        <f>+'9.1 PFM_APry'!B216</f>
        <v>#VALUE!</v>
      </c>
      <c r="C216" s="98" t="e">
        <f>+'9.1 PFM_APry'!C216</f>
        <v>#REF!</v>
      </c>
      <c r="D216" s="98" t="e">
        <f>+'9.1 PFM_APry'!K216</f>
        <v>#REF!</v>
      </c>
      <c r="E216" s="98" t="e">
        <f>+'9.1 PFM_APry'!S216</f>
        <v>#REF!</v>
      </c>
    </row>
    <row r="217" spans="1:5" ht="13.5" hidden="1" customHeight="1" outlineLevel="1" x14ac:dyDescent="0.35">
      <c r="A217" s="89" t="e">
        <f>+'9.1 PFM_APry'!A217</f>
        <v>#VALUE!</v>
      </c>
      <c r="B217" s="91" t="e">
        <f>+'9.1 PFM_APry'!B217</f>
        <v>#VALUE!</v>
      </c>
      <c r="C217" s="98" t="e">
        <f>+'9.1 PFM_APry'!C217</f>
        <v>#REF!</v>
      </c>
      <c r="D217" s="98" t="e">
        <f>+'9.1 PFM_APry'!K217</f>
        <v>#REF!</v>
      </c>
      <c r="E217" s="98" t="e">
        <f>+'9.1 PFM_APry'!S217</f>
        <v>#REF!</v>
      </c>
    </row>
    <row r="218" spans="1:5" ht="13.5" hidden="1" customHeight="1" outlineLevel="1" x14ac:dyDescent="0.35">
      <c r="A218" s="326" t="e">
        <f>+'9.1 PFM_APry'!A218</f>
        <v>#VALUE!</v>
      </c>
      <c r="B218" s="327" t="e">
        <f>+'9.1 PFM_APry'!B218</f>
        <v>#VALUE!</v>
      </c>
      <c r="C218" s="328" t="e">
        <f>+'9.1 PFM_APry'!C218</f>
        <v>#REF!</v>
      </c>
      <c r="D218" s="328" t="e">
        <f>+'9.1 PFM_APry'!K218</f>
        <v>#REF!</v>
      </c>
      <c r="E218" s="328" t="e">
        <f>+'9.1 PFM_APry'!S218</f>
        <v>#REF!</v>
      </c>
    </row>
    <row r="219" spans="1:5" ht="13.5" hidden="1" customHeight="1" outlineLevel="1" x14ac:dyDescent="0.35">
      <c r="A219" s="89" t="str">
        <f>+'9.1 PFM_APry'!A219</f>
        <v>1.1.1</v>
      </c>
      <c r="B219" s="91" t="e">
        <f>+'9.1 PFM_APry'!B219</f>
        <v>#VALUE!</v>
      </c>
      <c r="C219" s="98">
        <f>+'9.1 PFM_APry'!C219</f>
        <v>0</v>
      </c>
      <c r="D219" s="98" t="e">
        <f>+'9.1 PFM_APry'!K219</f>
        <v>#REF!</v>
      </c>
      <c r="E219" s="98" t="e">
        <f>+'9.1 PFM_APry'!S219</f>
        <v>#REF!</v>
      </c>
    </row>
    <row r="220" spans="1:5" ht="13.5" hidden="1" customHeight="1" outlineLevel="1" x14ac:dyDescent="0.35">
      <c r="A220" s="89" t="str">
        <f>+'9.1 PFM_APry'!A220</f>
        <v>1.1.2</v>
      </c>
      <c r="B220" s="91" t="e">
        <f>+'9.1 PFM_APry'!B220</f>
        <v>#VALUE!</v>
      </c>
      <c r="C220" s="98">
        <f>+'9.1 PFM_APry'!C220</f>
        <v>0</v>
      </c>
      <c r="D220" s="98" t="e">
        <f>+'9.1 PFM_APry'!K220</f>
        <v>#REF!</v>
      </c>
      <c r="E220" s="98" t="e">
        <f>+'9.1 PFM_APry'!S220</f>
        <v>#REF!</v>
      </c>
    </row>
    <row r="221" spans="1:5" ht="13.5" hidden="1" customHeight="1" outlineLevel="1" x14ac:dyDescent="0.35">
      <c r="A221" s="89">
        <f>+'9.1 PFM_APry'!A221</f>
        <v>0</v>
      </c>
      <c r="B221" s="91" t="e">
        <f>+'9.1 PFM_APry'!B221</f>
        <v>#VALUE!</v>
      </c>
      <c r="C221" s="98">
        <f>+'9.1 PFM_APry'!C221</f>
        <v>0</v>
      </c>
      <c r="D221" s="98" t="e">
        <f>+'9.1 PFM_APry'!K221</f>
        <v>#REF!</v>
      </c>
      <c r="E221" s="98" t="e">
        <f>+'9.1 PFM_APry'!S221</f>
        <v>#REF!</v>
      </c>
    </row>
    <row r="222" spans="1:5" ht="13.5" customHeight="1" x14ac:dyDescent="0.35">
      <c r="A222" s="85" t="e">
        <f>+'9.1 PFM_APry'!A222</f>
        <v>#VALUE!</v>
      </c>
      <c r="B222" s="111" t="e">
        <f>+'9.1 PFM_APry'!B222</f>
        <v>#VALUE!</v>
      </c>
      <c r="C222" s="86" t="e">
        <f>+'9.1 PFM_APry'!C222</f>
        <v>#REF!</v>
      </c>
      <c r="D222" s="86">
        <f>+'9.1 PFM_APry'!K222</f>
        <v>0</v>
      </c>
      <c r="E222" s="86" t="e">
        <f>+'9.1 PFM_APry'!S222</f>
        <v>#REF!</v>
      </c>
    </row>
    <row r="223" spans="1:5" ht="13.5" hidden="1" customHeight="1" outlineLevel="1" x14ac:dyDescent="0.35">
      <c r="A223" s="326" t="e">
        <f>+'9.1 PFM_APry'!A223</f>
        <v>#VALUE!</v>
      </c>
      <c r="B223" s="327" t="e">
        <f>+'9.1 PFM_APry'!B223</f>
        <v>#VALUE!</v>
      </c>
      <c r="C223" s="328" t="e">
        <f>+'9.1 PFM_APry'!C223</f>
        <v>#REF!</v>
      </c>
      <c r="D223" s="328" t="e">
        <f>+'9.1 PFM_APry'!K223</f>
        <v>#REF!</v>
      </c>
      <c r="E223" s="328" t="e">
        <f>+'9.1 PFM_APry'!S223</f>
        <v>#REF!</v>
      </c>
    </row>
    <row r="224" spans="1:5" ht="13.5" hidden="1" customHeight="1" outlineLevel="1" x14ac:dyDescent="0.35">
      <c r="A224" s="322" t="e">
        <f>+'9.1 PFM_APry'!A224</f>
        <v>#VALUE!</v>
      </c>
      <c r="B224" s="323" t="e">
        <f>+'9.1 PFM_APry'!B224</f>
        <v>#VALUE!</v>
      </c>
      <c r="C224" s="324" t="e">
        <f>+'9.1 PFM_APry'!C224</f>
        <v>#REF!</v>
      </c>
      <c r="D224" s="324" t="e">
        <f>+'9.1 PFM_APry'!K224</f>
        <v>#REF!</v>
      </c>
      <c r="E224" s="324" t="e">
        <f>+'9.1 PFM_APry'!S224</f>
        <v>#REF!</v>
      </c>
    </row>
    <row r="225" spans="1:5" ht="13.5" hidden="1" customHeight="1" outlineLevel="1" x14ac:dyDescent="0.35">
      <c r="A225" s="89" t="e">
        <f>+'9.1 PFM_APry'!A225</f>
        <v>#VALUE!</v>
      </c>
      <c r="B225" s="91" t="e">
        <f>+'9.1 PFM_APry'!B225</f>
        <v>#VALUE!</v>
      </c>
      <c r="C225" s="98" t="e">
        <f>+'9.1 PFM_APry'!C225</f>
        <v>#REF!</v>
      </c>
      <c r="D225" s="98" t="e">
        <f>+'9.1 PFM_APry'!K225</f>
        <v>#REF!</v>
      </c>
      <c r="E225" s="98" t="e">
        <f>+'9.1 PFM_APry'!S225</f>
        <v>#REF!</v>
      </c>
    </row>
    <row r="226" spans="1:5" ht="13.5" hidden="1" customHeight="1" outlineLevel="1" x14ac:dyDescent="0.35">
      <c r="A226" s="89" t="e">
        <f>+'9.1 PFM_APry'!A226</f>
        <v>#VALUE!</v>
      </c>
      <c r="B226" s="91" t="e">
        <f>+'9.1 PFM_APry'!B226</f>
        <v>#VALUE!</v>
      </c>
      <c r="C226" s="98" t="e">
        <f>+'9.1 PFM_APry'!C226</f>
        <v>#REF!</v>
      </c>
      <c r="D226" s="98" t="e">
        <f>+'9.1 PFM_APry'!K226</f>
        <v>#REF!</v>
      </c>
      <c r="E226" s="98" t="e">
        <f>+'9.1 PFM_APry'!S226</f>
        <v>#REF!</v>
      </c>
    </row>
    <row r="227" spans="1:5" ht="13.5" hidden="1" customHeight="1" outlineLevel="1" x14ac:dyDescent="0.35">
      <c r="A227" s="89" t="e">
        <f>+'9.1 PFM_APry'!A227</f>
        <v>#VALUE!</v>
      </c>
      <c r="B227" s="91" t="e">
        <f>+'9.1 PFM_APry'!B227</f>
        <v>#VALUE!</v>
      </c>
      <c r="C227" s="98" t="e">
        <f>+'9.1 PFM_APry'!C227</f>
        <v>#REF!</v>
      </c>
      <c r="D227" s="98" t="e">
        <f>+'9.1 PFM_APry'!K227</f>
        <v>#REF!</v>
      </c>
      <c r="E227" s="98" t="e">
        <f>+'9.1 PFM_APry'!S227</f>
        <v>#REF!</v>
      </c>
    </row>
    <row r="228" spans="1:5" ht="13.5" hidden="1" customHeight="1" outlineLevel="1" x14ac:dyDescent="0.35">
      <c r="A228" s="322" t="e">
        <f>+'9.1 PFM_APry'!A228</f>
        <v>#VALUE!</v>
      </c>
      <c r="B228" s="323" t="e">
        <f>+'9.1 PFM_APry'!B228</f>
        <v>#VALUE!</v>
      </c>
      <c r="C228" s="324" t="e">
        <f>+'9.1 PFM_APry'!C228</f>
        <v>#REF!</v>
      </c>
      <c r="D228" s="324" t="e">
        <f>+'9.1 PFM_APry'!K228</f>
        <v>#REF!</v>
      </c>
      <c r="E228" s="324" t="e">
        <f>+'9.1 PFM_APry'!S228</f>
        <v>#REF!</v>
      </c>
    </row>
    <row r="229" spans="1:5" ht="13.5" hidden="1" customHeight="1" outlineLevel="1" x14ac:dyDescent="0.35">
      <c r="A229" s="89" t="e">
        <f>+'9.1 PFM_APry'!A229</f>
        <v>#VALUE!</v>
      </c>
      <c r="B229" s="91" t="e">
        <f>+'9.1 PFM_APry'!B229</f>
        <v>#VALUE!</v>
      </c>
      <c r="C229" s="98" t="e">
        <f>+'9.1 PFM_APry'!C229</f>
        <v>#REF!</v>
      </c>
      <c r="D229" s="98" t="e">
        <f>+'9.1 PFM_APry'!K229</f>
        <v>#REF!</v>
      </c>
      <c r="E229" s="98" t="e">
        <f>+'9.1 PFM_APry'!S229</f>
        <v>#REF!</v>
      </c>
    </row>
    <row r="230" spans="1:5" ht="13.5" hidden="1" customHeight="1" outlineLevel="1" x14ac:dyDescent="0.35">
      <c r="A230" s="89" t="e">
        <f>+'9.1 PFM_APry'!A230</f>
        <v>#VALUE!</v>
      </c>
      <c r="B230" s="91" t="e">
        <f>+'9.1 PFM_APry'!B230</f>
        <v>#VALUE!</v>
      </c>
      <c r="C230" s="98" t="e">
        <f>+'9.1 PFM_APry'!C230</f>
        <v>#REF!</v>
      </c>
      <c r="D230" s="98" t="e">
        <f>+'9.1 PFM_APry'!K230</f>
        <v>#REF!</v>
      </c>
      <c r="E230" s="98" t="e">
        <f>+'9.1 PFM_APry'!S230</f>
        <v>#REF!</v>
      </c>
    </row>
    <row r="231" spans="1:5" ht="13.5" hidden="1" customHeight="1" outlineLevel="1" x14ac:dyDescent="0.35">
      <c r="A231" s="326" t="e">
        <f>+'9.1 PFM_APry'!A231</f>
        <v>#VALUE!</v>
      </c>
      <c r="B231" s="327" t="e">
        <f>+'9.1 PFM_APry'!B231</f>
        <v>#VALUE!</v>
      </c>
      <c r="C231" s="328" t="e">
        <f>+'9.1 PFM_APry'!C231</f>
        <v>#REF!</v>
      </c>
      <c r="D231" s="328" t="e">
        <f>+'9.1 PFM_APry'!K231</f>
        <v>#REF!</v>
      </c>
      <c r="E231" s="328" t="e">
        <f>+'9.1 PFM_APry'!S231</f>
        <v>#REF!</v>
      </c>
    </row>
    <row r="232" spans="1:5" ht="13.5" hidden="1" customHeight="1" outlineLevel="1" x14ac:dyDescent="0.35">
      <c r="A232" s="322" t="e">
        <f>+'9.1 PFM_APry'!A232</f>
        <v>#VALUE!</v>
      </c>
      <c r="B232" s="323" t="e">
        <f>+'9.1 PFM_APry'!B232</f>
        <v>#VALUE!</v>
      </c>
      <c r="C232" s="324" t="e">
        <f>+'9.1 PFM_APry'!C232</f>
        <v>#REF!</v>
      </c>
      <c r="D232" s="324" t="e">
        <f>+'9.1 PFM_APry'!K232</f>
        <v>#REF!</v>
      </c>
      <c r="E232" s="324" t="e">
        <f>+'9.1 PFM_APry'!S232</f>
        <v>#REF!</v>
      </c>
    </row>
    <row r="233" spans="1:5" ht="13.5" hidden="1" customHeight="1" outlineLevel="1" x14ac:dyDescent="0.35">
      <c r="A233" s="89" t="e">
        <f>+'9.1 PFM_APry'!A233</f>
        <v>#VALUE!</v>
      </c>
      <c r="B233" s="91" t="e">
        <f>+'9.1 PFM_APry'!B233</f>
        <v>#VALUE!</v>
      </c>
      <c r="C233" s="98" t="e">
        <f>+'9.1 PFM_APry'!C233</f>
        <v>#REF!</v>
      </c>
      <c r="D233" s="98" t="e">
        <f>+'9.1 PFM_APry'!K233</f>
        <v>#REF!</v>
      </c>
      <c r="E233" s="98" t="e">
        <f>+'9.1 PFM_APry'!S233</f>
        <v>#REF!</v>
      </c>
    </row>
    <row r="234" spans="1:5" ht="13.5" hidden="1" customHeight="1" outlineLevel="1" x14ac:dyDescent="0.35">
      <c r="A234" s="89" t="e">
        <f>+'9.1 PFM_APry'!A234</f>
        <v>#VALUE!</v>
      </c>
      <c r="B234" s="91" t="e">
        <f>+'9.1 PFM_APry'!B234</f>
        <v>#VALUE!</v>
      </c>
      <c r="C234" s="98" t="e">
        <f>+'9.1 PFM_APry'!C234</f>
        <v>#REF!</v>
      </c>
      <c r="D234" s="98" t="e">
        <f>+'9.1 PFM_APry'!K234</f>
        <v>#REF!</v>
      </c>
      <c r="E234" s="98" t="e">
        <f>+'9.1 PFM_APry'!S234</f>
        <v>#REF!</v>
      </c>
    </row>
    <row r="235" spans="1:5" ht="13.5" hidden="1" customHeight="1" outlineLevel="1" x14ac:dyDescent="0.35">
      <c r="A235" s="89" t="e">
        <f>+'9.1 PFM_APry'!A235</f>
        <v>#VALUE!</v>
      </c>
      <c r="B235" s="91" t="e">
        <f>+'9.1 PFM_APry'!B235</f>
        <v>#VALUE!</v>
      </c>
      <c r="C235" s="98" t="e">
        <f>+'9.1 PFM_APry'!C235</f>
        <v>#REF!</v>
      </c>
      <c r="D235" s="98" t="e">
        <f>+'9.1 PFM_APry'!K235</f>
        <v>#REF!</v>
      </c>
      <c r="E235" s="98" t="e">
        <f>+'9.1 PFM_APry'!S235</f>
        <v>#REF!</v>
      </c>
    </row>
    <row r="236" spans="1:5" ht="13.5" hidden="1" customHeight="1" outlineLevel="1" x14ac:dyDescent="0.35">
      <c r="A236" s="322" t="e">
        <f>+'9.1 PFM_APry'!A236</f>
        <v>#VALUE!</v>
      </c>
      <c r="B236" s="323" t="e">
        <f>+'9.1 PFM_APry'!B236</f>
        <v>#VALUE!</v>
      </c>
      <c r="C236" s="324" t="e">
        <f>+'9.1 PFM_APry'!C236</f>
        <v>#REF!</v>
      </c>
      <c r="D236" s="324" t="e">
        <f>+'9.1 PFM_APry'!K236</f>
        <v>#REF!</v>
      </c>
      <c r="E236" s="324" t="e">
        <f>+'9.1 PFM_APry'!S236</f>
        <v>#REF!</v>
      </c>
    </row>
    <row r="237" spans="1:5" ht="13.5" hidden="1" customHeight="1" outlineLevel="1" x14ac:dyDescent="0.35">
      <c r="A237" s="89" t="e">
        <f>+'9.1 PFM_APry'!A237</f>
        <v>#VALUE!</v>
      </c>
      <c r="B237" s="91" t="e">
        <f>+'9.1 PFM_APry'!B237</f>
        <v>#VALUE!</v>
      </c>
      <c r="C237" s="98" t="e">
        <f>+'9.1 PFM_APry'!C237</f>
        <v>#REF!</v>
      </c>
      <c r="D237" s="98" t="e">
        <f>+'9.1 PFM_APry'!K237</f>
        <v>#REF!</v>
      </c>
      <c r="E237" s="98" t="e">
        <f>+'9.1 PFM_APry'!S237</f>
        <v>#REF!</v>
      </c>
    </row>
    <row r="238" spans="1:5" ht="13.5" hidden="1" customHeight="1" outlineLevel="1" x14ac:dyDescent="0.35">
      <c r="A238" s="89" t="e">
        <f>+'9.1 PFM_APry'!A238</f>
        <v>#VALUE!</v>
      </c>
      <c r="B238" s="91" t="e">
        <f>+'9.1 PFM_APry'!B238</f>
        <v>#VALUE!</v>
      </c>
      <c r="C238" s="98" t="e">
        <f>+'9.1 PFM_APry'!C238</f>
        <v>#REF!</v>
      </c>
      <c r="D238" s="98" t="e">
        <f>+'9.1 PFM_APry'!K238</f>
        <v>#REF!</v>
      </c>
      <c r="E238" s="98" t="e">
        <f>+'9.1 PFM_APry'!S238</f>
        <v>#REF!</v>
      </c>
    </row>
    <row r="239" spans="1:5" ht="13.5" hidden="1" customHeight="1" outlineLevel="1" x14ac:dyDescent="0.35">
      <c r="A239" s="326" t="e">
        <f>+'9.1 PFM_APry'!A239</f>
        <v>#VALUE!</v>
      </c>
      <c r="B239" s="327" t="e">
        <f>+'9.1 PFM_APry'!B239</f>
        <v>#VALUE!</v>
      </c>
      <c r="C239" s="328" t="e">
        <f>+'9.1 PFM_APry'!C239</f>
        <v>#REF!</v>
      </c>
      <c r="D239" s="328" t="e">
        <f>+'9.1 PFM_APry'!K239</f>
        <v>#REF!</v>
      </c>
      <c r="E239" s="328" t="e">
        <f>+'9.1 PFM_APry'!S239</f>
        <v>#REF!</v>
      </c>
    </row>
    <row r="240" spans="1:5" ht="13.5" hidden="1" customHeight="1" outlineLevel="1" x14ac:dyDescent="0.35">
      <c r="A240" s="322" t="e">
        <f>+'9.1 PFM_APry'!A240</f>
        <v>#VALUE!</v>
      </c>
      <c r="B240" s="323" t="e">
        <f>+'9.1 PFM_APry'!B240</f>
        <v>#VALUE!</v>
      </c>
      <c r="C240" s="324" t="e">
        <f>+'9.1 PFM_APry'!C240</f>
        <v>#REF!</v>
      </c>
      <c r="D240" s="324" t="e">
        <f>+'9.1 PFM_APry'!K240</f>
        <v>#REF!</v>
      </c>
      <c r="E240" s="324" t="e">
        <f>+'9.1 PFM_APry'!S240</f>
        <v>#REF!</v>
      </c>
    </row>
    <row r="241" spans="1:5" ht="13.5" hidden="1" customHeight="1" outlineLevel="1" x14ac:dyDescent="0.35">
      <c r="A241" s="89" t="e">
        <f>+'9.1 PFM_APry'!A241</f>
        <v>#VALUE!</v>
      </c>
      <c r="B241" s="91" t="e">
        <f>+'9.1 PFM_APry'!B241</f>
        <v>#VALUE!</v>
      </c>
      <c r="C241" s="98" t="e">
        <f>+'9.1 PFM_APry'!C241</f>
        <v>#REF!</v>
      </c>
      <c r="D241" s="98" t="e">
        <f>+'9.1 PFM_APry'!K241</f>
        <v>#REF!</v>
      </c>
      <c r="E241" s="98" t="e">
        <f>+'9.1 PFM_APry'!S241</f>
        <v>#REF!</v>
      </c>
    </row>
    <row r="242" spans="1:5" ht="13.5" hidden="1" customHeight="1" outlineLevel="1" x14ac:dyDescent="0.35">
      <c r="A242" s="89" t="e">
        <f>+'9.1 PFM_APry'!A242</f>
        <v>#VALUE!</v>
      </c>
      <c r="B242" s="91" t="e">
        <f>+'9.1 PFM_APry'!B242</f>
        <v>#VALUE!</v>
      </c>
      <c r="C242" s="98" t="e">
        <f>+'9.1 PFM_APry'!C242</f>
        <v>#REF!</v>
      </c>
      <c r="D242" s="98" t="e">
        <f>+'9.1 PFM_APry'!K242</f>
        <v>#REF!</v>
      </c>
      <c r="E242" s="98" t="e">
        <f>+'9.1 PFM_APry'!S242</f>
        <v>#REF!</v>
      </c>
    </row>
    <row r="243" spans="1:5" ht="13.5" hidden="1" customHeight="1" outlineLevel="1" x14ac:dyDescent="0.35">
      <c r="A243" s="89" t="e">
        <f>+'9.1 PFM_APry'!A243</f>
        <v>#VALUE!</v>
      </c>
      <c r="B243" s="91" t="e">
        <f>+'9.1 PFM_APry'!B243</f>
        <v>#VALUE!</v>
      </c>
      <c r="C243" s="98" t="e">
        <f>+'9.1 PFM_APry'!C243</f>
        <v>#REF!</v>
      </c>
      <c r="D243" s="98" t="e">
        <f>+'9.1 PFM_APry'!K243</f>
        <v>#REF!</v>
      </c>
      <c r="E243" s="98" t="e">
        <f>+'9.1 PFM_APry'!S243</f>
        <v>#REF!</v>
      </c>
    </row>
    <row r="244" spans="1:5" ht="13.5" hidden="1" customHeight="1" outlineLevel="1" x14ac:dyDescent="0.35">
      <c r="A244" s="322" t="e">
        <f>+'9.1 PFM_APry'!A244</f>
        <v>#VALUE!</v>
      </c>
      <c r="B244" s="323" t="e">
        <f>+'9.1 PFM_APry'!B244</f>
        <v>#VALUE!</v>
      </c>
      <c r="C244" s="324" t="e">
        <f>+'9.1 PFM_APry'!C244</f>
        <v>#REF!</v>
      </c>
      <c r="D244" s="324" t="e">
        <f>+'9.1 PFM_APry'!K244</f>
        <v>#REF!</v>
      </c>
      <c r="E244" s="324" t="e">
        <f>+'9.1 PFM_APry'!S244</f>
        <v>#REF!</v>
      </c>
    </row>
    <row r="245" spans="1:5" ht="13.5" hidden="1" customHeight="1" outlineLevel="1" x14ac:dyDescent="0.35">
      <c r="A245" s="89" t="e">
        <f>+'9.1 PFM_APry'!A245</f>
        <v>#VALUE!</v>
      </c>
      <c r="B245" s="91" t="e">
        <f>+'9.1 PFM_APry'!B245</f>
        <v>#VALUE!</v>
      </c>
      <c r="C245" s="98" t="e">
        <f>+'9.1 PFM_APry'!C245</f>
        <v>#REF!</v>
      </c>
      <c r="D245" s="98" t="e">
        <f>+'9.1 PFM_APry'!K245</f>
        <v>#REF!</v>
      </c>
      <c r="E245" s="98" t="e">
        <f>+'9.1 PFM_APry'!S245</f>
        <v>#REF!</v>
      </c>
    </row>
    <row r="246" spans="1:5" ht="13.5" hidden="1" customHeight="1" outlineLevel="1" x14ac:dyDescent="0.35">
      <c r="A246" s="89" t="e">
        <f>+'9.1 PFM_APry'!A246</f>
        <v>#VALUE!</v>
      </c>
      <c r="B246" s="91" t="e">
        <f>+'9.1 PFM_APry'!B246</f>
        <v>#VALUE!</v>
      </c>
      <c r="C246" s="98" t="e">
        <f>+'9.1 PFM_APry'!C246</f>
        <v>#REF!</v>
      </c>
      <c r="D246" s="98" t="e">
        <f>+'9.1 PFM_APry'!K246</f>
        <v>#REF!</v>
      </c>
      <c r="E246" s="98" t="e">
        <f>+'9.1 PFM_APry'!S246</f>
        <v>#REF!</v>
      </c>
    </row>
    <row r="247" spans="1:5" ht="13.5" hidden="1" customHeight="1" outlineLevel="1" x14ac:dyDescent="0.35">
      <c r="A247" s="326" t="e">
        <f>+'9.1 PFM_APry'!A247</f>
        <v>#VALUE!</v>
      </c>
      <c r="B247" s="327" t="e">
        <f>+'9.1 PFM_APry'!B247</f>
        <v>#VALUE!</v>
      </c>
      <c r="C247" s="328" t="e">
        <f>+'9.1 PFM_APry'!C247</f>
        <v>#REF!</v>
      </c>
      <c r="D247" s="328" t="e">
        <f>+'9.1 PFM_APry'!K247</f>
        <v>#REF!</v>
      </c>
      <c r="E247" s="328" t="e">
        <f>+'9.1 PFM_APry'!S247</f>
        <v>#REF!</v>
      </c>
    </row>
    <row r="248" spans="1:5" ht="13.5" hidden="1" customHeight="1" outlineLevel="1" x14ac:dyDescent="0.35">
      <c r="A248" s="322" t="e">
        <f>+'9.1 PFM_APry'!A248</f>
        <v>#VALUE!</v>
      </c>
      <c r="B248" s="323" t="e">
        <f>+'9.1 PFM_APry'!B248</f>
        <v>#VALUE!</v>
      </c>
      <c r="C248" s="324" t="e">
        <f>+'9.1 PFM_APry'!C248</f>
        <v>#REF!</v>
      </c>
      <c r="D248" s="324" t="e">
        <f>+'9.1 PFM_APry'!K248</f>
        <v>#REF!</v>
      </c>
      <c r="E248" s="324" t="e">
        <f>+'9.1 PFM_APry'!S248</f>
        <v>#REF!</v>
      </c>
    </row>
    <row r="249" spans="1:5" ht="13.5" hidden="1" customHeight="1" outlineLevel="1" x14ac:dyDescent="0.35">
      <c r="A249" s="89" t="e">
        <f>+'9.1 PFM_APry'!A249</f>
        <v>#VALUE!</v>
      </c>
      <c r="B249" s="91" t="e">
        <f>+'9.1 PFM_APry'!B249</f>
        <v>#VALUE!</v>
      </c>
      <c r="C249" s="98" t="e">
        <f>+'9.1 PFM_APry'!C249</f>
        <v>#REF!</v>
      </c>
      <c r="D249" s="98" t="e">
        <f>+'9.1 PFM_APry'!K249</f>
        <v>#REF!</v>
      </c>
      <c r="E249" s="98" t="e">
        <f>+'9.1 PFM_APry'!S249</f>
        <v>#REF!</v>
      </c>
    </row>
    <row r="250" spans="1:5" ht="13.5" hidden="1" customHeight="1" outlineLevel="1" x14ac:dyDescent="0.35">
      <c r="A250" s="89" t="e">
        <f>+'9.1 PFM_APry'!A250</f>
        <v>#VALUE!</v>
      </c>
      <c r="B250" s="91" t="e">
        <f>+'9.1 PFM_APry'!B250</f>
        <v>#VALUE!</v>
      </c>
      <c r="C250" s="98" t="e">
        <f>+'9.1 PFM_APry'!C250</f>
        <v>#REF!</v>
      </c>
      <c r="D250" s="98" t="e">
        <f>+'9.1 PFM_APry'!K250</f>
        <v>#REF!</v>
      </c>
      <c r="E250" s="98" t="e">
        <f>+'9.1 PFM_APry'!S250</f>
        <v>#REF!</v>
      </c>
    </row>
    <row r="251" spans="1:5" ht="13.5" hidden="1" customHeight="1" outlineLevel="1" x14ac:dyDescent="0.35">
      <c r="A251" s="89" t="e">
        <f>+'9.1 PFM_APry'!A251</f>
        <v>#VALUE!</v>
      </c>
      <c r="B251" s="91" t="e">
        <f>+'9.1 PFM_APry'!B251</f>
        <v>#VALUE!</v>
      </c>
      <c r="C251" s="98" t="e">
        <f>+'9.1 PFM_APry'!C251</f>
        <v>#REF!</v>
      </c>
      <c r="D251" s="98" t="e">
        <f>+'9.1 PFM_APry'!K251</f>
        <v>#REF!</v>
      </c>
      <c r="E251" s="98" t="e">
        <f>+'9.1 PFM_APry'!S251</f>
        <v>#REF!</v>
      </c>
    </row>
    <row r="252" spans="1:5" ht="13.5" hidden="1" customHeight="1" outlineLevel="1" x14ac:dyDescent="0.35">
      <c r="A252" s="322" t="e">
        <f>+'9.1 PFM_APry'!A252</f>
        <v>#VALUE!</v>
      </c>
      <c r="B252" s="323" t="e">
        <f>+'9.1 PFM_APry'!B252</f>
        <v>#VALUE!</v>
      </c>
      <c r="C252" s="324" t="e">
        <f>+'9.1 PFM_APry'!C252</f>
        <v>#REF!</v>
      </c>
      <c r="D252" s="324" t="e">
        <f>+'9.1 PFM_APry'!K252</f>
        <v>#REF!</v>
      </c>
      <c r="E252" s="324" t="e">
        <f>+'9.1 PFM_APry'!S252</f>
        <v>#REF!</v>
      </c>
    </row>
    <row r="253" spans="1:5" ht="13.5" hidden="1" customHeight="1" outlineLevel="1" x14ac:dyDescent="0.35">
      <c r="A253" s="89" t="e">
        <f>+'9.1 PFM_APry'!A253</f>
        <v>#VALUE!</v>
      </c>
      <c r="B253" s="91" t="e">
        <f>+'9.1 PFM_APry'!B253</f>
        <v>#VALUE!</v>
      </c>
      <c r="C253" s="98" t="e">
        <f>+'9.1 PFM_APry'!C253</f>
        <v>#REF!</v>
      </c>
      <c r="D253" s="98" t="e">
        <f>+'9.1 PFM_APry'!K253</f>
        <v>#REF!</v>
      </c>
      <c r="E253" s="98" t="e">
        <f>+'9.1 PFM_APry'!S253</f>
        <v>#REF!</v>
      </c>
    </row>
    <row r="254" spans="1:5" ht="13.5" hidden="1" customHeight="1" outlineLevel="1" x14ac:dyDescent="0.35">
      <c r="A254" s="89" t="e">
        <f>+'9.1 PFM_APry'!A254</f>
        <v>#VALUE!</v>
      </c>
      <c r="B254" s="91" t="e">
        <f>+'9.1 PFM_APry'!B254</f>
        <v>#VALUE!</v>
      </c>
      <c r="C254" s="98" t="e">
        <f>+'9.1 PFM_APry'!C254</f>
        <v>#REF!</v>
      </c>
      <c r="D254" s="98" t="e">
        <f>+'9.1 PFM_APry'!K254</f>
        <v>#REF!</v>
      </c>
      <c r="E254" s="98" t="e">
        <f>+'9.1 PFM_APry'!S254</f>
        <v>#REF!</v>
      </c>
    </row>
    <row r="255" spans="1:5" ht="13.5" hidden="1" customHeight="1" outlineLevel="1" x14ac:dyDescent="0.35">
      <c r="A255" s="326" t="e">
        <f>+'9.1 PFM_APry'!A255</f>
        <v>#VALUE!</v>
      </c>
      <c r="B255" s="327" t="e">
        <f>+'9.1 PFM_APry'!B255</f>
        <v>#VALUE!</v>
      </c>
      <c r="C255" s="328" t="e">
        <f>+'9.1 PFM_APry'!C255</f>
        <v>#REF!</v>
      </c>
      <c r="D255" s="328" t="e">
        <f>+'9.1 PFM_APry'!K255</f>
        <v>#REF!</v>
      </c>
      <c r="E255" s="328" t="e">
        <f>+'9.1 PFM_APry'!S255</f>
        <v>#REF!</v>
      </c>
    </row>
    <row r="256" spans="1:5" ht="13.5" hidden="1" customHeight="1" outlineLevel="1" x14ac:dyDescent="0.35">
      <c r="A256" s="322" t="e">
        <f>+'9.1 PFM_APry'!A256</f>
        <v>#VALUE!</v>
      </c>
      <c r="B256" s="323" t="e">
        <f>+'9.1 PFM_APry'!B256</f>
        <v>#VALUE!</v>
      </c>
      <c r="C256" s="324" t="e">
        <f>+'9.1 PFM_APry'!C256</f>
        <v>#REF!</v>
      </c>
      <c r="D256" s="324" t="e">
        <f>+'9.1 PFM_APry'!K256</f>
        <v>#REF!</v>
      </c>
      <c r="E256" s="324" t="e">
        <f>+'9.1 PFM_APry'!S256</f>
        <v>#REF!</v>
      </c>
    </row>
    <row r="257" spans="1:5" ht="13.5" hidden="1" customHeight="1" outlineLevel="1" x14ac:dyDescent="0.35">
      <c r="A257" s="89" t="e">
        <f>+'9.1 PFM_APry'!A257</f>
        <v>#VALUE!</v>
      </c>
      <c r="B257" s="91" t="e">
        <f>+'9.1 PFM_APry'!B257</f>
        <v>#VALUE!</v>
      </c>
      <c r="C257" s="98" t="e">
        <f>+'9.1 PFM_APry'!C257</f>
        <v>#REF!</v>
      </c>
      <c r="D257" s="98" t="e">
        <f>+'9.1 PFM_APry'!K257</f>
        <v>#REF!</v>
      </c>
      <c r="E257" s="98" t="e">
        <f>+'9.1 PFM_APry'!S257</f>
        <v>#REF!</v>
      </c>
    </row>
    <row r="258" spans="1:5" ht="13.5" hidden="1" customHeight="1" outlineLevel="1" x14ac:dyDescent="0.35">
      <c r="A258" s="89" t="e">
        <f>+'9.1 PFM_APry'!A258</f>
        <v>#VALUE!</v>
      </c>
      <c r="B258" s="91" t="e">
        <f>+'9.1 PFM_APry'!B258</f>
        <v>#VALUE!</v>
      </c>
      <c r="C258" s="98" t="e">
        <f>+'9.1 PFM_APry'!C258</f>
        <v>#REF!</v>
      </c>
      <c r="D258" s="98" t="e">
        <f>+'9.1 PFM_APry'!K258</f>
        <v>#REF!</v>
      </c>
      <c r="E258" s="98" t="e">
        <f>+'9.1 PFM_APry'!S258</f>
        <v>#REF!</v>
      </c>
    </row>
    <row r="259" spans="1:5" ht="13.5" hidden="1" customHeight="1" outlineLevel="1" x14ac:dyDescent="0.35">
      <c r="A259" s="89" t="e">
        <f>+'9.1 PFM_APry'!A259</f>
        <v>#VALUE!</v>
      </c>
      <c r="B259" s="91" t="e">
        <f>+'9.1 PFM_APry'!B259</f>
        <v>#VALUE!</v>
      </c>
      <c r="C259" s="98" t="e">
        <f>+'9.1 PFM_APry'!C259</f>
        <v>#REF!</v>
      </c>
      <c r="D259" s="98" t="e">
        <f>+'9.1 PFM_APry'!K259</f>
        <v>#REF!</v>
      </c>
      <c r="E259" s="98" t="e">
        <f>+'9.1 PFM_APry'!S259</f>
        <v>#REF!</v>
      </c>
    </row>
    <row r="260" spans="1:5" ht="13.5" hidden="1" customHeight="1" outlineLevel="1" x14ac:dyDescent="0.35">
      <c r="A260" s="322" t="e">
        <f>+'9.1 PFM_APry'!A260</f>
        <v>#VALUE!</v>
      </c>
      <c r="B260" s="323" t="e">
        <f>+'9.1 PFM_APry'!B260</f>
        <v>#VALUE!</v>
      </c>
      <c r="C260" s="324" t="e">
        <f>+'9.1 PFM_APry'!C260</f>
        <v>#REF!</v>
      </c>
      <c r="D260" s="324" t="e">
        <f>+'9.1 PFM_APry'!K260</f>
        <v>#REF!</v>
      </c>
      <c r="E260" s="324" t="e">
        <f>+'9.1 PFM_APry'!S260</f>
        <v>#REF!</v>
      </c>
    </row>
    <row r="261" spans="1:5" ht="13.5" hidden="1" customHeight="1" outlineLevel="1" x14ac:dyDescent="0.35">
      <c r="A261" s="89" t="e">
        <f>+'9.1 PFM_APry'!A261</f>
        <v>#VALUE!</v>
      </c>
      <c r="B261" s="91" t="e">
        <f>+'9.1 PFM_APry'!B261</f>
        <v>#VALUE!</v>
      </c>
      <c r="C261" s="98" t="e">
        <f>+'9.1 PFM_APry'!C261</f>
        <v>#REF!</v>
      </c>
      <c r="D261" s="98" t="e">
        <f>+'9.1 PFM_APry'!K261</f>
        <v>#REF!</v>
      </c>
      <c r="E261" s="98" t="e">
        <f>+'9.1 PFM_APry'!S261</f>
        <v>#REF!</v>
      </c>
    </row>
    <row r="262" spans="1:5" ht="13.5" hidden="1" customHeight="1" outlineLevel="1" x14ac:dyDescent="0.35">
      <c r="A262" s="89" t="e">
        <f>+'9.1 PFM_APry'!A262</f>
        <v>#VALUE!</v>
      </c>
      <c r="B262" s="91" t="e">
        <f>+'9.1 PFM_APry'!B262</f>
        <v>#VALUE!</v>
      </c>
      <c r="C262" s="98" t="e">
        <f>+'9.1 PFM_APry'!C262</f>
        <v>#REF!</v>
      </c>
      <c r="D262" s="98" t="e">
        <f>+'9.1 PFM_APry'!K262</f>
        <v>#REF!</v>
      </c>
      <c r="E262" s="98" t="e">
        <f>+'9.1 PFM_APry'!S262</f>
        <v>#REF!</v>
      </c>
    </row>
    <row r="263" spans="1:5" ht="13.5" hidden="1" customHeight="1" outlineLevel="1" x14ac:dyDescent="0.35">
      <c r="A263" s="326" t="e">
        <f>+'9.1 PFM_APry'!A263</f>
        <v>#VALUE!</v>
      </c>
      <c r="B263" s="327" t="e">
        <f>+'9.1 PFM_APry'!B263</f>
        <v>#VALUE!</v>
      </c>
      <c r="C263" s="328" t="e">
        <f>+'9.1 PFM_APry'!C263</f>
        <v>#REF!</v>
      </c>
      <c r="D263" s="328" t="e">
        <f>+'9.1 PFM_APry'!K263</f>
        <v>#REF!</v>
      </c>
      <c r="E263" s="328" t="e">
        <f>+'9.1 PFM_APry'!S263</f>
        <v>#REF!</v>
      </c>
    </row>
    <row r="264" spans="1:5" ht="13.5" hidden="1" customHeight="1" outlineLevel="1" x14ac:dyDescent="0.35">
      <c r="A264" s="322" t="e">
        <f>+'9.1 PFM_APry'!A264</f>
        <v>#VALUE!</v>
      </c>
      <c r="B264" s="323" t="e">
        <f>+'9.1 PFM_APry'!B264</f>
        <v>#VALUE!</v>
      </c>
      <c r="C264" s="324" t="e">
        <f>+'9.1 PFM_APry'!C264</f>
        <v>#REF!</v>
      </c>
      <c r="D264" s="324">
        <f>+'9.1 PFM_APry'!K264</f>
        <v>0</v>
      </c>
      <c r="E264" s="324" t="e">
        <f>+'9.1 PFM_APry'!S264</f>
        <v>#REF!</v>
      </c>
    </row>
    <row r="265" spans="1:5" ht="13.5" hidden="1" customHeight="1" outlineLevel="1" x14ac:dyDescent="0.35">
      <c r="A265" s="89" t="e">
        <f>+'9.1 PFM_APry'!A265</f>
        <v>#VALUE!</v>
      </c>
      <c r="B265" s="91" t="e">
        <f>+'9.1 PFM_APry'!B265</f>
        <v>#VALUE!</v>
      </c>
      <c r="C265" s="98" t="e">
        <f>+'9.1 PFM_APry'!C265</f>
        <v>#REF!</v>
      </c>
      <c r="D265" s="98">
        <f>+'9.1 PFM_APry'!K265</f>
        <v>0</v>
      </c>
      <c r="E265" s="98" t="e">
        <f>+'9.1 PFM_APry'!S265</f>
        <v>#REF!</v>
      </c>
    </row>
    <row r="266" spans="1:5" ht="13.5" hidden="1" customHeight="1" outlineLevel="1" x14ac:dyDescent="0.35">
      <c r="A266" s="89" t="e">
        <f>+'9.1 PFM_APry'!A266</f>
        <v>#VALUE!</v>
      </c>
      <c r="B266" s="91" t="e">
        <f>+'9.1 PFM_APry'!B266</f>
        <v>#VALUE!</v>
      </c>
      <c r="C266" s="98" t="e">
        <f>+'9.1 PFM_APry'!C266</f>
        <v>#REF!</v>
      </c>
      <c r="D266" s="98">
        <f>+'9.1 PFM_APry'!K266</f>
        <v>0</v>
      </c>
      <c r="E266" s="98" t="e">
        <f>+'9.1 PFM_APry'!S266</f>
        <v>#REF!</v>
      </c>
    </row>
    <row r="267" spans="1:5" ht="13.5" hidden="1" customHeight="1" outlineLevel="1" x14ac:dyDescent="0.35">
      <c r="A267" s="89" t="e">
        <f>+'9.1 PFM_APry'!A267</f>
        <v>#VALUE!</v>
      </c>
      <c r="B267" s="91" t="e">
        <f>+'9.1 PFM_APry'!B267</f>
        <v>#VALUE!</v>
      </c>
      <c r="C267" s="98" t="e">
        <f>+'9.1 PFM_APry'!C267</f>
        <v>#REF!</v>
      </c>
      <c r="D267" s="98"/>
      <c r="E267" s="98"/>
    </row>
    <row r="268" spans="1:5" ht="13.5" hidden="1" customHeight="1" outlineLevel="1" x14ac:dyDescent="0.35">
      <c r="A268" s="322" t="e">
        <f>+'9.1 PFM_APry'!A268</f>
        <v>#VALUE!</v>
      </c>
      <c r="B268" s="323" t="e">
        <f>+'9.1 PFM_APry'!B268</f>
        <v>#VALUE!</v>
      </c>
      <c r="C268" s="324" t="e">
        <f>+'9.1 PFM_APry'!C268</f>
        <v>#REF!</v>
      </c>
      <c r="D268" s="324"/>
      <c r="E268" s="324"/>
    </row>
    <row r="269" spans="1:5" ht="13.5" hidden="1" customHeight="1" outlineLevel="1" x14ac:dyDescent="0.35">
      <c r="A269" s="89" t="e">
        <f>+'9.1 PFM_APry'!A269</f>
        <v>#VALUE!</v>
      </c>
      <c r="B269" s="91" t="e">
        <f>+'9.1 PFM_APry'!B269</f>
        <v>#VALUE!</v>
      </c>
      <c r="C269" s="98" t="e">
        <f>+'9.1 PFM_APry'!C269</f>
        <v>#REF!</v>
      </c>
      <c r="D269" s="98"/>
      <c r="E269" s="98"/>
    </row>
    <row r="270" spans="1:5" ht="13.5" hidden="1" customHeight="1" outlineLevel="1" x14ac:dyDescent="0.35">
      <c r="A270" s="89" t="e">
        <f>+'9.1 PFM_APry'!A270</f>
        <v>#VALUE!</v>
      </c>
      <c r="B270" s="91" t="e">
        <f>+'9.1 PFM_APry'!B270</f>
        <v>#VALUE!</v>
      </c>
      <c r="C270" s="98" t="e">
        <f>+'9.1 PFM_APry'!C270</f>
        <v>#REF!</v>
      </c>
      <c r="D270" s="98" t="e">
        <f>+'9.1 PFM_APry'!K270</f>
        <v>#REF!</v>
      </c>
      <c r="E270" s="98" t="e">
        <f>+'9.1 PFM_APry'!S270</f>
        <v>#REF!</v>
      </c>
    </row>
    <row r="271" spans="1:5" ht="13.5" hidden="1" customHeight="1" outlineLevel="1" x14ac:dyDescent="0.35">
      <c r="A271" s="326" t="e">
        <f>+'9.1 PFM_APry'!A271</f>
        <v>#VALUE!</v>
      </c>
      <c r="B271" s="327" t="e">
        <f>+'9.1 PFM_APry'!B271</f>
        <v>#VALUE!</v>
      </c>
      <c r="C271" s="328" t="e">
        <f>+'9.1 PFM_APry'!C271</f>
        <v>#REF!</v>
      </c>
      <c r="D271" s="328" t="e">
        <f>+'9.1 PFM_APry'!K271</f>
        <v>#REF!</v>
      </c>
      <c r="E271" s="328" t="e">
        <f>+'9.1 PFM_APry'!S271</f>
        <v>#REF!</v>
      </c>
    </row>
    <row r="272" spans="1:5" ht="13.5" hidden="1" customHeight="1" outlineLevel="1" x14ac:dyDescent="0.35">
      <c r="A272" s="322" t="e">
        <f>+'9.1 PFM_APry'!A272</f>
        <v>#VALUE!</v>
      </c>
      <c r="B272" s="323" t="e">
        <f>+'9.1 PFM_APry'!B272</f>
        <v>#VALUE!</v>
      </c>
      <c r="C272" s="324" t="e">
        <f>+'9.1 PFM_APry'!C272</f>
        <v>#REF!</v>
      </c>
      <c r="D272" s="324" t="e">
        <f>+'9.1 PFM_APry'!K272</f>
        <v>#REF!</v>
      </c>
      <c r="E272" s="324" t="e">
        <f>+'9.1 PFM_APry'!S272</f>
        <v>#REF!</v>
      </c>
    </row>
    <row r="273" spans="1:5" ht="13.5" hidden="1" customHeight="1" outlineLevel="1" x14ac:dyDescent="0.35">
      <c r="A273" s="89" t="e">
        <f>+'9.1 PFM_APry'!A273</f>
        <v>#VALUE!</v>
      </c>
      <c r="B273" s="91" t="e">
        <f>+'9.1 PFM_APry'!B273</f>
        <v>#VALUE!</v>
      </c>
      <c r="C273" s="98" t="e">
        <f>+'9.1 PFM_APry'!C273</f>
        <v>#REF!</v>
      </c>
      <c r="D273" s="98" t="e">
        <f>+'9.1 PFM_APry'!K273</f>
        <v>#REF!</v>
      </c>
      <c r="E273" s="98" t="e">
        <f>+'9.1 PFM_APry'!S273</f>
        <v>#REF!</v>
      </c>
    </row>
    <row r="274" spans="1:5" ht="13.5" hidden="1" customHeight="1" outlineLevel="1" x14ac:dyDescent="0.35">
      <c r="A274" s="89" t="e">
        <f>+'9.1 PFM_APry'!A274</f>
        <v>#VALUE!</v>
      </c>
      <c r="B274" s="91" t="e">
        <f>+'9.1 PFM_APry'!B274</f>
        <v>#VALUE!</v>
      </c>
      <c r="C274" s="98" t="e">
        <f>+'9.1 PFM_APry'!C274</f>
        <v>#REF!</v>
      </c>
      <c r="D274" s="98" t="e">
        <f>+'9.1 PFM_APry'!K274</f>
        <v>#REF!</v>
      </c>
      <c r="E274" s="98" t="e">
        <f>+'9.1 PFM_APry'!S274</f>
        <v>#REF!</v>
      </c>
    </row>
    <row r="275" spans="1:5" ht="13.5" hidden="1" customHeight="1" outlineLevel="1" x14ac:dyDescent="0.35">
      <c r="A275" s="89" t="e">
        <f>+'9.1 PFM_APry'!A275</f>
        <v>#VALUE!</v>
      </c>
      <c r="B275" s="91" t="e">
        <f>+'9.1 PFM_APry'!B275</f>
        <v>#VALUE!</v>
      </c>
      <c r="C275" s="98" t="e">
        <f>+'9.1 PFM_APry'!C275</f>
        <v>#REF!</v>
      </c>
      <c r="D275" s="98" t="e">
        <f>+'9.1 PFM_APry'!K275</f>
        <v>#REF!</v>
      </c>
      <c r="E275" s="98" t="e">
        <f>+'9.1 PFM_APry'!S275</f>
        <v>#REF!</v>
      </c>
    </row>
    <row r="276" spans="1:5" ht="13.5" hidden="1" customHeight="1" outlineLevel="1" x14ac:dyDescent="0.35">
      <c r="A276" s="322" t="e">
        <f>+'9.1 PFM_APry'!A276</f>
        <v>#VALUE!</v>
      </c>
      <c r="B276" s="323" t="e">
        <f>+'9.1 PFM_APry'!B276</f>
        <v>#VALUE!</v>
      </c>
      <c r="C276" s="324" t="e">
        <f>+'9.1 PFM_APry'!C276</f>
        <v>#REF!</v>
      </c>
      <c r="D276" s="324" t="e">
        <f>+'9.1 PFM_APry'!K276</f>
        <v>#REF!</v>
      </c>
      <c r="E276" s="324" t="e">
        <f>+'9.1 PFM_APry'!S276</f>
        <v>#REF!</v>
      </c>
    </row>
    <row r="277" spans="1:5" ht="13.5" hidden="1" customHeight="1" outlineLevel="1" x14ac:dyDescent="0.35">
      <c r="A277" s="89" t="e">
        <f>+'9.1 PFM_APry'!A277</f>
        <v>#VALUE!</v>
      </c>
      <c r="B277" s="91" t="e">
        <f>+'9.1 PFM_APry'!B277</f>
        <v>#VALUE!</v>
      </c>
      <c r="C277" s="98" t="e">
        <f>+'9.1 PFM_APry'!C277</f>
        <v>#REF!</v>
      </c>
      <c r="D277" s="98" t="e">
        <f>+'9.1 PFM_APry'!K277</f>
        <v>#REF!</v>
      </c>
      <c r="E277" s="98" t="e">
        <f>+'9.1 PFM_APry'!S277</f>
        <v>#REF!</v>
      </c>
    </row>
    <row r="278" spans="1:5" ht="13.5" hidden="1" customHeight="1" outlineLevel="1" x14ac:dyDescent="0.35">
      <c r="A278" s="89" t="e">
        <f>+'9.1 PFM_APry'!A278</f>
        <v>#VALUE!</v>
      </c>
      <c r="B278" s="91" t="e">
        <f>+'9.1 PFM_APry'!B278</f>
        <v>#VALUE!</v>
      </c>
      <c r="C278" s="98" t="e">
        <f>+'9.1 PFM_APry'!C278</f>
        <v>#REF!</v>
      </c>
      <c r="D278" s="98" t="e">
        <f>+'9.1 PFM_APry'!K278</f>
        <v>#REF!</v>
      </c>
      <c r="E278" s="98" t="e">
        <f>+'9.1 PFM_APry'!S278</f>
        <v>#REF!</v>
      </c>
    </row>
    <row r="279" spans="1:5" ht="13.5" hidden="1" customHeight="1" outlineLevel="1" x14ac:dyDescent="0.35">
      <c r="A279" s="326" t="e">
        <f>+'9.1 PFM_APry'!A279</f>
        <v>#VALUE!</v>
      </c>
      <c r="B279" s="327" t="e">
        <f>+'9.1 PFM_APry'!B279</f>
        <v>#VALUE!</v>
      </c>
      <c r="C279" s="328" t="e">
        <f>+'9.1 PFM_APry'!C279</f>
        <v>#REF!</v>
      </c>
      <c r="D279" s="328" t="e">
        <f>+'9.1 PFM_APry'!K279</f>
        <v>#REF!</v>
      </c>
      <c r="E279" s="328" t="e">
        <f>+'9.1 PFM_APry'!S279</f>
        <v>#REF!</v>
      </c>
    </row>
    <row r="280" spans="1:5" ht="13.5" hidden="1" customHeight="1" outlineLevel="1" x14ac:dyDescent="0.35">
      <c r="A280" s="322" t="e">
        <f>+'9.1 PFM_APry'!A280</f>
        <v>#VALUE!</v>
      </c>
      <c r="B280" s="323" t="e">
        <f>+'9.1 PFM_APry'!B280</f>
        <v>#VALUE!</v>
      </c>
      <c r="C280" s="324" t="e">
        <f>+'9.1 PFM_APry'!C280</f>
        <v>#REF!</v>
      </c>
      <c r="D280" s="324" t="e">
        <f>+'9.1 PFM_APry'!K280</f>
        <v>#REF!</v>
      </c>
      <c r="E280" s="324" t="e">
        <f>+'9.1 PFM_APry'!S280</f>
        <v>#REF!</v>
      </c>
    </row>
    <row r="281" spans="1:5" ht="13.5" hidden="1" customHeight="1" outlineLevel="1" x14ac:dyDescent="0.35">
      <c r="A281" s="89" t="e">
        <f>+'9.1 PFM_APry'!A281</f>
        <v>#VALUE!</v>
      </c>
      <c r="B281" s="91" t="e">
        <f>+'9.1 PFM_APry'!B281</f>
        <v>#VALUE!</v>
      </c>
      <c r="C281" s="98" t="e">
        <f>+'9.1 PFM_APry'!C281</f>
        <v>#REF!</v>
      </c>
      <c r="D281" s="98" t="e">
        <f>+'9.1 PFM_APry'!K281</f>
        <v>#REF!</v>
      </c>
      <c r="E281" s="98" t="e">
        <f>+'9.1 PFM_APry'!S281</f>
        <v>#REF!</v>
      </c>
    </row>
    <row r="282" spans="1:5" ht="13.5" hidden="1" customHeight="1" outlineLevel="1" x14ac:dyDescent="0.35">
      <c r="A282" s="89" t="e">
        <f>+'9.1 PFM_APry'!A282</f>
        <v>#VALUE!</v>
      </c>
      <c r="B282" s="91" t="e">
        <f>+'9.1 PFM_APry'!B282</f>
        <v>#VALUE!</v>
      </c>
      <c r="C282" s="98" t="e">
        <f>+'9.1 PFM_APry'!C282</f>
        <v>#REF!</v>
      </c>
      <c r="D282" s="98" t="e">
        <f>+'9.1 PFM_APry'!K282</f>
        <v>#REF!</v>
      </c>
      <c r="E282" s="98" t="e">
        <f>+'9.1 PFM_APry'!S282</f>
        <v>#REF!</v>
      </c>
    </row>
    <row r="283" spans="1:5" ht="13.5" hidden="1" customHeight="1" outlineLevel="1" x14ac:dyDescent="0.35">
      <c r="A283" s="89" t="e">
        <f>+'9.1 PFM_APry'!A283</f>
        <v>#VALUE!</v>
      </c>
      <c r="B283" s="91" t="e">
        <f>+'9.1 PFM_APry'!B283</f>
        <v>#VALUE!</v>
      </c>
      <c r="C283" s="98" t="e">
        <f>+'9.1 PFM_APry'!C283</f>
        <v>#REF!</v>
      </c>
      <c r="D283" s="98" t="e">
        <f>+'9.1 PFM_APry'!K283</f>
        <v>#REF!</v>
      </c>
      <c r="E283" s="98" t="e">
        <f>+'9.1 PFM_APry'!S283</f>
        <v>#REF!</v>
      </c>
    </row>
    <row r="284" spans="1:5" ht="13.5" hidden="1" customHeight="1" outlineLevel="1" x14ac:dyDescent="0.35">
      <c r="A284" s="322" t="e">
        <f>+'9.1 PFM_APry'!A284</f>
        <v>#VALUE!</v>
      </c>
      <c r="B284" s="323" t="e">
        <f>+'9.1 PFM_APry'!B284</f>
        <v>#VALUE!</v>
      </c>
      <c r="C284" s="324" t="e">
        <f>+'9.1 PFM_APry'!C284</f>
        <v>#REF!</v>
      </c>
      <c r="D284" s="324" t="e">
        <f>+'9.1 PFM_APry'!K284</f>
        <v>#REF!</v>
      </c>
      <c r="E284" s="324" t="e">
        <f>+'9.1 PFM_APry'!S284</f>
        <v>#REF!</v>
      </c>
    </row>
    <row r="285" spans="1:5" ht="13.5" hidden="1" customHeight="1" outlineLevel="1" x14ac:dyDescent="0.35">
      <c r="A285" s="89" t="e">
        <f>+'9.1 PFM_APry'!A285</f>
        <v>#VALUE!</v>
      </c>
      <c r="B285" s="91" t="e">
        <f>+'9.1 PFM_APry'!B285</f>
        <v>#VALUE!</v>
      </c>
      <c r="C285" s="98" t="e">
        <f>+'9.1 PFM_APry'!C285</f>
        <v>#REF!</v>
      </c>
      <c r="D285" s="98" t="e">
        <f>+'9.1 PFM_APry'!K285</f>
        <v>#REF!</v>
      </c>
      <c r="E285" s="98" t="e">
        <f>+'9.1 PFM_APry'!S285</f>
        <v>#REF!</v>
      </c>
    </row>
    <row r="286" spans="1:5" ht="13.5" hidden="1" customHeight="1" outlineLevel="1" x14ac:dyDescent="0.35">
      <c r="A286" s="89" t="e">
        <f>+'9.1 PFM_APry'!A286</f>
        <v>#VALUE!</v>
      </c>
      <c r="B286" s="91" t="e">
        <f>+'9.1 PFM_APry'!B286</f>
        <v>#VALUE!</v>
      </c>
      <c r="C286" s="98" t="e">
        <f>+'9.1 PFM_APry'!C286</f>
        <v>#REF!</v>
      </c>
      <c r="D286" s="98" t="e">
        <f>+'9.1 PFM_APry'!K286</f>
        <v>#REF!</v>
      </c>
      <c r="E286" s="98" t="e">
        <f>+'9.1 PFM_APry'!S286</f>
        <v>#REF!</v>
      </c>
    </row>
    <row r="287" spans="1:5" ht="13.5" hidden="1" customHeight="1" outlineLevel="1" x14ac:dyDescent="0.35">
      <c r="A287" s="326" t="e">
        <f>+'9.1 PFM_APry'!A287</f>
        <v>#VALUE!</v>
      </c>
      <c r="B287" s="327" t="e">
        <f>+'9.1 PFM_APry'!B287</f>
        <v>#VALUE!</v>
      </c>
      <c r="C287" s="328" t="e">
        <f>+'9.1 PFM_APry'!C287</f>
        <v>#REF!</v>
      </c>
      <c r="D287" s="328" t="e">
        <f>+'9.1 PFM_APry'!K287</f>
        <v>#REF!</v>
      </c>
      <c r="E287" s="328" t="e">
        <f>+'9.1 PFM_APry'!S287</f>
        <v>#REF!</v>
      </c>
    </row>
    <row r="288" spans="1:5" ht="13.5" hidden="1" customHeight="1" outlineLevel="1" x14ac:dyDescent="0.35">
      <c r="A288" s="322" t="e">
        <f>+'9.1 PFM_APry'!A288</f>
        <v>#VALUE!</v>
      </c>
      <c r="B288" s="323" t="e">
        <f>+'9.1 PFM_APry'!B288</f>
        <v>#VALUE!</v>
      </c>
      <c r="C288" s="324" t="e">
        <f>+'9.1 PFM_APry'!C288</f>
        <v>#REF!</v>
      </c>
      <c r="D288" s="324" t="e">
        <f>+'9.1 PFM_APry'!K288</f>
        <v>#REF!</v>
      </c>
      <c r="E288" s="324" t="e">
        <f>+'9.1 PFM_APry'!S288</f>
        <v>#REF!</v>
      </c>
    </row>
    <row r="289" spans="1:5" ht="13.5" hidden="1" customHeight="1" outlineLevel="1" x14ac:dyDescent="0.35">
      <c r="A289" s="89" t="e">
        <f>+'9.1 PFM_APry'!A289</f>
        <v>#VALUE!</v>
      </c>
      <c r="B289" s="91" t="e">
        <f>+'9.1 PFM_APry'!B289</f>
        <v>#VALUE!</v>
      </c>
      <c r="C289" s="98" t="e">
        <f>+'9.1 PFM_APry'!C289</f>
        <v>#REF!</v>
      </c>
      <c r="D289" s="98" t="e">
        <f>+'9.1 PFM_APry'!K289</f>
        <v>#REF!</v>
      </c>
      <c r="E289" s="98" t="e">
        <f>+'9.1 PFM_APry'!S289</f>
        <v>#REF!</v>
      </c>
    </row>
    <row r="290" spans="1:5" ht="13.5" hidden="1" customHeight="1" outlineLevel="1" x14ac:dyDescent="0.35">
      <c r="A290" s="89" t="e">
        <f>+'9.1 PFM_APry'!A290</f>
        <v>#VALUE!</v>
      </c>
      <c r="B290" s="91" t="e">
        <f>+'9.1 PFM_APry'!B290</f>
        <v>#VALUE!</v>
      </c>
      <c r="C290" s="98" t="e">
        <f>+'9.1 PFM_APry'!C290</f>
        <v>#REF!</v>
      </c>
      <c r="D290" s="98" t="e">
        <f>+'9.1 PFM_APry'!K290</f>
        <v>#REF!</v>
      </c>
      <c r="E290" s="98" t="e">
        <f>+'9.1 PFM_APry'!S290</f>
        <v>#REF!</v>
      </c>
    </row>
    <row r="291" spans="1:5" ht="13.5" hidden="1" customHeight="1" outlineLevel="1" x14ac:dyDescent="0.35">
      <c r="A291" s="89" t="e">
        <f>+'9.1 PFM_APry'!A291</f>
        <v>#VALUE!</v>
      </c>
      <c r="B291" s="91" t="e">
        <f>+'9.1 PFM_APry'!B291</f>
        <v>#VALUE!</v>
      </c>
      <c r="C291" s="98" t="e">
        <f>+'9.1 PFM_APry'!C291</f>
        <v>#REF!</v>
      </c>
      <c r="D291" s="98" t="e">
        <f>+'9.1 PFM_APry'!K291</f>
        <v>#REF!</v>
      </c>
      <c r="E291" s="98" t="e">
        <f>+'9.1 PFM_APry'!S291</f>
        <v>#REF!</v>
      </c>
    </row>
    <row r="292" spans="1:5" ht="13.5" hidden="1" customHeight="1" outlineLevel="1" x14ac:dyDescent="0.35">
      <c r="A292" s="322" t="e">
        <f>+'9.1 PFM_APry'!A292</f>
        <v>#VALUE!</v>
      </c>
      <c r="B292" s="323" t="e">
        <f>+'9.1 PFM_APry'!B292</f>
        <v>#VALUE!</v>
      </c>
      <c r="C292" s="324" t="e">
        <f>+'9.1 PFM_APry'!C292</f>
        <v>#REF!</v>
      </c>
      <c r="D292" s="324" t="e">
        <f>+'9.1 PFM_APry'!K292</f>
        <v>#REF!</v>
      </c>
      <c r="E292" s="324" t="e">
        <f>+'9.1 PFM_APry'!S292</f>
        <v>#REF!</v>
      </c>
    </row>
    <row r="293" spans="1:5" ht="13.5" hidden="1" customHeight="1" outlineLevel="1" x14ac:dyDescent="0.35">
      <c r="A293" s="89" t="e">
        <f>+'9.1 PFM_APry'!A293</f>
        <v>#VALUE!</v>
      </c>
      <c r="B293" s="91" t="e">
        <f>+'9.1 PFM_APry'!B293</f>
        <v>#VALUE!</v>
      </c>
      <c r="C293" s="98" t="e">
        <f>+'9.1 PFM_APry'!C293</f>
        <v>#REF!</v>
      </c>
      <c r="D293" s="98" t="e">
        <f>+'9.1 PFM_APry'!K293</f>
        <v>#REF!</v>
      </c>
      <c r="E293" s="98" t="e">
        <f>+'9.1 PFM_APry'!S293</f>
        <v>#REF!</v>
      </c>
    </row>
    <row r="294" spans="1:5" ht="13.5" hidden="1" customHeight="1" outlineLevel="1" x14ac:dyDescent="0.35">
      <c r="A294" s="89" t="e">
        <f>+'9.1 PFM_APry'!A294</f>
        <v>#VALUE!</v>
      </c>
      <c r="B294" s="91" t="e">
        <f>+'9.1 PFM_APry'!B294</f>
        <v>#VALUE!</v>
      </c>
      <c r="C294" s="98" t="e">
        <f>+'9.1 PFM_APry'!C294</f>
        <v>#REF!</v>
      </c>
      <c r="D294" s="98" t="e">
        <f>+'9.1 PFM_APry'!K294</f>
        <v>#REF!</v>
      </c>
      <c r="E294" s="98" t="e">
        <f>+'9.1 PFM_APry'!S294</f>
        <v>#REF!</v>
      </c>
    </row>
    <row r="295" spans="1:5" ht="13.5" hidden="1" customHeight="1" outlineLevel="1" x14ac:dyDescent="0.35">
      <c r="A295" s="326" t="e">
        <f>+'9.1 PFM_APry'!A295</f>
        <v>#VALUE!</v>
      </c>
      <c r="B295" s="327" t="e">
        <f>+'9.1 PFM_APry'!B295</f>
        <v>#VALUE!</v>
      </c>
      <c r="C295" s="328" t="e">
        <f>+'9.1 PFM_APry'!C295</f>
        <v>#REF!</v>
      </c>
      <c r="D295" s="328" t="e">
        <f>+'9.1 PFM_APry'!K295</f>
        <v>#REF!</v>
      </c>
      <c r="E295" s="328" t="e">
        <f>+'9.1 PFM_APry'!S295</f>
        <v>#REF!</v>
      </c>
    </row>
    <row r="296" spans="1:5" ht="13.5" hidden="1" customHeight="1" outlineLevel="1" x14ac:dyDescent="0.35">
      <c r="A296" s="322" t="e">
        <f>+'9.1 PFM_APry'!A296</f>
        <v>#VALUE!</v>
      </c>
      <c r="B296" s="323" t="e">
        <f>+'9.1 PFM_APry'!B296</f>
        <v>#VALUE!</v>
      </c>
      <c r="C296" s="324" t="e">
        <f>+'9.1 PFM_APry'!C296</f>
        <v>#REF!</v>
      </c>
      <c r="D296" s="324" t="e">
        <f>+'9.1 PFM_APry'!K296</f>
        <v>#REF!</v>
      </c>
      <c r="E296" s="324" t="e">
        <f>+'9.1 PFM_APry'!S296</f>
        <v>#REF!</v>
      </c>
    </row>
    <row r="297" spans="1:5" ht="13.5" hidden="1" customHeight="1" outlineLevel="1" x14ac:dyDescent="0.35">
      <c r="A297" s="89" t="e">
        <f>+'9.1 PFM_APry'!A297</f>
        <v>#VALUE!</v>
      </c>
      <c r="B297" s="91" t="e">
        <f>+'9.1 PFM_APry'!B297</f>
        <v>#VALUE!</v>
      </c>
      <c r="C297" s="98" t="e">
        <f>+'9.1 PFM_APry'!C297</f>
        <v>#REF!</v>
      </c>
      <c r="D297" s="98" t="e">
        <f>+'9.1 PFM_APry'!K297</f>
        <v>#REF!</v>
      </c>
      <c r="E297" s="98" t="e">
        <f>+'9.1 PFM_APry'!S297</f>
        <v>#REF!</v>
      </c>
    </row>
    <row r="298" spans="1:5" ht="13.5" hidden="1" customHeight="1" outlineLevel="1" x14ac:dyDescent="0.35">
      <c r="A298" s="89" t="e">
        <f>+'9.1 PFM_APry'!A298</f>
        <v>#VALUE!</v>
      </c>
      <c r="B298" s="91" t="e">
        <f>+'9.1 PFM_APry'!B298</f>
        <v>#VALUE!</v>
      </c>
      <c r="C298" s="98" t="e">
        <f>+'9.1 PFM_APry'!C298</f>
        <v>#REF!</v>
      </c>
      <c r="D298" s="98" t="e">
        <f>+'9.1 PFM_APry'!K298</f>
        <v>#REF!</v>
      </c>
      <c r="E298" s="98" t="e">
        <f>+'9.1 PFM_APry'!S298</f>
        <v>#REF!</v>
      </c>
    </row>
    <row r="299" spans="1:5" ht="13.5" hidden="1" customHeight="1" outlineLevel="1" x14ac:dyDescent="0.35">
      <c r="A299" s="89" t="e">
        <f>+'9.1 PFM_APry'!A299</f>
        <v>#VALUE!</v>
      </c>
      <c r="B299" s="91" t="e">
        <f>+'9.1 PFM_APry'!B299</f>
        <v>#VALUE!</v>
      </c>
      <c r="C299" s="98" t="e">
        <f>+'9.1 PFM_APry'!C299</f>
        <v>#REF!</v>
      </c>
      <c r="D299" s="98" t="e">
        <f>+'9.1 PFM_APry'!K299</f>
        <v>#REF!</v>
      </c>
      <c r="E299" s="98" t="e">
        <f>+'9.1 PFM_APry'!S299</f>
        <v>#REF!</v>
      </c>
    </row>
    <row r="300" spans="1:5" ht="13.5" hidden="1" customHeight="1" outlineLevel="1" x14ac:dyDescent="0.35">
      <c r="A300" s="322" t="e">
        <f>+'9.1 PFM_APry'!A300</f>
        <v>#VALUE!</v>
      </c>
      <c r="B300" s="323" t="e">
        <f>+'9.1 PFM_APry'!B300</f>
        <v>#VALUE!</v>
      </c>
      <c r="C300" s="324" t="e">
        <f>+'9.1 PFM_APry'!C300</f>
        <v>#REF!</v>
      </c>
      <c r="D300" s="324" t="e">
        <f>+'9.1 PFM_APry'!K300</f>
        <v>#REF!</v>
      </c>
      <c r="E300" s="324" t="e">
        <f>+'9.1 PFM_APry'!S300</f>
        <v>#REF!</v>
      </c>
    </row>
    <row r="301" spans="1:5" ht="13.5" hidden="1" customHeight="1" outlineLevel="1" x14ac:dyDescent="0.35">
      <c r="A301" s="89" t="e">
        <f>+'9.1 PFM_APry'!A301</f>
        <v>#VALUE!</v>
      </c>
      <c r="B301" s="91" t="e">
        <f>+'9.1 PFM_APry'!B301</f>
        <v>#VALUE!</v>
      </c>
      <c r="C301" s="98" t="e">
        <f>+'9.1 PFM_APry'!C301</f>
        <v>#REF!</v>
      </c>
      <c r="D301" s="98" t="e">
        <f>+'9.1 PFM_APry'!K301</f>
        <v>#REF!</v>
      </c>
      <c r="E301" s="98" t="e">
        <f>+'9.1 PFM_APry'!S301</f>
        <v>#REF!</v>
      </c>
    </row>
    <row r="302" spans="1:5" ht="13.5" hidden="1" customHeight="1" outlineLevel="1" x14ac:dyDescent="0.35">
      <c r="A302" s="89" t="e">
        <f>+'9.1 PFM_APry'!A302</f>
        <v>#VALUE!</v>
      </c>
      <c r="B302" s="91" t="e">
        <f>+'9.1 PFM_APry'!B302</f>
        <v>#VALUE!</v>
      </c>
      <c r="C302" s="98" t="e">
        <f>+'9.1 PFM_APry'!C302</f>
        <v>#REF!</v>
      </c>
      <c r="D302" s="98" t="e">
        <f>+'9.1 PFM_APry'!K302</f>
        <v>#REF!</v>
      </c>
      <c r="E302" s="98" t="e">
        <f>+'9.1 PFM_APry'!S302</f>
        <v>#REF!</v>
      </c>
    </row>
    <row r="303" spans="1:5" ht="13.5" hidden="1" customHeight="1" outlineLevel="1" x14ac:dyDescent="0.35">
      <c r="A303" s="89" t="e">
        <f>+'9.1 PFM_APry'!A303</f>
        <v>#VALUE!</v>
      </c>
      <c r="B303" s="91" t="e">
        <f>+'9.1 PFM_APry'!B303</f>
        <v>#VALUE!</v>
      </c>
      <c r="C303" s="98" t="e">
        <f>+'9.1 PFM_APry'!C303</f>
        <v>#REF!</v>
      </c>
      <c r="D303" s="98" t="e">
        <f>+'9.1 PFM_APry'!K303</f>
        <v>#REF!</v>
      </c>
      <c r="E303" s="98" t="e">
        <f>+'9.1 PFM_APry'!S303</f>
        <v>#REF!</v>
      </c>
    </row>
    <row r="304" spans="1:5" ht="13.5" customHeight="1" x14ac:dyDescent="0.35">
      <c r="A304" s="85" t="e">
        <f>+'9.1 PFM_APry'!A304</f>
        <v>#VALUE!</v>
      </c>
      <c r="B304" s="111" t="e">
        <f>+'9.1 PFM_APry'!B304</f>
        <v>#VALUE!</v>
      </c>
      <c r="C304" s="86" t="e">
        <f>+'9.1 PFM_APry'!C304</f>
        <v>#REF!</v>
      </c>
      <c r="D304" s="86" t="e">
        <f>+'9.1 PFM_APry'!K304</f>
        <v>#REF!</v>
      </c>
      <c r="E304" s="86" t="e">
        <f>+'9.1 PFM_APry'!S304</f>
        <v>#REF!</v>
      </c>
    </row>
    <row r="305" spans="1:5" ht="13.5" hidden="1" customHeight="1" outlineLevel="1" x14ac:dyDescent="0.35">
      <c r="A305" s="326" t="e">
        <f>+'9.1 PFM_APry'!A305</f>
        <v>#VALUE!</v>
      </c>
      <c r="B305" s="327" t="e">
        <f>+'9.1 PFM_APry'!B305</f>
        <v>#VALUE!</v>
      </c>
      <c r="C305" s="328" t="e">
        <f>+'9.1 PFM_APry'!C305</f>
        <v>#REF!</v>
      </c>
      <c r="D305" s="328" t="e">
        <f>+'9.1 PFM_APry'!K305</f>
        <v>#REF!</v>
      </c>
      <c r="E305" s="328" t="e">
        <f>+'9.1 PFM_APry'!S305</f>
        <v>#REF!</v>
      </c>
    </row>
    <row r="306" spans="1:5" ht="13.5" hidden="1" customHeight="1" outlineLevel="1" x14ac:dyDescent="0.35">
      <c r="A306" s="322" t="e">
        <f>+'9.1 PFM_APry'!A306</f>
        <v>#VALUE!</v>
      </c>
      <c r="B306" s="323" t="e">
        <f>+'9.1 PFM_APry'!B306</f>
        <v>#VALUE!</v>
      </c>
      <c r="C306" s="324" t="e">
        <f>+'9.1 PFM_APry'!C306</f>
        <v>#REF!</v>
      </c>
      <c r="D306" s="324" t="e">
        <f>+'9.1 PFM_APry'!K306</f>
        <v>#REF!</v>
      </c>
      <c r="E306" s="324" t="e">
        <f>+'9.1 PFM_APry'!S306</f>
        <v>#REF!</v>
      </c>
    </row>
    <row r="307" spans="1:5" ht="13.5" hidden="1" customHeight="1" outlineLevel="1" x14ac:dyDescent="0.35">
      <c r="A307" s="89" t="e">
        <f>+'9.1 PFM_APry'!A307</f>
        <v>#VALUE!</v>
      </c>
      <c r="B307" s="91" t="e">
        <f>+'9.1 PFM_APry'!B307</f>
        <v>#VALUE!</v>
      </c>
      <c r="C307" s="98" t="e">
        <f>+'9.1 PFM_APry'!C307</f>
        <v>#REF!</v>
      </c>
      <c r="D307" s="98" t="e">
        <f>+'9.1 PFM_APry'!K307</f>
        <v>#REF!</v>
      </c>
      <c r="E307" s="98" t="e">
        <f>+'9.1 PFM_APry'!S307</f>
        <v>#REF!</v>
      </c>
    </row>
    <row r="308" spans="1:5" ht="13.5" hidden="1" customHeight="1" outlineLevel="1" x14ac:dyDescent="0.35">
      <c r="A308" s="89" t="e">
        <f>+'9.1 PFM_APry'!A308</f>
        <v>#VALUE!</v>
      </c>
      <c r="B308" s="91" t="e">
        <f>+'9.1 PFM_APry'!B308</f>
        <v>#VALUE!</v>
      </c>
      <c r="C308" s="98" t="e">
        <f>+'9.1 PFM_APry'!C308</f>
        <v>#REF!</v>
      </c>
      <c r="D308" s="98" t="e">
        <f>+'9.1 PFM_APry'!K308</f>
        <v>#REF!</v>
      </c>
      <c r="E308" s="98" t="e">
        <f>+'9.1 PFM_APry'!S308</f>
        <v>#REF!</v>
      </c>
    </row>
    <row r="309" spans="1:5" ht="13.5" hidden="1" customHeight="1" outlineLevel="1" x14ac:dyDescent="0.35">
      <c r="A309" s="89" t="e">
        <f>+'9.1 PFM_APry'!A309</f>
        <v>#VALUE!</v>
      </c>
      <c r="B309" s="91" t="e">
        <f>+'9.1 PFM_APry'!B309</f>
        <v>#VALUE!</v>
      </c>
      <c r="C309" s="98" t="e">
        <f>+'9.1 PFM_APry'!C309</f>
        <v>#REF!</v>
      </c>
      <c r="D309" s="98" t="e">
        <f>+'9.1 PFM_APry'!K309</f>
        <v>#REF!</v>
      </c>
      <c r="E309" s="98" t="e">
        <f>+'9.1 PFM_APry'!S309</f>
        <v>#REF!</v>
      </c>
    </row>
    <row r="310" spans="1:5" ht="13.5" hidden="1" customHeight="1" outlineLevel="1" x14ac:dyDescent="0.35">
      <c r="A310" s="89" t="e">
        <f>+'9.1 PFM_APry'!A310</f>
        <v>#VALUE!</v>
      </c>
      <c r="B310" s="91" t="e">
        <f>+'9.1 PFM_APry'!B310</f>
        <v>#VALUE!</v>
      </c>
      <c r="C310" s="98" t="e">
        <f>+'9.1 PFM_APry'!C310</f>
        <v>#REF!</v>
      </c>
      <c r="D310" s="98" t="e">
        <f>+'9.1 PFM_APry'!K310</f>
        <v>#REF!</v>
      </c>
      <c r="E310" s="98" t="e">
        <f>+'9.1 PFM_APry'!S310</f>
        <v>#REF!</v>
      </c>
    </row>
    <row r="311" spans="1:5" ht="13.5" hidden="1" customHeight="1" outlineLevel="1" x14ac:dyDescent="0.35">
      <c r="A311" s="89" t="e">
        <f>+'9.1 PFM_APry'!A311</f>
        <v>#VALUE!</v>
      </c>
      <c r="B311" s="91" t="e">
        <f>+'9.1 PFM_APry'!B311</f>
        <v>#VALUE!</v>
      </c>
      <c r="C311" s="98" t="e">
        <f>+'9.1 PFM_APry'!C311</f>
        <v>#REF!</v>
      </c>
      <c r="D311" s="98" t="e">
        <f>+'9.1 PFM_APry'!K311</f>
        <v>#REF!</v>
      </c>
      <c r="E311" s="98" t="e">
        <f>+'9.1 PFM_APry'!S311</f>
        <v>#REF!</v>
      </c>
    </row>
    <row r="312" spans="1:5" ht="13.5" hidden="1" customHeight="1" outlineLevel="1" x14ac:dyDescent="0.35">
      <c r="A312" s="89" t="e">
        <f>+'9.1 PFM_APry'!A312</f>
        <v>#VALUE!</v>
      </c>
      <c r="B312" s="91" t="e">
        <f>+'9.1 PFM_APry'!B312</f>
        <v>#VALUE!</v>
      </c>
      <c r="C312" s="98" t="e">
        <f>+'9.1 PFM_APry'!C312</f>
        <v>#REF!</v>
      </c>
      <c r="D312" s="98" t="e">
        <f>+'9.1 PFM_APry'!K312</f>
        <v>#REF!</v>
      </c>
      <c r="E312" s="98" t="e">
        <f>+'9.1 PFM_APry'!S312</f>
        <v>#REF!</v>
      </c>
    </row>
    <row r="313" spans="1:5" ht="13.5" hidden="1" customHeight="1" outlineLevel="1" x14ac:dyDescent="0.35">
      <c r="A313" s="322" t="e">
        <f>+'9.1 PFM_APry'!A313</f>
        <v>#VALUE!</v>
      </c>
      <c r="B313" s="323" t="e">
        <f>+'9.1 PFM_APry'!B313</f>
        <v>#VALUE!</v>
      </c>
      <c r="C313" s="324" t="e">
        <f>+'9.1 PFM_APry'!C313</f>
        <v>#REF!</v>
      </c>
      <c r="D313" s="324" t="e">
        <f>+'9.1 PFM_APry'!K313</f>
        <v>#REF!</v>
      </c>
      <c r="E313" s="324" t="e">
        <f>+'9.1 PFM_APry'!S313</f>
        <v>#REF!</v>
      </c>
    </row>
    <row r="314" spans="1:5" ht="13.5" hidden="1" customHeight="1" outlineLevel="1" x14ac:dyDescent="0.35">
      <c r="A314" s="89" t="e">
        <f>+'9.1 PFM_APry'!A314</f>
        <v>#VALUE!</v>
      </c>
      <c r="B314" s="91" t="e">
        <f>+'9.1 PFM_APry'!B314</f>
        <v>#VALUE!</v>
      </c>
      <c r="C314" s="98" t="e">
        <f>+'9.1 PFM_APry'!C314</f>
        <v>#REF!</v>
      </c>
      <c r="D314" s="98" t="e">
        <f>+'9.1 PFM_APry'!K314</f>
        <v>#REF!</v>
      </c>
      <c r="E314" s="98" t="e">
        <f>+'9.1 PFM_APry'!S314</f>
        <v>#REF!</v>
      </c>
    </row>
    <row r="315" spans="1:5" ht="13.5" hidden="1" customHeight="1" outlineLevel="1" x14ac:dyDescent="0.35">
      <c r="A315" s="89" t="e">
        <f>+'9.1 PFM_APry'!A315</f>
        <v>#VALUE!</v>
      </c>
      <c r="B315" s="91" t="e">
        <f>+'9.1 PFM_APry'!B315</f>
        <v>#VALUE!</v>
      </c>
      <c r="C315" s="98" t="e">
        <f>+'9.1 PFM_APry'!C315</f>
        <v>#REF!</v>
      </c>
      <c r="D315" s="98" t="e">
        <f>+'9.1 PFM_APry'!K315</f>
        <v>#REF!</v>
      </c>
      <c r="E315" s="98" t="e">
        <f>+'9.1 PFM_APry'!S315</f>
        <v>#REF!</v>
      </c>
    </row>
    <row r="316" spans="1:5" ht="13.5" hidden="1" customHeight="1" outlineLevel="1" x14ac:dyDescent="0.35">
      <c r="A316" s="326" t="e">
        <f>+'9.1 PFM_APry'!A316</f>
        <v>#VALUE!</v>
      </c>
      <c r="B316" s="327" t="e">
        <f>+'9.1 PFM_APry'!B316</f>
        <v>#VALUE!</v>
      </c>
      <c r="C316" s="328" t="e">
        <f>+'9.1 PFM_APry'!C316</f>
        <v>#REF!</v>
      </c>
      <c r="D316" s="328" t="e">
        <f>+'9.1 PFM_APry'!K316</f>
        <v>#REF!</v>
      </c>
      <c r="E316" s="328" t="e">
        <f>+'9.1 PFM_APry'!S316</f>
        <v>#REF!</v>
      </c>
    </row>
    <row r="317" spans="1:5" ht="13.5" hidden="1" customHeight="1" outlineLevel="1" x14ac:dyDescent="0.35">
      <c r="A317" s="322" t="e">
        <f>+'9.1 PFM_APry'!A317</f>
        <v>#VALUE!</v>
      </c>
      <c r="B317" s="323" t="e">
        <f>+'9.1 PFM_APry'!B317</f>
        <v>#VALUE!</v>
      </c>
      <c r="C317" s="324" t="e">
        <f>+'9.1 PFM_APry'!C317</f>
        <v>#REF!</v>
      </c>
      <c r="D317" s="324" t="e">
        <f>+'9.1 PFM_APry'!K317</f>
        <v>#REF!</v>
      </c>
      <c r="E317" s="324" t="e">
        <f>+'9.1 PFM_APry'!S317</f>
        <v>#REF!</v>
      </c>
    </row>
    <row r="318" spans="1:5" ht="13.5" hidden="1" customHeight="1" outlineLevel="1" x14ac:dyDescent="0.35">
      <c r="A318" s="89" t="e">
        <f>+'9.1 PFM_APry'!A318</f>
        <v>#VALUE!</v>
      </c>
      <c r="B318" s="91" t="e">
        <f>+'9.1 PFM_APry'!B318</f>
        <v>#VALUE!</v>
      </c>
      <c r="C318" s="98" t="e">
        <f>+'9.1 PFM_APry'!C318</f>
        <v>#REF!</v>
      </c>
      <c r="D318" s="98" t="e">
        <f>+'9.1 PFM_APry'!K318</f>
        <v>#REF!</v>
      </c>
      <c r="E318" s="98" t="e">
        <f>+'9.1 PFM_APry'!S318</f>
        <v>#REF!</v>
      </c>
    </row>
    <row r="319" spans="1:5" ht="13.5" hidden="1" customHeight="1" outlineLevel="1" x14ac:dyDescent="0.35">
      <c r="A319" s="89" t="e">
        <f>+'9.1 PFM_APry'!A319</f>
        <v>#VALUE!</v>
      </c>
      <c r="B319" s="91" t="e">
        <f>+'9.1 PFM_APry'!B319</f>
        <v>#VALUE!</v>
      </c>
      <c r="C319" s="98" t="e">
        <f>+'9.1 PFM_APry'!C319</f>
        <v>#REF!</v>
      </c>
      <c r="D319" s="98" t="e">
        <f>+'9.1 PFM_APry'!K319</f>
        <v>#REF!</v>
      </c>
      <c r="E319" s="98" t="e">
        <f>+'9.1 PFM_APry'!S319</f>
        <v>#REF!</v>
      </c>
    </row>
    <row r="320" spans="1:5" ht="13.5" hidden="1" customHeight="1" outlineLevel="1" x14ac:dyDescent="0.35">
      <c r="A320" s="89" t="e">
        <f>+'9.1 PFM_APry'!A320</f>
        <v>#VALUE!</v>
      </c>
      <c r="B320" s="91" t="e">
        <f>+'9.1 PFM_APry'!B320</f>
        <v>#VALUE!</v>
      </c>
      <c r="C320" s="98" t="e">
        <f>+'9.1 PFM_APry'!C320</f>
        <v>#REF!</v>
      </c>
      <c r="D320" s="98" t="e">
        <f>+'9.1 PFM_APry'!K320</f>
        <v>#REF!</v>
      </c>
      <c r="E320" s="98" t="e">
        <f>+'9.1 PFM_APry'!S320</f>
        <v>#REF!</v>
      </c>
    </row>
    <row r="321" spans="1:5" ht="13.5" hidden="1" customHeight="1" outlineLevel="1" x14ac:dyDescent="0.35">
      <c r="A321" s="89" t="e">
        <f>+'9.1 PFM_APry'!A321</f>
        <v>#VALUE!</v>
      </c>
      <c r="B321" s="91" t="e">
        <f>+'9.1 PFM_APry'!B321</f>
        <v>#VALUE!</v>
      </c>
      <c r="C321" s="98" t="e">
        <f>+'9.1 PFM_APry'!C321</f>
        <v>#REF!</v>
      </c>
      <c r="D321" s="98" t="e">
        <f>+'9.1 PFM_APry'!K321</f>
        <v>#REF!</v>
      </c>
      <c r="E321" s="98" t="e">
        <f>+'9.1 PFM_APry'!S321</f>
        <v>#REF!</v>
      </c>
    </row>
    <row r="322" spans="1:5" ht="13.5" hidden="1" customHeight="1" outlineLevel="1" x14ac:dyDescent="0.35">
      <c r="A322" s="89" t="e">
        <f>+'9.1 PFM_APry'!A322</f>
        <v>#VALUE!</v>
      </c>
      <c r="B322" s="91" t="e">
        <f>+'9.1 PFM_APry'!B322</f>
        <v>#VALUE!</v>
      </c>
      <c r="C322" s="98" t="e">
        <f>+'9.1 PFM_APry'!C322</f>
        <v>#REF!</v>
      </c>
      <c r="D322" s="98" t="e">
        <f>+'9.1 PFM_APry'!K322</f>
        <v>#REF!</v>
      </c>
      <c r="E322" s="98" t="e">
        <f>+'9.1 PFM_APry'!S322</f>
        <v>#REF!</v>
      </c>
    </row>
    <row r="323" spans="1:5" ht="13.5" hidden="1" customHeight="1" outlineLevel="1" x14ac:dyDescent="0.35">
      <c r="A323" s="89" t="e">
        <f>+'9.1 PFM_APry'!A323</f>
        <v>#VALUE!</v>
      </c>
      <c r="B323" s="91" t="e">
        <f>+'9.1 PFM_APry'!B323</f>
        <v>#VALUE!</v>
      </c>
      <c r="C323" s="98" t="e">
        <f>+'9.1 PFM_APry'!C323</f>
        <v>#REF!</v>
      </c>
      <c r="D323" s="98" t="e">
        <f>+'9.1 PFM_APry'!K323</f>
        <v>#REF!</v>
      </c>
      <c r="E323" s="98" t="e">
        <f>+'9.1 PFM_APry'!S323</f>
        <v>#REF!</v>
      </c>
    </row>
    <row r="324" spans="1:5" ht="13.5" hidden="1" customHeight="1" outlineLevel="1" x14ac:dyDescent="0.35">
      <c r="A324" s="322" t="e">
        <f>+'9.1 PFM_APry'!A324</f>
        <v>#VALUE!</v>
      </c>
      <c r="B324" s="323" t="e">
        <f>+'9.1 PFM_APry'!B324</f>
        <v>#VALUE!</v>
      </c>
      <c r="C324" s="324" t="e">
        <f>+'9.1 PFM_APry'!C324</f>
        <v>#REF!</v>
      </c>
      <c r="D324" s="324" t="e">
        <f>+'9.1 PFM_APry'!K324</f>
        <v>#REF!</v>
      </c>
      <c r="E324" s="324" t="e">
        <f>+'9.1 PFM_APry'!S324</f>
        <v>#REF!</v>
      </c>
    </row>
    <row r="325" spans="1:5" ht="13.5" hidden="1" customHeight="1" outlineLevel="1" x14ac:dyDescent="0.35">
      <c r="A325" s="89" t="e">
        <f>+'9.1 PFM_APry'!A325</f>
        <v>#VALUE!</v>
      </c>
      <c r="B325" s="91" t="e">
        <f>+'9.1 PFM_APry'!B325</f>
        <v>#VALUE!</v>
      </c>
      <c r="C325" s="98" t="e">
        <f>+'9.1 PFM_APry'!C325</f>
        <v>#REF!</v>
      </c>
      <c r="D325" s="98" t="e">
        <f>+'9.1 PFM_APry'!K325</f>
        <v>#REF!</v>
      </c>
      <c r="E325" s="98" t="e">
        <f>+'9.1 PFM_APry'!S325</f>
        <v>#REF!</v>
      </c>
    </row>
    <row r="326" spans="1:5" ht="13.5" hidden="1" customHeight="1" outlineLevel="1" x14ac:dyDescent="0.35">
      <c r="A326" s="89" t="e">
        <f>+'9.1 PFM_APry'!A326</f>
        <v>#VALUE!</v>
      </c>
      <c r="B326" s="91" t="e">
        <f>+'9.1 PFM_APry'!B326</f>
        <v>#VALUE!</v>
      </c>
      <c r="C326" s="98" t="e">
        <f>+'9.1 PFM_APry'!C326</f>
        <v>#REF!</v>
      </c>
      <c r="D326" s="98" t="e">
        <f>+'9.1 PFM_APry'!K326</f>
        <v>#REF!</v>
      </c>
      <c r="E326" s="98" t="e">
        <f>+'9.1 PFM_APry'!S326</f>
        <v>#REF!</v>
      </c>
    </row>
    <row r="327" spans="1:5" ht="13.5" hidden="1" customHeight="1" outlineLevel="1" x14ac:dyDescent="0.35">
      <c r="A327" s="326" t="e">
        <f>+'9.1 PFM_APry'!A327</f>
        <v>#VALUE!</v>
      </c>
      <c r="B327" s="327" t="e">
        <f>+'9.1 PFM_APry'!B327</f>
        <v>#VALUE!</v>
      </c>
      <c r="C327" s="328" t="e">
        <f>+'9.1 PFM_APry'!C327</f>
        <v>#REF!</v>
      </c>
      <c r="D327" s="328" t="e">
        <f>+'9.1 PFM_APry'!K327</f>
        <v>#REF!</v>
      </c>
      <c r="E327" s="328" t="e">
        <f>+'9.1 PFM_APry'!S327</f>
        <v>#REF!</v>
      </c>
    </row>
    <row r="328" spans="1:5" ht="13.5" hidden="1" customHeight="1" outlineLevel="1" x14ac:dyDescent="0.35">
      <c r="A328" s="322" t="e">
        <f>+'9.1 PFM_APry'!A328</f>
        <v>#VALUE!</v>
      </c>
      <c r="B328" s="323" t="e">
        <f>+'9.1 PFM_APry'!B328</f>
        <v>#VALUE!</v>
      </c>
      <c r="C328" s="324" t="e">
        <f>+'9.1 PFM_APry'!C328</f>
        <v>#REF!</v>
      </c>
      <c r="D328" s="324" t="e">
        <f>+'9.1 PFM_APry'!K328</f>
        <v>#REF!</v>
      </c>
      <c r="E328" s="324" t="e">
        <f>+'9.1 PFM_APry'!S328</f>
        <v>#REF!</v>
      </c>
    </row>
    <row r="329" spans="1:5" ht="13.5" hidden="1" customHeight="1" outlineLevel="1" x14ac:dyDescent="0.35">
      <c r="A329" s="89" t="e">
        <f>+'9.1 PFM_APry'!A329</f>
        <v>#VALUE!</v>
      </c>
      <c r="B329" s="91" t="e">
        <f>+'9.1 PFM_APry'!B329</f>
        <v>#VALUE!</v>
      </c>
      <c r="C329" s="98" t="e">
        <f>+'9.1 PFM_APry'!C329</f>
        <v>#REF!</v>
      </c>
      <c r="D329" s="98" t="e">
        <f>+'9.1 PFM_APry'!K329</f>
        <v>#REF!</v>
      </c>
      <c r="E329" s="98" t="e">
        <f>+'9.1 PFM_APry'!S329</f>
        <v>#REF!</v>
      </c>
    </row>
    <row r="330" spans="1:5" ht="13.5" hidden="1" customHeight="1" outlineLevel="1" x14ac:dyDescent="0.35">
      <c r="A330" s="89" t="e">
        <f>+'9.1 PFM_APry'!A330</f>
        <v>#VALUE!</v>
      </c>
      <c r="B330" s="91" t="e">
        <f>+'9.1 PFM_APry'!B330</f>
        <v>#VALUE!</v>
      </c>
      <c r="C330" s="98" t="e">
        <f>+'9.1 PFM_APry'!C330</f>
        <v>#REF!</v>
      </c>
      <c r="D330" s="98" t="e">
        <f>+'9.1 PFM_APry'!K330</f>
        <v>#REF!</v>
      </c>
      <c r="E330" s="98" t="e">
        <f>+'9.1 PFM_APry'!S330</f>
        <v>#REF!</v>
      </c>
    </row>
    <row r="331" spans="1:5" ht="13.5" hidden="1" customHeight="1" outlineLevel="1" x14ac:dyDescent="0.35">
      <c r="A331" s="89" t="e">
        <f>+'9.1 PFM_APry'!A331</f>
        <v>#VALUE!</v>
      </c>
      <c r="B331" s="91" t="e">
        <f>+'9.1 PFM_APry'!B331</f>
        <v>#VALUE!</v>
      </c>
      <c r="C331" s="98" t="e">
        <f>+'9.1 PFM_APry'!C331</f>
        <v>#REF!</v>
      </c>
      <c r="D331" s="98" t="e">
        <f>+'9.1 PFM_APry'!K331</f>
        <v>#REF!</v>
      </c>
      <c r="E331" s="98" t="e">
        <f>+'9.1 PFM_APry'!S331</f>
        <v>#REF!</v>
      </c>
    </row>
    <row r="332" spans="1:5" ht="13.5" hidden="1" customHeight="1" outlineLevel="1" x14ac:dyDescent="0.35">
      <c r="A332" s="89" t="e">
        <f>+'9.1 PFM_APry'!A332</f>
        <v>#VALUE!</v>
      </c>
      <c r="B332" s="91" t="e">
        <f>+'9.1 PFM_APry'!B332</f>
        <v>#VALUE!</v>
      </c>
      <c r="C332" s="98" t="e">
        <f>+'9.1 PFM_APry'!C332</f>
        <v>#REF!</v>
      </c>
      <c r="D332" s="98" t="e">
        <f>+'9.1 PFM_APry'!K332</f>
        <v>#REF!</v>
      </c>
      <c r="E332" s="98" t="e">
        <f>+'9.1 PFM_APry'!S332</f>
        <v>#REF!</v>
      </c>
    </row>
    <row r="333" spans="1:5" ht="13.5" hidden="1" customHeight="1" outlineLevel="1" x14ac:dyDescent="0.35">
      <c r="A333" s="89" t="e">
        <f>+'9.1 PFM_APry'!A333</f>
        <v>#VALUE!</v>
      </c>
      <c r="B333" s="91" t="e">
        <f>+'9.1 PFM_APry'!B333</f>
        <v>#VALUE!</v>
      </c>
      <c r="C333" s="98" t="e">
        <f>+'9.1 PFM_APry'!C333</f>
        <v>#REF!</v>
      </c>
      <c r="D333" s="98" t="e">
        <f>+'9.1 PFM_APry'!K333</f>
        <v>#REF!</v>
      </c>
      <c r="E333" s="98" t="e">
        <f>+'9.1 PFM_APry'!S333</f>
        <v>#REF!</v>
      </c>
    </row>
    <row r="334" spans="1:5" ht="13.5" hidden="1" customHeight="1" outlineLevel="1" x14ac:dyDescent="0.35">
      <c r="A334" s="89" t="e">
        <f>+'9.1 PFM_APry'!A334</f>
        <v>#VALUE!</v>
      </c>
      <c r="B334" s="91" t="e">
        <f>+'9.1 PFM_APry'!B334</f>
        <v>#VALUE!</v>
      </c>
      <c r="C334" s="98" t="e">
        <f>+'9.1 PFM_APry'!C334</f>
        <v>#REF!</v>
      </c>
      <c r="D334" s="98" t="e">
        <f>+'9.1 PFM_APry'!K334</f>
        <v>#REF!</v>
      </c>
      <c r="E334" s="98" t="e">
        <f>+'9.1 PFM_APry'!S334</f>
        <v>#REF!</v>
      </c>
    </row>
    <row r="335" spans="1:5" ht="13.5" hidden="1" customHeight="1" outlineLevel="1" x14ac:dyDescent="0.35">
      <c r="A335" s="322" t="e">
        <f>+'9.1 PFM_APry'!A335</f>
        <v>#VALUE!</v>
      </c>
      <c r="B335" s="323" t="e">
        <f>+'9.1 PFM_APry'!B335</f>
        <v>#VALUE!</v>
      </c>
      <c r="C335" s="324" t="e">
        <f>+'9.1 PFM_APry'!C335</f>
        <v>#REF!</v>
      </c>
      <c r="D335" s="324" t="e">
        <f>+'9.1 PFM_APry'!K335</f>
        <v>#REF!</v>
      </c>
      <c r="E335" s="324" t="e">
        <f>+'9.1 PFM_APry'!S335</f>
        <v>#REF!</v>
      </c>
    </row>
    <row r="336" spans="1:5" ht="13.5" hidden="1" customHeight="1" outlineLevel="1" x14ac:dyDescent="0.35">
      <c r="A336" s="89" t="e">
        <f>+'9.1 PFM_APry'!A336</f>
        <v>#VALUE!</v>
      </c>
      <c r="B336" s="91" t="e">
        <f>+'9.1 PFM_APry'!B336</f>
        <v>#VALUE!</v>
      </c>
      <c r="C336" s="98" t="e">
        <f>+'9.1 PFM_APry'!C336</f>
        <v>#REF!</v>
      </c>
      <c r="D336" s="98" t="e">
        <f>+'9.1 PFM_APry'!K336</f>
        <v>#REF!</v>
      </c>
      <c r="E336" s="98" t="e">
        <f>+'9.1 PFM_APry'!S336</f>
        <v>#REF!</v>
      </c>
    </row>
    <row r="337" spans="1:5" ht="13.5" hidden="1" customHeight="1" outlineLevel="1" x14ac:dyDescent="0.35">
      <c r="A337" s="89" t="e">
        <f>+'9.1 PFM_APry'!A337</f>
        <v>#VALUE!</v>
      </c>
      <c r="B337" s="91" t="e">
        <f>+'9.1 PFM_APry'!B337</f>
        <v>#VALUE!</v>
      </c>
      <c r="C337" s="98" t="e">
        <f>+'9.1 PFM_APry'!C337</f>
        <v>#REF!</v>
      </c>
      <c r="D337" s="98" t="e">
        <f>+'9.1 PFM_APry'!K337</f>
        <v>#REF!</v>
      </c>
      <c r="E337" s="98" t="e">
        <f>+'9.1 PFM_APry'!S337</f>
        <v>#REF!</v>
      </c>
    </row>
    <row r="338" spans="1:5" ht="13.5" hidden="1" customHeight="1" outlineLevel="1" x14ac:dyDescent="0.35">
      <c r="A338" s="326" t="e">
        <f>+'9.1 PFM_APry'!A338</f>
        <v>#VALUE!</v>
      </c>
      <c r="B338" s="327" t="e">
        <f>+'9.1 PFM_APry'!B338</f>
        <v>#VALUE!</v>
      </c>
      <c r="C338" s="328" t="e">
        <f>+'9.1 PFM_APry'!C338</f>
        <v>#REF!</v>
      </c>
      <c r="D338" s="328" t="e">
        <f>+'9.1 PFM_APry'!K338</f>
        <v>#REF!</v>
      </c>
      <c r="E338" s="328" t="e">
        <f>+'9.1 PFM_APry'!S338</f>
        <v>#REF!</v>
      </c>
    </row>
    <row r="339" spans="1:5" ht="13.5" hidden="1" customHeight="1" outlineLevel="1" x14ac:dyDescent="0.35">
      <c r="A339" s="322" t="e">
        <f>+'9.1 PFM_APry'!A339</f>
        <v>#VALUE!</v>
      </c>
      <c r="B339" s="323" t="e">
        <f>+'9.1 PFM_APry'!B339</f>
        <v>#VALUE!</v>
      </c>
      <c r="C339" s="324" t="e">
        <f>+'9.1 PFM_APry'!C339</f>
        <v>#REF!</v>
      </c>
      <c r="D339" s="324" t="e">
        <f>+'9.1 PFM_APry'!K339</f>
        <v>#REF!</v>
      </c>
      <c r="E339" s="324" t="e">
        <f>+'9.1 PFM_APry'!S339</f>
        <v>#REF!</v>
      </c>
    </row>
    <row r="340" spans="1:5" ht="13.5" hidden="1" customHeight="1" outlineLevel="1" x14ac:dyDescent="0.35">
      <c r="A340" s="89" t="e">
        <f>+'9.1 PFM_APry'!A340</f>
        <v>#VALUE!</v>
      </c>
      <c r="B340" s="91" t="e">
        <f>+'9.1 PFM_APry'!B340</f>
        <v>#VALUE!</v>
      </c>
      <c r="C340" s="98" t="e">
        <f>+'9.1 PFM_APry'!C340</f>
        <v>#REF!</v>
      </c>
      <c r="D340" s="98" t="e">
        <f>+'9.1 PFM_APry'!K340</f>
        <v>#REF!</v>
      </c>
      <c r="E340" s="98" t="e">
        <f>+'9.1 PFM_APry'!S340</f>
        <v>#REF!</v>
      </c>
    </row>
    <row r="341" spans="1:5" ht="13.5" hidden="1" customHeight="1" outlineLevel="1" x14ac:dyDescent="0.35">
      <c r="A341" s="89" t="e">
        <f>+'9.1 PFM_APry'!A341</f>
        <v>#VALUE!</v>
      </c>
      <c r="B341" s="91" t="e">
        <f>+'9.1 PFM_APry'!B341</f>
        <v>#VALUE!</v>
      </c>
      <c r="C341" s="98" t="e">
        <f>+'9.1 PFM_APry'!C341</f>
        <v>#REF!</v>
      </c>
      <c r="D341" s="98" t="e">
        <f>+'9.1 PFM_APry'!K341</f>
        <v>#REF!</v>
      </c>
      <c r="E341" s="98" t="e">
        <f>+'9.1 PFM_APry'!S341</f>
        <v>#REF!</v>
      </c>
    </row>
    <row r="342" spans="1:5" ht="13.5" hidden="1" customHeight="1" outlineLevel="1" x14ac:dyDescent="0.35">
      <c r="A342" s="89" t="e">
        <f>+'9.1 PFM_APry'!A342</f>
        <v>#VALUE!</v>
      </c>
      <c r="B342" s="91" t="e">
        <f>+'9.1 PFM_APry'!B342</f>
        <v>#VALUE!</v>
      </c>
      <c r="C342" s="98" t="e">
        <f>+'9.1 PFM_APry'!C342</f>
        <v>#REF!</v>
      </c>
      <c r="D342" s="98" t="e">
        <f>+'9.1 PFM_APry'!K342</f>
        <v>#REF!</v>
      </c>
      <c r="E342" s="98" t="e">
        <f>+'9.1 PFM_APry'!S342</f>
        <v>#REF!</v>
      </c>
    </row>
    <row r="343" spans="1:5" ht="13.5" hidden="1" customHeight="1" outlineLevel="1" x14ac:dyDescent="0.35">
      <c r="A343" s="89" t="e">
        <f>+'9.1 PFM_APry'!A343</f>
        <v>#VALUE!</v>
      </c>
      <c r="B343" s="91" t="e">
        <f>+'9.1 PFM_APry'!B343</f>
        <v>#VALUE!</v>
      </c>
      <c r="C343" s="98" t="e">
        <f>+'9.1 PFM_APry'!C343</f>
        <v>#REF!</v>
      </c>
      <c r="D343" s="98" t="e">
        <f>+'9.1 PFM_APry'!K343</f>
        <v>#REF!</v>
      </c>
      <c r="E343" s="98" t="e">
        <f>+'9.1 PFM_APry'!S343</f>
        <v>#REF!</v>
      </c>
    </row>
    <row r="344" spans="1:5" ht="13.5" hidden="1" customHeight="1" outlineLevel="1" x14ac:dyDescent="0.35">
      <c r="A344" s="89" t="e">
        <f>+'9.1 PFM_APry'!A344</f>
        <v>#VALUE!</v>
      </c>
      <c r="B344" s="91" t="e">
        <f>+'9.1 PFM_APry'!B344</f>
        <v>#VALUE!</v>
      </c>
      <c r="C344" s="98" t="e">
        <f>+'9.1 PFM_APry'!C344</f>
        <v>#REF!</v>
      </c>
      <c r="D344" s="98" t="e">
        <f>+'9.1 PFM_APry'!K344</f>
        <v>#REF!</v>
      </c>
      <c r="E344" s="98" t="e">
        <f>+'9.1 PFM_APry'!S344</f>
        <v>#REF!</v>
      </c>
    </row>
    <row r="345" spans="1:5" ht="13.5" hidden="1" customHeight="1" outlineLevel="1" x14ac:dyDescent="0.35">
      <c r="A345" s="89" t="e">
        <f>+'9.1 PFM_APry'!A345</f>
        <v>#VALUE!</v>
      </c>
      <c r="B345" s="91" t="e">
        <f>+'9.1 PFM_APry'!B345</f>
        <v>#VALUE!</v>
      </c>
      <c r="C345" s="98" t="e">
        <f>+'9.1 PFM_APry'!C345</f>
        <v>#REF!</v>
      </c>
      <c r="D345" s="98" t="e">
        <f>+'9.1 PFM_APry'!K345</f>
        <v>#REF!</v>
      </c>
      <c r="E345" s="98" t="e">
        <f>+'9.1 PFM_APry'!S345</f>
        <v>#REF!</v>
      </c>
    </row>
    <row r="346" spans="1:5" ht="13.5" hidden="1" customHeight="1" outlineLevel="1" x14ac:dyDescent="0.35">
      <c r="A346" s="322" t="e">
        <f>+'9.1 PFM_APry'!A346</f>
        <v>#VALUE!</v>
      </c>
      <c r="B346" s="323" t="e">
        <f>+'9.1 PFM_APry'!B346</f>
        <v>#VALUE!</v>
      </c>
      <c r="C346" s="324" t="e">
        <f>+'9.1 PFM_APry'!C346</f>
        <v>#REF!</v>
      </c>
      <c r="D346" s="324" t="e">
        <f>+'9.1 PFM_APry'!K346</f>
        <v>#REF!</v>
      </c>
      <c r="E346" s="324" t="e">
        <f>+'9.1 PFM_APry'!S346</f>
        <v>#REF!</v>
      </c>
    </row>
    <row r="347" spans="1:5" ht="13.5" hidden="1" customHeight="1" outlineLevel="1" x14ac:dyDescent="0.35">
      <c r="A347" s="89" t="e">
        <f>+'9.1 PFM_APry'!A347</f>
        <v>#VALUE!</v>
      </c>
      <c r="B347" s="91" t="e">
        <f>+'9.1 PFM_APry'!B347</f>
        <v>#VALUE!</v>
      </c>
      <c r="C347" s="98" t="e">
        <f>+'9.1 PFM_APry'!C347</f>
        <v>#REF!</v>
      </c>
      <c r="D347" s="98" t="e">
        <f>+'9.1 PFM_APry'!K347</f>
        <v>#REF!</v>
      </c>
      <c r="E347" s="98" t="e">
        <f>+'9.1 PFM_APry'!S347</f>
        <v>#REF!</v>
      </c>
    </row>
    <row r="348" spans="1:5" ht="13.5" hidden="1" customHeight="1" outlineLevel="1" x14ac:dyDescent="0.35">
      <c r="A348" s="89" t="e">
        <f>+'9.1 PFM_APry'!A348</f>
        <v>#VALUE!</v>
      </c>
      <c r="B348" s="91" t="e">
        <f>+'9.1 PFM_APry'!B348</f>
        <v>#VALUE!</v>
      </c>
      <c r="C348" s="98" t="e">
        <f>+'9.1 PFM_APry'!C348</f>
        <v>#REF!</v>
      </c>
      <c r="D348" s="98" t="e">
        <f>+'9.1 PFM_APry'!K348</f>
        <v>#REF!</v>
      </c>
      <c r="E348" s="98" t="e">
        <f>+'9.1 PFM_APry'!S348</f>
        <v>#REF!</v>
      </c>
    </row>
    <row r="349" spans="1:5" ht="13.5" customHeight="1" x14ac:dyDescent="0.35">
      <c r="A349" s="78" t="str">
        <f>+'9.1 PFM_APry'!A349</f>
        <v>6</v>
      </c>
      <c r="B349" s="80" t="e">
        <f>+'9.1 PFM_APry'!B349</f>
        <v>#VALUE!</v>
      </c>
      <c r="C349" s="84">
        <f>+'9.1 PFM_APry'!C349</f>
        <v>0</v>
      </c>
      <c r="D349" s="84">
        <f>+'9.1 PFM_APry'!K349</f>
        <v>0</v>
      </c>
      <c r="E349" s="84">
        <f>+'9.1 PFM_APry'!S349</f>
        <v>0</v>
      </c>
    </row>
    <row r="350" spans="1:5" ht="13.5" customHeight="1" x14ac:dyDescent="0.35">
      <c r="A350" s="124" t="str">
        <f>+'9.1 PFM_APry'!A350</f>
        <v>3.1</v>
      </c>
      <c r="B350" s="111" t="e">
        <f>+'9.1 PFM_APry'!B350</f>
        <v>#VALUE!</v>
      </c>
      <c r="C350" s="86">
        <f>+'9.1 PFM_APry'!C350</f>
        <v>0</v>
      </c>
      <c r="D350" s="86">
        <f>+'9.1 PFM_APry'!K350</f>
        <v>0</v>
      </c>
      <c r="E350" s="86">
        <f>+'9.1 PFM_APry'!S350</f>
        <v>0</v>
      </c>
    </row>
    <row r="351" spans="1:5" ht="13.5" customHeight="1" x14ac:dyDescent="0.35">
      <c r="A351" s="329" t="str">
        <f>+'9.1 PFM_APry'!A351</f>
        <v>3.1.1</v>
      </c>
      <c r="B351" s="330" t="e">
        <f>+'9.1 PFM_APry'!B351</f>
        <v>#VALUE!</v>
      </c>
      <c r="C351" s="331">
        <f>+'9.1 PFM_APry'!C351</f>
        <v>0</v>
      </c>
      <c r="D351" s="331">
        <f>+'9.1 PFM_APry'!K351</f>
        <v>0</v>
      </c>
      <c r="E351" s="331">
        <f>+'9.1 PFM_APry'!S351</f>
        <v>0</v>
      </c>
    </row>
    <row r="352" spans="1:5" ht="13.5" hidden="1" customHeight="1" outlineLevel="1" x14ac:dyDescent="0.35">
      <c r="A352" s="120" t="str">
        <f>+'9.1 PFM_APry'!A352</f>
        <v>3.1.1.1</v>
      </c>
      <c r="B352" s="91" t="e">
        <f>+'9.1 PFM_APry'!B352</f>
        <v>#VALUE!</v>
      </c>
      <c r="C352" s="77">
        <f>+'9.1 PFM_APry'!C352</f>
        <v>0</v>
      </c>
      <c r="D352" s="77">
        <f>+'9.1 PFM_APry'!K352</f>
        <v>0</v>
      </c>
      <c r="E352" s="77">
        <f>+'9.1 PFM_APry'!S352</f>
        <v>0</v>
      </c>
    </row>
    <row r="353" spans="1:5" ht="13.5" hidden="1" customHeight="1" outlineLevel="1" x14ac:dyDescent="0.35">
      <c r="A353" s="120" t="str">
        <f>+'9.1 PFM_APry'!A353</f>
        <v>3.1.1.2</v>
      </c>
      <c r="B353" s="91" t="e">
        <f>+'9.1 PFM_APry'!B353</f>
        <v>#VALUE!</v>
      </c>
      <c r="C353" s="77">
        <f>+'9.1 PFM_APry'!C353</f>
        <v>0</v>
      </c>
      <c r="D353" s="77">
        <f>+'9.1 PFM_APry'!K353</f>
        <v>0</v>
      </c>
      <c r="E353" s="77">
        <f>+'9.1 PFM_APry'!S353</f>
        <v>0</v>
      </c>
    </row>
    <row r="354" spans="1:5" ht="13.5" hidden="1" customHeight="1" outlineLevel="1" x14ac:dyDescent="0.35">
      <c r="A354" s="120" t="str">
        <f>+'9.1 PFM_APry'!A354</f>
        <v>3.1.1.5</v>
      </c>
      <c r="B354" s="91" t="e">
        <f>+'9.1 PFM_APry'!B354</f>
        <v>#VALUE!</v>
      </c>
      <c r="C354" s="77">
        <f>+'9.1 PFM_APry'!C354</f>
        <v>0</v>
      </c>
      <c r="D354" s="77">
        <f>+'9.1 PFM_APry'!K354</f>
        <v>0</v>
      </c>
      <c r="E354" s="77">
        <f>+'9.1 PFM_APry'!S354</f>
        <v>0</v>
      </c>
    </row>
    <row r="355" spans="1:5" ht="13.5" hidden="1" customHeight="1" outlineLevel="1" x14ac:dyDescent="0.35">
      <c r="A355" s="120" t="str">
        <f>+'9.1 PFM_APry'!A355</f>
        <v>3.1.1.6</v>
      </c>
      <c r="B355" s="91" t="e">
        <f>+'9.1 PFM_APry'!B355</f>
        <v>#VALUE!</v>
      </c>
      <c r="C355" s="77">
        <f>+'9.1 PFM_APry'!C355</f>
        <v>0</v>
      </c>
      <c r="D355" s="77">
        <f>+'9.1 PFM_APry'!K355</f>
        <v>0</v>
      </c>
      <c r="E355" s="77">
        <f>+'9.1 PFM_APry'!S355</f>
        <v>0</v>
      </c>
    </row>
    <row r="356" spans="1:5" ht="13.5" hidden="1" customHeight="1" outlineLevel="1" x14ac:dyDescent="0.35">
      <c r="A356" s="120" t="str">
        <f>+'9.1 PFM_APry'!A356</f>
        <v>3.1.1.7</v>
      </c>
      <c r="B356" s="91" t="e">
        <f>+'9.1 PFM_APry'!B356</f>
        <v>#VALUE!</v>
      </c>
      <c r="C356" s="77">
        <f>+'9.1 PFM_APry'!C356</f>
        <v>0</v>
      </c>
      <c r="D356" s="77">
        <f>+'9.1 PFM_APry'!K356</f>
        <v>0</v>
      </c>
      <c r="E356" s="77">
        <f>+'9.1 PFM_APry'!S356</f>
        <v>0</v>
      </c>
    </row>
    <row r="357" spans="1:5" ht="13.5" hidden="1" customHeight="1" outlineLevel="1" x14ac:dyDescent="0.35">
      <c r="A357" s="120" t="str">
        <f>+'9.1 PFM_APry'!A357</f>
        <v>3.1.1.8</v>
      </c>
      <c r="B357" s="91" t="e">
        <f>+'9.1 PFM_APry'!B357</f>
        <v>#VALUE!</v>
      </c>
      <c r="C357" s="77">
        <f>+'9.1 PFM_APry'!C357</f>
        <v>0</v>
      </c>
      <c r="D357" s="77">
        <f>+'9.1 PFM_APry'!K357</f>
        <v>0</v>
      </c>
      <c r="E357" s="77">
        <f>+'9.1 PFM_APry'!S357</f>
        <v>0</v>
      </c>
    </row>
    <row r="358" spans="1:5" ht="13.5" hidden="1" customHeight="1" outlineLevel="1" x14ac:dyDescent="0.35">
      <c r="A358" s="120" t="str">
        <f>+'9.1 PFM_APry'!A358</f>
        <v>3.1.1.9</v>
      </c>
      <c r="B358" s="91" t="e">
        <f>+'9.1 PFM_APry'!B358</f>
        <v>#VALUE!</v>
      </c>
      <c r="C358" s="77">
        <f>+'9.1 PFM_APry'!C358</f>
        <v>0</v>
      </c>
      <c r="D358" s="77">
        <f>+'9.1 PFM_APry'!K358</f>
        <v>0</v>
      </c>
      <c r="E358" s="77">
        <f>+'9.1 PFM_APry'!S358</f>
        <v>0</v>
      </c>
    </row>
    <row r="359" spans="1:5" ht="13.5" hidden="1" customHeight="1" outlineLevel="1" x14ac:dyDescent="0.35">
      <c r="A359" s="332" t="str">
        <f>+'9.1 PFM_APry'!A359</f>
        <v>3.1.1.10</v>
      </c>
      <c r="B359" s="333" t="e">
        <f>+'9.1 PFM_APry'!B359</f>
        <v>#VALUE!</v>
      </c>
      <c r="C359" s="88">
        <f>+'9.1 PFM_APry'!C359</f>
        <v>0</v>
      </c>
      <c r="D359" s="88">
        <f>+'9.1 PFM_APry'!K359</f>
        <v>0</v>
      </c>
      <c r="E359" s="88">
        <f>+'9.1 PFM_APry'!S359</f>
        <v>0</v>
      </c>
    </row>
    <row r="360" spans="1:5" ht="13.5" hidden="1" customHeight="1" outlineLevel="1" x14ac:dyDescent="0.35">
      <c r="A360" s="120" t="str">
        <f>+'9.1 PFM_APry'!A360</f>
        <v>3.1.1.10.1</v>
      </c>
      <c r="B360" s="91" t="e">
        <f>+'9.1 PFM_APry'!B360</f>
        <v>#VALUE!</v>
      </c>
      <c r="C360" s="77">
        <f>+'9.1 PFM_APry'!C360</f>
        <v>0</v>
      </c>
      <c r="D360" s="77">
        <f>+'9.1 PFM_APry'!K360</f>
        <v>0</v>
      </c>
      <c r="E360" s="77">
        <f>+'9.1 PFM_APry'!S360</f>
        <v>0</v>
      </c>
    </row>
    <row r="361" spans="1:5" ht="13.5" hidden="1" customHeight="1" outlineLevel="1" x14ac:dyDescent="0.35">
      <c r="A361" s="120" t="str">
        <f>+'9.1 PFM_APry'!A361</f>
        <v>3.1.1.10.2</v>
      </c>
      <c r="B361" s="91" t="e">
        <f>+'9.1 PFM_APry'!B361</f>
        <v>#VALUE!</v>
      </c>
      <c r="C361" s="77">
        <f>+'9.1 PFM_APry'!C361</f>
        <v>0</v>
      </c>
      <c r="D361" s="77">
        <f>+'9.1 PFM_APry'!K361</f>
        <v>0</v>
      </c>
      <c r="E361" s="77">
        <f>+'9.1 PFM_APry'!S361</f>
        <v>0</v>
      </c>
    </row>
    <row r="362" spans="1:5" ht="13.5" hidden="1" customHeight="1" outlineLevel="1" x14ac:dyDescent="0.35">
      <c r="A362" s="120" t="str">
        <f>+'9.1 PFM_APry'!A362</f>
        <v>3.1.1.10.3</v>
      </c>
      <c r="B362" s="91" t="e">
        <f>+'9.1 PFM_APry'!B362</f>
        <v>#VALUE!</v>
      </c>
      <c r="C362" s="77">
        <f>+'9.1 PFM_APry'!C362</f>
        <v>0</v>
      </c>
      <c r="D362" s="77">
        <f>+'9.1 PFM_APry'!K362</f>
        <v>0</v>
      </c>
      <c r="E362" s="77">
        <f>+'9.1 PFM_APry'!S362</f>
        <v>0</v>
      </c>
    </row>
    <row r="363" spans="1:5" ht="13.5" hidden="1" customHeight="1" outlineLevel="1" x14ac:dyDescent="0.35">
      <c r="A363" s="120" t="str">
        <f>+'9.1 PFM_APry'!A363</f>
        <v>3.1.1.10.4</v>
      </c>
      <c r="B363" s="91" t="e">
        <f>+'9.1 PFM_APry'!B363</f>
        <v>#VALUE!</v>
      </c>
      <c r="C363" s="77">
        <f>+'9.1 PFM_APry'!C363</f>
        <v>0</v>
      </c>
      <c r="D363" s="77">
        <f>+'9.1 PFM_APry'!K363</f>
        <v>0</v>
      </c>
      <c r="E363" s="77">
        <f>+'9.1 PFM_APry'!S363</f>
        <v>0</v>
      </c>
    </row>
    <row r="364" spans="1:5" ht="13.5" hidden="1" customHeight="1" outlineLevel="1" x14ac:dyDescent="0.35">
      <c r="A364" s="120" t="str">
        <f>+'9.1 PFM_APry'!A364</f>
        <v>3.1.1.10.5</v>
      </c>
      <c r="B364" s="91" t="e">
        <f>+'9.1 PFM_APry'!B364</f>
        <v>#VALUE!</v>
      </c>
      <c r="C364" s="77">
        <f>+'9.1 PFM_APry'!C364</f>
        <v>0</v>
      </c>
      <c r="D364" s="77">
        <f>+'9.1 PFM_APry'!K364</f>
        <v>0</v>
      </c>
      <c r="E364" s="77">
        <f>+'9.1 PFM_APry'!S364</f>
        <v>0</v>
      </c>
    </row>
    <row r="365" spans="1:5" ht="13.5" hidden="1" customHeight="1" outlineLevel="1" x14ac:dyDescent="0.35">
      <c r="A365" s="149" t="str">
        <f>+'9.1 PFM_APry'!A365</f>
        <v>3.1.2</v>
      </c>
      <c r="B365" s="330" t="e">
        <f>+'9.1 PFM_APry'!B365</f>
        <v>#VALUE!</v>
      </c>
      <c r="C365" s="331">
        <f>+'9.1 PFM_APry'!C365</f>
        <v>0</v>
      </c>
      <c r="D365" s="331">
        <f>+'9.1 PFM_APry'!K365</f>
        <v>0</v>
      </c>
      <c r="E365" s="331">
        <f>+'9.1 PFM_APry'!S365</f>
        <v>0</v>
      </c>
    </row>
    <row r="366" spans="1:5" ht="13.5" hidden="1" customHeight="1" outlineLevel="1" x14ac:dyDescent="0.35">
      <c r="A366" s="120" t="str">
        <f>+'9.1 PFM_APry'!A366</f>
        <v>3.1.2.1</v>
      </c>
      <c r="B366" s="130" t="e">
        <f>+'9.1 PFM_APry'!B366</f>
        <v>#VALUE!</v>
      </c>
      <c r="C366" s="77">
        <f>+'9.1 PFM_APry'!C366</f>
        <v>0</v>
      </c>
      <c r="D366" s="77">
        <f>+'9.1 PFM_APry'!K366</f>
        <v>0</v>
      </c>
      <c r="E366" s="77">
        <f>+'9.1 PFM_APry'!S366</f>
        <v>0</v>
      </c>
    </row>
    <row r="367" spans="1:5" ht="13.5" hidden="1" customHeight="1" outlineLevel="1" x14ac:dyDescent="0.35">
      <c r="A367" s="120" t="str">
        <f>+'9.1 PFM_APry'!A367</f>
        <v>3.1.2.2</v>
      </c>
      <c r="B367" s="130" t="e">
        <f>+'9.1 PFM_APry'!B367</f>
        <v>#VALUE!</v>
      </c>
      <c r="C367" s="77">
        <f>+'9.1 PFM_APry'!C367</f>
        <v>0</v>
      </c>
      <c r="D367" s="77">
        <f>+'9.1 PFM_APry'!K367</f>
        <v>0</v>
      </c>
      <c r="E367" s="77">
        <f>+'9.1 PFM_APry'!S367</f>
        <v>0</v>
      </c>
    </row>
    <row r="368" spans="1:5" ht="13.5" hidden="1" customHeight="1" outlineLevel="1" x14ac:dyDescent="0.35">
      <c r="A368" s="120" t="str">
        <f>+'9.1 PFM_APry'!A368</f>
        <v>3.1.2.3</v>
      </c>
      <c r="B368" s="130" t="e">
        <f>+'9.1 PFM_APry'!B368</f>
        <v>#VALUE!</v>
      </c>
      <c r="C368" s="77">
        <f>+'9.1 PFM_APry'!C368</f>
        <v>0</v>
      </c>
      <c r="D368" s="77">
        <f>+'9.1 PFM_APry'!K368</f>
        <v>0</v>
      </c>
      <c r="E368" s="77">
        <f>+'9.1 PFM_APry'!S368</f>
        <v>0</v>
      </c>
    </row>
    <row r="369" spans="1:5" ht="13.5" hidden="1" customHeight="1" outlineLevel="1" x14ac:dyDescent="0.35">
      <c r="A369" s="120" t="str">
        <f>+'9.1 PFM_APry'!A369</f>
        <v>3.1.2.4</v>
      </c>
      <c r="B369" s="130" t="e">
        <f>+'9.1 PFM_APry'!B369</f>
        <v>#VALUE!</v>
      </c>
      <c r="C369" s="77">
        <f>+'9.1 PFM_APry'!C369</f>
        <v>0</v>
      </c>
      <c r="D369" s="77">
        <f>+'9.1 PFM_APry'!K369</f>
        <v>0</v>
      </c>
      <c r="E369" s="77">
        <f>+'9.1 PFM_APry'!S369</f>
        <v>0</v>
      </c>
    </row>
    <row r="370" spans="1:5" ht="13.5" customHeight="1" x14ac:dyDescent="0.35">
      <c r="A370" s="124" t="str">
        <f>+'9.1 PFM_APry'!A370</f>
        <v>3.3</v>
      </c>
      <c r="B370" s="111" t="e">
        <f>+'9.1 PFM_APry'!B370</f>
        <v>#VALUE!</v>
      </c>
      <c r="C370" s="86">
        <f>+'9.1 PFM_APry'!C370</f>
        <v>0</v>
      </c>
      <c r="D370" s="86">
        <f>+'9.1 PFM_APry'!K370</f>
        <v>0</v>
      </c>
      <c r="E370" s="86">
        <f>+'9.1 PFM_APry'!S370</f>
        <v>0</v>
      </c>
    </row>
    <row r="371" spans="1:5" ht="13.5" hidden="1" customHeight="1" outlineLevel="1" x14ac:dyDescent="0.35">
      <c r="A371" s="89" t="str">
        <f>+'9.1 PFM_APry'!A371</f>
        <v>3.3.1</v>
      </c>
      <c r="B371" s="94" t="e">
        <f>+'9.1 PFM_APry'!B371</f>
        <v>#VALUE!</v>
      </c>
      <c r="C371" s="77">
        <f>+'9.1 PFM_APry'!C371</f>
        <v>0</v>
      </c>
      <c r="D371" s="77">
        <f>+'9.1 PFM_APry'!K371</f>
        <v>0</v>
      </c>
      <c r="E371" s="77">
        <f>+'9.1 PFM_APry'!S371</f>
        <v>0</v>
      </c>
    </row>
    <row r="372" spans="1:5" ht="13.5" customHeight="1" x14ac:dyDescent="0.35">
      <c r="A372" s="124" t="str">
        <f>+'9.1 PFM_APry'!A372</f>
        <v>3.4</v>
      </c>
      <c r="B372" s="111" t="e">
        <f>+'9.1 PFM_APry'!B372</f>
        <v>#VALUE!</v>
      </c>
      <c r="C372" s="86">
        <f>+'9.1 PFM_APry'!C372</f>
        <v>0</v>
      </c>
      <c r="D372" s="86">
        <f>+'9.1 PFM_APry'!K372</f>
        <v>0</v>
      </c>
      <c r="E372" s="86">
        <f>+'9.1 PFM_APry'!S372</f>
        <v>0</v>
      </c>
    </row>
    <row r="373" spans="1:5" ht="13.5" hidden="1" customHeight="1" outlineLevel="1" x14ac:dyDescent="0.35">
      <c r="A373" s="89" t="str">
        <f>+'9.1 PFM_APry'!A373</f>
        <v>3.3.1</v>
      </c>
      <c r="B373" s="1170" t="e">
        <f>+'9.1 PFM_APry'!B373</f>
        <v>#VALUE!</v>
      </c>
      <c r="C373" s="77">
        <f>+'9.1 PFM_APry'!C373</f>
        <v>0</v>
      </c>
      <c r="D373" s="77">
        <f>+'9.1 PFM_APry'!K373</f>
        <v>0</v>
      </c>
      <c r="E373" s="77">
        <f>+'9.1 PFM_APry'!S373</f>
        <v>0</v>
      </c>
    </row>
    <row r="374" spans="1:5" ht="13.5" hidden="1" customHeight="1" outlineLevel="1" x14ac:dyDescent="0.35">
      <c r="A374" s="89" t="str">
        <f>+'9.1 PFM_APry'!A374</f>
        <v>3.3.2</v>
      </c>
      <c r="B374" s="1170" t="e">
        <f>+'9.1 PFM_APry'!B374</f>
        <v>#VALUE!</v>
      </c>
      <c r="C374" s="77">
        <f>+'9.1 PFM_APry'!C374</f>
        <v>0</v>
      </c>
      <c r="D374" s="77">
        <f>+'9.1 PFM_APry'!K374</f>
        <v>0</v>
      </c>
      <c r="E374" s="77">
        <f>+'9.1 PFM_APry'!S374</f>
        <v>0</v>
      </c>
    </row>
    <row r="375" spans="1:5" ht="13.5" customHeight="1" x14ac:dyDescent="0.35">
      <c r="A375" s="135" t="str">
        <f>+'9.1 PFM_APry'!A375</f>
        <v>7</v>
      </c>
      <c r="B375" s="136" t="e">
        <f>+'9.1 PFM_APry'!B375</f>
        <v>#VALUE!</v>
      </c>
      <c r="C375" s="137">
        <f>+'9.1 PFM_APry'!C375</f>
        <v>0</v>
      </c>
      <c r="D375" s="137">
        <f>+'9.1 PFM_APry'!K375</f>
        <v>0</v>
      </c>
      <c r="E375" s="137">
        <f>+'9.1 PFM_APry'!S375</f>
        <v>0</v>
      </c>
    </row>
    <row r="376" spans="1:5" ht="13.5" customHeight="1" x14ac:dyDescent="0.35">
      <c r="A376" s="78" t="str">
        <f>+'9.1 PFM_APry'!A376</f>
        <v>8</v>
      </c>
      <c r="B376" s="80" t="e">
        <f>+'9.1 PFM_APry'!B376</f>
        <v>#VALUE!</v>
      </c>
      <c r="C376" s="84">
        <f>+'9.1 PFM_APry'!C376</f>
        <v>0</v>
      </c>
      <c r="D376" s="84">
        <f>+'9.1 PFM_APry'!K376</f>
        <v>0</v>
      </c>
      <c r="E376" s="84">
        <f>+'9.1 PFM_APry'!S376</f>
        <v>0</v>
      </c>
    </row>
  </sheetData>
  <mergeCells count="3">
    <mergeCell ref="A3:A4"/>
    <mergeCell ref="B3:B4"/>
    <mergeCell ref="C3:E3"/>
  </mergeCells>
  <pageMargins left="0.7" right="0.7" top="0.75" bottom="0.75" header="0.51180555555555496" footer="0.51180555555555496"/>
  <pageSetup paperSize="9" firstPageNumber="0"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2060"/>
  </sheetPr>
  <dimension ref="A1:AMK377"/>
  <sheetViews>
    <sheetView topLeftCell="B1" zoomScale="70" zoomScaleNormal="70" workbookViewId="0">
      <selection activeCell="B21" activeCellId="1" sqref="A36:XFD48 B21"/>
    </sheetView>
  </sheetViews>
  <sheetFormatPr defaultColWidth="9.1796875" defaultRowHeight="14.5" outlineLevelRow="1" outlineLevelCol="2" x14ac:dyDescent="0.35"/>
  <cols>
    <col min="1" max="1" width="8.54296875" style="2" customWidth="1"/>
    <col min="2" max="2" width="51.81640625" style="2" customWidth="1"/>
    <col min="3" max="3" width="17.1796875" style="2" customWidth="1"/>
    <col min="4" max="9" width="12" style="2" hidden="1" customWidth="1" outlineLevel="2"/>
    <col min="10" max="10" width="19.26953125" style="2" customWidth="1" outlineLevel="1" collapsed="1"/>
    <col min="11" max="19" width="11.453125" style="2" hidden="1" outlineLevel="2"/>
    <col min="20" max="20" width="12.81640625" style="2" hidden="1" customWidth="1" outlineLevel="2"/>
    <col min="21" max="21" width="14.26953125" style="2" hidden="1" customWidth="1" outlineLevel="2"/>
    <col min="22" max="22" width="15.26953125" style="2" hidden="1" customWidth="1" outlineLevel="2"/>
    <col min="23" max="23" width="20.1796875" style="2" customWidth="1" outlineLevel="1" collapsed="1"/>
    <col min="24" max="27" width="20.1796875" style="2" customWidth="1" outlineLevel="1"/>
    <col min="28" max="28" width="21" style="2" customWidth="1" outlineLevel="1"/>
    <col min="29" max="29" width="20.1796875" style="2" customWidth="1"/>
    <col min="30" max="30" width="2.453125" style="2" customWidth="1"/>
    <col min="31" max="37" width="20.1796875" style="2" customWidth="1" outlineLevel="1"/>
    <col min="38" max="38" width="20.1796875" style="2" customWidth="1"/>
    <col min="39" max="39" width="2.7265625" style="2" customWidth="1"/>
    <col min="40" max="46" width="20.1796875" style="2" customWidth="1" outlineLevel="1"/>
    <col min="47" max="47" width="20.1796875" style="2" customWidth="1"/>
    <col min="48" max="1025" width="11.453125" style="2"/>
  </cols>
  <sheetData>
    <row r="1" spans="1:47" x14ac:dyDescent="0.35">
      <c r="A1" s="334" t="s">
        <v>797</v>
      </c>
    </row>
    <row r="2" spans="1:47" x14ac:dyDescent="0.35">
      <c r="A2" s="334" t="s">
        <v>798</v>
      </c>
    </row>
    <row r="3" spans="1:47" ht="32.25" customHeight="1" x14ac:dyDescent="0.35">
      <c r="J3" s="1673" t="s">
        <v>799</v>
      </c>
      <c r="K3" s="1673"/>
      <c r="L3" s="1673"/>
      <c r="M3" s="1673"/>
      <c r="N3" s="1673"/>
      <c r="O3" s="1673"/>
      <c r="P3" s="1673"/>
      <c r="Q3" s="1673"/>
      <c r="R3" s="1673"/>
      <c r="S3" s="1673"/>
      <c r="T3" s="1673"/>
      <c r="U3" s="1673"/>
      <c r="V3" s="1673"/>
      <c r="W3" s="1673"/>
      <c r="X3" s="1673"/>
      <c r="Y3" s="1673"/>
      <c r="Z3" s="1673"/>
      <c r="AA3" s="1673"/>
      <c r="AB3" s="1673"/>
      <c r="AC3" s="1673"/>
      <c r="AE3" s="1674" t="s">
        <v>800</v>
      </c>
      <c r="AF3" s="1674"/>
      <c r="AG3" s="1674"/>
      <c r="AH3" s="1674"/>
      <c r="AI3" s="1674"/>
      <c r="AJ3" s="1674"/>
      <c r="AK3" s="1674"/>
      <c r="AL3" s="1674"/>
      <c r="AN3" s="1675" t="s">
        <v>801</v>
      </c>
      <c r="AO3" s="1675"/>
      <c r="AP3" s="1675"/>
      <c r="AQ3" s="1675"/>
      <c r="AR3" s="1675"/>
      <c r="AS3" s="1675"/>
      <c r="AT3" s="1675"/>
      <c r="AU3" s="1675"/>
    </row>
    <row r="4" spans="1:47" ht="17.25" customHeight="1" x14ac:dyDescent="0.35">
      <c r="A4" s="1670" t="s">
        <v>55</v>
      </c>
      <c r="B4" s="1671" t="e">
        <v>#VALUE!</v>
      </c>
      <c r="C4" s="1676" t="s">
        <v>81</v>
      </c>
      <c r="D4" s="1677" t="s">
        <v>802</v>
      </c>
      <c r="E4" s="1677"/>
      <c r="F4" s="1677"/>
      <c r="G4" s="1677"/>
      <c r="H4" s="1677"/>
      <c r="I4" s="1677"/>
      <c r="J4" s="1678" t="s">
        <v>802</v>
      </c>
      <c r="K4" s="1672" t="s">
        <v>803</v>
      </c>
      <c r="L4" s="1672"/>
      <c r="M4" s="1672"/>
      <c r="N4" s="1672"/>
      <c r="O4" s="1672"/>
      <c r="P4" s="1672"/>
      <c r="Q4" s="1672"/>
      <c r="R4" s="1672"/>
      <c r="S4" s="1672"/>
      <c r="T4" s="1672"/>
      <c r="U4" s="1672"/>
      <c r="V4" s="1672"/>
      <c r="W4" s="1672" t="s">
        <v>803</v>
      </c>
      <c r="X4" s="1672" t="s">
        <v>804</v>
      </c>
      <c r="Y4" s="1672" t="s">
        <v>805</v>
      </c>
      <c r="Z4" s="1672" t="s">
        <v>806</v>
      </c>
      <c r="AA4" s="1672" t="s">
        <v>807</v>
      </c>
      <c r="AB4" s="1679" t="s">
        <v>808</v>
      </c>
      <c r="AC4" s="1672" t="s">
        <v>809</v>
      </c>
      <c r="AE4" s="1679" t="s">
        <v>802</v>
      </c>
      <c r="AF4" s="1679" t="s">
        <v>803</v>
      </c>
      <c r="AG4" s="1679" t="s">
        <v>804</v>
      </c>
      <c r="AH4" s="1679" t="s">
        <v>805</v>
      </c>
      <c r="AI4" s="1679" t="s">
        <v>806</v>
      </c>
      <c r="AJ4" s="1679" t="s">
        <v>807</v>
      </c>
      <c r="AK4" s="1679" t="s">
        <v>808</v>
      </c>
      <c r="AL4" s="1672" t="s">
        <v>810</v>
      </c>
      <c r="AN4" s="1679" t="s">
        <v>802</v>
      </c>
      <c r="AO4" s="1679" t="s">
        <v>803</v>
      </c>
      <c r="AP4" s="1679" t="s">
        <v>804</v>
      </c>
      <c r="AQ4" s="1679" t="s">
        <v>805</v>
      </c>
      <c r="AR4" s="1679" t="s">
        <v>806</v>
      </c>
      <c r="AS4" s="1679" t="s">
        <v>807</v>
      </c>
      <c r="AT4" s="1679" t="s">
        <v>808</v>
      </c>
      <c r="AU4" s="1679" t="s">
        <v>634</v>
      </c>
    </row>
    <row r="5" spans="1:47" x14ac:dyDescent="0.35">
      <c r="A5" s="1670">
        <v>0</v>
      </c>
      <c r="B5" s="1671"/>
      <c r="C5" s="1676"/>
      <c r="D5" s="1164" t="s">
        <v>811</v>
      </c>
      <c r="E5" s="1164" t="s">
        <v>812</v>
      </c>
      <c r="F5" s="1164" t="s">
        <v>813</v>
      </c>
      <c r="G5" s="1164" t="s">
        <v>814</v>
      </c>
      <c r="H5" s="1164" t="s">
        <v>815</v>
      </c>
      <c r="I5" s="1164" t="s">
        <v>816</v>
      </c>
      <c r="J5" s="1678"/>
      <c r="K5" s="335" t="s">
        <v>817</v>
      </c>
      <c r="L5" s="335" t="s">
        <v>818</v>
      </c>
      <c r="M5" s="335" t="s">
        <v>819</v>
      </c>
      <c r="N5" s="335" t="s">
        <v>820</v>
      </c>
      <c r="O5" s="335" t="s">
        <v>821</v>
      </c>
      <c r="P5" s="335" t="s">
        <v>822</v>
      </c>
      <c r="Q5" s="1164" t="s">
        <v>823</v>
      </c>
      <c r="R5" s="1164" t="s">
        <v>824</v>
      </c>
      <c r="S5" s="1164" t="s">
        <v>825</v>
      </c>
      <c r="T5" s="1164" t="s">
        <v>826</v>
      </c>
      <c r="U5" s="1164" t="s">
        <v>827</v>
      </c>
      <c r="V5" s="1164" t="s">
        <v>828</v>
      </c>
      <c r="W5" s="1672"/>
      <c r="X5" s="1672"/>
      <c r="Y5" s="1672"/>
      <c r="Z5" s="1672"/>
      <c r="AA5" s="1672"/>
      <c r="AB5" s="1679"/>
      <c r="AC5" s="1672"/>
      <c r="AE5" s="1679"/>
      <c r="AF5" s="1679"/>
      <c r="AG5" s="1679"/>
      <c r="AH5" s="1679"/>
      <c r="AI5" s="1679"/>
      <c r="AJ5" s="1679"/>
      <c r="AK5" s="1679"/>
      <c r="AL5" s="1672"/>
      <c r="AN5" s="1679"/>
      <c r="AO5" s="1679"/>
      <c r="AP5" s="1679"/>
      <c r="AQ5" s="1679"/>
      <c r="AR5" s="1679"/>
      <c r="AS5" s="1679"/>
      <c r="AT5" s="1679"/>
      <c r="AU5" s="1679"/>
    </row>
    <row r="6" spans="1:47" ht="14.25" customHeight="1" x14ac:dyDescent="0.35">
      <c r="A6" s="66"/>
      <c r="B6" s="68" t="e">
        <v>#VALUE!</v>
      </c>
      <c r="C6" s="76" t="e">
        <v>#VALUE!</v>
      </c>
      <c r="D6" s="76">
        <f t="shared" ref="D6:I6" si="0">+D7+D110+D350+D377</f>
        <v>0</v>
      </c>
      <c r="E6" s="76">
        <f t="shared" si="0"/>
        <v>0</v>
      </c>
      <c r="F6" s="76" t="e">
        <f t="shared" si="0"/>
        <v>#REF!</v>
      </c>
      <c r="G6" s="76" t="e">
        <f t="shared" si="0"/>
        <v>#REF!</v>
      </c>
      <c r="H6" s="76" t="e">
        <f t="shared" si="0"/>
        <v>#REF!</v>
      </c>
      <c r="I6" s="76" t="e">
        <f t="shared" si="0"/>
        <v>#REF!</v>
      </c>
      <c r="J6" s="76" t="e">
        <f t="shared" ref="J6:J37" si="1">SUM(D6:I6)</f>
        <v>#REF!</v>
      </c>
      <c r="K6" s="76" t="e">
        <f t="shared" ref="K6:V6" si="2">+K7+K110+K350+K377</f>
        <v>#REF!</v>
      </c>
      <c r="L6" s="76" t="e">
        <f t="shared" si="2"/>
        <v>#REF!</v>
      </c>
      <c r="M6" s="76" t="e">
        <f t="shared" si="2"/>
        <v>#REF!</v>
      </c>
      <c r="N6" s="76" t="e">
        <f t="shared" si="2"/>
        <v>#REF!</v>
      </c>
      <c r="O6" s="76" t="e">
        <f t="shared" si="2"/>
        <v>#REF!</v>
      </c>
      <c r="P6" s="76" t="e">
        <f t="shared" si="2"/>
        <v>#REF!</v>
      </c>
      <c r="Q6" s="76" t="e">
        <f t="shared" si="2"/>
        <v>#REF!</v>
      </c>
      <c r="R6" s="76" t="e">
        <f t="shared" si="2"/>
        <v>#REF!</v>
      </c>
      <c r="S6" s="76" t="e">
        <f t="shared" si="2"/>
        <v>#REF!</v>
      </c>
      <c r="T6" s="76" t="e">
        <f t="shared" si="2"/>
        <v>#REF!</v>
      </c>
      <c r="U6" s="76" t="e">
        <f t="shared" si="2"/>
        <v>#REF!</v>
      </c>
      <c r="V6" s="76" t="e">
        <f t="shared" si="2"/>
        <v>#REF!</v>
      </c>
      <c r="W6" s="76" t="e">
        <f t="shared" ref="W6:W37" si="3">SUM(K6:V6)</f>
        <v>#REF!</v>
      </c>
      <c r="X6" s="76">
        <v>0</v>
      </c>
      <c r="Y6" s="76">
        <v>0</v>
      </c>
      <c r="Z6" s="76">
        <v>0</v>
      </c>
      <c r="AA6" s="76">
        <v>0</v>
      </c>
      <c r="AB6" s="76">
        <v>0</v>
      </c>
      <c r="AC6" s="76">
        <v>0</v>
      </c>
      <c r="AE6" s="76">
        <v>0</v>
      </c>
      <c r="AF6" s="76">
        <v>0</v>
      </c>
      <c r="AG6" s="76">
        <v>0</v>
      </c>
      <c r="AH6" s="76">
        <v>0</v>
      </c>
      <c r="AI6" s="76">
        <v>0</v>
      </c>
      <c r="AJ6" s="76">
        <v>0</v>
      </c>
      <c r="AK6" s="76">
        <v>0</v>
      </c>
      <c r="AL6" s="76">
        <v>0</v>
      </c>
      <c r="AN6" s="76">
        <v>0</v>
      </c>
      <c r="AO6" s="76">
        <v>0</v>
      </c>
      <c r="AP6" s="76">
        <v>0</v>
      </c>
      <c r="AQ6" s="76">
        <v>0</v>
      </c>
      <c r="AR6" s="76">
        <v>0</v>
      </c>
      <c r="AS6" s="76">
        <v>0</v>
      </c>
      <c r="AT6" s="76">
        <v>0</v>
      </c>
      <c r="AU6" s="76">
        <v>0</v>
      </c>
    </row>
    <row r="7" spans="1:47" ht="14.25" customHeight="1" x14ac:dyDescent="0.35">
      <c r="A7" s="78" t="e">
        <f>+'8_MP'!#REF!</f>
        <v>#REF!</v>
      </c>
      <c r="B7" s="80" t="e">
        <f>+'8_MP'!#REF!</f>
        <v>#REF!</v>
      </c>
      <c r="C7" s="84" t="e">
        <f>+'8_MP'!#REF!</f>
        <v>#REF!</v>
      </c>
      <c r="D7" s="84">
        <f t="shared" ref="D7:I7" si="4">+D8+D16+D104+D107+D21+D35+D42+D54+D92+D100+D63+D77+D88</f>
        <v>0</v>
      </c>
      <c r="E7" s="84">
        <f t="shared" si="4"/>
        <v>0</v>
      </c>
      <c r="F7" s="84" t="e">
        <f t="shared" si="4"/>
        <v>#REF!</v>
      </c>
      <c r="G7" s="84" t="e">
        <f t="shared" si="4"/>
        <v>#REF!</v>
      </c>
      <c r="H7" s="84" t="e">
        <f t="shared" si="4"/>
        <v>#REF!</v>
      </c>
      <c r="I7" s="84" t="e">
        <f t="shared" si="4"/>
        <v>#REF!</v>
      </c>
      <c r="J7" s="84" t="e">
        <f t="shared" si="1"/>
        <v>#REF!</v>
      </c>
      <c r="K7" s="84" t="e">
        <f t="shared" ref="K7:V7" si="5">+K8+K16+K104+K107+K21+K35+K42+K54+K92+K100+K63+K77+K88</f>
        <v>#REF!</v>
      </c>
      <c r="L7" s="84" t="e">
        <f t="shared" si="5"/>
        <v>#REF!</v>
      </c>
      <c r="M7" s="84" t="e">
        <f t="shared" si="5"/>
        <v>#REF!</v>
      </c>
      <c r="N7" s="84" t="e">
        <f t="shared" si="5"/>
        <v>#REF!</v>
      </c>
      <c r="O7" s="84" t="e">
        <f t="shared" si="5"/>
        <v>#REF!</v>
      </c>
      <c r="P7" s="84" t="e">
        <f t="shared" si="5"/>
        <v>#REF!</v>
      </c>
      <c r="Q7" s="84" t="e">
        <f t="shared" si="5"/>
        <v>#REF!</v>
      </c>
      <c r="R7" s="84" t="e">
        <f t="shared" si="5"/>
        <v>#REF!</v>
      </c>
      <c r="S7" s="84" t="e">
        <f t="shared" si="5"/>
        <v>#REF!</v>
      </c>
      <c r="T7" s="84" t="e">
        <f t="shared" si="5"/>
        <v>#REF!</v>
      </c>
      <c r="U7" s="84" t="e">
        <f t="shared" si="5"/>
        <v>#REF!</v>
      </c>
      <c r="V7" s="84" t="e">
        <f t="shared" si="5"/>
        <v>#REF!</v>
      </c>
      <c r="W7" s="84" t="e">
        <f t="shared" si="3"/>
        <v>#REF!</v>
      </c>
      <c r="X7" s="84" t="e">
        <f>+'8_MP'!#REF!</f>
        <v>#REF!</v>
      </c>
      <c r="Y7" s="84" t="e">
        <f>+'8_MP'!#REF!</f>
        <v>#REF!</v>
      </c>
      <c r="Z7" s="84" t="e">
        <f>+'8_MP'!#REF!</f>
        <v>#REF!</v>
      </c>
      <c r="AA7" s="84" t="e">
        <f>+'8_MP'!#REF!</f>
        <v>#REF!</v>
      </c>
      <c r="AB7" s="84" t="e">
        <f>+'8_MP'!#REF!</f>
        <v>#REF!</v>
      </c>
      <c r="AC7" s="84" t="e">
        <f>+'8_MP'!#REF!</f>
        <v>#REF!</v>
      </c>
      <c r="AE7" s="84" t="e">
        <f>+'8_MP'!#REF!</f>
        <v>#REF!</v>
      </c>
      <c r="AF7" s="84" t="e">
        <f>+'8_MP'!#REF!</f>
        <v>#REF!</v>
      </c>
      <c r="AG7" s="84" t="e">
        <f>+'8_MP'!#REF!</f>
        <v>#REF!</v>
      </c>
      <c r="AH7" s="84" t="e">
        <f>+'8_MP'!#REF!</f>
        <v>#REF!</v>
      </c>
      <c r="AI7" s="84" t="e">
        <f>+'8_MP'!#REF!</f>
        <v>#REF!</v>
      </c>
      <c r="AJ7" s="84" t="e">
        <f>+'8_MP'!#REF!</f>
        <v>#REF!</v>
      </c>
      <c r="AK7" s="84" t="e">
        <f>+'8_MP'!#REF!</f>
        <v>#REF!</v>
      </c>
      <c r="AL7" s="84" t="e">
        <f>+'8_MP'!#REF!</f>
        <v>#REF!</v>
      </c>
      <c r="AN7" s="84" t="e">
        <f>+'8_MP'!#REF!</f>
        <v>#REF!</v>
      </c>
      <c r="AO7" s="84" t="e">
        <f>+'8_MP'!#REF!</f>
        <v>#REF!</v>
      </c>
      <c r="AP7" s="84" t="e">
        <f>+'8_MP'!#REF!</f>
        <v>#REF!</v>
      </c>
      <c r="AQ7" s="84" t="e">
        <f>+'8_MP'!#REF!</f>
        <v>#REF!</v>
      </c>
      <c r="AR7" s="84" t="e">
        <f>+'8_MP'!#REF!</f>
        <v>#REF!</v>
      </c>
      <c r="AS7" s="84" t="e">
        <f>+'8_MP'!#REF!</f>
        <v>#REF!</v>
      </c>
      <c r="AT7" s="84" t="e">
        <f>+'8_MP'!#REF!</f>
        <v>#REF!</v>
      </c>
      <c r="AU7" s="84" t="e">
        <f>+'8_MP'!#REF!</f>
        <v>#REF!</v>
      </c>
    </row>
    <row r="8" spans="1:47" ht="14.25" customHeight="1" x14ac:dyDescent="0.35">
      <c r="A8" s="85" t="e">
        <f>+'8_MP'!#REF!</f>
        <v>#REF!</v>
      </c>
      <c r="B8" s="111" t="e">
        <f>+'8_MP'!#REF!</f>
        <v>#REF!</v>
      </c>
      <c r="C8" s="86" t="e">
        <f>+'8_MP'!#REF!</f>
        <v>#REF!</v>
      </c>
      <c r="D8" s="86">
        <f t="shared" ref="D8:I8" si="6">SUM(D9:D15)</f>
        <v>0</v>
      </c>
      <c r="E8" s="86">
        <f t="shared" si="6"/>
        <v>0</v>
      </c>
      <c r="F8" s="86" t="e">
        <f t="shared" si="6"/>
        <v>#REF!</v>
      </c>
      <c r="G8" s="86" t="e">
        <f t="shared" si="6"/>
        <v>#REF!</v>
      </c>
      <c r="H8" s="86" t="e">
        <f t="shared" si="6"/>
        <v>#REF!</v>
      </c>
      <c r="I8" s="86" t="e">
        <f t="shared" si="6"/>
        <v>#REF!</v>
      </c>
      <c r="J8" s="86" t="e">
        <f t="shared" si="1"/>
        <v>#REF!</v>
      </c>
      <c r="K8" s="86" t="e">
        <f t="shared" ref="K8:V8" si="7">SUM(K9:K15)</f>
        <v>#REF!</v>
      </c>
      <c r="L8" s="86" t="e">
        <f t="shared" si="7"/>
        <v>#REF!</v>
      </c>
      <c r="M8" s="86" t="e">
        <f t="shared" si="7"/>
        <v>#REF!</v>
      </c>
      <c r="N8" s="86">
        <f t="shared" si="7"/>
        <v>0</v>
      </c>
      <c r="O8" s="86">
        <f t="shared" si="7"/>
        <v>0</v>
      </c>
      <c r="P8" s="86">
        <f t="shared" si="7"/>
        <v>0</v>
      </c>
      <c r="Q8" s="86">
        <f t="shared" si="7"/>
        <v>0</v>
      </c>
      <c r="R8" s="86">
        <f t="shared" si="7"/>
        <v>0</v>
      </c>
      <c r="S8" s="86">
        <f t="shared" si="7"/>
        <v>0</v>
      </c>
      <c r="T8" s="86">
        <f t="shared" si="7"/>
        <v>0</v>
      </c>
      <c r="U8" s="86">
        <f t="shared" si="7"/>
        <v>0</v>
      </c>
      <c r="V8" s="86">
        <f t="shared" si="7"/>
        <v>0</v>
      </c>
      <c r="W8" s="86" t="e">
        <f t="shared" si="3"/>
        <v>#REF!</v>
      </c>
      <c r="X8" s="86" t="e">
        <f>+'8_MP'!#REF!</f>
        <v>#REF!</v>
      </c>
      <c r="Y8" s="86" t="e">
        <f>+'8_MP'!#REF!</f>
        <v>#REF!</v>
      </c>
      <c r="Z8" s="86" t="e">
        <f>+'8_MP'!#REF!</f>
        <v>#REF!</v>
      </c>
      <c r="AA8" s="86" t="e">
        <f>+'8_MP'!#REF!</f>
        <v>#REF!</v>
      </c>
      <c r="AB8" s="86" t="e">
        <f>+'8_MP'!#REF!</f>
        <v>#REF!</v>
      </c>
      <c r="AC8" s="86" t="e">
        <f>+'8_MP'!#REF!</f>
        <v>#REF!</v>
      </c>
      <c r="AE8" s="86" t="e">
        <f>+'8_MP'!#REF!</f>
        <v>#REF!</v>
      </c>
      <c r="AF8" s="86" t="e">
        <f>+'8_MP'!#REF!</f>
        <v>#REF!</v>
      </c>
      <c r="AG8" s="86" t="e">
        <f>+'8_MP'!#REF!</f>
        <v>#REF!</v>
      </c>
      <c r="AH8" s="86" t="e">
        <f>+'8_MP'!#REF!</f>
        <v>#REF!</v>
      </c>
      <c r="AI8" s="86" t="e">
        <f>+'8_MP'!#REF!</f>
        <v>#REF!</v>
      </c>
      <c r="AJ8" s="86" t="e">
        <f>+'8_MP'!#REF!</f>
        <v>#REF!</v>
      </c>
      <c r="AK8" s="86" t="e">
        <f>+'8_MP'!#REF!</f>
        <v>#REF!</v>
      </c>
      <c r="AL8" s="86" t="e">
        <f>+'8_MP'!#REF!</f>
        <v>#REF!</v>
      </c>
      <c r="AN8" s="86" t="e">
        <f>+'8_MP'!#REF!</f>
        <v>#REF!</v>
      </c>
      <c r="AO8" s="86" t="e">
        <f>+'8_MP'!#REF!</f>
        <v>#REF!</v>
      </c>
      <c r="AP8" s="86" t="e">
        <f>+'8_MP'!#REF!</f>
        <v>#REF!</v>
      </c>
      <c r="AQ8" s="86" t="e">
        <f>+'8_MP'!#REF!</f>
        <v>#REF!</v>
      </c>
      <c r="AR8" s="86" t="e">
        <f>+'8_MP'!#REF!</f>
        <v>#REF!</v>
      </c>
      <c r="AS8" s="86" t="e">
        <f>+'8_MP'!#REF!</f>
        <v>#REF!</v>
      </c>
      <c r="AT8" s="86" t="e">
        <f>+'8_MP'!#REF!</f>
        <v>#REF!</v>
      </c>
      <c r="AU8" s="86" t="e">
        <f>+'8_MP'!#REF!</f>
        <v>#REF!</v>
      </c>
    </row>
    <row r="9" spans="1:47" ht="14.25" customHeight="1" outlineLevel="1" x14ac:dyDescent="0.35">
      <c r="A9" s="89" t="e">
        <f>+'8_MP'!#REF!</f>
        <v>#REF!</v>
      </c>
      <c r="B9" s="91" t="e">
        <f>+'8_MP'!#REF!</f>
        <v>#REF!</v>
      </c>
      <c r="C9" s="77" t="e">
        <f>+'8_MP'!#REF!</f>
        <v>#REF!</v>
      </c>
      <c r="D9" s="77"/>
      <c r="E9" s="77"/>
      <c r="F9" s="77"/>
      <c r="G9" s="77"/>
      <c r="H9" s="77"/>
      <c r="I9" s="77"/>
      <c r="J9" s="77">
        <f t="shared" si="1"/>
        <v>0</v>
      </c>
      <c r="K9" s="77"/>
      <c r="L9" s="77"/>
      <c r="M9" s="77"/>
      <c r="N9" s="77"/>
      <c r="O9" s="77"/>
      <c r="P9" s="77"/>
      <c r="Q9" s="77"/>
      <c r="R9" s="77"/>
      <c r="S9" s="77"/>
      <c r="T9" s="77"/>
      <c r="U9" s="77"/>
      <c r="V9" s="77"/>
      <c r="W9" s="77">
        <f t="shared" si="3"/>
        <v>0</v>
      </c>
      <c r="X9" s="77" t="e">
        <f>+'8_MP'!#REF!</f>
        <v>#REF!</v>
      </c>
      <c r="Y9" s="77" t="e">
        <f>+'8_MP'!#REF!</f>
        <v>#REF!</v>
      </c>
      <c r="Z9" s="77" t="e">
        <f>+'8_MP'!#REF!</f>
        <v>#REF!</v>
      </c>
      <c r="AA9" s="77" t="e">
        <f>+'8_MP'!#REF!</f>
        <v>#REF!</v>
      </c>
      <c r="AB9" s="77" t="e">
        <f>+'8_MP'!#REF!</f>
        <v>#REF!</v>
      </c>
      <c r="AC9" s="77" t="e">
        <f>+'8_MP'!#REF!</f>
        <v>#REF!</v>
      </c>
      <c r="AE9" s="77" t="e">
        <f>+'8_MP'!#REF!</f>
        <v>#REF!</v>
      </c>
      <c r="AF9" s="77" t="e">
        <f>+'8_MP'!#REF!</f>
        <v>#REF!</v>
      </c>
      <c r="AG9" s="77" t="e">
        <f>+'8_MP'!#REF!</f>
        <v>#REF!</v>
      </c>
      <c r="AH9" s="77" t="e">
        <f>+'8_MP'!#REF!</f>
        <v>#REF!</v>
      </c>
      <c r="AI9" s="77" t="e">
        <f>+'8_MP'!#REF!</f>
        <v>#REF!</v>
      </c>
      <c r="AJ9" s="77" t="e">
        <f>+'8_MP'!#REF!</f>
        <v>#REF!</v>
      </c>
      <c r="AK9" s="77" t="e">
        <f>+'8_MP'!#REF!</f>
        <v>#REF!</v>
      </c>
      <c r="AL9" s="77" t="e">
        <f>+'8_MP'!#REF!</f>
        <v>#REF!</v>
      </c>
      <c r="AN9" s="77" t="e">
        <f>+'8_MP'!#REF!</f>
        <v>#REF!</v>
      </c>
      <c r="AO9" s="77" t="e">
        <f>+'8_MP'!#REF!</f>
        <v>#REF!</v>
      </c>
      <c r="AP9" s="77" t="e">
        <f>+'8_MP'!#REF!</f>
        <v>#REF!</v>
      </c>
      <c r="AQ9" s="77" t="e">
        <f>+'8_MP'!#REF!</f>
        <v>#REF!</v>
      </c>
      <c r="AR9" s="77" t="e">
        <f>+'8_MP'!#REF!</f>
        <v>#REF!</v>
      </c>
      <c r="AS9" s="77" t="e">
        <f>+'8_MP'!#REF!</f>
        <v>#REF!</v>
      </c>
      <c r="AT9" s="77" t="e">
        <f>+'8_MP'!#REF!</f>
        <v>#REF!</v>
      </c>
      <c r="AU9" s="77" t="e">
        <f>+'8_MP'!#REF!</f>
        <v>#REF!</v>
      </c>
    </row>
    <row r="10" spans="1:47" ht="14.25" customHeight="1" outlineLevel="1" x14ac:dyDescent="0.35">
      <c r="A10" s="89" t="e">
        <f>+'8_MP'!#REF!</f>
        <v>#REF!</v>
      </c>
      <c r="B10" s="91" t="e">
        <f>+'8_MP'!#REF!</f>
        <v>#REF!</v>
      </c>
      <c r="C10" s="77" t="e">
        <f>+'8_MP'!#REF!</f>
        <v>#REF!</v>
      </c>
      <c r="D10" s="77"/>
      <c r="E10" s="77"/>
      <c r="F10" s="77"/>
      <c r="G10" s="77"/>
      <c r="H10" s="77"/>
      <c r="I10" s="77"/>
      <c r="J10" s="77">
        <f t="shared" si="1"/>
        <v>0</v>
      </c>
      <c r="K10" s="77"/>
      <c r="L10" s="77"/>
      <c r="M10" s="77"/>
      <c r="N10" s="77"/>
      <c r="O10" s="77"/>
      <c r="P10" s="77"/>
      <c r="Q10" s="77"/>
      <c r="R10" s="77"/>
      <c r="S10" s="77"/>
      <c r="T10" s="77"/>
      <c r="U10" s="77"/>
      <c r="V10" s="77"/>
      <c r="W10" s="77">
        <f t="shared" si="3"/>
        <v>0</v>
      </c>
      <c r="X10" s="77" t="e">
        <f>+'8_MP'!#REF!</f>
        <v>#REF!</v>
      </c>
      <c r="Y10" s="77" t="e">
        <f>+'8_MP'!#REF!</f>
        <v>#REF!</v>
      </c>
      <c r="Z10" s="77" t="e">
        <f>+'8_MP'!#REF!</f>
        <v>#REF!</v>
      </c>
      <c r="AA10" s="77" t="e">
        <f>+'8_MP'!#REF!</f>
        <v>#REF!</v>
      </c>
      <c r="AB10" s="77" t="e">
        <f>+'8_MP'!#REF!</f>
        <v>#REF!</v>
      </c>
      <c r="AC10" s="77" t="e">
        <f>+'8_MP'!#REF!</f>
        <v>#REF!</v>
      </c>
      <c r="AE10" s="77" t="e">
        <f>+'8_MP'!#REF!</f>
        <v>#REF!</v>
      </c>
      <c r="AF10" s="77" t="e">
        <f>+'8_MP'!#REF!</f>
        <v>#REF!</v>
      </c>
      <c r="AG10" s="77" t="e">
        <f>+'8_MP'!#REF!</f>
        <v>#REF!</v>
      </c>
      <c r="AH10" s="77" t="e">
        <f>+'8_MP'!#REF!</f>
        <v>#REF!</v>
      </c>
      <c r="AI10" s="77" t="e">
        <f>+'8_MP'!#REF!</f>
        <v>#REF!</v>
      </c>
      <c r="AJ10" s="77" t="e">
        <f>+'8_MP'!#REF!</f>
        <v>#REF!</v>
      </c>
      <c r="AK10" s="77" t="e">
        <f>+'8_MP'!#REF!</f>
        <v>#REF!</v>
      </c>
      <c r="AL10" s="77" t="e">
        <f>+'8_MP'!#REF!</f>
        <v>#REF!</v>
      </c>
      <c r="AN10" s="77" t="e">
        <f>+'8_MP'!#REF!</f>
        <v>#REF!</v>
      </c>
      <c r="AO10" s="77" t="e">
        <f>+'8_MP'!#REF!</f>
        <v>#REF!</v>
      </c>
      <c r="AP10" s="77" t="e">
        <f>+'8_MP'!#REF!</f>
        <v>#REF!</v>
      </c>
      <c r="AQ10" s="77" t="e">
        <f>+'8_MP'!#REF!</f>
        <v>#REF!</v>
      </c>
      <c r="AR10" s="77" t="e">
        <f>+'8_MP'!#REF!</f>
        <v>#REF!</v>
      </c>
      <c r="AS10" s="77" t="e">
        <f>+'8_MP'!#REF!</f>
        <v>#REF!</v>
      </c>
      <c r="AT10" s="77" t="e">
        <f>+'8_MP'!#REF!</f>
        <v>#REF!</v>
      </c>
      <c r="AU10" s="77" t="e">
        <f>+'8_MP'!#REF!</f>
        <v>#REF!</v>
      </c>
    </row>
    <row r="11" spans="1:47" ht="14.25" customHeight="1" outlineLevel="1" x14ac:dyDescent="0.35">
      <c r="A11" s="89" t="e">
        <f>+'8_MP'!#REF!</f>
        <v>#REF!</v>
      </c>
      <c r="B11" s="91" t="e">
        <f>+'8_MP'!#REF!</f>
        <v>#REF!</v>
      </c>
      <c r="C11" s="77" t="e">
        <f>+'8_MP'!#REF!</f>
        <v>#REF!</v>
      </c>
      <c r="D11" s="77"/>
      <c r="E11" s="77"/>
      <c r="F11" s="77"/>
      <c r="G11" s="77" t="e">
        <f>+($C$11/6)*1</f>
        <v>#REF!</v>
      </c>
      <c r="H11" s="77" t="e">
        <f>+($C$11/6)*1</f>
        <v>#REF!</v>
      </c>
      <c r="I11" s="77" t="e">
        <f>+($C$11/6)*1</f>
        <v>#REF!</v>
      </c>
      <c r="J11" s="77" t="e">
        <f t="shared" si="1"/>
        <v>#REF!</v>
      </c>
      <c r="K11" s="77" t="e">
        <f>+($C$11/6)*1</f>
        <v>#REF!</v>
      </c>
      <c r="L11" s="77" t="e">
        <f>+($C$11/6)*1</f>
        <v>#REF!</v>
      </c>
      <c r="M11" s="77" t="e">
        <f>+($C$11/6)*1</f>
        <v>#REF!</v>
      </c>
      <c r="N11" s="77"/>
      <c r="O11" s="77"/>
      <c r="P11" s="77"/>
      <c r="Q11" s="77"/>
      <c r="R11" s="77"/>
      <c r="S11" s="77"/>
      <c r="T11" s="77"/>
      <c r="U11" s="77"/>
      <c r="V11" s="77"/>
      <c r="W11" s="77" t="e">
        <f t="shared" si="3"/>
        <v>#REF!</v>
      </c>
      <c r="X11" s="77" t="e">
        <f>+'8_MP'!#REF!</f>
        <v>#REF!</v>
      </c>
      <c r="Y11" s="77" t="e">
        <f>+'8_MP'!#REF!</f>
        <v>#REF!</v>
      </c>
      <c r="Z11" s="77" t="e">
        <f>+'8_MP'!#REF!</f>
        <v>#REF!</v>
      </c>
      <c r="AA11" s="77" t="e">
        <f>+'8_MP'!#REF!</f>
        <v>#REF!</v>
      </c>
      <c r="AB11" s="77" t="e">
        <f>+'8_MP'!#REF!</f>
        <v>#REF!</v>
      </c>
      <c r="AC11" s="77" t="e">
        <f>+'8_MP'!#REF!</f>
        <v>#REF!</v>
      </c>
      <c r="AE11" s="77" t="e">
        <f>+'8_MP'!#REF!</f>
        <v>#REF!</v>
      </c>
      <c r="AF11" s="77" t="e">
        <f>+'8_MP'!#REF!</f>
        <v>#REF!</v>
      </c>
      <c r="AG11" s="77" t="e">
        <f>+'8_MP'!#REF!</f>
        <v>#REF!</v>
      </c>
      <c r="AH11" s="77" t="e">
        <f>+'8_MP'!#REF!</f>
        <v>#REF!</v>
      </c>
      <c r="AI11" s="77" t="e">
        <f>+'8_MP'!#REF!</f>
        <v>#REF!</v>
      </c>
      <c r="AJ11" s="77" t="e">
        <f>+'8_MP'!#REF!</f>
        <v>#REF!</v>
      </c>
      <c r="AK11" s="77" t="e">
        <f>+'8_MP'!#REF!</f>
        <v>#REF!</v>
      </c>
      <c r="AL11" s="77" t="e">
        <f>+'8_MP'!#REF!</f>
        <v>#REF!</v>
      </c>
      <c r="AN11" s="77" t="e">
        <f>+'8_MP'!#REF!</f>
        <v>#REF!</v>
      </c>
      <c r="AO11" s="77" t="e">
        <f>+'8_MP'!#REF!</f>
        <v>#REF!</v>
      </c>
      <c r="AP11" s="77" t="e">
        <f>+'8_MP'!#REF!</f>
        <v>#REF!</v>
      </c>
      <c r="AQ11" s="77" t="e">
        <f>+'8_MP'!#REF!</f>
        <v>#REF!</v>
      </c>
      <c r="AR11" s="77" t="e">
        <f>+'8_MP'!#REF!</f>
        <v>#REF!</v>
      </c>
      <c r="AS11" s="77" t="e">
        <f>+'8_MP'!#REF!</f>
        <v>#REF!</v>
      </c>
      <c r="AT11" s="77" t="e">
        <f>+'8_MP'!#REF!</f>
        <v>#REF!</v>
      </c>
      <c r="AU11" s="77" t="e">
        <f>+'8_MP'!#REF!</f>
        <v>#REF!</v>
      </c>
    </row>
    <row r="12" spans="1:47" ht="14.25" customHeight="1" outlineLevel="1" x14ac:dyDescent="0.35">
      <c r="A12" s="89" t="e">
        <f>+'8_MP'!#REF!</f>
        <v>#REF!</v>
      </c>
      <c r="B12" s="91" t="e">
        <f>+'8_MP'!#REF!</f>
        <v>#REF!</v>
      </c>
      <c r="C12" s="77" t="e">
        <f>+'8_MP'!#REF!</f>
        <v>#REF!</v>
      </c>
      <c r="D12" s="77"/>
      <c r="E12" s="77"/>
      <c r="F12" s="77"/>
      <c r="G12" s="77"/>
      <c r="H12" s="77"/>
      <c r="I12" s="77"/>
      <c r="J12" s="77">
        <f t="shared" si="1"/>
        <v>0</v>
      </c>
      <c r="K12" s="77"/>
      <c r="L12" s="77"/>
      <c r="M12" s="77"/>
      <c r="N12" s="77"/>
      <c r="O12" s="77"/>
      <c r="P12" s="77"/>
      <c r="Q12" s="77"/>
      <c r="R12" s="77"/>
      <c r="S12" s="77"/>
      <c r="T12" s="77"/>
      <c r="U12" s="77"/>
      <c r="V12" s="77"/>
      <c r="W12" s="77">
        <f t="shared" si="3"/>
        <v>0</v>
      </c>
      <c r="X12" s="77" t="e">
        <f>+'8_MP'!#REF!</f>
        <v>#REF!</v>
      </c>
      <c r="Y12" s="77" t="e">
        <f>+'8_MP'!#REF!</f>
        <v>#REF!</v>
      </c>
      <c r="Z12" s="77" t="e">
        <f>+'8_MP'!#REF!</f>
        <v>#REF!</v>
      </c>
      <c r="AA12" s="77" t="e">
        <f>+'8_MP'!#REF!</f>
        <v>#REF!</v>
      </c>
      <c r="AB12" s="77" t="e">
        <f>+'8_MP'!#REF!</f>
        <v>#REF!</v>
      </c>
      <c r="AC12" s="77" t="e">
        <f>+'8_MP'!#REF!</f>
        <v>#REF!</v>
      </c>
      <c r="AE12" s="77" t="e">
        <f>+'8_MP'!#REF!</f>
        <v>#REF!</v>
      </c>
      <c r="AF12" s="77" t="e">
        <f>+'8_MP'!#REF!</f>
        <v>#REF!</v>
      </c>
      <c r="AG12" s="77" t="e">
        <f>+'8_MP'!#REF!</f>
        <v>#REF!</v>
      </c>
      <c r="AH12" s="77" t="e">
        <f>+'8_MP'!#REF!</f>
        <v>#REF!</v>
      </c>
      <c r="AI12" s="77" t="e">
        <f>+'8_MP'!#REF!</f>
        <v>#REF!</v>
      </c>
      <c r="AJ12" s="77" t="e">
        <f>+'8_MP'!#REF!</f>
        <v>#REF!</v>
      </c>
      <c r="AK12" s="77" t="e">
        <f>+'8_MP'!#REF!</f>
        <v>#REF!</v>
      </c>
      <c r="AL12" s="77" t="e">
        <f>+'8_MP'!#REF!</f>
        <v>#REF!</v>
      </c>
      <c r="AN12" s="77" t="e">
        <f>+'8_MP'!#REF!</f>
        <v>#REF!</v>
      </c>
      <c r="AO12" s="77" t="e">
        <f>+'8_MP'!#REF!</f>
        <v>#REF!</v>
      </c>
      <c r="AP12" s="77" t="e">
        <f>+'8_MP'!#REF!</f>
        <v>#REF!</v>
      </c>
      <c r="AQ12" s="77" t="e">
        <f>+'8_MP'!#REF!</f>
        <v>#REF!</v>
      </c>
      <c r="AR12" s="77" t="e">
        <f>+'8_MP'!#REF!</f>
        <v>#REF!</v>
      </c>
      <c r="AS12" s="77" t="e">
        <f>+'8_MP'!#REF!</f>
        <v>#REF!</v>
      </c>
      <c r="AT12" s="77" t="e">
        <f>+'8_MP'!#REF!</f>
        <v>#REF!</v>
      </c>
      <c r="AU12" s="77" t="e">
        <f>+'8_MP'!#REF!</f>
        <v>#REF!</v>
      </c>
    </row>
    <row r="13" spans="1:47" ht="14.25" customHeight="1" outlineLevel="1" x14ac:dyDescent="0.35">
      <c r="A13" s="89" t="e">
        <f>+'8_MP'!#REF!</f>
        <v>#REF!</v>
      </c>
      <c r="B13" s="91" t="e">
        <f>+'8_MP'!#REF!</f>
        <v>#REF!</v>
      </c>
      <c r="C13" s="77" t="e">
        <f>+'8_MP'!#REF!</f>
        <v>#REF!</v>
      </c>
      <c r="D13" s="77"/>
      <c r="E13" s="77"/>
      <c r="F13" s="77"/>
      <c r="G13" s="77"/>
      <c r="H13" s="77"/>
      <c r="I13" s="77"/>
      <c r="J13" s="77">
        <f t="shared" si="1"/>
        <v>0</v>
      </c>
      <c r="K13" s="77"/>
      <c r="L13" s="77"/>
      <c r="M13" s="77"/>
      <c r="N13" s="77"/>
      <c r="O13" s="77"/>
      <c r="P13" s="77"/>
      <c r="Q13" s="77"/>
      <c r="R13" s="77"/>
      <c r="S13" s="77"/>
      <c r="T13" s="77"/>
      <c r="U13" s="77"/>
      <c r="V13" s="77"/>
      <c r="W13" s="77">
        <f t="shared" si="3"/>
        <v>0</v>
      </c>
      <c r="X13" s="77" t="e">
        <f>+'8_MP'!#REF!</f>
        <v>#REF!</v>
      </c>
      <c r="Y13" s="77" t="e">
        <f>+'8_MP'!#REF!</f>
        <v>#REF!</v>
      </c>
      <c r="Z13" s="77" t="e">
        <f>+'8_MP'!#REF!</f>
        <v>#REF!</v>
      </c>
      <c r="AA13" s="77" t="e">
        <f>+'8_MP'!#REF!</f>
        <v>#REF!</v>
      </c>
      <c r="AB13" s="77" t="e">
        <f>+'8_MP'!#REF!</f>
        <v>#REF!</v>
      </c>
      <c r="AC13" s="77" t="e">
        <f>+'8_MP'!#REF!</f>
        <v>#REF!</v>
      </c>
      <c r="AE13" s="77" t="e">
        <f>+'8_MP'!#REF!</f>
        <v>#REF!</v>
      </c>
      <c r="AF13" s="77" t="e">
        <f>+'8_MP'!#REF!</f>
        <v>#REF!</v>
      </c>
      <c r="AG13" s="77" t="e">
        <f>+'8_MP'!#REF!</f>
        <v>#REF!</v>
      </c>
      <c r="AH13" s="77" t="e">
        <f>+'8_MP'!#REF!</f>
        <v>#REF!</v>
      </c>
      <c r="AI13" s="77" t="e">
        <f>+'8_MP'!#REF!</f>
        <v>#REF!</v>
      </c>
      <c r="AJ13" s="77" t="e">
        <f>+'8_MP'!#REF!</f>
        <v>#REF!</v>
      </c>
      <c r="AK13" s="77" t="e">
        <f>+'8_MP'!#REF!</f>
        <v>#REF!</v>
      </c>
      <c r="AL13" s="77" t="e">
        <f>+'8_MP'!#REF!</f>
        <v>#REF!</v>
      </c>
      <c r="AN13" s="77" t="e">
        <f>+'8_MP'!#REF!</f>
        <v>#REF!</v>
      </c>
      <c r="AO13" s="77" t="e">
        <f>+'8_MP'!#REF!</f>
        <v>#REF!</v>
      </c>
      <c r="AP13" s="77" t="e">
        <f>+'8_MP'!#REF!</f>
        <v>#REF!</v>
      </c>
      <c r="AQ13" s="77" t="e">
        <f>+'8_MP'!#REF!</f>
        <v>#REF!</v>
      </c>
      <c r="AR13" s="77" t="e">
        <f>+'8_MP'!#REF!</f>
        <v>#REF!</v>
      </c>
      <c r="AS13" s="77" t="e">
        <f>+'8_MP'!#REF!</f>
        <v>#REF!</v>
      </c>
      <c r="AT13" s="77" t="e">
        <f>+'8_MP'!#REF!</f>
        <v>#REF!</v>
      </c>
      <c r="AU13" s="77" t="e">
        <f>+'8_MP'!#REF!</f>
        <v>#REF!</v>
      </c>
    </row>
    <row r="14" spans="1:47" ht="14.25" customHeight="1" outlineLevel="1" x14ac:dyDescent="0.35">
      <c r="A14" s="89" t="e">
        <f>+'8_MP'!#REF!</f>
        <v>#REF!</v>
      </c>
      <c r="B14" s="91" t="e">
        <f>+'8_MP'!#REF!</f>
        <v>#REF!</v>
      </c>
      <c r="C14" s="77" t="e">
        <f>+'8_MP'!#REF!</f>
        <v>#REF!</v>
      </c>
      <c r="D14" s="77"/>
      <c r="E14" s="77"/>
      <c r="F14" s="77"/>
      <c r="G14" s="77"/>
      <c r="H14" s="77"/>
      <c r="I14" s="77"/>
      <c r="J14" s="77">
        <f t="shared" si="1"/>
        <v>0</v>
      </c>
      <c r="K14" s="77"/>
      <c r="L14" s="77"/>
      <c r="M14" s="77"/>
      <c r="N14" s="77"/>
      <c r="O14" s="77"/>
      <c r="P14" s="77"/>
      <c r="Q14" s="77"/>
      <c r="R14" s="77"/>
      <c r="S14" s="77"/>
      <c r="T14" s="77"/>
      <c r="U14" s="77"/>
      <c r="V14" s="77"/>
      <c r="W14" s="77">
        <f t="shared" si="3"/>
        <v>0</v>
      </c>
      <c r="X14" s="77" t="e">
        <f>+'8_MP'!#REF!</f>
        <v>#REF!</v>
      </c>
      <c r="Y14" s="77" t="e">
        <f>+'8_MP'!#REF!</f>
        <v>#REF!</v>
      </c>
      <c r="Z14" s="77" t="e">
        <f>+'8_MP'!#REF!</f>
        <v>#REF!</v>
      </c>
      <c r="AA14" s="77" t="e">
        <f>+'8_MP'!#REF!</f>
        <v>#REF!</v>
      </c>
      <c r="AB14" s="77" t="e">
        <f>+'8_MP'!#REF!</f>
        <v>#REF!</v>
      </c>
      <c r="AC14" s="77" t="e">
        <f>+'8_MP'!#REF!</f>
        <v>#REF!</v>
      </c>
      <c r="AE14" s="77" t="e">
        <f>+'8_MP'!#REF!</f>
        <v>#REF!</v>
      </c>
      <c r="AF14" s="77" t="e">
        <f>+'8_MP'!#REF!</f>
        <v>#REF!</v>
      </c>
      <c r="AG14" s="77" t="e">
        <f>+'8_MP'!#REF!</f>
        <v>#REF!</v>
      </c>
      <c r="AH14" s="77" t="e">
        <f>+'8_MP'!#REF!</f>
        <v>#REF!</v>
      </c>
      <c r="AI14" s="77" t="e">
        <f>+'8_MP'!#REF!</f>
        <v>#REF!</v>
      </c>
      <c r="AJ14" s="77" t="e">
        <f>+'8_MP'!#REF!</f>
        <v>#REF!</v>
      </c>
      <c r="AK14" s="77" t="e">
        <f>+'8_MP'!#REF!</f>
        <v>#REF!</v>
      </c>
      <c r="AL14" s="77" t="e">
        <f>+'8_MP'!#REF!</f>
        <v>#REF!</v>
      </c>
      <c r="AN14" s="77" t="e">
        <f>+'8_MP'!#REF!</f>
        <v>#REF!</v>
      </c>
      <c r="AO14" s="77" t="e">
        <f>+'8_MP'!#REF!</f>
        <v>#REF!</v>
      </c>
      <c r="AP14" s="77" t="e">
        <f>+'8_MP'!#REF!</f>
        <v>#REF!</v>
      </c>
      <c r="AQ14" s="77" t="e">
        <f>+'8_MP'!#REF!</f>
        <v>#REF!</v>
      </c>
      <c r="AR14" s="77" t="e">
        <f>+'8_MP'!#REF!</f>
        <v>#REF!</v>
      </c>
      <c r="AS14" s="77" t="e">
        <f>+'8_MP'!#REF!</f>
        <v>#REF!</v>
      </c>
      <c r="AT14" s="77" t="e">
        <f>+'8_MP'!#REF!</f>
        <v>#REF!</v>
      </c>
      <c r="AU14" s="77" t="e">
        <f>+'8_MP'!#REF!</f>
        <v>#REF!</v>
      </c>
    </row>
    <row r="15" spans="1:47" ht="14.25" customHeight="1" outlineLevel="1" x14ac:dyDescent="0.35">
      <c r="A15" s="89" t="e">
        <f>+'8_MP'!#REF!</f>
        <v>#REF!</v>
      </c>
      <c r="B15" s="91" t="e">
        <f>+'8_MP'!#REF!</f>
        <v>#REF!</v>
      </c>
      <c r="C15" s="77" t="e">
        <f>+'8_MP'!#REF!</f>
        <v>#REF!</v>
      </c>
      <c r="D15" s="77"/>
      <c r="E15" s="77"/>
      <c r="F15" s="77" t="e">
        <f>+$C$15/7</f>
        <v>#REF!</v>
      </c>
      <c r="G15" s="77" t="e">
        <f>+$C$15/7</f>
        <v>#REF!</v>
      </c>
      <c r="H15" s="77" t="e">
        <f>+$C$15/7</f>
        <v>#REF!</v>
      </c>
      <c r="I15" s="77" t="e">
        <f>+$C$15/7</f>
        <v>#REF!</v>
      </c>
      <c r="J15" s="77" t="e">
        <f t="shared" si="1"/>
        <v>#REF!</v>
      </c>
      <c r="K15" s="77" t="e">
        <f>+$C$15/7</f>
        <v>#REF!</v>
      </c>
      <c r="L15" s="77" t="e">
        <f>+$C$15/7</f>
        <v>#REF!</v>
      </c>
      <c r="M15" s="77" t="e">
        <f>+$C$15/7</f>
        <v>#REF!</v>
      </c>
      <c r="N15" s="77"/>
      <c r="O15" s="77"/>
      <c r="P15" s="77"/>
      <c r="Q15" s="77"/>
      <c r="R15" s="77"/>
      <c r="S15" s="77"/>
      <c r="T15" s="77"/>
      <c r="U15" s="77"/>
      <c r="V15" s="77"/>
      <c r="W15" s="77" t="e">
        <f t="shared" si="3"/>
        <v>#REF!</v>
      </c>
      <c r="X15" s="77" t="e">
        <f>+'8_MP'!#REF!</f>
        <v>#REF!</v>
      </c>
      <c r="Y15" s="77" t="e">
        <f>+'8_MP'!#REF!</f>
        <v>#REF!</v>
      </c>
      <c r="Z15" s="77" t="e">
        <f>+'8_MP'!#REF!</f>
        <v>#REF!</v>
      </c>
      <c r="AA15" s="77" t="e">
        <f>+'8_MP'!#REF!</f>
        <v>#REF!</v>
      </c>
      <c r="AB15" s="77" t="e">
        <f>+'8_MP'!#REF!</f>
        <v>#REF!</v>
      </c>
      <c r="AC15" s="77" t="e">
        <f>+'8_MP'!#REF!</f>
        <v>#REF!</v>
      </c>
      <c r="AE15" s="77" t="e">
        <f>+'8_MP'!#REF!</f>
        <v>#REF!</v>
      </c>
      <c r="AF15" s="77" t="e">
        <f>+'8_MP'!#REF!</f>
        <v>#REF!</v>
      </c>
      <c r="AG15" s="77" t="e">
        <f>+'8_MP'!#REF!</f>
        <v>#REF!</v>
      </c>
      <c r="AH15" s="77" t="e">
        <f>+'8_MP'!#REF!</f>
        <v>#REF!</v>
      </c>
      <c r="AI15" s="77" t="e">
        <f>+'8_MP'!#REF!</f>
        <v>#REF!</v>
      </c>
      <c r="AJ15" s="77" t="e">
        <f>+'8_MP'!#REF!</f>
        <v>#REF!</v>
      </c>
      <c r="AK15" s="77" t="e">
        <f>+'8_MP'!#REF!</f>
        <v>#REF!</v>
      </c>
      <c r="AL15" s="77" t="e">
        <f>+'8_MP'!#REF!</f>
        <v>#REF!</v>
      </c>
      <c r="AN15" s="77" t="e">
        <f>+'8_MP'!#REF!</f>
        <v>#REF!</v>
      </c>
      <c r="AO15" s="77" t="e">
        <f>+'8_MP'!#REF!</f>
        <v>#REF!</v>
      </c>
      <c r="AP15" s="77" t="e">
        <f>+'8_MP'!#REF!</f>
        <v>#REF!</v>
      </c>
      <c r="AQ15" s="77" t="e">
        <f>+'8_MP'!#REF!</f>
        <v>#REF!</v>
      </c>
      <c r="AR15" s="77" t="e">
        <f>+'8_MP'!#REF!</f>
        <v>#REF!</v>
      </c>
      <c r="AS15" s="77" t="e">
        <f>+'8_MP'!#REF!</f>
        <v>#REF!</v>
      </c>
      <c r="AT15" s="77" t="e">
        <f>+'8_MP'!#REF!</f>
        <v>#REF!</v>
      </c>
      <c r="AU15" s="77" t="e">
        <f>+'8_MP'!#REF!</f>
        <v>#REF!</v>
      </c>
    </row>
    <row r="16" spans="1:47" ht="14.25" customHeight="1" x14ac:dyDescent="0.35">
      <c r="A16" s="85" t="e">
        <f>+'8_MP'!#REF!</f>
        <v>#REF!</v>
      </c>
      <c r="B16" s="111" t="e">
        <f>+'8_MP'!#REF!</f>
        <v>#REF!</v>
      </c>
      <c r="C16" s="86" t="e">
        <f>+'8_MP'!#REF!</f>
        <v>#REF!</v>
      </c>
      <c r="D16" s="86">
        <f t="shared" ref="D16:I16" si="8">SUM(D17:D20)</f>
        <v>0</v>
      </c>
      <c r="E16" s="86">
        <f t="shared" si="8"/>
        <v>0</v>
      </c>
      <c r="F16" s="86">
        <f t="shared" si="8"/>
        <v>0</v>
      </c>
      <c r="G16" s="86">
        <f t="shared" si="8"/>
        <v>0</v>
      </c>
      <c r="H16" s="86">
        <f t="shared" si="8"/>
        <v>0</v>
      </c>
      <c r="I16" s="86">
        <f t="shared" si="8"/>
        <v>0</v>
      </c>
      <c r="J16" s="86">
        <f t="shared" si="1"/>
        <v>0</v>
      </c>
      <c r="K16" s="86">
        <f t="shared" ref="K16:V16" si="9">SUM(K17:K20)</f>
        <v>0</v>
      </c>
      <c r="L16" s="86">
        <f t="shared" si="9"/>
        <v>0</v>
      </c>
      <c r="M16" s="86">
        <f t="shared" si="9"/>
        <v>0</v>
      </c>
      <c r="N16" s="86" t="e">
        <f t="shared" si="9"/>
        <v>#REF!</v>
      </c>
      <c r="O16" s="86" t="e">
        <f t="shared" si="9"/>
        <v>#REF!</v>
      </c>
      <c r="P16" s="86" t="e">
        <f t="shared" si="9"/>
        <v>#REF!</v>
      </c>
      <c r="Q16" s="86" t="e">
        <f t="shared" si="9"/>
        <v>#REF!</v>
      </c>
      <c r="R16" s="86" t="e">
        <f t="shared" si="9"/>
        <v>#REF!</v>
      </c>
      <c r="S16" s="86" t="e">
        <f t="shared" si="9"/>
        <v>#REF!</v>
      </c>
      <c r="T16" s="86" t="e">
        <f t="shared" si="9"/>
        <v>#REF!</v>
      </c>
      <c r="U16" s="86" t="e">
        <f t="shared" si="9"/>
        <v>#REF!</v>
      </c>
      <c r="V16" s="86" t="e">
        <f t="shared" si="9"/>
        <v>#REF!</v>
      </c>
      <c r="W16" s="86" t="e">
        <f t="shared" si="3"/>
        <v>#REF!</v>
      </c>
      <c r="X16" s="86" t="e">
        <f>+'8_MP'!#REF!</f>
        <v>#REF!</v>
      </c>
      <c r="Y16" s="86" t="e">
        <f>+'8_MP'!#REF!</f>
        <v>#REF!</v>
      </c>
      <c r="Z16" s="86" t="e">
        <f>+'8_MP'!#REF!</f>
        <v>#REF!</v>
      </c>
      <c r="AA16" s="86" t="e">
        <f>+'8_MP'!#REF!</f>
        <v>#REF!</v>
      </c>
      <c r="AB16" s="86" t="e">
        <f>+'8_MP'!#REF!</f>
        <v>#REF!</v>
      </c>
      <c r="AC16" s="86" t="e">
        <f>+'8_MP'!#REF!</f>
        <v>#REF!</v>
      </c>
      <c r="AE16" s="86" t="e">
        <f>+'8_MP'!#REF!</f>
        <v>#REF!</v>
      </c>
      <c r="AF16" s="86" t="e">
        <f>+'8_MP'!#REF!</f>
        <v>#REF!</v>
      </c>
      <c r="AG16" s="86" t="e">
        <f>+'8_MP'!#REF!</f>
        <v>#REF!</v>
      </c>
      <c r="AH16" s="86" t="e">
        <f>+'8_MP'!#REF!</f>
        <v>#REF!</v>
      </c>
      <c r="AI16" s="86" t="e">
        <f>+'8_MP'!#REF!</f>
        <v>#REF!</v>
      </c>
      <c r="AJ16" s="86" t="e">
        <f>+'8_MP'!#REF!</f>
        <v>#REF!</v>
      </c>
      <c r="AK16" s="86" t="e">
        <f>+'8_MP'!#REF!</f>
        <v>#REF!</v>
      </c>
      <c r="AL16" s="86" t="e">
        <f>+'8_MP'!#REF!</f>
        <v>#REF!</v>
      </c>
      <c r="AN16" s="86" t="e">
        <f>+'8_MP'!#REF!</f>
        <v>#REF!</v>
      </c>
      <c r="AO16" s="86" t="e">
        <f>+'8_MP'!#REF!</f>
        <v>#REF!</v>
      </c>
      <c r="AP16" s="86" t="e">
        <f>+'8_MP'!#REF!</f>
        <v>#REF!</v>
      </c>
      <c r="AQ16" s="86" t="e">
        <f>+'8_MP'!#REF!</f>
        <v>#REF!</v>
      </c>
      <c r="AR16" s="86" t="e">
        <f>+'8_MP'!#REF!</f>
        <v>#REF!</v>
      </c>
      <c r="AS16" s="86" t="e">
        <f>+'8_MP'!#REF!</f>
        <v>#REF!</v>
      </c>
      <c r="AT16" s="86" t="e">
        <f>+'8_MP'!#REF!</f>
        <v>#REF!</v>
      </c>
      <c r="AU16" s="86" t="e">
        <f>+'8_MP'!#REF!</f>
        <v>#REF!</v>
      </c>
    </row>
    <row r="17" spans="1:47" ht="14.25" customHeight="1" outlineLevel="1" x14ac:dyDescent="0.35">
      <c r="A17" s="89" t="e">
        <f>+'8_MP'!#REF!</f>
        <v>#REF!</v>
      </c>
      <c r="B17" s="91" t="e">
        <f>+'8_MP'!#REF!</f>
        <v>#REF!</v>
      </c>
      <c r="C17" s="77" t="e">
        <f>+'8_MP'!#REF!</f>
        <v>#REF!</v>
      </c>
      <c r="D17" s="77"/>
      <c r="E17" s="77"/>
      <c r="F17" s="77"/>
      <c r="G17" s="77"/>
      <c r="H17" s="77"/>
      <c r="I17" s="77"/>
      <c r="J17" s="77">
        <f t="shared" si="1"/>
        <v>0</v>
      </c>
      <c r="K17" s="77"/>
      <c r="L17" s="77"/>
      <c r="M17" s="77"/>
      <c r="N17" s="77" t="e">
        <f t="shared" ref="N17:V17" si="10">+$C$17/54</f>
        <v>#REF!</v>
      </c>
      <c r="O17" s="77" t="e">
        <f t="shared" si="10"/>
        <v>#REF!</v>
      </c>
      <c r="P17" s="77" t="e">
        <f t="shared" si="10"/>
        <v>#REF!</v>
      </c>
      <c r="Q17" s="77" t="e">
        <f t="shared" si="10"/>
        <v>#REF!</v>
      </c>
      <c r="R17" s="77" t="e">
        <f t="shared" si="10"/>
        <v>#REF!</v>
      </c>
      <c r="S17" s="77" t="e">
        <f t="shared" si="10"/>
        <v>#REF!</v>
      </c>
      <c r="T17" s="77" t="e">
        <f t="shared" si="10"/>
        <v>#REF!</v>
      </c>
      <c r="U17" s="77" t="e">
        <f t="shared" si="10"/>
        <v>#REF!</v>
      </c>
      <c r="V17" s="77" t="e">
        <f t="shared" si="10"/>
        <v>#REF!</v>
      </c>
      <c r="W17" s="77" t="e">
        <f t="shared" si="3"/>
        <v>#REF!</v>
      </c>
      <c r="X17" s="77" t="e">
        <f>+'8_MP'!#REF!</f>
        <v>#REF!</v>
      </c>
      <c r="Y17" s="77" t="e">
        <f>+'8_MP'!#REF!</f>
        <v>#REF!</v>
      </c>
      <c r="Z17" s="77" t="e">
        <f>+'8_MP'!#REF!</f>
        <v>#REF!</v>
      </c>
      <c r="AA17" s="77" t="e">
        <f>+'8_MP'!#REF!</f>
        <v>#REF!</v>
      </c>
      <c r="AB17" s="77" t="e">
        <f>+'8_MP'!#REF!</f>
        <v>#REF!</v>
      </c>
      <c r="AC17" s="77" t="e">
        <f>+'8_MP'!#REF!</f>
        <v>#REF!</v>
      </c>
      <c r="AE17" s="77" t="e">
        <f>+'8_MP'!#REF!</f>
        <v>#REF!</v>
      </c>
      <c r="AF17" s="77" t="e">
        <f>+'8_MP'!#REF!</f>
        <v>#REF!</v>
      </c>
      <c r="AG17" s="77" t="e">
        <f>+'8_MP'!#REF!</f>
        <v>#REF!</v>
      </c>
      <c r="AH17" s="77" t="e">
        <f>+'8_MP'!#REF!</f>
        <v>#REF!</v>
      </c>
      <c r="AI17" s="77" t="e">
        <f>+'8_MP'!#REF!</f>
        <v>#REF!</v>
      </c>
      <c r="AJ17" s="77" t="e">
        <f>+'8_MP'!#REF!</f>
        <v>#REF!</v>
      </c>
      <c r="AK17" s="77" t="e">
        <f>+'8_MP'!#REF!</f>
        <v>#REF!</v>
      </c>
      <c r="AL17" s="77" t="e">
        <f>+'8_MP'!#REF!</f>
        <v>#REF!</v>
      </c>
      <c r="AN17" s="77" t="e">
        <f>+'8_MP'!#REF!</f>
        <v>#REF!</v>
      </c>
      <c r="AO17" s="77" t="e">
        <f>+'8_MP'!#REF!</f>
        <v>#REF!</v>
      </c>
      <c r="AP17" s="77" t="e">
        <f>+'8_MP'!#REF!</f>
        <v>#REF!</v>
      </c>
      <c r="AQ17" s="77" t="e">
        <f>+'8_MP'!#REF!</f>
        <v>#REF!</v>
      </c>
      <c r="AR17" s="77" t="e">
        <f>+'8_MP'!#REF!</f>
        <v>#REF!</v>
      </c>
      <c r="AS17" s="77" t="e">
        <f>+'8_MP'!#REF!</f>
        <v>#REF!</v>
      </c>
      <c r="AT17" s="77" t="e">
        <f>+'8_MP'!#REF!</f>
        <v>#REF!</v>
      </c>
      <c r="AU17" s="77" t="e">
        <f>+'8_MP'!#REF!</f>
        <v>#REF!</v>
      </c>
    </row>
    <row r="18" spans="1:47" ht="14.25" customHeight="1" outlineLevel="1" x14ac:dyDescent="0.35">
      <c r="A18" s="89" t="e">
        <f>+'8_MP'!#REF!</f>
        <v>#REF!</v>
      </c>
      <c r="B18" s="91" t="e">
        <f>+'8_MP'!#REF!</f>
        <v>#REF!</v>
      </c>
      <c r="C18" s="77" t="e">
        <f>+'8_MP'!#REF!</f>
        <v>#REF!</v>
      </c>
      <c r="D18" s="77"/>
      <c r="E18" s="77"/>
      <c r="F18" s="77"/>
      <c r="G18" s="77"/>
      <c r="H18" s="77"/>
      <c r="I18" s="77"/>
      <c r="J18" s="77">
        <f t="shared" si="1"/>
        <v>0</v>
      </c>
      <c r="K18" s="77"/>
      <c r="L18" s="77"/>
      <c r="M18" s="77"/>
      <c r="N18" s="77"/>
      <c r="O18" s="77"/>
      <c r="P18" s="77"/>
      <c r="Q18" s="77"/>
      <c r="R18" s="77"/>
      <c r="S18" s="77"/>
      <c r="T18" s="77"/>
      <c r="U18" s="77"/>
      <c r="V18" s="77"/>
      <c r="W18" s="77">
        <f t="shared" si="3"/>
        <v>0</v>
      </c>
      <c r="X18" s="77" t="e">
        <f>+'8_MP'!#REF!</f>
        <v>#REF!</v>
      </c>
      <c r="Y18" s="77" t="e">
        <f>+'8_MP'!#REF!</f>
        <v>#REF!</v>
      </c>
      <c r="Z18" s="77" t="e">
        <f>+'8_MP'!#REF!</f>
        <v>#REF!</v>
      </c>
      <c r="AA18" s="77" t="e">
        <f>+'8_MP'!#REF!</f>
        <v>#REF!</v>
      </c>
      <c r="AB18" s="77" t="e">
        <f>+'8_MP'!#REF!</f>
        <v>#REF!</v>
      </c>
      <c r="AC18" s="77" t="e">
        <f>+'8_MP'!#REF!</f>
        <v>#REF!</v>
      </c>
      <c r="AE18" s="77" t="e">
        <f>+'8_MP'!#REF!</f>
        <v>#REF!</v>
      </c>
      <c r="AF18" s="77" t="e">
        <f>+'8_MP'!#REF!</f>
        <v>#REF!</v>
      </c>
      <c r="AG18" s="77" t="e">
        <f>+'8_MP'!#REF!</f>
        <v>#REF!</v>
      </c>
      <c r="AH18" s="77" t="e">
        <f>+'8_MP'!#REF!</f>
        <v>#REF!</v>
      </c>
      <c r="AI18" s="77" t="e">
        <f>+'8_MP'!#REF!</f>
        <v>#REF!</v>
      </c>
      <c r="AJ18" s="77" t="e">
        <f>+'8_MP'!#REF!</f>
        <v>#REF!</v>
      </c>
      <c r="AK18" s="77" t="e">
        <f>+'8_MP'!#REF!</f>
        <v>#REF!</v>
      </c>
      <c r="AL18" s="77" t="e">
        <f>+'8_MP'!#REF!</f>
        <v>#REF!</v>
      </c>
      <c r="AN18" s="77" t="e">
        <f>+'8_MP'!#REF!</f>
        <v>#REF!</v>
      </c>
      <c r="AO18" s="77" t="e">
        <f>+'8_MP'!#REF!</f>
        <v>#REF!</v>
      </c>
      <c r="AP18" s="77" t="e">
        <f>+'8_MP'!#REF!</f>
        <v>#REF!</v>
      </c>
      <c r="AQ18" s="77" t="e">
        <f>+'8_MP'!#REF!</f>
        <v>#REF!</v>
      </c>
      <c r="AR18" s="77" t="e">
        <f>+'8_MP'!#REF!</f>
        <v>#REF!</v>
      </c>
      <c r="AS18" s="77" t="e">
        <f>+'8_MP'!#REF!</f>
        <v>#REF!</v>
      </c>
      <c r="AT18" s="77" t="e">
        <f>+'8_MP'!#REF!</f>
        <v>#REF!</v>
      </c>
      <c r="AU18" s="77" t="e">
        <f>+'8_MP'!#REF!</f>
        <v>#REF!</v>
      </c>
    </row>
    <row r="19" spans="1:47" ht="14.25" customHeight="1" outlineLevel="1" x14ac:dyDescent="0.35">
      <c r="A19" s="89" t="e">
        <f>+'8_MP'!#REF!</f>
        <v>#REF!</v>
      </c>
      <c r="B19" s="91" t="e">
        <f>+'8_MP'!#REF!</f>
        <v>#REF!</v>
      </c>
      <c r="C19" s="77" t="e">
        <f>+'8_MP'!#REF!</f>
        <v>#REF!</v>
      </c>
      <c r="D19" s="77"/>
      <c r="E19" s="77"/>
      <c r="F19" s="77"/>
      <c r="G19" s="77"/>
      <c r="H19" s="77"/>
      <c r="I19" s="77"/>
      <c r="J19" s="77">
        <f t="shared" si="1"/>
        <v>0</v>
      </c>
      <c r="K19" s="77"/>
      <c r="L19" s="77"/>
      <c r="M19" s="77"/>
      <c r="N19" s="77"/>
      <c r="O19" s="77"/>
      <c r="P19" s="77"/>
      <c r="Q19" s="77"/>
      <c r="R19" s="77"/>
      <c r="S19" s="77"/>
      <c r="T19" s="77" t="e">
        <f>+$C$19/5</f>
        <v>#REF!</v>
      </c>
      <c r="U19" s="77"/>
      <c r="V19" s="77"/>
      <c r="W19" s="77" t="e">
        <f t="shared" si="3"/>
        <v>#REF!</v>
      </c>
      <c r="X19" s="77" t="e">
        <f>+'8_MP'!#REF!</f>
        <v>#REF!</v>
      </c>
      <c r="Y19" s="77" t="e">
        <f>+'8_MP'!#REF!</f>
        <v>#REF!</v>
      </c>
      <c r="Z19" s="77" t="e">
        <f>+'8_MP'!#REF!</f>
        <v>#REF!</v>
      </c>
      <c r="AA19" s="77" t="e">
        <f>+'8_MP'!#REF!</f>
        <v>#REF!</v>
      </c>
      <c r="AB19" s="77" t="e">
        <f>+'8_MP'!#REF!</f>
        <v>#REF!</v>
      </c>
      <c r="AC19" s="77" t="e">
        <f>+'8_MP'!#REF!</f>
        <v>#REF!</v>
      </c>
      <c r="AE19" s="77" t="e">
        <f>+'8_MP'!#REF!</f>
        <v>#REF!</v>
      </c>
      <c r="AF19" s="77" t="e">
        <f>+'8_MP'!#REF!</f>
        <v>#REF!</v>
      </c>
      <c r="AG19" s="77" t="e">
        <f>+'8_MP'!#REF!</f>
        <v>#REF!</v>
      </c>
      <c r="AH19" s="77" t="e">
        <f>+'8_MP'!#REF!</f>
        <v>#REF!</v>
      </c>
      <c r="AI19" s="77" t="e">
        <f>+'8_MP'!#REF!</f>
        <v>#REF!</v>
      </c>
      <c r="AJ19" s="77" t="e">
        <f>+'8_MP'!#REF!</f>
        <v>#REF!</v>
      </c>
      <c r="AK19" s="77" t="e">
        <f>+'8_MP'!#REF!</f>
        <v>#REF!</v>
      </c>
      <c r="AL19" s="77" t="e">
        <f>+'8_MP'!#REF!</f>
        <v>#REF!</v>
      </c>
      <c r="AN19" s="77" t="e">
        <f>+'8_MP'!#REF!</f>
        <v>#REF!</v>
      </c>
      <c r="AO19" s="77" t="e">
        <f>+'8_MP'!#REF!</f>
        <v>#REF!</v>
      </c>
      <c r="AP19" s="77" t="e">
        <f>+'8_MP'!#REF!</f>
        <v>#REF!</v>
      </c>
      <c r="AQ19" s="77" t="e">
        <f>+'8_MP'!#REF!</f>
        <v>#REF!</v>
      </c>
      <c r="AR19" s="77" t="e">
        <f>+'8_MP'!#REF!</f>
        <v>#REF!</v>
      </c>
      <c r="AS19" s="77" t="e">
        <f>+'8_MP'!#REF!</f>
        <v>#REF!</v>
      </c>
      <c r="AT19" s="77" t="e">
        <f>+'8_MP'!#REF!</f>
        <v>#REF!</v>
      </c>
      <c r="AU19" s="77" t="e">
        <f>+'8_MP'!#REF!</f>
        <v>#REF!</v>
      </c>
    </row>
    <row r="20" spans="1:47" ht="14.25" customHeight="1" outlineLevel="1" x14ac:dyDescent="0.35">
      <c r="A20" s="89" t="e">
        <f>+'8_MP'!#REF!</f>
        <v>#REF!</v>
      </c>
      <c r="B20" s="91" t="e">
        <f>+'8_MP'!#REF!</f>
        <v>#REF!</v>
      </c>
      <c r="C20" s="77" t="e">
        <f>+'8_MP'!#REF!</f>
        <v>#REF!</v>
      </c>
      <c r="D20" s="77"/>
      <c r="E20" s="77"/>
      <c r="F20" s="77"/>
      <c r="G20" s="77"/>
      <c r="H20" s="77"/>
      <c r="I20" s="77"/>
      <c r="J20" s="77">
        <f t="shared" si="1"/>
        <v>0</v>
      </c>
      <c r="K20" s="77"/>
      <c r="L20" s="77"/>
      <c r="M20" s="77"/>
      <c r="N20" s="77" t="e">
        <f t="shared" ref="N20:V20" si="11">+$C$20/55</f>
        <v>#REF!</v>
      </c>
      <c r="O20" s="77" t="e">
        <f t="shared" si="11"/>
        <v>#REF!</v>
      </c>
      <c r="P20" s="77" t="e">
        <f t="shared" si="11"/>
        <v>#REF!</v>
      </c>
      <c r="Q20" s="77" t="e">
        <f t="shared" si="11"/>
        <v>#REF!</v>
      </c>
      <c r="R20" s="77" t="e">
        <f t="shared" si="11"/>
        <v>#REF!</v>
      </c>
      <c r="S20" s="77" t="e">
        <f t="shared" si="11"/>
        <v>#REF!</v>
      </c>
      <c r="T20" s="77" t="e">
        <f t="shared" si="11"/>
        <v>#REF!</v>
      </c>
      <c r="U20" s="77" t="e">
        <f t="shared" si="11"/>
        <v>#REF!</v>
      </c>
      <c r="V20" s="77" t="e">
        <f t="shared" si="11"/>
        <v>#REF!</v>
      </c>
      <c r="W20" s="77" t="e">
        <f t="shared" si="3"/>
        <v>#REF!</v>
      </c>
      <c r="X20" s="77" t="e">
        <f>+'8_MP'!#REF!</f>
        <v>#REF!</v>
      </c>
      <c r="Y20" s="77" t="e">
        <f>+'8_MP'!#REF!</f>
        <v>#REF!</v>
      </c>
      <c r="Z20" s="77" t="e">
        <f>+'8_MP'!#REF!</f>
        <v>#REF!</v>
      </c>
      <c r="AA20" s="77" t="e">
        <f>+'8_MP'!#REF!</f>
        <v>#REF!</v>
      </c>
      <c r="AB20" s="77" t="e">
        <f>+'8_MP'!#REF!</f>
        <v>#REF!</v>
      </c>
      <c r="AC20" s="77" t="e">
        <f>+'8_MP'!#REF!</f>
        <v>#REF!</v>
      </c>
      <c r="AE20" s="77" t="e">
        <f>+'8_MP'!#REF!</f>
        <v>#REF!</v>
      </c>
      <c r="AF20" s="77" t="e">
        <f>+'8_MP'!#REF!</f>
        <v>#REF!</v>
      </c>
      <c r="AG20" s="77" t="e">
        <f>+'8_MP'!#REF!</f>
        <v>#REF!</v>
      </c>
      <c r="AH20" s="77" t="e">
        <f>+'8_MP'!#REF!</f>
        <v>#REF!</v>
      </c>
      <c r="AI20" s="77" t="e">
        <f>+'8_MP'!#REF!</f>
        <v>#REF!</v>
      </c>
      <c r="AJ20" s="77" t="e">
        <f>+'8_MP'!#REF!</f>
        <v>#REF!</v>
      </c>
      <c r="AK20" s="77" t="e">
        <f>+'8_MP'!#REF!</f>
        <v>#REF!</v>
      </c>
      <c r="AL20" s="77" t="e">
        <f>+'8_MP'!#REF!</f>
        <v>#REF!</v>
      </c>
      <c r="AN20" s="77" t="e">
        <f>+'8_MP'!#REF!</f>
        <v>#REF!</v>
      </c>
      <c r="AO20" s="77" t="e">
        <f>+'8_MP'!#REF!</f>
        <v>#REF!</v>
      </c>
      <c r="AP20" s="77" t="e">
        <f>+'8_MP'!#REF!</f>
        <v>#REF!</v>
      </c>
      <c r="AQ20" s="77" t="e">
        <f>+'8_MP'!#REF!</f>
        <v>#REF!</v>
      </c>
      <c r="AR20" s="77" t="e">
        <f>+'8_MP'!#REF!</f>
        <v>#REF!</v>
      </c>
      <c r="AS20" s="77" t="e">
        <f>+'8_MP'!#REF!</f>
        <v>#REF!</v>
      </c>
      <c r="AT20" s="77" t="e">
        <f>+'8_MP'!#REF!</f>
        <v>#REF!</v>
      </c>
      <c r="AU20" s="77" t="e">
        <f>+'8_MP'!#REF!</f>
        <v>#REF!</v>
      </c>
    </row>
    <row r="21" spans="1:47" ht="14.25" customHeight="1" x14ac:dyDescent="0.35">
      <c r="A21" s="85" t="e">
        <f>+'8_MP'!#REF!</f>
        <v>#REF!</v>
      </c>
      <c r="B21" s="111" t="e">
        <f>+'8_MP'!#REF!</f>
        <v>#REF!</v>
      </c>
      <c r="C21" s="86" t="e">
        <f>+'8_MP'!#REF!</f>
        <v>#REF!</v>
      </c>
      <c r="D21" s="86">
        <f t="shared" ref="D21:I21" si="12">SUM(D22:D34)</f>
        <v>0</v>
      </c>
      <c r="E21" s="86">
        <f t="shared" si="12"/>
        <v>0</v>
      </c>
      <c r="F21" s="86" t="e">
        <f t="shared" si="12"/>
        <v>#REF!</v>
      </c>
      <c r="G21" s="86" t="e">
        <f t="shared" si="12"/>
        <v>#REF!</v>
      </c>
      <c r="H21" s="86" t="e">
        <f t="shared" si="12"/>
        <v>#REF!</v>
      </c>
      <c r="I21" s="86" t="e">
        <f t="shared" si="12"/>
        <v>#REF!</v>
      </c>
      <c r="J21" s="86" t="e">
        <f t="shared" si="1"/>
        <v>#REF!</v>
      </c>
      <c r="K21" s="86" t="e">
        <f t="shared" ref="K21:V21" si="13">SUM(K22:K34)</f>
        <v>#REF!</v>
      </c>
      <c r="L21" s="86" t="e">
        <f t="shared" si="13"/>
        <v>#REF!</v>
      </c>
      <c r="M21" s="86" t="e">
        <f t="shared" si="13"/>
        <v>#REF!</v>
      </c>
      <c r="N21" s="86" t="e">
        <f t="shared" si="13"/>
        <v>#REF!</v>
      </c>
      <c r="O21" s="86" t="e">
        <f t="shared" si="13"/>
        <v>#REF!</v>
      </c>
      <c r="P21" s="86" t="e">
        <f t="shared" si="13"/>
        <v>#REF!</v>
      </c>
      <c r="Q21" s="86" t="e">
        <f t="shared" si="13"/>
        <v>#REF!</v>
      </c>
      <c r="R21" s="86" t="e">
        <f t="shared" si="13"/>
        <v>#REF!</v>
      </c>
      <c r="S21" s="86" t="e">
        <f t="shared" si="13"/>
        <v>#REF!</v>
      </c>
      <c r="T21" s="86" t="e">
        <f t="shared" si="13"/>
        <v>#REF!</v>
      </c>
      <c r="U21" s="86">
        <f t="shared" si="13"/>
        <v>0</v>
      </c>
      <c r="V21" s="86">
        <f t="shared" si="13"/>
        <v>0</v>
      </c>
      <c r="W21" s="86" t="e">
        <f t="shared" si="3"/>
        <v>#REF!</v>
      </c>
      <c r="X21" s="86" t="e">
        <f>+'8_MP'!#REF!</f>
        <v>#REF!</v>
      </c>
      <c r="Y21" s="86" t="e">
        <f>+'8_MP'!#REF!</f>
        <v>#REF!</v>
      </c>
      <c r="Z21" s="86" t="e">
        <f>+'8_MP'!#REF!</f>
        <v>#REF!</v>
      </c>
      <c r="AA21" s="86" t="e">
        <f>+'8_MP'!#REF!</f>
        <v>#REF!</v>
      </c>
      <c r="AB21" s="86" t="e">
        <f>+'8_MP'!#REF!</f>
        <v>#REF!</v>
      </c>
      <c r="AC21" s="86" t="e">
        <f>+'8_MP'!#REF!</f>
        <v>#REF!</v>
      </c>
      <c r="AE21" s="86" t="e">
        <f>+'8_MP'!#REF!</f>
        <v>#REF!</v>
      </c>
      <c r="AF21" s="86" t="e">
        <f>+'8_MP'!#REF!</f>
        <v>#REF!</v>
      </c>
      <c r="AG21" s="86" t="e">
        <f>+'8_MP'!#REF!</f>
        <v>#REF!</v>
      </c>
      <c r="AH21" s="86" t="e">
        <f>+'8_MP'!#REF!</f>
        <v>#REF!</v>
      </c>
      <c r="AI21" s="86" t="e">
        <f>+'8_MP'!#REF!</f>
        <v>#REF!</v>
      </c>
      <c r="AJ21" s="86" t="e">
        <f>+'8_MP'!#REF!</f>
        <v>#REF!</v>
      </c>
      <c r="AK21" s="86" t="e">
        <f>+'8_MP'!#REF!</f>
        <v>#REF!</v>
      </c>
      <c r="AL21" s="86" t="e">
        <f>+'8_MP'!#REF!</f>
        <v>#REF!</v>
      </c>
      <c r="AN21" s="86" t="e">
        <f>+'8_MP'!#REF!</f>
        <v>#REF!</v>
      </c>
      <c r="AO21" s="86" t="e">
        <f>+'8_MP'!#REF!</f>
        <v>#REF!</v>
      </c>
      <c r="AP21" s="86" t="e">
        <f>+'8_MP'!#REF!</f>
        <v>#REF!</v>
      </c>
      <c r="AQ21" s="86" t="e">
        <f>+'8_MP'!#REF!</f>
        <v>#REF!</v>
      </c>
      <c r="AR21" s="86" t="e">
        <f>+'8_MP'!#REF!</f>
        <v>#REF!</v>
      </c>
      <c r="AS21" s="86" t="e">
        <f>+'8_MP'!#REF!</f>
        <v>#REF!</v>
      </c>
      <c r="AT21" s="86" t="e">
        <f>+'8_MP'!#REF!</f>
        <v>#REF!</v>
      </c>
      <c r="AU21" s="86" t="e">
        <f>+'8_MP'!#REF!</f>
        <v>#REF!</v>
      </c>
    </row>
    <row r="22" spans="1:47" ht="14.25" customHeight="1" outlineLevel="1" x14ac:dyDescent="0.35">
      <c r="A22" s="89" t="e">
        <f>+'8_MP'!#REF!</f>
        <v>#REF!</v>
      </c>
      <c r="B22" s="91" t="e">
        <f>+'8_MP'!#REF!</f>
        <v>#REF!</v>
      </c>
      <c r="C22" s="77" t="e">
        <f>+'8_MP'!#REF!</f>
        <v>#REF!</v>
      </c>
      <c r="D22" s="319"/>
      <c r="E22" s="319"/>
      <c r="F22" s="319"/>
      <c r="G22" s="319"/>
      <c r="H22" s="319"/>
      <c r="I22" s="319"/>
      <c r="J22" s="77">
        <f t="shared" si="1"/>
        <v>0</v>
      </c>
      <c r="K22" s="319"/>
      <c r="L22" s="319"/>
      <c r="M22" s="319"/>
      <c r="N22" s="319"/>
      <c r="O22" s="319"/>
      <c r="P22" s="319"/>
      <c r="Q22" s="319"/>
      <c r="R22" s="319"/>
      <c r="S22" s="319"/>
      <c r="T22" s="319"/>
      <c r="U22" s="319"/>
      <c r="V22" s="319"/>
      <c r="W22" s="77">
        <f t="shared" si="3"/>
        <v>0</v>
      </c>
      <c r="X22" s="77" t="e">
        <f>+'8_MP'!#REF!</f>
        <v>#REF!</v>
      </c>
      <c r="Y22" s="77" t="e">
        <f>+'8_MP'!#REF!</f>
        <v>#REF!</v>
      </c>
      <c r="Z22" s="77" t="e">
        <f>+'8_MP'!#REF!</f>
        <v>#REF!</v>
      </c>
      <c r="AA22" s="77" t="e">
        <f>+'8_MP'!#REF!</f>
        <v>#REF!</v>
      </c>
      <c r="AB22" s="77" t="e">
        <f>+'8_MP'!#REF!</f>
        <v>#REF!</v>
      </c>
      <c r="AC22" s="77" t="e">
        <f>+'8_MP'!#REF!</f>
        <v>#REF!</v>
      </c>
      <c r="AE22" s="77" t="e">
        <f>+'8_MP'!#REF!</f>
        <v>#REF!</v>
      </c>
      <c r="AF22" s="77" t="e">
        <f>+'8_MP'!#REF!</f>
        <v>#REF!</v>
      </c>
      <c r="AG22" s="77" t="e">
        <f>+'8_MP'!#REF!</f>
        <v>#REF!</v>
      </c>
      <c r="AH22" s="77" t="e">
        <f>+'8_MP'!#REF!</f>
        <v>#REF!</v>
      </c>
      <c r="AI22" s="77" t="e">
        <f>+'8_MP'!#REF!</f>
        <v>#REF!</v>
      </c>
      <c r="AJ22" s="77" t="e">
        <f>+'8_MP'!#REF!</f>
        <v>#REF!</v>
      </c>
      <c r="AK22" s="77" t="e">
        <f>+'8_MP'!#REF!</f>
        <v>#REF!</v>
      </c>
      <c r="AL22" s="77" t="e">
        <f>+'8_MP'!#REF!</f>
        <v>#REF!</v>
      </c>
      <c r="AN22" s="77" t="e">
        <f>+'8_MP'!#REF!</f>
        <v>#REF!</v>
      </c>
      <c r="AO22" s="77" t="e">
        <f>+'8_MP'!#REF!</f>
        <v>#REF!</v>
      </c>
      <c r="AP22" s="77" t="e">
        <f>+'8_MP'!#REF!</f>
        <v>#REF!</v>
      </c>
      <c r="AQ22" s="77" t="e">
        <f>+'8_MP'!#REF!</f>
        <v>#REF!</v>
      </c>
      <c r="AR22" s="77" t="e">
        <f>+'8_MP'!#REF!</f>
        <v>#REF!</v>
      </c>
      <c r="AS22" s="77" t="e">
        <f>+'8_MP'!#REF!</f>
        <v>#REF!</v>
      </c>
      <c r="AT22" s="77" t="e">
        <f>+'8_MP'!#REF!</f>
        <v>#REF!</v>
      </c>
      <c r="AU22" s="77" t="e">
        <f>+'8_MP'!#REF!</f>
        <v>#REF!</v>
      </c>
    </row>
    <row r="23" spans="1:47" ht="14.25" customHeight="1" outlineLevel="1" x14ac:dyDescent="0.35">
      <c r="A23" s="89" t="e">
        <f>+'8_MP'!#REF!</f>
        <v>#REF!</v>
      </c>
      <c r="B23" s="91" t="e">
        <f>+'8_MP'!#REF!</f>
        <v>#REF!</v>
      </c>
      <c r="C23" s="77" t="e">
        <f>+'8_MP'!#REF!</f>
        <v>#REF!</v>
      </c>
      <c r="D23" s="319"/>
      <c r="E23" s="319"/>
      <c r="F23" s="319"/>
      <c r="G23" s="319"/>
      <c r="H23" s="319"/>
      <c r="I23" s="319"/>
      <c r="J23" s="77">
        <f t="shared" si="1"/>
        <v>0</v>
      </c>
      <c r="K23" s="319"/>
      <c r="L23" s="319"/>
      <c r="M23" s="319"/>
      <c r="N23" s="319"/>
      <c r="O23" s="319"/>
      <c r="P23" s="319"/>
      <c r="Q23" s="319"/>
      <c r="R23" s="319"/>
      <c r="S23" s="319"/>
      <c r="T23" s="319"/>
      <c r="U23" s="319"/>
      <c r="V23" s="319"/>
      <c r="W23" s="77">
        <f t="shared" si="3"/>
        <v>0</v>
      </c>
      <c r="X23" s="77" t="e">
        <f>+'8_MP'!#REF!</f>
        <v>#REF!</v>
      </c>
      <c r="Y23" s="77" t="e">
        <f>+'8_MP'!#REF!</f>
        <v>#REF!</v>
      </c>
      <c r="Z23" s="77" t="e">
        <f>+'8_MP'!#REF!</f>
        <v>#REF!</v>
      </c>
      <c r="AA23" s="77" t="e">
        <f>+'8_MP'!#REF!</f>
        <v>#REF!</v>
      </c>
      <c r="AB23" s="77" t="e">
        <f>+'8_MP'!#REF!</f>
        <v>#REF!</v>
      </c>
      <c r="AC23" s="77" t="e">
        <f>+'8_MP'!#REF!</f>
        <v>#REF!</v>
      </c>
      <c r="AE23" s="77" t="e">
        <f>+'8_MP'!#REF!</f>
        <v>#REF!</v>
      </c>
      <c r="AF23" s="77" t="e">
        <f>+'8_MP'!#REF!</f>
        <v>#REF!</v>
      </c>
      <c r="AG23" s="77" t="e">
        <f>+'8_MP'!#REF!</f>
        <v>#REF!</v>
      </c>
      <c r="AH23" s="77" t="e">
        <f>+'8_MP'!#REF!</f>
        <v>#REF!</v>
      </c>
      <c r="AI23" s="77" t="e">
        <f>+'8_MP'!#REF!</f>
        <v>#REF!</v>
      </c>
      <c r="AJ23" s="77" t="e">
        <f>+'8_MP'!#REF!</f>
        <v>#REF!</v>
      </c>
      <c r="AK23" s="77" t="e">
        <f>+'8_MP'!#REF!</f>
        <v>#REF!</v>
      </c>
      <c r="AL23" s="77" t="e">
        <f>+'8_MP'!#REF!</f>
        <v>#REF!</v>
      </c>
      <c r="AN23" s="77" t="e">
        <f>+'8_MP'!#REF!</f>
        <v>#REF!</v>
      </c>
      <c r="AO23" s="77" t="e">
        <f>+'8_MP'!#REF!</f>
        <v>#REF!</v>
      </c>
      <c r="AP23" s="77" t="e">
        <f>+'8_MP'!#REF!</f>
        <v>#REF!</v>
      </c>
      <c r="AQ23" s="77" t="e">
        <f>+'8_MP'!#REF!</f>
        <v>#REF!</v>
      </c>
      <c r="AR23" s="77" t="e">
        <f>+'8_MP'!#REF!</f>
        <v>#REF!</v>
      </c>
      <c r="AS23" s="77" t="e">
        <f>+'8_MP'!#REF!</f>
        <v>#REF!</v>
      </c>
      <c r="AT23" s="77" t="e">
        <f>+'8_MP'!#REF!</f>
        <v>#REF!</v>
      </c>
      <c r="AU23" s="77" t="e">
        <f>+'8_MP'!#REF!</f>
        <v>#REF!</v>
      </c>
    </row>
    <row r="24" spans="1:47" ht="14.25" customHeight="1" outlineLevel="1" x14ac:dyDescent="0.35">
      <c r="A24" s="89" t="e">
        <f>+'8_MP'!#REF!</f>
        <v>#REF!</v>
      </c>
      <c r="B24" s="91" t="e">
        <f>+'8_MP'!#REF!</f>
        <v>#REF!</v>
      </c>
      <c r="C24" s="77" t="e">
        <f>+'8_MP'!#REF!</f>
        <v>#REF!</v>
      </c>
      <c r="D24" s="319"/>
      <c r="E24" s="319"/>
      <c r="F24" s="319"/>
      <c r="G24" s="319"/>
      <c r="H24" s="319"/>
      <c r="I24" s="319"/>
      <c r="J24" s="77">
        <f t="shared" si="1"/>
        <v>0</v>
      </c>
      <c r="K24" s="319"/>
      <c r="L24" s="319"/>
      <c r="M24" s="319"/>
      <c r="N24" s="319"/>
      <c r="O24" s="319"/>
      <c r="P24" s="319"/>
      <c r="Q24" s="319"/>
      <c r="R24" s="319"/>
      <c r="S24" s="319"/>
      <c r="T24" s="319"/>
      <c r="U24" s="319"/>
      <c r="V24" s="319"/>
      <c r="W24" s="77">
        <f t="shared" si="3"/>
        <v>0</v>
      </c>
      <c r="X24" s="77" t="e">
        <f>+'8_MP'!#REF!</f>
        <v>#REF!</v>
      </c>
      <c r="Y24" s="77" t="e">
        <f>+'8_MP'!#REF!</f>
        <v>#REF!</v>
      </c>
      <c r="Z24" s="77" t="e">
        <f>+'8_MP'!#REF!</f>
        <v>#REF!</v>
      </c>
      <c r="AA24" s="77" t="e">
        <f>+'8_MP'!#REF!</f>
        <v>#REF!</v>
      </c>
      <c r="AB24" s="77" t="e">
        <f>+'8_MP'!#REF!</f>
        <v>#REF!</v>
      </c>
      <c r="AC24" s="77" t="e">
        <f>+'8_MP'!#REF!</f>
        <v>#REF!</v>
      </c>
      <c r="AE24" s="77" t="e">
        <f>+'8_MP'!#REF!</f>
        <v>#REF!</v>
      </c>
      <c r="AF24" s="77" t="e">
        <f>+'8_MP'!#REF!</f>
        <v>#REF!</v>
      </c>
      <c r="AG24" s="77" t="e">
        <f>+'8_MP'!#REF!</f>
        <v>#REF!</v>
      </c>
      <c r="AH24" s="77" t="e">
        <f>+'8_MP'!#REF!</f>
        <v>#REF!</v>
      </c>
      <c r="AI24" s="77" t="e">
        <f>+'8_MP'!#REF!</f>
        <v>#REF!</v>
      </c>
      <c r="AJ24" s="77" t="e">
        <f>+'8_MP'!#REF!</f>
        <v>#REF!</v>
      </c>
      <c r="AK24" s="77" t="e">
        <f>+'8_MP'!#REF!</f>
        <v>#REF!</v>
      </c>
      <c r="AL24" s="77" t="e">
        <f>+'8_MP'!#REF!</f>
        <v>#REF!</v>
      </c>
      <c r="AN24" s="77" t="e">
        <f>+'8_MP'!#REF!</f>
        <v>#REF!</v>
      </c>
      <c r="AO24" s="77" t="e">
        <f>+'8_MP'!#REF!</f>
        <v>#REF!</v>
      </c>
      <c r="AP24" s="77" t="e">
        <f>+'8_MP'!#REF!</f>
        <v>#REF!</v>
      </c>
      <c r="AQ24" s="77" t="e">
        <f>+'8_MP'!#REF!</f>
        <v>#REF!</v>
      </c>
      <c r="AR24" s="77" t="e">
        <f>+'8_MP'!#REF!</f>
        <v>#REF!</v>
      </c>
      <c r="AS24" s="77" t="e">
        <f>+'8_MP'!#REF!</f>
        <v>#REF!</v>
      </c>
      <c r="AT24" s="77" t="e">
        <f>+'8_MP'!#REF!</f>
        <v>#REF!</v>
      </c>
      <c r="AU24" s="77" t="e">
        <f>+'8_MP'!#REF!</f>
        <v>#REF!</v>
      </c>
    </row>
    <row r="25" spans="1:47" ht="14.25" customHeight="1" outlineLevel="1" x14ac:dyDescent="0.35">
      <c r="A25" s="89" t="e">
        <f>+'8_MP'!#REF!</f>
        <v>#REF!</v>
      </c>
      <c r="B25" s="91" t="e">
        <f>+'8_MP'!#REF!</f>
        <v>#REF!</v>
      </c>
      <c r="C25" s="77" t="e">
        <f>+'8_MP'!#REF!</f>
        <v>#REF!</v>
      </c>
      <c r="D25" s="319"/>
      <c r="E25" s="319"/>
      <c r="F25" s="319"/>
      <c r="G25" s="319"/>
      <c r="H25" s="319"/>
      <c r="I25" s="319"/>
      <c r="J25" s="77">
        <f t="shared" si="1"/>
        <v>0</v>
      </c>
      <c r="K25" s="319"/>
      <c r="L25" s="319"/>
      <c r="M25" s="319"/>
      <c r="N25" s="319"/>
      <c r="O25" s="319"/>
      <c r="P25" s="319"/>
      <c r="Q25" s="319"/>
      <c r="R25" s="319"/>
      <c r="S25" s="319"/>
      <c r="T25" s="319"/>
      <c r="U25" s="319"/>
      <c r="V25" s="319"/>
      <c r="W25" s="77">
        <f t="shared" si="3"/>
        <v>0</v>
      </c>
      <c r="X25" s="77" t="e">
        <f>+'8_MP'!#REF!</f>
        <v>#REF!</v>
      </c>
      <c r="Y25" s="77" t="e">
        <f>+'8_MP'!#REF!</f>
        <v>#REF!</v>
      </c>
      <c r="Z25" s="77" t="e">
        <f>+'8_MP'!#REF!</f>
        <v>#REF!</v>
      </c>
      <c r="AA25" s="77" t="e">
        <f>+'8_MP'!#REF!</f>
        <v>#REF!</v>
      </c>
      <c r="AB25" s="77" t="e">
        <f>+'8_MP'!#REF!</f>
        <v>#REF!</v>
      </c>
      <c r="AC25" s="77" t="e">
        <f>+'8_MP'!#REF!</f>
        <v>#REF!</v>
      </c>
      <c r="AE25" s="77" t="e">
        <f>+'8_MP'!#REF!</f>
        <v>#REF!</v>
      </c>
      <c r="AF25" s="77" t="e">
        <f>+'8_MP'!#REF!</f>
        <v>#REF!</v>
      </c>
      <c r="AG25" s="77" t="e">
        <f>+'8_MP'!#REF!</f>
        <v>#REF!</v>
      </c>
      <c r="AH25" s="77" t="e">
        <f>+'8_MP'!#REF!</f>
        <v>#REF!</v>
      </c>
      <c r="AI25" s="77" t="e">
        <f>+'8_MP'!#REF!</f>
        <v>#REF!</v>
      </c>
      <c r="AJ25" s="77" t="e">
        <f>+'8_MP'!#REF!</f>
        <v>#REF!</v>
      </c>
      <c r="AK25" s="77" t="e">
        <f>+'8_MP'!#REF!</f>
        <v>#REF!</v>
      </c>
      <c r="AL25" s="77" t="e">
        <f>+'8_MP'!#REF!</f>
        <v>#REF!</v>
      </c>
      <c r="AN25" s="77" t="e">
        <f>+'8_MP'!#REF!</f>
        <v>#REF!</v>
      </c>
      <c r="AO25" s="77" t="e">
        <f>+'8_MP'!#REF!</f>
        <v>#REF!</v>
      </c>
      <c r="AP25" s="77" t="e">
        <f>+'8_MP'!#REF!</f>
        <v>#REF!</v>
      </c>
      <c r="AQ25" s="77" t="e">
        <f>+'8_MP'!#REF!</f>
        <v>#REF!</v>
      </c>
      <c r="AR25" s="77" t="e">
        <f>+'8_MP'!#REF!</f>
        <v>#REF!</v>
      </c>
      <c r="AS25" s="77" t="e">
        <f>+'8_MP'!#REF!</f>
        <v>#REF!</v>
      </c>
      <c r="AT25" s="77" t="e">
        <f>+'8_MP'!#REF!</f>
        <v>#REF!</v>
      </c>
      <c r="AU25" s="77" t="e">
        <f>+'8_MP'!#REF!</f>
        <v>#REF!</v>
      </c>
    </row>
    <row r="26" spans="1:47" ht="14.25" customHeight="1" outlineLevel="1" x14ac:dyDescent="0.35">
      <c r="A26" s="89" t="e">
        <f>+'8_MP'!#REF!</f>
        <v>#REF!</v>
      </c>
      <c r="B26" s="91" t="e">
        <f>+'8_MP'!#REF!</f>
        <v>#REF!</v>
      </c>
      <c r="C26" s="77" t="e">
        <f>+'8_MP'!#REF!</f>
        <v>#REF!</v>
      </c>
      <c r="D26" s="319"/>
      <c r="E26" s="319"/>
      <c r="F26" s="319"/>
      <c r="G26" s="319"/>
      <c r="H26" s="319"/>
      <c r="I26" s="319"/>
      <c r="J26" s="77">
        <f t="shared" si="1"/>
        <v>0</v>
      </c>
      <c r="K26" s="319"/>
      <c r="L26" s="319"/>
      <c r="M26" s="319"/>
      <c r="N26" s="319"/>
      <c r="O26" s="319"/>
      <c r="P26" s="319"/>
      <c r="Q26" s="319"/>
      <c r="R26" s="319"/>
      <c r="S26" s="319"/>
      <c r="T26" s="319"/>
      <c r="U26" s="319"/>
      <c r="V26" s="319"/>
      <c r="W26" s="77">
        <f t="shared" si="3"/>
        <v>0</v>
      </c>
      <c r="X26" s="77" t="e">
        <f>+'8_MP'!#REF!</f>
        <v>#REF!</v>
      </c>
      <c r="Y26" s="77" t="e">
        <f>+'8_MP'!#REF!</f>
        <v>#REF!</v>
      </c>
      <c r="Z26" s="77" t="e">
        <f>+'8_MP'!#REF!</f>
        <v>#REF!</v>
      </c>
      <c r="AA26" s="77" t="e">
        <f>+'8_MP'!#REF!</f>
        <v>#REF!</v>
      </c>
      <c r="AB26" s="77" t="e">
        <f>+'8_MP'!#REF!</f>
        <v>#REF!</v>
      </c>
      <c r="AC26" s="77" t="e">
        <f>+'8_MP'!#REF!</f>
        <v>#REF!</v>
      </c>
      <c r="AE26" s="77" t="e">
        <f>+'8_MP'!#REF!</f>
        <v>#REF!</v>
      </c>
      <c r="AF26" s="77" t="e">
        <f>+'8_MP'!#REF!</f>
        <v>#REF!</v>
      </c>
      <c r="AG26" s="77" t="e">
        <f>+'8_MP'!#REF!</f>
        <v>#REF!</v>
      </c>
      <c r="AH26" s="77" t="e">
        <f>+'8_MP'!#REF!</f>
        <v>#REF!</v>
      </c>
      <c r="AI26" s="77" t="e">
        <f>+'8_MP'!#REF!</f>
        <v>#REF!</v>
      </c>
      <c r="AJ26" s="77" t="e">
        <f>+'8_MP'!#REF!</f>
        <v>#REF!</v>
      </c>
      <c r="AK26" s="77" t="e">
        <f>+'8_MP'!#REF!</f>
        <v>#REF!</v>
      </c>
      <c r="AL26" s="77" t="e">
        <f>+'8_MP'!#REF!</f>
        <v>#REF!</v>
      </c>
      <c r="AN26" s="77" t="e">
        <f>+'8_MP'!#REF!</f>
        <v>#REF!</v>
      </c>
      <c r="AO26" s="77" t="e">
        <f>+'8_MP'!#REF!</f>
        <v>#REF!</v>
      </c>
      <c r="AP26" s="77" t="e">
        <f>+'8_MP'!#REF!</f>
        <v>#REF!</v>
      </c>
      <c r="AQ26" s="77" t="e">
        <f>+'8_MP'!#REF!</f>
        <v>#REF!</v>
      </c>
      <c r="AR26" s="77" t="e">
        <f>+'8_MP'!#REF!</f>
        <v>#REF!</v>
      </c>
      <c r="AS26" s="77" t="e">
        <f>+'8_MP'!#REF!</f>
        <v>#REF!</v>
      </c>
      <c r="AT26" s="77" t="e">
        <f>+'8_MP'!#REF!</f>
        <v>#REF!</v>
      </c>
      <c r="AU26" s="77" t="e">
        <f>+'8_MP'!#REF!</f>
        <v>#REF!</v>
      </c>
    </row>
    <row r="27" spans="1:47" ht="14.25" customHeight="1" outlineLevel="1" x14ac:dyDescent="0.35">
      <c r="A27" s="89" t="e">
        <f>+'8_MP'!#REF!</f>
        <v>#REF!</v>
      </c>
      <c r="B27" s="91" t="e">
        <f>+'8_MP'!#REF!</f>
        <v>#REF!</v>
      </c>
      <c r="C27" s="77" t="e">
        <f>+'8_MP'!#REF!</f>
        <v>#REF!</v>
      </c>
      <c r="D27" s="319"/>
      <c r="E27" s="319"/>
      <c r="F27" s="319"/>
      <c r="G27" s="319"/>
      <c r="H27" s="319"/>
      <c r="I27" s="319"/>
      <c r="J27" s="77">
        <f t="shared" si="1"/>
        <v>0</v>
      </c>
      <c r="K27" s="319"/>
      <c r="L27" s="319"/>
      <c r="M27" s="319"/>
      <c r="N27" s="319"/>
      <c r="O27" s="319"/>
      <c r="P27" s="319"/>
      <c r="Q27" s="319"/>
      <c r="R27" s="319"/>
      <c r="S27" s="319"/>
      <c r="T27" s="319"/>
      <c r="U27" s="319"/>
      <c r="V27" s="319"/>
      <c r="W27" s="77">
        <f t="shared" si="3"/>
        <v>0</v>
      </c>
      <c r="X27" s="77" t="e">
        <f>+'8_MP'!#REF!</f>
        <v>#REF!</v>
      </c>
      <c r="Y27" s="77" t="e">
        <f>+'8_MP'!#REF!</f>
        <v>#REF!</v>
      </c>
      <c r="Z27" s="77" t="e">
        <f>+'8_MP'!#REF!</f>
        <v>#REF!</v>
      </c>
      <c r="AA27" s="77" t="e">
        <f>+'8_MP'!#REF!</f>
        <v>#REF!</v>
      </c>
      <c r="AB27" s="77" t="e">
        <f>+'8_MP'!#REF!</f>
        <v>#REF!</v>
      </c>
      <c r="AC27" s="77" t="e">
        <f>+'8_MP'!#REF!</f>
        <v>#REF!</v>
      </c>
      <c r="AE27" s="77" t="e">
        <f>+'8_MP'!#REF!</f>
        <v>#REF!</v>
      </c>
      <c r="AF27" s="77" t="e">
        <f>+'8_MP'!#REF!</f>
        <v>#REF!</v>
      </c>
      <c r="AG27" s="77" t="e">
        <f>+'8_MP'!#REF!</f>
        <v>#REF!</v>
      </c>
      <c r="AH27" s="77" t="e">
        <f>+'8_MP'!#REF!</f>
        <v>#REF!</v>
      </c>
      <c r="AI27" s="77" t="e">
        <f>+'8_MP'!#REF!</f>
        <v>#REF!</v>
      </c>
      <c r="AJ27" s="77" t="e">
        <f>+'8_MP'!#REF!</f>
        <v>#REF!</v>
      </c>
      <c r="AK27" s="77" t="e">
        <f>+'8_MP'!#REF!</f>
        <v>#REF!</v>
      </c>
      <c r="AL27" s="77" t="e">
        <f>+'8_MP'!#REF!</f>
        <v>#REF!</v>
      </c>
      <c r="AN27" s="77" t="e">
        <f>+'8_MP'!#REF!</f>
        <v>#REF!</v>
      </c>
      <c r="AO27" s="77" t="e">
        <f>+'8_MP'!#REF!</f>
        <v>#REF!</v>
      </c>
      <c r="AP27" s="77" t="e">
        <f>+'8_MP'!#REF!</f>
        <v>#REF!</v>
      </c>
      <c r="AQ27" s="77" t="e">
        <f>+'8_MP'!#REF!</f>
        <v>#REF!</v>
      </c>
      <c r="AR27" s="77" t="e">
        <f>+'8_MP'!#REF!</f>
        <v>#REF!</v>
      </c>
      <c r="AS27" s="77" t="e">
        <f>+'8_MP'!#REF!</f>
        <v>#REF!</v>
      </c>
      <c r="AT27" s="77" t="e">
        <f>+'8_MP'!#REF!</f>
        <v>#REF!</v>
      </c>
      <c r="AU27" s="77" t="e">
        <f>+'8_MP'!#REF!</f>
        <v>#REF!</v>
      </c>
    </row>
    <row r="28" spans="1:47" ht="14.25" customHeight="1" outlineLevel="1" x14ac:dyDescent="0.35">
      <c r="A28" s="89" t="e">
        <f>+'8_MP'!#REF!</f>
        <v>#REF!</v>
      </c>
      <c r="B28" s="91" t="e">
        <f>+'8_MP'!#REF!</f>
        <v>#REF!</v>
      </c>
      <c r="C28" s="77" t="e">
        <f>+'8_MP'!#REF!</f>
        <v>#REF!</v>
      </c>
      <c r="D28" s="319"/>
      <c r="E28" s="319"/>
      <c r="F28" s="319"/>
      <c r="G28" s="319"/>
      <c r="H28" s="319"/>
      <c r="I28" s="319"/>
      <c r="J28" s="77">
        <f t="shared" si="1"/>
        <v>0</v>
      </c>
      <c r="K28" s="319"/>
      <c r="L28" s="319"/>
      <c r="M28" s="319"/>
      <c r="N28" s="319"/>
      <c r="O28" s="319"/>
      <c r="P28" s="319"/>
      <c r="Q28" s="319"/>
      <c r="R28" s="319"/>
      <c r="S28" s="319"/>
      <c r="T28" s="319"/>
      <c r="U28" s="319"/>
      <c r="V28" s="319"/>
      <c r="W28" s="77">
        <f t="shared" si="3"/>
        <v>0</v>
      </c>
      <c r="X28" s="77" t="e">
        <f>+'8_MP'!#REF!</f>
        <v>#REF!</v>
      </c>
      <c r="Y28" s="77" t="e">
        <f>+'8_MP'!#REF!</f>
        <v>#REF!</v>
      </c>
      <c r="Z28" s="77" t="e">
        <f>+'8_MP'!#REF!</f>
        <v>#REF!</v>
      </c>
      <c r="AA28" s="77" t="e">
        <f>+'8_MP'!#REF!</f>
        <v>#REF!</v>
      </c>
      <c r="AB28" s="77" t="e">
        <f>+'8_MP'!#REF!</f>
        <v>#REF!</v>
      </c>
      <c r="AC28" s="77" t="e">
        <f>+'8_MP'!#REF!</f>
        <v>#REF!</v>
      </c>
      <c r="AE28" s="77" t="e">
        <f>+'8_MP'!#REF!</f>
        <v>#REF!</v>
      </c>
      <c r="AF28" s="77" t="e">
        <f>+'8_MP'!#REF!</f>
        <v>#REF!</v>
      </c>
      <c r="AG28" s="77" t="e">
        <f>+'8_MP'!#REF!</f>
        <v>#REF!</v>
      </c>
      <c r="AH28" s="77" t="e">
        <f>+'8_MP'!#REF!</f>
        <v>#REF!</v>
      </c>
      <c r="AI28" s="77" t="e">
        <f>+'8_MP'!#REF!</f>
        <v>#REF!</v>
      </c>
      <c r="AJ28" s="77" t="e">
        <f>+'8_MP'!#REF!</f>
        <v>#REF!</v>
      </c>
      <c r="AK28" s="77" t="e">
        <f>+'8_MP'!#REF!</f>
        <v>#REF!</v>
      </c>
      <c r="AL28" s="77" t="e">
        <f>+'8_MP'!#REF!</f>
        <v>#REF!</v>
      </c>
      <c r="AN28" s="77" t="e">
        <f>+'8_MP'!#REF!</f>
        <v>#REF!</v>
      </c>
      <c r="AO28" s="77" t="e">
        <f>+'8_MP'!#REF!</f>
        <v>#REF!</v>
      </c>
      <c r="AP28" s="77" t="e">
        <f>+'8_MP'!#REF!</f>
        <v>#REF!</v>
      </c>
      <c r="AQ28" s="77" t="e">
        <f>+'8_MP'!#REF!</f>
        <v>#REF!</v>
      </c>
      <c r="AR28" s="77" t="e">
        <f>+'8_MP'!#REF!</f>
        <v>#REF!</v>
      </c>
      <c r="AS28" s="77" t="e">
        <f>+'8_MP'!#REF!</f>
        <v>#REF!</v>
      </c>
      <c r="AT28" s="77" t="e">
        <f>+'8_MP'!#REF!</f>
        <v>#REF!</v>
      </c>
      <c r="AU28" s="77" t="e">
        <f>+'8_MP'!#REF!</f>
        <v>#REF!</v>
      </c>
    </row>
    <row r="29" spans="1:47" ht="14.25" customHeight="1" outlineLevel="1" x14ac:dyDescent="0.35">
      <c r="A29" s="89" t="e">
        <f>+'8_MP'!#REF!</f>
        <v>#REF!</v>
      </c>
      <c r="B29" s="91" t="e">
        <f>+'8_MP'!#REF!</f>
        <v>#REF!</v>
      </c>
      <c r="C29" s="77" t="e">
        <f>+'8_MP'!#REF!</f>
        <v>#REF!</v>
      </c>
      <c r="D29" s="319"/>
      <c r="E29" s="319"/>
      <c r="F29" s="319"/>
      <c r="G29" s="319"/>
      <c r="H29" s="319"/>
      <c r="I29" s="319"/>
      <c r="J29" s="77">
        <f t="shared" si="1"/>
        <v>0</v>
      </c>
      <c r="K29" s="319"/>
      <c r="L29" s="319"/>
      <c r="M29" s="319"/>
      <c r="N29" s="319"/>
      <c r="O29" s="319"/>
      <c r="P29" s="319"/>
      <c r="Q29" s="319"/>
      <c r="R29" s="319"/>
      <c r="S29" s="319"/>
      <c r="T29" s="319"/>
      <c r="U29" s="319"/>
      <c r="V29" s="319"/>
      <c r="W29" s="77">
        <f t="shared" si="3"/>
        <v>0</v>
      </c>
      <c r="X29" s="77" t="e">
        <f>+'8_MP'!#REF!</f>
        <v>#REF!</v>
      </c>
      <c r="Y29" s="77" t="e">
        <f>+'8_MP'!#REF!</f>
        <v>#REF!</v>
      </c>
      <c r="Z29" s="77" t="e">
        <f>+'8_MP'!#REF!</f>
        <v>#REF!</v>
      </c>
      <c r="AA29" s="77" t="e">
        <f>+'8_MP'!#REF!</f>
        <v>#REF!</v>
      </c>
      <c r="AB29" s="77" t="e">
        <f>+'8_MP'!#REF!</f>
        <v>#REF!</v>
      </c>
      <c r="AC29" s="77" t="e">
        <f>+'8_MP'!#REF!</f>
        <v>#REF!</v>
      </c>
      <c r="AE29" s="77" t="e">
        <f>+'8_MP'!#REF!</f>
        <v>#REF!</v>
      </c>
      <c r="AF29" s="77" t="e">
        <f>+'8_MP'!#REF!</f>
        <v>#REF!</v>
      </c>
      <c r="AG29" s="77" t="e">
        <f>+'8_MP'!#REF!</f>
        <v>#REF!</v>
      </c>
      <c r="AH29" s="77" t="e">
        <f>+'8_MP'!#REF!</f>
        <v>#REF!</v>
      </c>
      <c r="AI29" s="77" t="e">
        <f>+'8_MP'!#REF!</f>
        <v>#REF!</v>
      </c>
      <c r="AJ29" s="77" t="e">
        <f>+'8_MP'!#REF!</f>
        <v>#REF!</v>
      </c>
      <c r="AK29" s="77" t="e">
        <f>+'8_MP'!#REF!</f>
        <v>#REF!</v>
      </c>
      <c r="AL29" s="77" t="e">
        <f>+'8_MP'!#REF!</f>
        <v>#REF!</v>
      </c>
      <c r="AN29" s="77" t="e">
        <f>+'8_MP'!#REF!</f>
        <v>#REF!</v>
      </c>
      <c r="AO29" s="77" t="e">
        <f>+'8_MP'!#REF!</f>
        <v>#REF!</v>
      </c>
      <c r="AP29" s="77" t="e">
        <f>+'8_MP'!#REF!</f>
        <v>#REF!</v>
      </c>
      <c r="AQ29" s="77" t="e">
        <f>+'8_MP'!#REF!</f>
        <v>#REF!</v>
      </c>
      <c r="AR29" s="77" t="e">
        <f>+'8_MP'!#REF!</f>
        <v>#REF!</v>
      </c>
      <c r="AS29" s="77" t="e">
        <f>+'8_MP'!#REF!</f>
        <v>#REF!</v>
      </c>
      <c r="AT29" s="77" t="e">
        <f>+'8_MP'!#REF!</f>
        <v>#REF!</v>
      </c>
      <c r="AU29" s="77" t="e">
        <f>+'8_MP'!#REF!</f>
        <v>#REF!</v>
      </c>
    </row>
    <row r="30" spans="1:47" ht="14.25" customHeight="1" outlineLevel="1" x14ac:dyDescent="0.35">
      <c r="A30" s="89" t="e">
        <f>+'8_MP'!#REF!</f>
        <v>#REF!</v>
      </c>
      <c r="B30" s="91" t="e">
        <f>+'8_MP'!#REF!</f>
        <v>#REF!</v>
      </c>
      <c r="C30" s="77" t="e">
        <f>+'8_MP'!#REF!</f>
        <v>#REF!</v>
      </c>
      <c r="D30" s="319"/>
      <c r="E30" s="319"/>
      <c r="F30" s="319"/>
      <c r="G30" s="319"/>
      <c r="H30" s="319"/>
      <c r="I30" s="319"/>
      <c r="J30" s="77">
        <f t="shared" si="1"/>
        <v>0</v>
      </c>
      <c r="K30" s="319"/>
      <c r="L30" s="319"/>
      <c r="M30" s="319"/>
      <c r="N30" s="319"/>
      <c r="O30" s="319"/>
      <c r="P30" s="319"/>
      <c r="Q30" s="319"/>
      <c r="R30" s="319"/>
      <c r="S30" s="319"/>
      <c r="T30" s="319"/>
      <c r="U30" s="319"/>
      <c r="V30" s="319"/>
      <c r="W30" s="77">
        <f t="shared" si="3"/>
        <v>0</v>
      </c>
      <c r="X30" s="77" t="e">
        <f>+'8_MP'!#REF!</f>
        <v>#REF!</v>
      </c>
      <c r="Y30" s="77" t="e">
        <f>+'8_MP'!#REF!</f>
        <v>#REF!</v>
      </c>
      <c r="Z30" s="77" t="e">
        <f>+'8_MP'!#REF!</f>
        <v>#REF!</v>
      </c>
      <c r="AA30" s="77" t="e">
        <f>+'8_MP'!#REF!</f>
        <v>#REF!</v>
      </c>
      <c r="AB30" s="77" t="e">
        <f>+'8_MP'!#REF!</f>
        <v>#REF!</v>
      </c>
      <c r="AC30" s="77" t="e">
        <f>+'8_MP'!#REF!</f>
        <v>#REF!</v>
      </c>
      <c r="AE30" s="77" t="e">
        <f>+'8_MP'!#REF!</f>
        <v>#REF!</v>
      </c>
      <c r="AF30" s="77" t="e">
        <f>+'8_MP'!#REF!</f>
        <v>#REF!</v>
      </c>
      <c r="AG30" s="77" t="e">
        <f>+'8_MP'!#REF!</f>
        <v>#REF!</v>
      </c>
      <c r="AH30" s="77" t="e">
        <f>+'8_MP'!#REF!</f>
        <v>#REF!</v>
      </c>
      <c r="AI30" s="77" t="e">
        <f>+'8_MP'!#REF!</f>
        <v>#REF!</v>
      </c>
      <c r="AJ30" s="77" t="e">
        <f>+'8_MP'!#REF!</f>
        <v>#REF!</v>
      </c>
      <c r="AK30" s="77" t="e">
        <f>+'8_MP'!#REF!</f>
        <v>#REF!</v>
      </c>
      <c r="AL30" s="77" t="e">
        <f>+'8_MP'!#REF!</f>
        <v>#REF!</v>
      </c>
      <c r="AN30" s="77" t="e">
        <f>+'8_MP'!#REF!</f>
        <v>#REF!</v>
      </c>
      <c r="AO30" s="77" t="e">
        <f>+'8_MP'!#REF!</f>
        <v>#REF!</v>
      </c>
      <c r="AP30" s="77" t="e">
        <f>+'8_MP'!#REF!</f>
        <v>#REF!</v>
      </c>
      <c r="AQ30" s="77" t="e">
        <f>+'8_MP'!#REF!</f>
        <v>#REF!</v>
      </c>
      <c r="AR30" s="77" t="e">
        <f>+'8_MP'!#REF!</f>
        <v>#REF!</v>
      </c>
      <c r="AS30" s="77" t="e">
        <f>+'8_MP'!#REF!</f>
        <v>#REF!</v>
      </c>
      <c r="AT30" s="77" t="e">
        <f>+'8_MP'!#REF!</f>
        <v>#REF!</v>
      </c>
      <c r="AU30" s="77" t="e">
        <f>+'8_MP'!#REF!</f>
        <v>#REF!</v>
      </c>
    </row>
    <row r="31" spans="1:47" ht="14.25" customHeight="1" outlineLevel="1" x14ac:dyDescent="0.35">
      <c r="A31" s="89" t="e">
        <f>+'8_MP'!#REF!</f>
        <v>#REF!</v>
      </c>
      <c r="B31" s="91" t="e">
        <f>+'8_MP'!#REF!</f>
        <v>#REF!</v>
      </c>
      <c r="C31" s="77" t="e">
        <f>+'8_MP'!#REF!</f>
        <v>#REF!</v>
      </c>
      <c r="D31" s="319"/>
      <c r="E31" s="319"/>
      <c r="F31" s="319"/>
      <c r="G31" s="319" t="e">
        <f>+$C$31/12</f>
        <v>#REF!</v>
      </c>
      <c r="H31" s="319" t="e">
        <f>+$C$31/12</f>
        <v>#REF!</v>
      </c>
      <c r="I31" s="319" t="e">
        <f>+$C$31/12</f>
        <v>#REF!</v>
      </c>
      <c r="J31" s="77" t="e">
        <f t="shared" si="1"/>
        <v>#REF!</v>
      </c>
      <c r="K31" s="319" t="e">
        <f t="shared" ref="K31:S31" si="14">+$C$31/12</f>
        <v>#REF!</v>
      </c>
      <c r="L31" s="319" t="e">
        <f t="shared" si="14"/>
        <v>#REF!</v>
      </c>
      <c r="M31" s="319" t="e">
        <f t="shared" si="14"/>
        <v>#REF!</v>
      </c>
      <c r="N31" s="319" t="e">
        <f t="shared" si="14"/>
        <v>#REF!</v>
      </c>
      <c r="O31" s="319" t="e">
        <f t="shared" si="14"/>
        <v>#REF!</v>
      </c>
      <c r="P31" s="319" t="e">
        <f t="shared" si="14"/>
        <v>#REF!</v>
      </c>
      <c r="Q31" s="319" t="e">
        <f t="shared" si="14"/>
        <v>#REF!</v>
      </c>
      <c r="R31" s="319" t="e">
        <f t="shared" si="14"/>
        <v>#REF!</v>
      </c>
      <c r="S31" s="319" t="e">
        <f t="shared" si="14"/>
        <v>#REF!</v>
      </c>
      <c r="T31" s="319"/>
      <c r="U31" s="319"/>
      <c r="V31" s="319"/>
      <c r="W31" s="77" t="e">
        <f t="shared" si="3"/>
        <v>#REF!</v>
      </c>
      <c r="X31" s="77" t="e">
        <f>+'8_MP'!#REF!</f>
        <v>#REF!</v>
      </c>
      <c r="Y31" s="77" t="e">
        <f>+'8_MP'!#REF!</f>
        <v>#REF!</v>
      </c>
      <c r="Z31" s="77" t="e">
        <f>+'8_MP'!#REF!</f>
        <v>#REF!</v>
      </c>
      <c r="AA31" s="77" t="e">
        <f>+'8_MP'!#REF!</f>
        <v>#REF!</v>
      </c>
      <c r="AB31" s="77" t="e">
        <f>+'8_MP'!#REF!</f>
        <v>#REF!</v>
      </c>
      <c r="AC31" s="77" t="e">
        <f>+'8_MP'!#REF!</f>
        <v>#REF!</v>
      </c>
      <c r="AE31" s="77" t="e">
        <f>+'8_MP'!#REF!</f>
        <v>#REF!</v>
      </c>
      <c r="AF31" s="77" t="e">
        <f>+'8_MP'!#REF!</f>
        <v>#REF!</v>
      </c>
      <c r="AG31" s="77" t="e">
        <f>+'8_MP'!#REF!</f>
        <v>#REF!</v>
      </c>
      <c r="AH31" s="77" t="e">
        <f>+'8_MP'!#REF!</f>
        <v>#REF!</v>
      </c>
      <c r="AI31" s="77" t="e">
        <f>+'8_MP'!#REF!</f>
        <v>#REF!</v>
      </c>
      <c r="AJ31" s="77" t="e">
        <f>+'8_MP'!#REF!</f>
        <v>#REF!</v>
      </c>
      <c r="AK31" s="77" t="e">
        <f>+'8_MP'!#REF!</f>
        <v>#REF!</v>
      </c>
      <c r="AL31" s="77" t="e">
        <f>+'8_MP'!#REF!</f>
        <v>#REF!</v>
      </c>
      <c r="AN31" s="77" t="e">
        <f>+'8_MP'!#REF!</f>
        <v>#REF!</v>
      </c>
      <c r="AO31" s="77" t="e">
        <f>+'8_MP'!#REF!</f>
        <v>#REF!</v>
      </c>
      <c r="AP31" s="77" t="e">
        <f>+'8_MP'!#REF!</f>
        <v>#REF!</v>
      </c>
      <c r="AQ31" s="77" t="e">
        <f>+'8_MP'!#REF!</f>
        <v>#REF!</v>
      </c>
      <c r="AR31" s="77" t="e">
        <f>+'8_MP'!#REF!</f>
        <v>#REF!</v>
      </c>
      <c r="AS31" s="77" t="e">
        <f>+'8_MP'!#REF!</f>
        <v>#REF!</v>
      </c>
      <c r="AT31" s="77" t="e">
        <f>+'8_MP'!#REF!</f>
        <v>#REF!</v>
      </c>
      <c r="AU31" s="77" t="e">
        <f>+'8_MP'!#REF!</f>
        <v>#REF!</v>
      </c>
    </row>
    <row r="32" spans="1:47" ht="14.25" customHeight="1" outlineLevel="1" x14ac:dyDescent="0.35">
      <c r="A32" s="89" t="e">
        <f>+'8_MP'!#REF!</f>
        <v>#REF!</v>
      </c>
      <c r="B32" s="91" t="e">
        <f>+'8_MP'!#REF!</f>
        <v>#REF!</v>
      </c>
      <c r="C32" s="77" t="e">
        <f>+'8_MP'!#REF!</f>
        <v>#REF!</v>
      </c>
      <c r="D32" s="319"/>
      <c r="E32" s="319"/>
      <c r="F32" s="319"/>
      <c r="G32" s="319"/>
      <c r="H32" s="319"/>
      <c r="I32" s="319"/>
      <c r="J32" s="77">
        <f t="shared" si="1"/>
        <v>0</v>
      </c>
      <c r="K32" s="319"/>
      <c r="L32" s="319"/>
      <c r="M32" s="319"/>
      <c r="N32" s="319"/>
      <c r="O32" s="319"/>
      <c r="P32" s="319"/>
      <c r="Q32" s="319"/>
      <c r="R32" s="319"/>
      <c r="S32" s="319"/>
      <c r="T32" s="319"/>
      <c r="U32" s="319"/>
      <c r="V32" s="319"/>
      <c r="W32" s="77">
        <f t="shared" si="3"/>
        <v>0</v>
      </c>
      <c r="X32" s="77" t="e">
        <f>+'8_MP'!#REF!</f>
        <v>#REF!</v>
      </c>
      <c r="Y32" s="77" t="e">
        <f>+'8_MP'!#REF!</f>
        <v>#REF!</v>
      </c>
      <c r="Z32" s="77" t="e">
        <f>+'8_MP'!#REF!</f>
        <v>#REF!</v>
      </c>
      <c r="AA32" s="77" t="e">
        <f>+'8_MP'!#REF!</f>
        <v>#REF!</v>
      </c>
      <c r="AB32" s="77" t="e">
        <f>+'8_MP'!#REF!</f>
        <v>#REF!</v>
      </c>
      <c r="AC32" s="77" t="e">
        <f>+'8_MP'!#REF!</f>
        <v>#REF!</v>
      </c>
      <c r="AE32" s="77" t="e">
        <f>+'8_MP'!#REF!</f>
        <v>#REF!</v>
      </c>
      <c r="AF32" s="77" t="e">
        <f>+'8_MP'!#REF!</f>
        <v>#REF!</v>
      </c>
      <c r="AG32" s="77" t="e">
        <f>+'8_MP'!#REF!</f>
        <v>#REF!</v>
      </c>
      <c r="AH32" s="77" t="e">
        <f>+'8_MP'!#REF!</f>
        <v>#REF!</v>
      </c>
      <c r="AI32" s="77" t="e">
        <f>+'8_MP'!#REF!</f>
        <v>#REF!</v>
      </c>
      <c r="AJ32" s="77" t="e">
        <f>+'8_MP'!#REF!</f>
        <v>#REF!</v>
      </c>
      <c r="AK32" s="77" t="e">
        <f>+'8_MP'!#REF!</f>
        <v>#REF!</v>
      </c>
      <c r="AL32" s="77" t="e">
        <f>+'8_MP'!#REF!</f>
        <v>#REF!</v>
      </c>
      <c r="AN32" s="77" t="e">
        <f>+'8_MP'!#REF!</f>
        <v>#REF!</v>
      </c>
      <c r="AO32" s="77" t="e">
        <f>+'8_MP'!#REF!</f>
        <v>#REF!</v>
      </c>
      <c r="AP32" s="77" t="e">
        <f>+'8_MP'!#REF!</f>
        <v>#REF!</v>
      </c>
      <c r="AQ32" s="77" t="e">
        <f>+'8_MP'!#REF!</f>
        <v>#REF!</v>
      </c>
      <c r="AR32" s="77" t="e">
        <f>+'8_MP'!#REF!</f>
        <v>#REF!</v>
      </c>
      <c r="AS32" s="77" t="e">
        <f>+'8_MP'!#REF!</f>
        <v>#REF!</v>
      </c>
      <c r="AT32" s="77" t="e">
        <f>+'8_MP'!#REF!</f>
        <v>#REF!</v>
      </c>
      <c r="AU32" s="77" t="e">
        <f>+'8_MP'!#REF!</f>
        <v>#REF!</v>
      </c>
    </row>
    <row r="33" spans="1:47" ht="14.25" customHeight="1" outlineLevel="1" x14ac:dyDescent="0.35">
      <c r="A33" s="89" t="e">
        <f>+'8_MP'!#REF!</f>
        <v>#REF!</v>
      </c>
      <c r="B33" s="91" t="e">
        <f>+'8_MP'!#REF!</f>
        <v>#REF!</v>
      </c>
      <c r="C33" s="77" t="e">
        <f>+'8_MP'!#REF!</f>
        <v>#REF!</v>
      </c>
      <c r="D33" s="319"/>
      <c r="E33" s="319"/>
      <c r="F33" s="319"/>
      <c r="G33" s="319"/>
      <c r="H33" s="319"/>
      <c r="I33" s="319"/>
      <c r="J33" s="77">
        <f t="shared" si="1"/>
        <v>0</v>
      </c>
      <c r="K33" s="319"/>
      <c r="L33" s="319"/>
      <c r="M33" s="319"/>
      <c r="N33" s="319"/>
      <c r="O33" s="319"/>
      <c r="P33" s="319"/>
      <c r="Q33" s="319"/>
      <c r="R33" s="319"/>
      <c r="S33" s="319"/>
      <c r="T33" s="319"/>
      <c r="U33" s="319"/>
      <c r="V33" s="319"/>
      <c r="W33" s="77">
        <f t="shared" si="3"/>
        <v>0</v>
      </c>
      <c r="X33" s="77" t="e">
        <f>+'8_MP'!#REF!</f>
        <v>#REF!</v>
      </c>
      <c r="Y33" s="77" t="e">
        <f>+'8_MP'!#REF!</f>
        <v>#REF!</v>
      </c>
      <c r="Z33" s="77" t="e">
        <f>+'8_MP'!#REF!</f>
        <v>#REF!</v>
      </c>
      <c r="AA33" s="77" t="e">
        <f>+'8_MP'!#REF!</f>
        <v>#REF!</v>
      </c>
      <c r="AB33" s="77" t="e">
        <f>+'8_MP'!#REF!</f>
        <v>#REF!</v>
      </c>
      <c r="AC33" s="77" t="e">
        <f>+'8_MP'!#REF!</f>
        <v>#REF!</v>
      </c>
      <c r="AE33" s="77" t="e">
        <f>+'8_MP'!#REF!</f>
        <v>#REF!</v>
      </c>
      <c r="AF33" s="77" t="e">
        <f>+'8_MP'!#REF!</f>
        <v>#REF!</v>
      </c>
      <c r="AG33" s="77" t="e">
        <f>+'8_MP'!#REF!</f>
        <v>#REF!</v>
      </c>
      <c r="AH33" s="77" t="e">
        <f>+'8_MP'!#REF!</f>
        <v>#REF!</v>
      </c>
      <c r="AI33" s="77" t="e">
        <f>+'8_MP'!#REF!</f>
        <v>#REF!</v>
      </c>
      <c r="AJ33" s="77" t="e">
        <f>+'8_MP'!#REF!</f>
        <v>#REF!</v>
      </c>
      <c r="AK33" s="77" t="e">
        <f>+'8_MP'!#REF!</f>
        <v>#REF!</v>
      </c>
      <c r="AL33" s="77" t="e">
        <f>+'8_MP'!#REF!</f>
        <v>#REF!</v>
      </c>
      <c r="AN33" s="77" t="e">
        <f>+'8_MP'!#REF!</f>
        <v>#REF!</v>
      </c>
      <c r="AO33" s="77" t="e">
        <f>+'8_MP'!#REF!</f>
        <v>#REF!</v>
      </c>
      <c r="AP33" s="77" t="e">
        <f>+'8_MP'!#REF!</f>
        <v>#REF!</v>
      </c>
      <c r="AQ33" s="77" t="e">
        <f>+'8_MP'!#REF!</f>
        <v>#REF!</v>
      </c>
      <c r="AR33" s="77" t="e">
        <f>+'8_MP'!#REF!</f>
        <v>#REF!</v>
      </c>
      <c r="AS33" s="77" t="e">
        <f>+'8_MP'!#REF!</f>
        <v>#REF!</v>
      </c>
      <c r="AT33" s="77" t="e">
        <f>+'8_MP'!#REF!</f>
        <v>#REF!</v>
      </c>
      <c r="AU33" s="77" t="e">
        <f>+'8_MP'!#REF!</f>
        <v>#REF!</v>
      </c>
    </row>
    <row r="34" spans="1:47" ht="14.25" customHeight="1" outlineLevel="1" x14ac:dyDescent="0.35">
      <c r="A34" s="89" t="e">
        <f>+'8_MP'!#REF!</f>
        <v>#REF!</v>
      </c>
      <c r="B34" s="91" t="e">
        <f>+'8_MP'!#REF!</f>
        <v>#REF!</v>
      </c>
      <c r="C34" s="77" t="e">
        <f>+'8_MP'!#REF!</f>
        <v>#REF!</v>
      </c>
      <c r="D34" s="319"/>
      <c r="E34" s="319"/>
      <c r="F34" s="319" t="e">
        <f>+$C$34/14</f>
        <v>#REF!</v>
      </c>
      <c r="G34" s="319" t="e">
        <f>+$C$34/14</f>
        <v>#REF!</v>
      </c>
      <c r="H34" s="319" t="e">
        <f>+$C$34/14</f>
        <v>#REF!</v>
      </c>
      <c r="I34" s="319" t="e">
        <f>+$C$34/14</f>
        <v>#REF!</v>
      </c>
      <c r="J34" s="77" t="e">
        <f t="shared" si="1"/>
        <v>#REF!</v>
      </c>
      <c r="K34" s="319" t="e">
        <f t="shared" ref="K34:T34" si="15">+$C$34/14</f>
        <v>#REF!</v>
      </c>
      <c r="L34" s="319" t="e">
        <f t="shared" si="15"/>
        <v>#REF!</v>
      </c>
      <c r="M34" s="319" t="e">
        <f t="shared" si="15"/>
        <v>#REF!</v>
      </c>
      <c r="N34" s="319" t="e">
        <f t="shared" si="15"/>
        <v>#REF!</v>
      </c>
      <c r="O34" s="319" t="e">
        <f t="shared" si="15"/>
        <v>#REF!</v>
      </c>
      <c r="P34" s="319" t="e">
        <f t="shared" si="15"/>
        <v>#REF!</v>
      </c>
      <c r="Q34" s="319" t="e">
        <f t="shared" si="15"/>
        <v>#REF!</v>
      </c>
      <c r="R34" s="319" t="e">
        <f t="shared" si="15"/>
        <v>#REF!</v>
      </c>
      <c r="S34" s="319" t="e">
        <f t="shared" si="15"/>
        <v>#REF!</v>
      </c>
      <c r="T34" s="319" t="e">
        <f t="shared" si="15"/>
        <v>#REF!</v>
      </c>
      <c r="U34" s="319"/>
      <c r="V34" s="319"/>
      <c r="W34" s="77" t="e">
        <f t="shared" si="3"/>
        <v>#REF!</v>
      </c>
      <c r="X34" s="77" t="e">
        <f>+'8_MP'!#REF!</f>
        <v>#REF!</v>
      </c>
      <c r="Y34" s="77" t="e">
        <f>+'8_MP'!#REF!</f>
        <v>#REF!</v>
      </c>
      <c r="Z34" s="77" t="e">
        <f>+'8_MP'!#REF!</f>
        <v>#REF!</v>
      </c>
      <c r="AA34" s="77" t="e">
        <f>+'8_MP'!#REF!</f>
        <v>#REF!</v>
      </c>
      <c r="AB34" s="77" t="e">
        <f>+'8_MP'!#REF!</f>
        <v>#REF!</v>
      </c>
      <c r="AC34" s="77" t="e">
        <f>+'8_MP'!#REF!</f>
        <v>#REF!</v>
      </c>
      <c r="AE34" s="77" t="e">
        <f>+'8_MP'!#REF!</f>
        <v>#REF!</v>
      </c>
      <c r="AF34" s="77" t="e">
        <f>+'8_MP'!#REF!</f>
        <v>#REF!</v>
      </c>
      <c r="AG34" s="77" t="e">
        <f>+'8_MP'!#REF!</f>
        <v>#REF!</v>
      </c>
      <c r="AH34" s="77" t="e">
        <f>+'8_MP'!#REF!</f>
        <v>#REF!</v>
      </c>
      <c r="AI34" s="77" t="e">
        <f>+'8_MP'!#REF!</f>
        <v>#REF!</v>
      </c>
      <c r="AJ34" s="77" t="e">
        <f>+'8_MP'!#REF!</f>
        <v>#REF!</v>
      </c>
      <c r="AK34" s="77" t="e">
        <f>+'8_MP'!#REF!</f>
        <v>#REF!</v>
      </c>
      <c r="AL34" s="77" t="e">
        <f>+'8_MP'!#REF!</f>
        <v>#REF!</v>
      </c>
      <c r="AN34" s="77" t="e">
        <f>+'8_MP'!#REF!</f>
        <v>#REF!</v>
      </c>
      <c r="AO34" s="77" t="e">
        <f>+'8_MP'!#REF!</f>
        <v>#REF!</v>
      </c>
      <c r="AP34" s="77" t="e">
        <f>+'8_MP'!#REF!</f>
        <v>#REF!</v>
      </c>
      <c r="AQ34" s="77" t="e">
        <f>+'8_MP'!#REF!</f>
        <v>#REF!</v>
      </c>
      <c r="AR34" s="77" t="e">
        <f>+'8_MP'!#REF!</f>
        <v>#REF!</v>
      </c>
      <c r="AS34" s="77" t="e">
        <f>+'8_MP'!#REF!</f>
        <v>#REF!</v>
      </c>
      <c r="AT34" s="77" t="e">
        <f>+'8_MP'!#REF!</f>
        <v>#REF!</v>
      </c>
      <c r="AU34" s="77" t="e">
        <f>+'8_MP'!#REF!</f>
        <v>#REF!</v>
      </c>
    </row>
    <row r="35" spans="1:47" ht="14.25" customHeight="1" x14ac:dyDescent="0.35">
      <c r="A35" s="85" t="e">
        <f>+'8_MP'!#REF!</f>
        <v>#REF!</v>
      </c>
      <c r="B35" s="111" t="e">
        <f>+'8_MP'!#REF!</f>
        <v>#REF!</v>
      </c>
      <c r="C35" s="86" t="e">
        <f>+'8_MP'!#REF!</f>
        <v>#REF!</v>
      </c>
      <c r="D35" s="86">
        <f t="shared" ref="D35:I35" si="16">SUM(D36:D41)</f>
        <v>0</v>
      </c>
      <c r="E35" s="86">
        <f t="shared" si="16"/>
        <v>0</v>
      </c>
      <c r="F35" s="86">
        <f t="shared" si="16"/>
        <v>0</v>
      </c>
      <c r="G35" s="86">
        <f t="shared" si="16"/>
        <v>0</v>
      </c>
      <c r="H35" s="86">
        <f t="shared" si="16"/>
        <v>0</v>
      </c>
      <c r="I35" s="86">
        <f t="shared" si="16"/>
        <v>0</v>
      </c>
      <c r="J35" s="86">
        <f t="shared" si="1"/>
        <v>0</v>
      </c>
      <c r="K35" s="86">
        <f t="shared" ref="K35:V35" si="17">SUM(K36:K41)</f>
        <v>0</v>
      </c>
      <c r="L35" s="86">
        <f t="shared" si="17"/>
        <v>0</v>
      </c>
      <c r="M35" s="86">
        <f t="shared" si="17"/>
        <v>0</v>
      </c>
      <c r="N35" s="86">
        <f t="shared" si="17"/>
        <v>0</v>
      </c>
      <c r="O35" s="86">
        <f t="shared" si="17"/>
        <v>0</v>
      </c>
      <c r="P35" s="86">
        <f t="shared" si="17"/>
        <v>0</v>
      </c>
      <c r="Q35" s="86">
        <f t="shared" si="17"/>
        <v>0</v>
      </c>
      <c r="R35" s="86">
        <f t="shared" si="17"/>
        <v>0</v>
      </c>
      <c r="S35" s="86" t="e">
        <f t="shared" si="17"/>
        <v>#REF!</v>
      </c>
      <c r="T35" s="86" t="e">
        <f t="shared" si="17"/>
        <v>#REF!</v>
      </c>
      <c r="U35" s="86" t="e">
        <f t="shared" si="17"/>
        <v>#REF!</v>
      </c>
      <c r="V35" s="86" t="e">
        <f t="shared" si="17"/>
        <v>#REF!</v>
      </c>
      <c r="W35" s="86" t="e">
        <f t="shared" si="3"/>
        <v>#REF!</v>
      </c>
      <c r="X35" s="86" t="e">
        <f>+'8_MP'!#REF!</f>
        <v>#REF!</v>
      </c>
      <c r="Y35" s="86" t="e">
        <f>+'8_MP'!#REF!</f>
        <v>#REF!</v>
      </c>
      <c r="Z35" s="86" t="e">
        <f>+'8_MP'!#REF!</f>
        <v>#REF!</v>
      </c>
      <c r="AA35" s="86" t="e">
        <f>+'8_MP'!#REF!</f>
        <v>#REF!</v>
      </c>
      <c r="AB35" s="86" t="e">
        <f>+'8_MP'!#REF!</f>
        <v>#REF!</v>
      </c>
      <c r="AC35" s="86" t="e">
        <f>+'8_MP'!#REF!</f>
        <v>#REF!</v>
      </c>
      <c r="AE35" s="86" t="e">
        <f>+'8_MP'!#REF!</f>
        <v>#REF!</v>
      </c>
      <c r="AF35" s="86" t="e">
        <f>+'8_MP'!#REF!</f>
        <v>#REF!</v>
      </c>
      <c r="AG35" s="86" t="e">
        <f>+'8_MP'!#REF!</f>
        <v>#REF!</v>
      </c>
      <c r="AH35" s="86" t="e">
        <f>+'8_MP'!#REF!</f>
        <v>#REF!</v>
      </c>
      <c r="AI35" s="86" t="e">
        <f>+'8_MP'!#REF!</f>
        <v>#REF!</v>
      </c>
      <c r="AJ35" s="86" t="e">
        <f>+'8_MP'!#REF!</f>
        <v>#REF!</v>
      </c>
      <c r="AK35" s="86" t="e">
        <f>+'8_MP'!#REF!</f>
        <v>#REF!</v>
      </c>
      <c r="AL35" s="86" t="e">
        <f>+'8_MP'!#REF!</f>
        <v>#REF!</v>
      </c>
      <c r="AN35" s="86" t="e">
        <f>+'8_MP'!#REF!</f>
        <v>#REF!</v>
      </c>
      <c r="AO35" s="86" t="e">
        <f>+'8_MP'!#REF!</f>
        <v>#REF!</v>
      </c>
      <c r="AP35" s="86" t="e">
        <f>+'8_MP'!#REF!</f>
        <v>#REF!</v>
      </c>
      <c r="AQ35" s="86" t="e">
        <f>+'8_MP'!#REF!</f>
        <v>#REF!</v>
      </c>
      <c r="AR35" s="86" t="e">
        <f>+'8_MP'!#REF!</f>
        <v>#REF!</v>
      </c>
      <c r="AS35" s="86" t="e">
        <f>+'8_MP'!#REF!</f>
        <v>#REF!</v>
      </c>
      <c r="AT35" s="86" t="e">
        <f>+'8_MP'!#REF!</f>
        <v>#REF!</v>
      </c>
      <c r="AU35" s="86" t="e">
        <f>+'8_MP'!#REF!</f>
        <v>#REF!</v>
      </c>
    </row>
    <row r="36" spans="1:47" ht="14.25" customHeight="1" outlineLevel="1" x14ac:dyDescent="0.35">
      <c r="A36" s="89" t="e">
        <f>+'8_MP'!#REF!</f>
        <v>#REF!</v>
      </c>
      <c r="B36" s="91" t="e">
        <f>+'8_MP'!#REF!</f>
        <v>#REF!</v>
      </c>
      <c r="C36" s="77" t="e">
        <f>+'8_MP'!#REF!</f>
        <v>#REF!</v>
      </c>
      <c r="D36" s="319"/>
      <c r="E36" s="319"/>
      <c r="F36" s="319"/>
      <c r="G36" s="319"/>
      <c r="H36" s="319"/>
      <c r="I36" s="319"/>
      <c r="J36" s="77">
        <f t="shared" si="1"/>
        <v>0</v>
      </c>
      <c r="K36" s="319"/>
      <c r="L36" s="319"/>
      <c r="M36" s="319"/>
      <c r="N36" s="319"/>
      <c r="O36" s="319"/>
      <c r="P36" s="319"/>
      <c r="Q36" s="319"/>
      <c r="R36" s="319"/>
      <c r="S36" s="319"/>
      <c r="T36" s="319"/>
      <c r="U36" s="319"/>
      <c r="V36" s="319"/>
      <c r="W36" s="77">
        <f t="shared" si="3"/>
        <v>0</v>
      </c>
      <c r="X36" s="77" t="e">
        <f>+'8_MP'!#REF!</f>
        <v>#REF!</v>
      </c>
      <c r="Y36" s="77" t="e">
        <f>+'8_MP'!#REF!</f>
        <v>#REF!</v>
      </c>
      <c r="Z36" s="77" t="e">
        <f>+'8_MP'!#REF!</f>
        <v>#REF!</v>
      </c>
      <c r="AA36" s="77" t="e">
        <f>+'8_MP'!#REF!</f>
        <v>#REF!</v>
      </c>
      <c r="AB36" s="77" t="e">
        <f>+'8_MP'!#REF!</f>
        <v>#REF!</v>
      </c>
      <c r="AC36" s="77" t="e">
        <f>+'8_MP'!#REF!</f>
        <v>#REF!</v>
      </c>
      <c r="AE36" s="77" t="e">
        <f>+'8_MP'!#REF!</f>
        <v>#REF!</v>
      </c>
      <c r="AF36" s="77" t="e">
        <f>+'8_MP'!#REF!</f>
        <v>#REF!</v>
      </c>
      <c r="AG36" s="77" t="e">
        <f>+'8_MP'!#REF!</f>
        <v>#REF!</v>
      </c>
      <c r="AH36" s="77" t="e">
        <f>+'8_MP'!#REF!</f>
        <v>#REF!</v>
      </c>
      <c r="AI36" s="77" t="e">
        <f>+'8_MP'!#REF!</f>
        <v>#REF!</v>
      </c>
      <c r="AJ36" s="77" t="e">
        <f>+'8_MP'!#REF!</f>
        <v>#REF!</v>
      </c>
      <c r="AK36" s="77" t="e">
        <f>+'8_MP'!#REF!</f>
        <v>#REF!</v>
      </c>
      <c r="AL36" s="77" t="e">
        <f>+'8_MP'!#REF!</f>
        <v>#REF!</v>
      </c>
      <c r="AN36" s="77" t="e">
        <f>+'8_MP'!#REF!</f>
        <v>#REF!</v>
      </c>
      <c r="AO36" s="77" t="e">
        <f>+'8_MP'!#REF!</f>
        <v>#REF!</v>
      </c>
      <c r="AP36" s="77" t="e">
        <f>+'8_MP'!#REF!</f>
        <v>#REF!</v>
      </c>
      <c r="AQ36" s="77" t="e">
        <f>+'8_MP'!#REF!</f>
        <v>#REF!</v>
      </c>
      <c r="AR36" s="77" t="e">
        <f>+'8_MP'!#REF!</f>
        <v>#REF!</v>
      </c>
      <c r="AS36" s="77" t="e">
        <f>+'8_MP'!#REF!</f>
        <v>#REF!</v>
      </c>
      <c r="AT36" s="77" t="e">
        <f>+'8_MP'!#REF!</f>
        <v>#REF!</v>
      </c>
      <c r="AU36" s="77" t="e">
        <f>+'8_MP'!#REF!</f>
        <v>#REF!</v>
      </c>
    </row>
    <row r="37" spans="1:47" ht="14.25" customHeight="1" outlineLevel="1" x14ac:dyDescent="0.35">
      <c r="A37" s="89" t="e">
        <f>+'8_MP'!#REF!</f>
        <v>#REF!</v>
      </c>
      <c r="B37" s="91" t="e">
        <f>+'8_MP'!#REF!</f>
        <v>#REF!</v>
      </c>
      <c r="C37" s="77" t="e">
        <f>+'8_MP'!#REF!</f>
        <v>#REF!</v>
      </c>
      <c r="D37" s="319"/>
      <c r="E37" s="319"/>
      <c r="F37" s="319"/>
      <c r="G37" s="319"/>
      <c r="H37" s="319"/>
      <c r="I37" s="319"/>
      <c r="J37" s="77">
        <f t="shared" si="1"/>
        <v>0</v>
      </c>
      <c r="K37" s="319"/>
      <c r="L37" s="319"/>
      <c r="M37" s="319"/>
      <c r="N37" s="319"/>
      <c r="O37" s="319"/>
      <c r="P37" s="319"/>
      <c r="Q37" s="319"/>
      <c r="R37" s="319"/>
      <c r="S37" s="319"/>
      <c r="T37" s="319"/>
      <c r="U37" s="319"/>
      <c r="V37" s="319"/>
      <c r="W37" s="77">
        <f t="shared" si="3"/>
        <v>0</v>
      </c>
      <c r="X37" s="77" t="e">
        <f>+'8_MP'!#REF!</f>
        <v>#REF!</v>
      </c>
      <c r="Y37" s="77" t="e">
        <f>+'8_MP'!#REF!</f>
        <v>#REF!</v>
      </c>
      <c r="Z37" s="77" t="e">
        <f>+'8_MP'!#REF!</f>
        <v>#REF!</v>
      </c>
      <c r="AA37" s="77" t="e">
        <f>+'8_MP'!#REF!</f>
        <v>#REF!</v>
      </c>
      <c r="AB37" s="77" t="e">
        <f>+'8_MP'!#REF!</f>
        <v>#REF!</v>
      </c>
      <c r="AC37" s="77" t="e">
        <f>+'8_MP'!#REF!</f>
        <v>#REF!</v>
      </c>
      <c r="AE37" s="77" t="e">
        <f>+'8_MP'!#REF!</f>
        <v>#REF!</v>
      </c>
      <c r="AF37" s="77" t="e">
        <f>+'8_MP'!#REF!</f>
        <v>#REF!</v>
      </c>
      <c r="AG37" s="77" t="e">
        <f>+'8_MP'!#REF!</f>
        <v>#REF!</v>
      </c>
      <c r="AH37" s="77" t="e">
        <f>+'8_MP'!#REF!</f>
        <v>#REF!</v>
      </c>
      <c r="AI37" s="77" t="e">
        <f>+'8_MP'!#REF!</f>
        <v>#REF!</v>
      </c>
      <c r="AJ37" s="77" t="e">
        <f>+'8_MP'!#REF!</f>
        <v>#REF!</v>
      </c>
      <c r="AK37" s="77" t="e">
        <f>+'8_MP'!#REF!</f>
        <v>#REF!</v>
      </c>
      <c r="AL37" s="77" t="e">
        <f>+'8_MP'!#REF!</f>
        <v>#REF!</v>
      </c>
      <c r="AN37" s="77" t="e">
        <f>+'8_MP'!#REF!</f>
        <v>#REF!</v>
      </c>
      <c r="AO37" s="77" t="e">
        <f>+'8_MP'!#REF!</f>
        <v>#REF!</v>
      </c>
      <c r="AP37" s="77" t="e">
        <f>+'8_MP'!#REF!</f>
        <v>#REF!</v>
      </c>
      <c r="AQ37" s="77" t="e">
        <f>+'8_MP'!#REF!</f>
        <v>#REF!</v>
      </c>
      <c r="AR37" s="77" t="e">
        <f>+'8_MP'!#REF!</f>
        <v>#REF!</v>
      </c>
      <c r="AS37" s="77" t="e">
        <f>+'8_MP'!#REF!</f>
        <v>#REF!</v>
      </c>
      <c r="AT37" s="77" t="e">
        <f>+'8_MP'!#REF!</f>
        <v>#REF!</v>
      </c>
      <c r="AU37" s="77" t="e">
        <f>+'8_MP'!#REF!</f>
        <v>#REF!</v>
      </c>
    </row>
    <row r="38" spans="1:47" ht="14.25" customHeight="1" outlineLevel="1" x14ac:dyDescent="0.35">
      <c r="A38" s="89" t="e">
        <f>+'8_MP'!#REF!</f>
        <v>#REF!</v>
      </c>
      <c r="B38" s="91" t="e">
        <f>+'8_MP'!#REF!</f>
        <v>#REF!</v>
      </c>
      <c r="C38" s="77" t="e">
        <f>+'8_MP'!#REF!</f>
        <v>#REF!</v>
      </c>
      <c r="D38" s="319"/>
      <c r="E38" s="319"/>
      <c r="F38" s="319"/>
      <c r="G38" s="319"/>
      <c r="H38" s="319"/>
      <c r="I38" s="319"/>
      <c r="J38" s="77">
        <f t="shared" ref="J38:J69" si="18">SUM(D38:I38)</f>
        <v>0</v>
      </c>
      <c r="K38" s="319"/>
      <c r="L38" s="319"/>
      <c r="M38" s="319"/>
      <c r="N38" s="319"/>
      <c r="O38" s="319"/>
      <c r="P38" s="319"/>
      <c r="Q38" s="319"/>
      <c r="R38" s="319"/>
      <c r="S38" s="319"/>
      <c r="T38" s="319" t="e">
        <f>+$C$38/12</f>
        <v>#REF!</v>
      </c>
      <c r="U38" s="319" t="e">
        <f>+$C$38/12</f>
        <v>#REF!</v>
      </c>
      <c r="V38" s="319" t="e">
        <f>+$C$38/12</f>
        <v>#REF!</v>
      </c>
      <c r="W38" s="77" t="e">
        <f t="shared" ref="W38:W69" si="19">SUM(K38:V38)</f>
        <v>#REF!</v>
      </c>
      <c r="X38" s="77" t="e">
        <f>+'8_MP'!#REF!</f>
        <v>#REF!</v>
      </c>
      <c r="Y38" s="77" t="e">
        <f>+'8_MP'!#REF!</f>
        <v>#REF!</v>
      </c>
      <c r="Z38" s="77" t="e">
        <f>+'8_MP'!#REF!</f>
        <v>#REF!</v>
      </c>
      <c r="AA38" s="77" t="e">
        <f>+'8_MP'!#REF!</f>
        <v>#REF!</v>
      </c>
      <c r="AB38" s="77" t="e">
        <f>+'8_MP'!#REF!</f>
        <v>#REF!</v>
      </c>
      <c r="AC38" s="77" t="e">
        <f>+'8_MP'!#REF!</f>
        <v>#REF!</v>
      </c>
      <c r="AE38" s="77" t="e">
        <f>+'8_MP'!#REF!</f>
        <v>#REF!</v>
      </c>
      <c r="AF38" s="77" t="e">
        <f>+'8_MP'!#REF!</f>
        <v>#REF!</v>
      </c>
      <c r="AG38" s="77" t="e">
        <f>+'8_MP'!#REF!</f>
        <v>#REF!</v>
      </c>
      <c r="AH38" s="77" t="e">
        <f>+'8_MP'!#REF!</f>
        <v>#REF!</v>
      </c>
      <c r="AI38" s="77" t="e">
        <f>+'8_MP'!#REF!</f>
        <v>#REF!</v>
      </c>
      <c r="AJ38" s="77" t="e">
        <f>+'8_MP'!#REF!</f>
        <v>#REF!</v>
      </c>
      <c r="AK38" s="77" t="e">
        <f>+'8_MP'!#REF!</f>
        <v>#REF!</v>
      </c>
      <c r="AL38" s="77" t="e">
        <f>+'8_MP'!#REF!</f>
        <v>#REF!</v>
      </c>
      <c r="AN38" s="77" t="e">
        <f>+'8_MP'!#REF!</f>
        <v>#REF!</v>
      </c>
      <c r="AO38" s="77" t="e">
        <f>+'8_MP'!#REF!</f>
        <v>#REF!</v>
      </c>
      <c r="AP38" s="77" t="e">
        <f>+'8_MP'!#REF!</f>
        <v>#REF!</v>
      </c>
      <c r="AQ38" s="77" t="e">
        <f>+'8_MP'!#REF!</f>
        <v>#REF!</v>
      </c>
      <c r="AR38" s="77" t="e">
        <f>+'8_MP'!#REF!</f>
        <v>#REF!</v>
      </c>
      <c r="AS38" s="77" t="e">
        <f>+'8_MP'!#REF!</f>
        <v>#REF!</v>
      </c>
      <c r="AT38" s="77" t="e">
        <f>+'8_MP'!#REF!</f>
        <v>#REF!</v>
      </c>
      <c r="AU38" s="77" t="e">
        <f>+'8_MP'!#REF!</f>
        <v>#REF!</v>
      </c>
    </row>
    <row r="39" spans="1:47" ht="14.25" customHeight="1" outlineLevel="1" x14ac:dyDescent="0.35">
      <c r="A39" s="89" t="e">
        <f>+'8_MP'!#REF!</f>
        <v>#REF!</v>
      </c>
      <c r="B39" s="91" t="e">
        <f>+'8_MP'!#REF!</f>
        <v>#REF!</v>
      </c>
      <c r="C39" s="77" t="e">
        <f>+'8_MP'!#REF!</f>
        <v>#REF!</v>
      </c>
      <c r="D39" s="319"/>
      <c r="E39" s="319"/>
      <c r="F39" s="319"/>
      <c r="G39" s="319"/>
      <c r="H39" s="319"/>
      <c r="I39" s="319"/>
      <c r="J39" s="77">
        <f t="shared" si="18"/>
        <v>0</v>
      </c>
      <c r="K39" s="319"/>
      <c r="L39" s="319"/>
      <c r="M39" s="319"/>
      <c r="N39" s="319"/>
      <c r="O39" s="319"/>
      <c r="P39" s="319"/>
      <c r="Q39" s="319"/>
      <c r="R39" s="319"/>
      <c r="S39" s="319"/>
      <c r="T39" s="319"/>
      <c r="U39" s="319"/>
      <c r="V39" s="319"/>
      <c r="W39" s="77">
        <f t="shared" si="19"/>
        <v>0</v>
      </c>
      <c r="X39" s="77" t="e">
        <f>+'8_MP'!#REF!</f>
        <v>#REF!</v>
      </c>
      <c r="Y39" s="77" t="e">
        <f>+'8_MP'!#REF!</f>
        <v>#REF!</v>
      </c>
      <c r="Z39" s="77" t="e">
        <f>+'8_MP'!#REF!</f>
        <v>#REF!</v>
      </c>
      <c r="AA39" s="77" t="e">
        <f>+'8_MP'!#REF!</f>
        <v>#REF!</v>
      </c>
      <c r="AB39" s="77" t="e">
        <f>+'8_MP'!#REF!</f>
        <v>#REF!</v>
      </c>
      <c r="AC39" s="77" t="e">
        <f>+'8_MP'!#REF!</f>
        <v>#REF!</v>
      </c>
      <c r="AE39" s="77" t="e">
        <f>+'8_MP'!#REF!</f>
        <v>#REF!</v>
      </c>
      <c r="AF39" s="77" t="e">
        <f>+'8_MP'!#REF!</f>
        <v>#REF!</v>
      </c>
      <c r="AG39" s="77" t="e">
        <f>+'8_MP'!#REF!</f>
        <v>#REF!</v>
      </c>
      <c r="AH39" s="77" t="e">
        <f>+'8_MP'!#REF!</f>
        <v>#REF!</v>
      </c>
      <c r="AI39" s="77" t="e">
        <f>+'8_MP'!#REF!</f>
        <v>#REF!</v>
      </c>
      <c r="AJ39" s="77" t="e">
        <f>+'8_MP'!#REF!</f>
        <v>#REF!</v>
      </c>
      <c r="AK39" s="77" t="e">
        <f>+'8_MP'!#REF!</f>
        <v>#REF!</v>
      </c>
      <c r="AL39" s="77" t="e">
        <f>+'8_MP'!#REF!</f>
        <v>#REF!</v>
      </c>
      <c r="AN39" s="77" t="e">
        <f>+'8_MP'!#REF!</f>
        <v>#REF!</v>
      </c>
      <c r="AO39" s="77" t="e">
        <f>+'8_MP'!#REF!</f>
        <v>#REF!</v>
      </c>
      <c r="AP39" s="77" t="e">
        <f>+'8_MP'!#REF!</f>
        <v>#REF!</v>
      </c>
      <c r="AQ39" s="77" t="e">
        <f>+'8_MP'!#REF!</f>
        <v>#REF!</v>
      </c>
      <c r="AR39" s="77" t="e">
        <f>+'8_MP'!#REF!</f>
        <v>#REF!</v>
      </c>
      <c r="AS39" s="77" t="e">
        <f>+'8_MP'!#REF!</f>
        <v>#REF!</v>
      </c>
      <c r="AT39" s="77" t="e">
        <f>+'8_MP'!#REF!</f>
        <v>#REF!</v>
      </c>
      <c r="AU39" s="77" t="e">
        <f>+'8_MP'!#REF!</f>
        <v>#REF!</v>
      </c>
    </row>
    <row r="40" spans="1:47" ht="14.25" customHeight="1" outlineLevel="1" x14ac:dyDescent="0.35">
      <c r="A40" s="89" t="e">
        <f>+'8_MP'!#REF!</f>
        <v>#REF!</v>
      </c>
      <c r="B40" s="91" t="e">
        <f>+'8_MP'!#REF!</f>
        <v>#REF!</v>
      </c>
      <c r="C40" s="77" t="e">
        <f>+'8_MP'!#REF!</f>
        <v>#REF!</v>
      </c>
      <c r="D40" s="319"/>
      <c r="E40" s="319"/>
      <c r="F40" s="319"/>
      <c r="G40" s="319"/>
      <c r="H40" s="319"/>
      <c r="I40" s="319"/>
      <c r="J40" s="77">
        <f t="shared" si="18"/>
        <v>0</v>
      </c>
      <c r="K40" s="319"/>
      <c r="L40" s="319"/>
      <c r="M40" s="319"/>
      <c r="N40" s="319"/>
      <c r="O40" s="319"/>
      <c r="P40" s="319"/>
      <c r="Q40" s="319"/>
      <c r="R40" s="319"/>
      <c r="S40" s="319" t="e">
        <f>+$C$40/14</f>
        <v>#REF!</v>
      </c>
      <c r="T40" s="319" t="e">
        <f>+$C$40/14</f>
        <v>#REF!</v>
      </c>
      <c r="U40" s="319" t="e">
        <f>+$C$40/14</f>
        <v>#REF!</v>
      </c>
      <c r="V40" s="319" t="e">
        <f>+$C$40/14</f>
        <v>#REF!</v>
      </c>
      <c r="W40" s="77" t="e">
        <f t="shared" si="19"/>
        <v>#REF!</v>
      </c>
      <c r="X40" s="77" t="e">
        <f>+'8_MP'!#REF!</f>
        <v>#REF!</v>
      </c>
      <c r="Y40" s="77" t="e">
        <f>+'8_MP'!#REF!</f>
        <v>#REF!</v>
      </c>
      <c r="Z40" s="77" t="e">
        <f>+'8_MP'!#REF!</f>
        <v>#REF!</v>
      </c>
      <c r="AA40" s="77" t="e">
        <f>+'8_MP'!#REF!</f>
        <v>#REF!</v>
      </c>
      <c r="AB40" s="77" t="e">
        <f>+'8_MP'!#REF!</f>
        <v>#REF!</v>
      </c>
      <c r="AC40" s="77" t="e">
        <f>+'8_MP'!#REF!</f>
        <v>#REF!</v>
      </c>
      <c r="AE40" s="77" t="e">
        <f>+'8_MP'!#REF!</f>
        <v>#REF!</v>
      </c>
      <c r="AF40" s="77" t="e">
        <f>+'8_MP'!#REF!</f>
        <v>#REF!</v>
      </c>
      <c r="AG40" s="77" t="e">
        <f>+'8_MP'!#REF!</f>
        <v>#REF!</v>
      </c>
      <c r="AH40" s="77" t="e">
        <f>+'8_MP'!#REF!</f>
        <v>#REF!</v>
      </c>
      <c r="AI40" s="77" t="e">
        <f>+'8_MP'!#REF!</f>
        <v>#REF!</v>
      </c>
      <c r="AJ40" s="77" t="e">
        <f>+'8_MP'!#REF!</f>
        <v>#REF!</v>
      </c>
      <c r="AK40" s="77" t="e">
        <f>+'8_MP'!#REF!</f>
        <v>#REF!</v>
      </c>
      <c r="AL40" s="77" t="e">
        <f>+'8_MP'!#REF!</f>
        <v>#REF!</v>
      </c>
      <c r="AN40" s="77" t="e">
        <f>+'8_MP'!#REF!</f>
        <v>#REF!</v>
      </c>
      <c r="AO40" s="77" t="e">
        <f>+'8_MP'!#REF!</f>
        <v>#REF!</v>
      </c>
      <c r="AP40" s="77" t="e">
        <f>+'8_MP'!#REF!</f>
        <v>#REF!</v>
      </c>
      <c r="AQ40" s="77" t="e">
        <f>+'8_MP'!#REF!</f>
        <v>#REF!</v>
      </c>
      <c r="AR40" s="77" t="e">
        <f>+'8_MP'!#REF!</f>
        <v>#REF!</v>
      </c>
      <c r="AS40" s="77" t="e">
        <f>+'8_MP'!#REF!</f>
        <v>#REF!</v>
      </c>
      <c r="AT40" s="77" t="e">
        <f>+'8_MP'!#REF!</f>
        <v>#REF!</v>
      </c>
      <c r="AU40" s="77" t="e">
        <f>+'8_MP'!#REF!</f>
        <v>#REF!</v>
      </c>
    </row>
    <row r="41" spans="1:47" ht="14.25" customHeight="1" outlineLevel="1" x14ac:dyDescent="0.35">
      <c r="A41" s="89" t="e">
        <f>+'8_MP'!#REF!</f>
        <v>#REF!</v>
      </c>
      <c r="B41" s="91" t="e">
        <f>+'8_MP'!#REF!</f>
        <v>#REF!</v>
      </c>
      <c r="C41" s="77" t="e">
        <f>+'8_MP'!#REF!</f>
        <v>#REF!</v>
      </c>
      <c r="D41" s="319"/>
      <c r="E41" s="319"/>
      <c r="F41" s="319"/>
      <c r="G41" s="319"/>
      <c r="H41" s="319"/>
      <c r="I41" s="319"/>
      <c r="J41" s="77">
        <f t="shared" si="18"/>
        <v>0</v>
      </c>
      <c r="K41" s="319"/>
      <c r="L41" s="319"/>
      <c r="M41" s="319"/>
      <c r="N41" s="319"/>
      <c r="O41" s="319"/>
      <c r="P41" s="319"/>
      <c r="Q41" s="319"/>
      <c r="R41" s="319"/>
      <c r="S41" s="319"/>
      <c r="T41" s="319" t="e">
        <f>+$C$41/12</f>
        <v>#REF!</v>
      </c>
      <c r="U41" s="319" t="e">
        <f>+$C$41/12</f>
        <v>#REF!</v>
      </c>
      <c r="V41" s="319" t="e">
        <f>+$C$41/12</f>
        <v>#REF!</v>
      </c>
      <c r="W41" s="77" t="e">
        <f t="shared" si="19"/>
        <v>#REF!</v>
      </c>
      <c r="X41" s="77" t="e">
        <f>+'8_MP'!#REF!</f>
        <v>#REF!</v>
      </c>
      <c r="Y41" s="77" t="e">
        <f>+'8_MP'!#REF!</f>
        <v>#REF!</v>
      </c>
      <c r="Z41" s="77" t="e">
        <f>+'8_MP'!#REF!</f>
        <v>#REF!</v>
      </c>
      <c r="AA41" s="77" t="e">
        <f>+'8_MP'!#REF!</f>
        <v>#REF!</v>
      </c>
      <c r="AB41" s="77" t="e">
        <f>+'8_MP'!#REF!</f>
        <v>#REF!</v>
      </c>
      <c r="AC41" s="77" t="e">
        <f>+'8_MP'!#REF!</f>
        <v>#REF!</v>
      </c>
      <c r="AE41" s="77" t="e">
        <f>+'8_MP'!#REF!</f>
        <v>#REF!</v>
      </c>
      <c r="AF41" s="77" t="e">
        <f>+'8_MP'!#REF!</f>
        <v>#REF!</v>
      </c>
      <c r="AG41" s="77" t="e">
        <f>+'8_MP'!#REF!</f>
        <v>#REF!</v>
      </c>
      <c r="AH41" s="77" t="e">
        <f>+'8_MP'!#REF!</f>
        <v>#REF!</v>
      </c>
      <c r="AI41" s="77" t="e">
        <f>+'8_MP'!#REF!</f>
        <v>#REF!</v>
      </c>
      <c r="AJ41" s="77" t="e">
        <f>+'8_MP'!#REF!</f>
        <v>#REF!</v>
      </c>
      <c r="AK41" s="77" t="e">
        <f>+'8_MP'!#REF!</f>
        <v>#REF!</v>
      </c>
      <c r="AL41" s="77" t="e">
        <f>+'8_MP'!#REF!</f>
        <v>#REF!</v>
      </c>
      <c r="AN41" s="77" t="e">
        <f>+'8_MP'!#REF!</f>
        <v>#REF!</v>
      </c>
      <c r="AO41" s="77" t="e">
        <f>+'8_MP'!#REF!</f>
        <v>#REF!</v>
      </c>
      <c r="AP41" s="77" t="e">
        <f>+'8_MP'!#REF!</f>
        <v>#REF!</v>
      </c>
      <c r="AQ41" s="77" t="e">
        <f>+'8_MP'!#REF!</f>
        <v>#REF!</v>
      </c>
      <c r="AR41" s="77" t="e">
        <f>+'8_MP'!#REF!</f>
        <v>#REF!</v>
      </c>
      <c r="AS41" s="77" t="e">
        <f>+'8_MP'!#REF!</f>
        <v>#REF!</v>
      </c>
      <c r="AT41" s="77" t="e">
        <f>+'8_MP'!#REF!</f>
        <v>#REF!</v>
      </c>
      <c r="AU41" s="77" t="e">
        <f>+'8_MP'!#REF!</f>
        <v>#REF!</v>
      </c>
    </row>
    <row r="42" spans="1:47" ht="14.25" customHeight="1" x14ac:dyDescent="0.35">
      <c r="A42" s="85" t="e">
        <f>+'8_MP'!#REF!</f>
        <v>#REF!</v>
      </c>
      <c r="B42" s="111" t="e">
        <f>+'8_MP'!#REF!</f>
        <v>#REF!</v>
      </c>
      <c r="C42" s="86" t="e">
        <f>+'8_MP'!#REF!</f>
        <v>#REF!</v>
      </c>
      <c r="D42" s="86">
        <f t="shared" ref="D42:I42" si="20">SUM(D43:D53)</f>
        <v>0</v>
      </c>
      <c r="E42" s="86">
        <f t="shared" si="20"/>
        <v>0</v>
      </c>
      <c r="F42" s="86">
        <f t="shared" si="20"/>
        <v>0</v>
      </c>
      <c r="G42" s="86">
        <f t="shared" si="20"/>
        <v>0</v>
      </c>
      <c r="H42" s="86">
        <f t="shared" si="20"/>
        <v>0</v>
      </c>
      <c r="I42" s="86">
        <f t="shared" si="20"/>
        <v>0</v>
      </c>
      <c r="J42" s="86">
        <f t="shared" si="18"/>
        <v>0</v>
      </c>
      <c r="K42" s="86">
        <f t="shared" ref="K42:V42" si="21">SUM(K43:K53)</f>
        <v>0</v>
      </c>
      <c r="L42" s="86">
        <f t="shared" si="21"/>
        <v>0</v>
      </c>
      <c r="M42" s="86">
        <f t="shared" si="21"/>
        <v>0</v>
      </c>
      <c r="N42" s="86">
        <f t="shared" si="21"/>
        <v>0</v>
      </c>
      <c r="O42" s="86">
        <f t="shared" si="21"/>
        <v>0</v>
      </c>
      <c r="P42" s="86">
        <f t="shared" si="21"/>
        <v>0</v>
      </c>
      <c r="Q42" s="86">
        <f t="shared" si="21"/>
        <v>0</v>
      </c>
      <c r="R42" s="86">
        <f t="shared" si="21"/>
        <v>0</v>
      </c>
      <c r="S42" s="86" t="e">
        <f t="shared" si="21"/>
        <v>#REF!</v>
      </c>
      <c r="T42" s="86" t="e">
        <f t="shared" si="21"/>
        <v>#REF!</v>
      </c>
      <c r="U42" s="86" t="e">
        <f t="shared" si="21"/>
        <v>#REF!</v>
      </c>
      <c r="V42" s="86" t="e">
        <f t="shared" si="21"/>
        <v>#REF!</v>
      </c>
      <c r="W42" s="86" t="e">
        <f t="shared" si="19"/>
        <v>#REF!</v>
      </c>
      <c r="X42" s="86" t="e">
        <f>+'8_MP'!#REF!</f>
        <v>#REF!</v>
      </c>
      <c r="Y42" s="86" t="e">
        <f>+'8_MP'!#REF!</f>
        <v>#REF!</v>
      </c>
      <c r="Z42" s="86" t="e">
        <f>+'8_MP'!#REF!</f>
        <v>#REF!</v>
      </c>
      <c r="AA42" s="86" t="e">
        <f>+'8_MP'!#REF!</f>
        <v>#REF!</v>
      </c>
      <c r="AB42" s="86" t="e">
        <f>+'8_MP'!#REF!</f>
        <v>#REF!</v>
      </c>
      <c r="AC42" s="86" t="e">
        <f>+'8_MP'!#REF!</f>
        <v>#REF!</v>
      </c>
      <c r="AE42" s="86" t="e">
        <f>+'8_MP'!#REF!</f>
        <v>#REF!</v>
      </c>
      <c r="AF42" s="86" t="e">
        <f>+'8_MP'!#REF!</f>
        <v>#REF!</v>
      </c>
      <c r="AG42" s="86" t="e">
        <f>+'8_MP'!#REF!</f>
        <v>#REF!</v>
      </c>
      <c r="AH42" s="86" t="e">
        <f>+'8_MP'!#REF!</f>
        <v>#REF!</v>
      </c>
      <c r="AI42" s="86" t="e">
        <f>+'8_MP'!#REF!</f>
        <v>#REF!</v>
      </c>
      <c r="AJ42" s="86" t="e">
        <f>+'8_MP'!#REF!</f>
        <v>#REF!</v>
      </c>
      <c r="AK42" s="86" t="e">
        <f>+'8_MP'!#REF!</f>
        <v>#REF!</v>
      </c>
      <c r="AL42" s="86" t="e">
        <f>+'8_MP'!#REF!</f>
        <v>#REF!</v>
      </c>
      <c r="AN42" s="86" t="e">
        <f>+'8_MP'!#REF!</f>
        <v>#REF!</v>
      </c>
      <c r="AO42" s="86" t="e">
        <f>+'8_MP'!#REF!</f>
        <v>#REF!</v>
      </c>
      <c r="AP42" s="86" t="e">
        <f>+'8_MP'!#REF!</f>
        <v>#REF!</v>
      </c>
      <c r="AQ42" s="86" t="e">
        <f>+'8_MP'!#REF!</f>
        <v>#REF!</v>
      </c>
      <c r="AR42" s="86" t="e">
        <f>+'8_MP'!#REF!</f>
        <v>#REF!</v>
      </c>
      <c r="AS42" s="86" t="e">
        <f>+'8_MP'!#REF!</f>
        <v>#REF!</v>
      </c>
      <c r="AT42" s="86" t="e">
        <f>+'8_MP'!#REF!</f>
        <v>#REF!</v>
      </c>
      <c r="AU42" s="86" t="e">
        <f>+'8_MP'!#REF!</f>
        <v>#REF!</v>
      </c>
    </row>
    <row r="43" spans="1:47" ht="14.25" customHeight="1" outlineLevel="1" x14ac:dyDescent="0.35">
      <c r="A43" s="89" t="e">
        <f>+'8_MP'!#REF!</f>
        <v>#REF!</v>
      </c>
      <c r="B43" s="320" t="e">
        <f>+'8_MP'!#REF!</f>
        <v>#REF!</v>
      </c>
      <c r="C43" s="77" t="e">
        <f>+'8_MP'!#REF!</f>
        <v>#REF!</v>
      </c>
      <c r="D43" s="319"/>
      <c r="E43" s="319"/>
      <c r="F43" s="319"/>
      <c r="G43" s="319"/>
      <c r="H43" s="319"/>
      <c r="I43" s="319"/>
      <c r="J43" s="77">
        <f t="shared" si="18"/>
        <v>0</v>
      </c>
      <c r="K43" s="319"/>
      <c r="L43" s="319"/>
      <c r="M43" s="319"/>
      <c r="N43" s="319"/>
      <c r="O43" s="319"/>
      <c r="P43" s="319"/>
      <c r="Q43" s="319"/>
      <c r="R43" s="319"/>
      <c r="S43" s="319"/>
      <c r="T43" s="319"/>
      <c r="U43" s="319"/>
      <c r="V43" s="319"/>
      <c r="W43" s="77">
        <f t="shared" si="19"/>
        <v>0</v>
      </c>
      <c r="X43" s="77" t="e">
        <f>+'8_MP'!#REF!</f>
        <v>#REF!</v>
      </c>
      <c r="Y43" s="77" t="e">
        <f>+'8_MP'!#REF!</f>
        <v>#REF!</v>
      </c>
      <c r="Z43" s="77" t="e">
        <f>+'8_MP'!#REF!</f>
        <v>#REF!</v>
      </c>
      <c r="AA43" s="77" t="e">
        <f>+'8_MP'!#REF!</f>
        <v>#REF!</v>
      </c>
      <c r="AB43" s="77" t="e">
        <f>+'8_MP'!#REF!</f>
        <v>#REF!</v>
      </c>
      <c r="AC43" s="77" t="e">
        <f>+'8_MP'!#REF!</f>
        <v>#REF!</v>
      </c>
      <c r="AE43" s="77" t="e">
        <f>+'8_MP'!#REF!</f>
        <v>#REF!</v>
      </c>
      <c r="AF43" s="77" t="e">
        <f>+'8_MP'!#REF!</f>
        <v>#REF!</v>
      </c>
      <c r="AG43" s="77" t="e">
        <f>+'8_MP'!#REF!</f>
        <v>#REF!</v>
      </c>
      <c r="AH43" s="77" t="e">
        <f>+'8_MP'!#REF!</f>
        <v>#REF!</v>
      </c>
      <c r="AI43" s="77" t="e">
        <f>+'8_MP'!#REF!</f>
        <v>#REF!</v>
      </c>
      <c r="AJ43" s="77" t="e">
        <f>+'8_MP'!#REF!</f>
        <v>#REF!</v>
      </c>
      <c r="AK43" s="77" t="e">
        <f>+'8_MP'!#REF!</f>
        <v>#REF!</v>
      </c>
      <c r="AL43" s="77" t="e">
        <f>+'8_MP'!#REF!</f>
        <v>#REF!</v>
      </c>
      <c r="AN43" s="77" t="e">
        <f>+'8_MP'!#REF!</f>
        <v>#REF!</v>
      </c>
      <c r="AO43" s="77" t="e">
        <f>+'8_MP'!#REF!</f>
        <v>#REF!</v>
      </c>
      <c r="AP43" s="77" t="e">
        <f>+'8_MP'!#REF!</f>
        <v>#REF!</v>
      </c>
      <c r="AQ43" s="77" t="e">
        <f>+'8_MP'!#REF!</f>
        <v>#REF!</v>
      </c>
      <c r="AR43" s="77" t="e">
        <f>+'8_MP'!#REF!</f>
        <v>#REF!</v>
      </c>
      <c r="AS43" s="77" t="e">
        <f>+'8_MP'!#REF!</f>
        <v>#REF!</v>
      </c>
      <c r="AT43" s="77" t="e">
        <f>+'8_MP'!#REF!</f>
        <v>#REF!</v>
      </c>
      <c r="AU43" s="77" t="e">
        <f>+'8_MP'!#REF!</f>
        <v>#REF!</v>
      </c>
    </row>
    <row r="44" spans="1:47" ht="14.25" customHeight="1" outlineLevel="1" x14ac:dyDescent="0.35">
      <c r="A44" s="89" t="e">
        <f>+'8_MP'!#REF!</f>
        <v>#REF!</v>
      </c>
      <c r="B44" s="321" t="e">
        <f>+'8_MP'!#REF!</f>
        <v>#REF!</v>
      </c>
      <c r="C44" s="77" t="e">
        <f>+'8_MP'!#REF!</f>
        <v>#REF!</v>
      </c>
      <c r="D44" s="319"/>
      <c r="E44" s="319"/>
      <c r="F44" s="319"/>
      <c r="G44" s="319"/>
      <c r="H44" s="319"/>
      <c r="I44" s="319"/>
      <c r="J44" s="77">
        <f t="shared" si="18"/>
        <v>0</v>
      </c>
      <c r="K44" s="319"/>
      <c r="L44" s="319"/>
      <c r="M44" s="319"/>
      <c r="N44" s="319"/>
      <c r="O44" s="319"/>
      <c r="P44" s="319"/>
      <c r="Q44" s="319"/>
      <c r="R44" s="319"/>
      <c r="S44" s="319"/>
      <c r="T44" s="319"/>
      <c r="U44" s="319"/>
      <c r="V44" s="319"/>
      <c r="W44" s="77">
        <f t="shared" si="19"/>
        <v>0</v>
      </c>
      <c r="X44" s="77" t="e">
        <f>+'8_MP'!#REF!</f>
        <v>#REF!</v>
      </c>
      <c r="Y44" s="77" t="e">
        <f>+'8_MP'!#REF!</f>
        <v>#REF!</v>
      </c>
      <c r="Z44" s="77" t="e">
        <f>+'8_MP'!#REF!</f>
        <v>#REF!</v>
      </c>
      <c r="AA44" s="77" t="e">
        <f>+'8_MP'!#REF!</f>
        <v>#REF!</v>
      </c>
      <c r="AB44" s="77" t="e">
        <f>+'8_MP'!#REF!</f>
        <v>#REF!</v>
      </c>
      <c r="AC44" s="77" t="e">
        <f>+'8_MP'!#REF!</f>
        <v>#REF!</v>
      </c>
      <c r="AE44" s="77" t="e">
        <f>+'8_MP'!#REF!</f>
        <v>#REF!</v>
      </c>
      <c r="AF44" s="77" t="e">
        <f>+'8_MP'!#REF!</f>
        <v>#REF!</v>
      </c>
      <c r="AG44" s="77" t="e">
        <f>+'8_MP'!#REF!</f>
        <v>#REF!</v>
      </c>
      <c r="AH44" s="77" t="e">
        <f>+'8_MP'!#REF!</f>
        <v>#REF!</v>
      </c>
      <c r="AI44" s="77" t="e">
        <f>+'8_MP'!#REF!</f>
        <v>#REF!</v>
      </c>
      <c r="AJ44" s="77" t="e">
        <f>+'8_MP'!#REF!</f>
        <v>#REF!</v>
      </c>
      <c r="AK44" s="77" t="e">
        <f>+'8_MP'!#REF!</f>
        <v>#REF!</v>
      </c>
      <c r="AL44" s="77" t="e">
        <f>+'8_MP'!#REF!</f>
        <v>#REF!</v>
      </c>
      <c r="AN44" s="77" t="e">
        <f>+'8_MP'!#REF!</f>
        <v>#REF!</v>
      </c>
      <c r="AO44" s="77" t="e">
        <f>+'8_MP'!#REF!</f>
        <v>#REF!</v>
      </c>
      <c r="AP44" s="77" t="e">
        <f>+'8_MP'!#REF!</f>
        <v>#REF!</v>
      </c>
      <c r="AQ44" s="77" t="e">
        <f>+'8_MP'!#REF!</f>
        <v>#REF!</v>
      </c>
      <c r="AR44" s="77" t="e">
        <f>+'8_MP'!#REF!</f>
        <v>#REF!</v>
      </c>
      <c r="AS44" s="77" t="e">
        <f>+'8_MP'!#REF!</f>
        <v>#REF!</v>
      </c>
      <c r="AT44" s="77" t="e">
        <f>+'8_MP'!#REF!</f>
        <v>#REF!</v>
      </c>
      <c r="AU44" s="77" t="e">
        <f>+'8_MP'!#REF!</f>
        <v>#REF!</v>
      </c>
    </row>
    <row r="45" spans="1:47" ht="14.25" customHeight="1" outlineLevel="1" x14ac:dyDescent="0.35">
      <c r="A45" s="89" t="e">
        <f>+'8_MP'!#REF!</f>
        <v>#REF!</v>
      </c>
      <c r="B45" s="321" t="e">
        <f>+'8_MP'!#REF!</f>
        <v>#REF!</v>
      </c>
      <c r="C45" s="77" t="e">
        <f>+'8_MP'!#REF!</f>
        <v>#REF!</v>
      </c>
      <c r="D45" s="319"/>
      <c r="E45" s="319"/>
      <c r="F45" s="319"/>
      <c r="G45" s="319"/>
      <c r="H45" s="319"/>
      <c r="I45" s="319"/>
      <c r="J45" s="77">
        <f t="shared" si="18"/>
        <v>0</v>
      </c>
      <c r="K45" s="319"/>
      <c r="L45" s="319"/>
      <c r="M45" s="319"/>
      <c r="N45" s="319"/>
      <c r="O45" s="319"/>
      <c r="P45" s="319"/>
      <c r="Q45" s="319"/>
      <c r="R45" s="319"/>
      <c r="S45" s="319"/>
      <c r="T45" s="319"/>
      <c r="U45" s="319"/>
      <c r="V45" s="319"/>
      <c r="W45" s="77">
        <f t="shared" si="19"/>
        <v>0</v>
      </c>
      <c r="X45" s="77" t="e">
        <f>+'8_MP'!#REF!</f>
        <v>#REF!</v>
      </c>
      <c r="Y45" s="77" t="e">
        <f>+'8_MP'!#REF!</f>
        <v>#REF!</v>
      </c>
      <c r="Z45" s="77" t="e">
        <f>+'8_MP'!#REF!</f>
        <v>#REF!</v>
      </c>
      <c r="AA45" s="77" t="e">
        <f>+'8_MP'!#REF!</f>
        <v>#REF!</v>
      </c>
      <c r="AB45" s="77" t="e">
        <f>+'8_MP'!#REF!</f>
        <v>#REF!</v>
      </c>
      <c r="AC45" s="77" t="e">
        <f>+'8_MP'!#REF!</f>
        <v>#REF!</v>
      </c>
      <c r="AE45" s="77" t="e">
        <f>+'8_MP'!#REF!</f>
        <v>#REF!</v>
      </c>
      <c r="AF45" s="77" t="e">
        <f>+'8_MP'!#REF!</f>
        <v>#REF!</v>
      </c>
      <c r="AG45" s="77" t="e">
        <f>+'8_MP'!#REF!</f>
        <v>#REF!</v>
      </c>
      <c r="AH45" s="77" t="e">
        <f>+'8_MP'!#REF!</f>
        <v>#REF!</v>
      </c>
      <c r="AI45" s="77" t="e">
        <f>+'8_MP'!#REF!</f>
        <v>#REF!</v>
      </c>
      <c r="AJ45" s="77" t="e">
        <f>+'8_MP'!#REF!</f>
        <v>#REF!</v>
      </c>
      <c r="AK45" s="77" t="e">
        <f>+'8_MP'!#REF!</f>
        <v>#REF!</v>
      </c>
      <c r="AL45" s="77" t="e">
        <f>+'8_MP'!#REF!</f>
        <v>#REF!</v>
      </c>
      <c r="AN45" s="77" t="e">
        <f>+'8_MP'!#REF!</f>
        <v>#REF!</v>
      </c>
      <c r="AO45" s="77" t="e">
        <f>+'8_MP'!#REF!</f>
        <v>#REF!</v>
      </c>
      <c r="AP45" s="77" t="e">
        <f>+'8_MP'!#REF!</f>
        <v>#REF!</v>
      </c>
      <c r="AQ45" s="77" t="e">
        <f>+'8_MP'!#REF!</f>
        <v>#REF!</v>
      </c>
      <c r="AR45" s="77" t="e">
        <f>+'8_MP'!#REF!</f>
        <v>#REF!</v>
      </c>
      <c r="AS45" s="77" t="e">
        <f>+'8_MP'!#REF!</f>
        <v>#REF!</v>
      </c>
      <c r="AT45" s="77" t="e">
        <f>+'8_MP'!#REF!</f>
        <v>#REF!</v>
      </c>
      <c r="AU45" s="77" t="e">
        <f>+'8_MP'!#REF!</f>
        <v>#REF!</v>
      </c>
    </row>
    <row r="46" spans="1:47" ht="14.25" customHeight="1" outlineLevel="1" x14ac:dyDescent="0.35">
      <c r="A46" s="89" t="e">
        <f>+'8_MP'!#REF!</f>
        <v>#REF!</v>
      </c>
      <c r="B46" s="321" t="e">
        <f>+'8_MP'!#REF!</f>
        <v>#REF!</v>
      </c>
      <c r="C46" s="77" t="e">
        <f>+'8_MP'!#REF!</f>
        <v>#REF!</v>
      </c>
      <c r="D46" s="319"/>
      <c r="E46" s="319"/>
      <c r="F46" s="319"/>
      <c r="G46" s="319"/>
      <c r="H46" s="319"/>
      <c r="I46" s="319"/>
      <c r="J46" s="77">
        <f t="shared" si="18"/>
        <v>0</v>
      </c>
      <c r="K46" s="319"/>
      <c r="L46" s="319"/>
      <c r="M46" s="319"/>
      <c r="N46" s="319"/>
      <c r="O46" s="319"/>
      <c r="P46" s="319"/>
      <c r="Q46" s="319"/>
      <c r="R46" s="319"/>
      <c r="S46" s="319"/>
      <c r="T46" s="319"/>
      <c r="U46" s="319"/>
      <c r="V46" s="319"/>
      <c r="W46" s="77">
        <f t="shared" si="19"/>
        <v>0</v>
      </c>
      <c r="X46" s="77" t="e">
        <f>+'8_MP'!#REF!</f>
        <v>#REF!</v>
      </c>
      <c r="Y46" s="77" t="e">
        <f>+'8_MP'!#REF!</f>
        <v>#REF!</v>
      </c>
      <c r="Z46" s="77" t="e">
        <f>+'8_MP'!#REF!</f>
        <v>#REF!</v>
      </c>
      <c r="AA46" s="77" t="e">
        <f>+'8_MP'!#REF!</f>
        <v>#REF!</v>
      </c>
      <c r="AB46" s="77" t="e">
        <f>+'8_MP'!#REF!</f>
        <v>#REF!</v>
      </c>
      <c r="AC46" s="77" t="e">
        <f>+'8_MP'!#REF!</f>
        <v>#REF!</v>
      </c>
      <c r="AE46" s="77" t="e">
        <f>+'8_MP'!#REF!</f>
        <v>#REF!</v>
      </c>
      <c r="AF46" s="77" t="e">
        <f>+'8_MP'!#REF!</f>
        <v>#REF!</v>
      </c>
      <c r="AG46" s="77" t="e">
        <f>+'8_MP'!#REF!</f>
        <v>#REF!</v>
      </c>
      <c r="AH46" s="77" t="e">
        <f>+'8_MP'!#REF!</f>
        <v>#REF!</v>
      </c>
      <c r="AI46" s="77" t="e">
        <f>+'8_MP'!#REF!</f>
        <v>#REF!</v>
      </c>
      <c r="AJ46" s="77" t="e">
        <f>+'8_MP'!#REF!</f>
        <v>#REF!</v>
      </c>
      <c r="AK46" s="77" t="e">
        <f>+'8_MP'!#REF!</f>
        <v>#REF!</v>
      </c>
      <c r="AL46" s="77" t="e">
        <f>+'8_MP'!#REF!</f>
        <v>#REF!</v>
      </c>
      <c r="AN46" s="77" t="e">
        <f>+'8_MP'!#REF!</f>
        <v>#REF!</v>
      </c>
      <c r="AO46" s="77" t="e">
        <f>+'8_MP'!#REF!</f>
        <v>#REF!</v>
      </c>
      <c r="AP46" s="77" t="e">
        <f>+'8_MP'!#REF!</f>
        <v>#REF!</v>
      </c>
      <c r="AQ46" s="77" t="e">
        <f>+'8_MP'!#REF!</f>
        <v>#REF!</v>
      </c>
      <c r="AR46" s="77" t="e">
        <f>+'8_MP'!#REF!</f>
        <v>#REF!</v>
      </c>
      <c r="AS46" s="77" t="e">
        <f>+'8_MP'!#REF!</f>
        <v>#REF!</v>
      </c>
      <c r="AT46" s="77" t="e">
        <f>+'8_MP'!#REF!</f>
        <v>#REF!</v>
      </c>
      <c r="AU46" s="77" t="e">
        <f>+'8_MP'!#REF!</f>
        <v>#REF!</v>
      </c>
    </row>
    <row r="47" spans="1:47" ht="14.25" customHeight="1" outlineLevel="1" x14ac:dyDescent="0.35">
      <c r="A47" s="89" t="e">
        <f>+'8_MP'!#REF!</f>
        <v>#REF!</v>
      </c>
      <c r="B47" s="321" t="e">
        <f>+'8_MP'!#REF!</f>
        <v>#REF!</v>
      </c>
      <c r="C47" s="77" t="e">
        <f>+'8_MP'!#REF!</f>
        <v>#REF!</v>
      </c>
      <c r="D47" s="319"/>
      <c r="E47" s="319"/>
      <c r="F47" s="319"/>
      <c r="G47" s="319"/>
      <c r="H47" s="319"/>
      <c r="I47" s="319"/>
      <c r="J47" s="77">
        <f t="shared" si="18"/>
        <v>0</v>
      </c>
      <c r="K47" s="319"/>
      <c r="L47" s="319"/>
      <c r="M47" s="319"/>
      <c r="N47" s="319"/>
      <c r="O47" s="319"/>
      <c r="P47" s="319"/>
      <c r="Q47" s="319"/>
      <c r="R47" s="319"/>
      <c r="S47" s="319"/>
      <c r="T47" s="319"/>
      <c r="U47" s="319"/>
      <c r="V47" s="319"/>
      <c r="W47" s="77">
        <f t="shared" si="19"/>
        <v>0</v>
      </c>
      <c r="X47" s="77" t="e">
        <f>+'8_MP'!#REF!</f>
        <v>#REF!</v>
      </c>
      <c r="Y47" s="77" t="e">
        <f>+'8_MP'!#REF!</f>
        <v>#REF!</v>
      </c>
      <c r="Z47" s="77" t="e">
        <f>+'8_MP'!#REF!</f>
        <v>#REF!</v>
      </c>
      <c r="AA47" s="77" t="e">
        <f>+'8_MP'!#REF!</f>
        <v>#REF!</v>
      </c>
      <c r="AB47" s="77" t="e">
        <f>+'8_MP'!#REF!</f>
        <v>#REF!</v>
      </c>
      <c r="AC47" s="77" t="e">
        <f>+'8_MP'!#REF!</f>
        <v>#REF!</v>
      </c>
      <c r="AE47" s="77" t="e">
        <f>+'8_MP'!#REF!</f>
        <v>#REF!</v>
      </c>
      <c r="AF47" s="77" t="e">
        <f>+'8_MP'!#REF!</f>
        <v>#REF!</v>
      </c>
      <c r="AG47" s="77" t="e">
        <f>+'8_MP'!#REF!</f>
        <v>#REF!</v>
      </c>
      <c r="AH47" s="77" t="e">
        <f>+'8_MP'!#REF!</f>
        <v>#REF!</v>
      </c>
      <c r="AI47" s="77" t="e">
        <f>+'8_MP'!#REF!</f>
        <v>#REF!</v>
      </c>
      <c r="AJ47" s="77" t="e">
        <f>+'8_MP'!#REF!</f>
        <v>#REF!</v>
      </c>
      <c r="AK47" s="77" t="e">
        <f>+'8_MP'!#REF!</f>
        <v>#REF!</v>
      </c>
      <c r="AL47" s="77" t="e">
        <f>+'8_MP'!#REF!</f>
        <v>#REF!</v>
      </c>
      <c r="AN47" s="77" t="e">
        <f>+'8_MP'!#REF!</f>
        <v>#REF!</v>
      </c>
      <c r="AO47" s="77" t="e">
        <f>+'8_MP'!#REF!</f>
        <v>#REF!</v>
      </c>
      <c r="AP47" s="77" t="e">
        <f>+'8_MP'!#REF!</f>
        <v>#REF!</v>
      </c>
      <c r="AQ47" s="77" t="e">
        <f>+'8_MP'!#REF!</f>
        <v>#REF!</v>
      </c>
      <c r="AR47" s="77" t="e">
        <f>+'8_MP'!#REF!</f>
        <v>#REF!</v>
      </c>
      <c r="AS47" s="77" t="e">
        <f>+'8_MP'!#REF!</f>
        <v>#REF!</v>
      </c>
      <c r="AT47" s="77" t="e">
        <f>+'8_MP'!#REF!</f>
        <v>#REF!</v>
      </c>
      <c r="AU47" s="77" t="e">
        <f>+'8_MP'!#REF!</f>
        <v>#REF!</v>
      </c>
    </row>
    <row r="48" spans="1:47" ht="14.25" customHeight="1" outlineLevel="1" x14ac:dyDescent="0.35">
      <c r="A48" s="89" t="e">
        <f>+'8_MP'!#REF!</f>
        <v>#REF!</v>
      </c>
      <c r="B48" s="321" t="e">
        <f>+'8_MP'!#REF!</f>
        <v>#REF!</v>
      </c>
      <c r="C48" s="77" t="e">
        <f>+'8_MP'!#REF!</f>
        <v>#REF!</v>
      </c>
      <c r="D48" s="319"/>
      <c r="E48" s="319"/>
      <c r="F48" s="319"/>
      <c r="G48" s="319"/>
      <c r="H48" s="319"/>
      <c r="I48" s="319"/>
      <c r="J48" s="77">
        <f t="shared" si="18"/>
        <v>0</v>
      </c>
      <c r="K48" s="319"/>
      <c r="L48" s="319"/>
      <c r="M48" s="319"/>
      <c r="N48" s="319"/>
      <c r="O48" s="319"/>
      <c r="P48" s="319"/>
      <c r="Q48" s="319"/>
      <c r="R48" s="319"/>
      <c r="S48" s="319"/>
      <c r="T48" s="319"/>
      <c r="U48" s="319"/>
      <c r="V48" s="319"/>
      <c r="W48" s="77">
        <f t="shared" si="19"/>
        <v>0</v>
      </c>
      <c r="X48" s="77" t="e">
        <f>+'8_MP'!#REF!</f>
        <v>#REF!</v>
      </c>
      <c r="Y48" s="77" t="e">
        <f>+'8_MP'!#REF!</f>
        <v>#REF!</v>
      </c>
      <c r="Z48" s="77" t="e">
        <f>+'8_MP'!#REF!</f>
        <v>#REF!</v>
      </c>
      <c r="AA48" s="77" t="e">
        <f>+'8_MP'!#REF!</f>
        <v>#REF!</v>
      </c>
      <c r="AB48" s="77" t="e">
        <f>+'8_MP'!#REF!</f>
        <v>#REF!</v>
      </c>
      <c r="AC48" s="77" t="e">
        <f>+'8_MP'!#REF!</f>
        <v>#REF!</v>
      </c>
      <c r="AE48" s="77" t="e">
        <f>+'8_MP'!#REF!</f>
        <v>#REF!</v>
      </c>
      <c r="AF48" s="77" t="e">
        <f>+'8_MP'!#REF!</f>
        <v>#REF!</v>
      </c>
      <c r="AG48" s="77" t="e">
        <f>+'8_MP'!#REF!</f>
        <v>#REF!</v>
      </c>
      <c r="AH48" s="77" t="e">
        <f>+'8_MP'!#REF!</f>
        <v>#REF!</v>
      </c>
      <c r="AI48" s="77" t="e">
        <f>+'8_MP'!#REF!</f>
        <v>#REF!</v>
      </c>
      <c r="AJ48" s="77" t="e">
        <f>+'8_MP'!#REF!</f>
        <v>#REF!</v>
      </c>
      <c r="AK48" s="77" t="e">
        <f>+'8_MP'!#REF!</f>
        <v>#REF!</v>
      </c>
      <c r="AL48" s="77" t="e">
        <f>+'8_MP'!#REF!</f>
        <v>#REF!</v>
      </c>
      <c r="AN48" s="77" t="e">
        <f>+'8_MP'!#REF!</f>
        <v>#REF!</v>
      </c>
      <c r="AO48" s="77" t="e">
        <f>+'8_MP'!#REF!</f>
        <v>#REF!</v>
      </c>
      <c r="AP48" s="77" t="e">
        <f>+'8_MP'!#REF!</f>
        <v>#REF!</v>
      </c>
      <c r="AQ48" s="77" t="e">
        <f>+'8_MP'!#REF!</f>
        <v>#REF!</v>
      </c>
      <c r="AR48" s="77" t="e">
        <f>+'8_MP'!#REF!</f>
        <v>#REF!</v>
      </c>
      <c r="AS48" s="77" t="e">
        <f>+'8_MP'!#REF!</f>
        <v>#REF!</v>
      </c>
      <c r="AT48" s="77" t="e">
        <f>+'8_MP'!#REF!</f>
        <v>#REF!</v>
      </c>
      <c r="AU48" s="77" t="e">
        <f>+'8_MP'!#REF!</f>
        <v>#REF!</v>
      </c>
    </row>
    <row r="49" spans="1:47" ht="14.25" customHeight="1" outlineLevel="1" x14ac:dyDescent="0.35">
      <c r="A49" s="89" t="e">
        <f>+'8_MP'!#REF!</f>
        <v>#REF!</v>
      </c>
      <c r="B49" s="321" t="e">
        <f>+'8_MP'!#REF!</f>
        <v>#REF!</v>
      </c>
      <c r="C49" s="77" t="e">
        <f>+'8_MP'!#REF!</f>
        <v>#REF!</v>
      </c>
      <c r="D49" s="319"/>
      <c r="E49" s="319"/>
      <c r="F49" s="319"/>
      <c r="G49" s="319"/>
      <c r="H49" s="319"/>
      <c r="I49" s="319"/>
      <c r="J49" s="77">
        <f t="shared" si="18"/>
        <v>0</v>
      </c>
      <c r="K49" s="319"/>
      <c r="L49" s="319"/>
      <c r="M49" s="319"/>
      <c r="N49" s="319"/>
      <c r="O49" s="319"/>
      <c r="P49" s="319"/>
      <c r="Q49" s="319"/>
      <c r="R49" s="319"/>
      <c r="S49" s="319"/>
      <c r="T49" s="319"/>
      <c r="U49" s="319"/>
      <c r="V49" s="319"/>
      <c r="W49" s="77">
        <f t="shared" si="19"/>
        <v>0</v>
      </c>
      <c r="X49" s="77" t="e">
        <f>+'8_MP'!#REF!</f>
        <v>#REF!</v>
      </c>
      <c r="Y49" s="77" t="e">
        <f>+'8_MP'!#REF!</f>
        <v>#REF!</v>
      </c>
      <c r="Z49" s="77" t="e">
        <f>+'8_MP'!#REF!</f>
        <v>#REF!</v>
      </c>
      <c r="AA49" s="77" t="e">
        <f>+'8_MP'!#REF!</f>
        <v>#REF!</v>
      </c>
      <c r="AB49" s="77" t="e">
        <f>+'8_MP'!#REF!</f>
        <v>#REF!</v>
      </c>
      <c r="AC49" s="77" t="e">
        <f>+'8_MP'!#REF!</f>
        <v>#REF!</v>
      </c>
      <c r="AE49" s="77" t="e">
        <f>+'8_MP'!#REF!</f>
        <v>#REF!</v>
      </c>
      <c r="AF49" s="77" t="e">
        <f>+'8_MP'!#REF!</f>
        <v>#REF!</v>
      </c>
      <c r="AG49" s="77" t="e">
        <f>+'8_MP'!#REF!</f>
        <v>#REF!</v>
      </c>
      <c r="AH49" s="77" t="e">
        <f>+'8_MP'!#REF!</f>
        <v>#REF!</v>
      </c>
      <c r="AI49" s="77" t="e">
        <f>+'8_MP'!#REF!</f>
        <v>#REF!</v>
      </c>
      <c r="AJ49" s="77" t="e">
        <f>+'8_MP'!#REF!</f>
        <v>#REF!</v>
      </c>
      <c r="AK49" s="77" t="e">
        <f>+'8_MP'!#REF!</f>
        <v>#REF!</v>
      </c>
      <c r="AL49" s="77" t="e">
        <f>+'8_MP'!#REF!</f>
        <v>#REF!</v>
      </c>
      <c r="AN49" s="77" t="e">
        <f>+'8_MP'!#REF!</f>
        <v>#REF!</v>
      </c>
      <c r="AO49" s="77" t="e">
        <f>+'8_MP'!#REF!</f>
        <v>#REF!</v>
      </c>
      <c r="AP49" s="77" t="e">
        <f>+'8_MP'!#REF!</f>
        <v>#REF!</v>
      </c>
      <c r="AQ49" s="77" t="e">
        <f>+'8_MP'!#REF!</f>
        <v>#REF!</v>
      </c>
      <c r="AR49" s="77" t="e">
        <f>+'8_MP'!#REF!</f>
        <v>#REF!</v>
      </c>
      <c r="AS49" s="77" t="e">
        <f>+'8_MP'!#REF!</f>
        <v>#REF!</v>
      </c>
      <c r="AT49" s="77" t="e">
        <f>+'8_MP'!#REF!</f>
        <v>#REF!</v>
      </c>
      <c r="AU49" s="77" t="e">
        <f>+'8_MP'!#REF!</f>
        <v>#REF!</v>
      </c>
    </row>
    <row r="50" spans="1:47" ht="14.25" customHeight="1" outlineLevel="1" x14ac:dyDescent="0.35">
      <c r="A50" s="89" t="e">
        <f>+'8_MP'!#REF!</f>
        <v>#REF!</v>
      </c>
      <c r="B50" s="321" t="e">
        <f>+'8_MP'!#REF!</f>
        <v>#REF!</v>
      </c>
      <c r="C50" s="77" t="e">
        <f>+'8_MP'!#REF!</f>
        <v>#REF!</v>
      </c>
      <c r="D50" s="319"/>
      <c r="E50" s="319"/>
      <c r="F50" s="319"/>
      <c r="G50" s="319"/>
      <c r="H50" s="319"/>
      <c r="I50" s="319"/>
      <c r="J50" s="77">
        <f t="shared" si="18"/>
        <v>0</v>
      </c>
      <c r="K50" s="319"/>
      <c r="L50" s="319"/>
      <c r="M50" s="319"/>
      <c r="N50" s="319"/>
      <c r="O50" s="319"/>
      <c r="P50" s="319"/>
      <c r="Q50" s="319"/>
      <c r="R50" s="319"/>
      <c r="S50" s="319"/>
      <c r="T50" s="319"/>
      <c r="U50" s="319"/>
      <c r="V50" s="319"/>
      <c r="W50" s="77">
        <f t="shared" si="19"/>
        <v>0</v>
      </c>
      <c r="X50" s="77" t="e">
        <f>+'8_MP'!#REF!</f>
        <v>#REF!</v>
      </c>
      <c r="Y50" s="77" t="e">
        <f>+'8_MP'!#REF!</f>
        <v>#REF!</v>
      </c>
      <c r="Z50" s="77" t="e">
        <f>+'8_MP'!#REF!</f>
        <v>#REF!</v>
      </c>
      <c r="AA50" s="77" t="e">
        <f>+'8_MP'!#REF!</f>
        <v>#REF!</v>
      </c>
      <c r="AB50" s="77" t="e">
        <f>+'8_MP'!#REF!</f>
        <v>#REF!</v>
      </c>
      <c r="AC50" s="77" t="e">
        <f>+'8_MP'!#REF!</f>
        <v>#REF!</v>
      </c>
      <c r="AE50" s="77" t="e">
        <f>+'8_MP'!#REF!</f>
        <v>#REF!</v>
      </c>
      <c r="AF50" s="77" t="e">
        <f>+'8_MP'!#REF!</f>
        <v>#REF!</v>
      </c>
      <c r="AG50" s="77" t="e">
        <f>+'8_MP'!#REF!</f>
        <v>#REF!</v>
      </c>
      <c r="AH50" s="77" t="e">
        <f>+'8_MP'!#REF!</f>
        <v>#REF!</v>
      </c>
      <c r="AI50" s="77" t="e">
        <f>+'8_MP'!#REF!</f>
        <v>#REF!</v>
      </c>
      <c r="AJ50" s="77" t="e">
        <f>+'8_MP'!#REF!</f>
        <v>#REF!</v>
      </c>
      <c r="AK50" s="77" t="e">
        <f>+'8_MP'!#REF!</f>
        <v>#REF!</v>
      </c>
      <c r="AL50" s="77" t="e">
        <f>+'8_MP'!#REF!</f>
        <v>#REF!</v>
      </c>
      <c r="AN50" s="77" t="e">
        <f>+'8_MP'!#REF!</f>
        <v>#REF!</v>
      </c>
      <c r="AO50" s="77" t="e">
        <f>+'8_MP'!#REF!</f>
        <v>#REF!</v>
      </c>
      <c r="AP50" s="77" t="e">
        <f>+'8_MP'!#REF!</f>
        <v>#REF!</v>
      </c>
      <c r="AQ50" s="77" t="e">
        <f>+'8_MP'!#REF!</f>
        <v>#REF!</v>
      </c>
      <c r="AR50" s="77" t="e">
        <f>+'8_MP'!#REF!</f>
        <v>#REF!</v>
      </c>
      <c r="AS50" s="77" t="e">
        <f>+'8_MP'!#REF!</f>
        <v>#REF!</v>
      </c>
      <c r="AT50" s="77" t="e">
        <f>+'8_MP'!#REF!</f>
        <v>#REF!</v>
      </c>
      <c r="AU50" s="77" t="e">
        <f>+'8_MP'!#REF!</f>
        <v>#REF!</v>
      </c>
    </row>
    <row r="51" spans="1:47" ht="14.25" customHeight="1" outlineLevel="1" x14ac:dyDescent="0.35">
      <c r="A51" s="89" t="e">
        <f>+'8_MP'!#REF!</f>
        <v>#REF!</v>
      </c>
      <c r="B51" s="321" t="e">
        <f>+'8_MP'!#REF!</f>
        <v>#REF!</v>
      </c>
      <c r="C51" s="77" t="e">
        <f>+'8_MP'!#REF!</f>
        <v>#REF!</v>
      </c>
      <c r="D51" s="319"/>
      <c r="E51" s="319"/>
      <c r="F51" s="319"/>
      <c r="G51" s="319"/>
      <c r="H51" s="319"/>
      <c r="I51" s="319"/>
      <c r="J51" s="77">
        <f t="shared" si="18"/>
        <v>0</v>
      </c>
      <c r="K51" s="319"/>
      <c r="L51" s="319"/>
      <c r="M51" s="319"/>
      <c r="N51" s="319"/>
      <c r="O51" s="319"/>
      <c r="P51" s="319"/>
      <c r="Q51" s="319"/>
      <c r="R51" s="319"/>
      <c r="S51" s="319"/>
      <c r="T51" s="319" t="e">
        <f>+$C$51/12</f>
        <v>#REF!</v>
      </c>
      <c r="U51" s="319" t="e">
        <f>+$C$51/12</f>
        <v>#REF!</v>
      </c>
      <c r="V51" s="319" t="e">
        <f>+$C$51/12</f>
        <v>#REF!</v>
      </c>
      <c r="W51" s="77" t="e">
        <f t="shared" si="19"/>
        <v>#REF!</v>
      </c>
      <c r="X51" s="77" t="e">
        <f>+'8_MP'!#REF!</f>
        <v>#REF!</v>
      </c>
      <c r="Y51" s="77" t="e">
        <f>+'8_MP'!#REF!</f>
        <v>#REF!</v>
      </c>
      <c r="Z51" s="77" t="e">
        <f>+'8_MP'!#REF!</f>
        <v>#REF!</v>
      </c>
      <c r="AA51" s="77" t="e">
        <f>+'8_MP'!#REF!</f>
        <v>#REF!</v>
      </c>
      <c r="AB51" s="77" t="e">
        <f>+'8_MP'!#REF!</f>
        <v>#REF!</v>
      </c>
      <c r="AC51" s="77" t="e">
        <f>+'8_MP'!#REF!</f>
        <v>#REF!</v>
      </c>
      <c r="AE51" s="77" t="e">
        <f>+'8_MP'!#REF!</f>
        <v>#REF!</v>
      </c>
      <c r="AF51" s="77" t="e">
        <f>+'8_MP'!#REF!</f>
        <v>#REF!</v>
      </c>
      <c r="AG51" s="77" t="e">
        <f>+'8_MP'!#REF!</f>
        <v>#REF!</v>
      </c>
      <c r="AH51" s="77" t="e">
        <f>+'8_MP'!#REF!</f>
        <v>#REF!</v>
      </c>
      <c r="AI51" s="77" t="e">
        <f>+'8_MP'!#REF!</f>
        <v>#REF!</v>
      </c>
      <c r="AJ51" s="77" t="e">
        <f>+'8_MP'!#REF!</f>
        <v>#REF!</v>
      </c>
      <c r="AK51" s="77" t="e">
        <f>+'8_MP'!#REF!</f>
        <v>#REF!</v>
      </c>
      <c r="AL51" s="77" t="e">
        <f>+'8_MP'!#REF!</f>
        <v>#REF!</v>
      </c>
      <c r="AN51" s="77" t="e">
        <f>+'8_MP'!#REF!</f>
        <v>#REF!</v>
      </c>
      <c r="AO51" s="77" t="e">
        <f>+'8_MP'!#REF!</f>
        <v>#REF!</v>
      </c>
      <c r="AP51" s="77" t="e">
        <f>+'8_MP'!#REF!</f>
        <v>#REF!</v>
      </c>
      <c r="AQ51" s="77" t="e">
        <f>+'8_MP'!#REF!</f>
        <v>#REF!</v>
      </c>
      <c r="AR51" s="77" t="e">
        <f>+'8_MP'!#REF!</f>
        <v>#REF!</v>
      </c>
      <c r="AS51" s="77" t="e">
        <f>+'8_MP'!#REF!</f>
        <v>#REF!</v>
      </c>
      <c r="AT51" s="77" t="e">
        <f>+'8_MP'!#REF!</f>
        <v>#REF!</v>
      </c>
      <c r="AU51" s="77" t="e">
        <f>+'8_MP'!#REF!</f>
        <v>#REF!</v>
      </c>
    </row>
    <row r="52" spans="1:47" ht="14.25" customHeight="1" outlineLevel="1" x14ac:dyDescent="0.35">
      <c r="A52" s="89" t="e">
        <f>+'8_MP'!#REF!</f>
        <v>#REF!</v>
      </c>
      <c r="B52" s="321" t="e">
        <f>+'8_MP'!#REF!</f>
        <v>#REF!</v>
      </c>
      <c r="C52" s="77" t="e">
        <f>+'8_MP'!#REF!</f>
        <v>#REF!</v>
      </c>
      <c r="D52" s="319"/>
      <c r="E52" s="319"/>
      <c r="F52" s="319"/>
      <c r="G52" s="319"/>
      <c r="H52" s="319"/>
      <c r="I52" s="319"/>
      <c r="J52" s="77">
        <f t="shared" si="18"/>
        <v>0</v>
      </c>
      <c r="K52" s="319"/>
      <c r="L52" s="319"/>
      <c r="M52" s="319"/>
      <c r="N52" s="319"/>
      <c r="O52" s="319"/>
      <c r="P52" s="319"/>
      <c r="Q52" s="319"/>
      <c r="R52" s="319"/>
      <c r="S52" s="319"/>
      <c r="T52" s="319"/>
      <c r="U52" s="319"/>
      <c r="V52" s="319"/>
      <c r="W52" s="77">
        <f t="shared" si="19"/>
        <v>0</v>
      </c>
      <c r="X52" s="77" t="e">
        <f>+'8_MP'!#REF!</f>
        <v>#REF!</v>
      </c>
      <c r="Y52" s="77" t="e">
        <f>+'8_MP'!#REF!</f>
        <v>#REF!</v>
      </c>
      <c r="Z52" s="77" t="e">
        <f>+'8_MP'!#REF!</f>
        <v>#REF!</v>
      </c>
      <c r="AA52" s="77" t="e">
        <f>+'8_MP'!#REF!</f>
        <v>#REF!</v>
      </c>
      <c r="AB52" s="77" t="e">
        <f>+'8_MP'!#REF!</f>
        <v>#REF!</v>
      </c>
      <c r="AC52" s="77" t="e">
        <f>+'8_MP'!#REF!</f>
        <v>#REF!</v>
      </c>
      <c r="AE52" s="77" t="e">
        <f>+'8_MP'!#REF!</f>
        <v>#REF!</v>
      </c>
      <c r="AF52" s="77" t="e">
        <f>+'8_MP'!#REF!</f>
        <v>#REF!</v>
      </c>
      <c r="AG52" s="77" t="e">
        <f>+'8_MP'!#REF!</f>
        <v>#REF!</v>
      </c>
      <c r="AH52" s="77" t="e">
        <f>+'8_MP'!#REF!</f>
        <v>#REF!</v>
      </c>
      <c r="AI52" s="77" t="e">
        <f>+'8_MP'!#REF!</f>
        <v>#REF!</v>
      </c>
      <c r="AJ52" s="77" t="e">
        <f>+'8_MP'!#REF!</f>
        <v>#REF!</v>
      </c>
      <c r="AK52" s="77" t="e">
        <f>+'8_MP'!#REF!</f>
        <v>#REF!</v>
      </c>
      <c r="AL52" s="77" t="e">
        <f>+'8_MP'!#REF!</f>
        <v>#REF!</v>
      </c>
      <c r="AN52" s="77" t="e">
        <f>+'8_MP'!#REF!</f>
        <v>#REF!</v>
      </c>
      <c r="AO52" s="77" t="e">
        <f>+'8_MP'!#REF!</f>
        <v>#REF!</v>
      </c>
      <c r="AP52" s="77" t="e">
        <f>+'8_MP'!#REF!</f>
        <v>#REF!</v>
      </c>
      <c r="AQ52" s="77" t="e">
        <f>+'8_MP'!#REF!</f>
        <v>#REF!</v>
      </c>
      <c r="AR52" s="77" t="e">
        <f>+'8_MP'!#REF!</f>
        <v>#REF!</v>
      </c>
      <c r="AS52" s="77" t="e">
        <f>+'8_MP'!#REF!</f>
        <v>#REF!</v>
      </c>
      <c r="AT52" s="77" t="e">
        <f>+'8_MP'!#REF!</f>
        <v>#REF!</v>
      </c>
      <c r="AU52" s="77" t="e">
        <f>+'8_MP'!#REF!</f>
        <v>#REF!</v>
      </c>
    </row>
    <row r="53" spans="1:47" ht="14.25" customHeight="1" outlineLevel="1" x14ac:dyDescent="0.35">
      <c r="A53" s="89" t="e">
        <f>+'8_MP'!#REF!</f>
        <v>#REF!</v>
      </c>
      <c r="B53" s="91" t="e">
        <f>+'8_MP'!#REF!</f>
        <v>#REF!</v>
      </c>
      <c r="C53" s="77" t="e">
        <f>+'8_MP'!#REF!</f>
        <v>#REF!</v>
      </c>
      <c r="D53" s="319"/>
      <c r="E53" s="319"/>
      <c r="F53" s="319"/>
      <c r="G53" s="319"/>
      <c r="H53" s="319"/>
      <c r="I53" s="319"/>
      <c r="J53" s="77">
        <f t="shared" si="18"/>
        <v>0</v>
      </c>
      <c r="K53" s="319"/>
      <c r="L53" s="319"/>
      <c r="M53" s="319"/>
      <c r="N53" s="319"/>
      <c r="O53" s="319"/>
      <c r="P53" s="319"/>
      <c r="Q53" s="319"/>
      <c r="R53" s="319"/>
      <c r="S53" s="319" t="e">
        <f>+$C$53/14</f>
        <v>#REF!</v>
      </c>
      <c r="T53" s="319" t="e">
        <f>+$C$53/14</f>
        <v>#REF!</v>
      </c>
      <c r="U53" s="319" t="e">
        <f>+$C$53/14</f>
        <v>#REF!</v>
      </c>
      <c r="V53" s="319" t="e">
        <f>+$C$53/14</f>
        <v>#REF!</v>
      </c>
      <c r="W53" s="77" t="e">
        <f t="shared" si="19"/>
        <v>#REF!</v>
      </c>
      <c r="X53" s="77" t="e">
        <f>+'8_MP'!#REF!</f>
        <v>#REF!</v>
      </c>
      <c r="Y53" s="77" t="e">
        <f>+'8_MP'!#REF!</f>
        <v>#REF!</v>
      </c>
      <c r="Z53" s="77" t="e">
        <f>+'8_MP'!#REF!</f>
        <v>#REF!</v>
      </c>
      <c r="AA53" s="77" t="e">
        <f>+'8_MP'!#REF!</f>
        <v>#REF!</v>
      </c>
      <c r="AB53" s="77" t="e">
        <f>+'8_MP'!#REF!</f>
        <v>#REF!</v>
      </c>
      <c r="AC53" s="77" t="e">
        <f>+'8_MP'!#REF!</f>
        <v>#REF!</v>
      </c>
      <c r="AE53" s="77" t="e">
        <f>+'8_MP'!#REF!</f>
        <v>#REF!</v>
      </c>
      <c r="AF53" s="77" t="e">
        <f>+'8_MP'!#REF!</f>
        <v>#REF!</v>
      </c>
      <c r="AG53" s="77" t="e">
        <f>+'8_MP'!#REF!</f>
        <v>#REF!</v>
      </c>
      <c r="AH53" s="77" t="e">
        <f>+'8_MP'!#REF!</f>
        <v>#REF!</v>
      </c>
      <c r="AI53" s="77" t="e">
        <f>+'8_MP'!#REF!</f>
        <v>#REF!</v>
      </c>
      <c r="AJ53" s="77" t="e">
        <f>+'8_MP'!#REF!</f>
        <v>#REF!</v>
      </c>
      <c r="AK53" s="77" t="e">
        <f>+'8_MP'!#REF!</f>
        <v>#REF!</v>
      </c>
      <c r="AL53" s="77" t="e">
        <f>+'8_MP'!#REF!</f>
        <v>#REF!</v>
      </c>
      <c r="AN53" s="77" t="e">
        <f>+'8_MP'!#REF!</f>
        <v>#REF!</v>
      </c>
      <c r="AO53" s="77" t="e">
        <f>+'8_MP'!#REF!</f>
        <v>#REF!</v>
      </c>
      <c r="AP53" s="77" t="e">
        <f>+'8_MP'!#REF!</f>
        <v>#REF!</v>
      </c>
      <c r="AQ53" s="77" t="e">
        <f>+'8_MP'!#REF!</f>
        <v>#REF!</v>
      </c>
      <c r="AR53" s="77" t="e">
        <f>+'8_MP'!#REF!</f>
        <v>#REF!</v>
      </c>
      <c r="AS53" s="77" t="e">
        <f>+'8_MP'!#REF!</f>
        <v>#REF!</v>
      </c>
      <c r="AT53" s="77" t="e">
        <f>+'8_MP'!#REF!</f>
        <v>#REF!</v>
      </c>
      <c r="AU53" s="77" t="e">
        <f>+'8_MP'!#REF!</f>
        <v>#REF!</v>
      </c>
    </row>
    <row r="54" spans="1:47" ht="14.25" customHeight="1" x14ac:dyDescent="0.35">
      <c r="A54" s="85" t="e">
        <f>+'8_MP'!#REF!</f>
        <v>#REF!</v>
      </c>
      <c r="B54" s="111" t="e">
        <f>+'8_MP'!#REF!</f>
        <v>#REF!</v>
      </c>
      <c r="C54" s="86" t="e">
        <f>+'8_MP'!#REF!</f>
        <v>#REF!</v>
      </c>
      <c r="D54" s="86">
        <f t="shared" ref="D54:I54" si="22">SUM(D55:D62)</f>
        <v>0</v>
      </c>
      <c r="E54" s="86">
        <f t="shared" si="22"/>
        <v>0</v>
      </c>
      <c r="F54" s="86" t="e">
        <f t="shared" si="22"/>
        <v>#REF!</v>
      </c>
      <c r="G54" s="86" t="e">
        <f t="shared" si="22"/>
        <v>#REF!</v>
      </c>
      <c r="H54" s="86" t="e">
        <f t="shared" si="22"/>
        <v>#REF!</v>
      </c>
      <c r="I54" s="86" t="e">
        <f t="shared" si="22"/>
        <v>#REF!</v>
      </c>
      <c r="J54" s="86" t="e">
        <f t="shared" si="18"/>
        <v>#REF!</v>
      </c>
      <c r="K54" s="86" t="e">
        <f t="shared" ref="K54:V54" si="23">SUM(K55:K62)</f>
        <v>#REF!</v>
      </c>
      <c r="L54" s="86" t="e">
        <f t="shared" si="23"/>
        <v>#REF!</v>
      </c>
      <c r="M54" s="86" t="e">
        <f t="shared" si="23"/>
        <v>#REF!</v>
      </c>
      <c r="N54" s="86" t="e">
        <f t="shared" si="23"/>
        <v>#REF!</v>
      </c>
      <c r="O54" s="86" t="e">
        <f t="shared" si="23"/>
        <v>#REF!</v>
      </c>
      <c r="P54" s="86" t="e">
        <f t="shared" si="23"/>
        <v>#REF!</v>
      </c>
      <c r="Q54" s="86" t="e">
        <f t="shared" si="23"/>
        <v>#REF!</v>
      </c>
      <c r="R54" s="86" t="e">
        <f t="shared" si="23"/>
        <v>#REF!</v>
      </c>
      <c r="S54" s="86" t="e">
        <f t="shared" si="23"/>
        <v>#REF!</v>
      </c>
      <c r="T54" s="86" t="e">
        <f t="shared" si="23"/>
        <v>#REF!</v>
      </c>
      <c r="U54" s="86">
        <f t="shared" si="23"/>
        <v>0</v>
      </c>
      <c r="V54" s="86">
        <f t="shared" si="23"/>
        <v>0</v>
      </c>
      <c r="W54" s="86" t="e">
        <f t="shared" si="19"/>
        <v>#REF!</v>
      </c>
      <c r="X54" s="86" t="e">
        <f>+'8_MP'!#REF!</f>
        <v>#REF!</v>
      </c>
      <c r="Y54" s="86" t="e">
        <f>+'8_MP'!#REF!</f>
        <v>#REF!</v>
      </c>
      <c r="Z54" s="86" t="e">
        <f>+'8_MP'!#REF!</f>
        <v>#REF!</v>
      </c>
      <c r="AA54" s="86" t="e">
        <f>+'8_MP'!#REF!</f>
        <v>#REF!</v>
      </c>
      <c r="AB54" s="86" t="e">
        <f>+'8_MP'!#REF!</f>
        <v>#REF!</v>
      </c>
      <c r="AC54" s="86" t="e">
        <f>+'8_MP'!#REF!</f>
        <v>#REF!</v>
      </c>
      <c r="AE54" s="86" t="e">
        <f>+'8_MP'!#REF!</f>
        <v>#REF!</v>
      </c>
      <c r="AF54" s="86" t="e">
        <f>+'8_MP'!#REF!</f>
        <v>#REF!</v>
      </c>
      <c r="AG54" s="86" t="e">
        <f>+'8_MP'!#REF!</f>
        <v>#REF!</v>
      </c>
      <c r="AH54" s="86" t="e">
        <f>+'8_MP'!#REF!</f>
        <v>#REF!</v>
      </c>
      <c r="AI54" s="86" t="e">
        <f>+'8_MP'!#REF!</f>
        <v>#REF!</v>
      </c>
      <c r="AJ54" s="86" t="e">
        <f>+'8_MP'!#REF!</f>
        <v>#REF!</v>
      </c>
      <c r="AK54" s="86" t="e">
        <f>+'8_MP'!#REF!</f>
        <v>#REF!</v>
      </c>
      <c r="AL54" s="86" t="e">
        <f>+'8_MP'!#REF!</f>
        <v>#REF!</v>
      </c>
      <c r="AN54" s="86" t="e">
        <f>+'8_MP'!#REF!</f>
        <v>#REF!</v>
      </c>
      <c r="AO54" s="86" t="e">
        <f>+'8_MP'!#REF!</f>
        <v>#REF!</v>
      </c>
      <c r="AP54" s="86" t="e">
        <f>+'8_MP'!#REF!</f>
        <v>#REF!</v>
      </c>
      <c r="AQ54" s="86" t="e">
        <f>+'8_MP'!#REF!</f>
        <v>#REF!</v>
      </c>
      <c r="AR54" s="86" t="e">
        <f>+'8_MP'!#REF!</f>
        <v>#REF!</v>
      </c>
      <c r="AS54" s="86" t="e">
        <f>+'8_MP'!#REF!</f>
        <v>#REF!</v>
      </c>
      <c r="AT54" s="86" t="e">
        <f>+'8_MP'!#REF!</f>
        <v>#REF!</v>
      </c>
      <c r="AU54" s="86" t="e">
        <f>+'8_MP'!#REF!</f>
        <v>#REF!</v>
      </c>
    </row>
    <row r="55" spans="1:47" ht="14.25" customHeight="1" outlineLevel="1" x14ac:dyDescent="0.35">
      <c r="A55" s="89" t="e">
        <f>+'8_MP'!#REF!</f>
        <v>#REF!</v>
      </c>
      <c r="B55" s="91" t="e">
        <f>+'8_MP'!#REF!</f>
        <v>#REF!</v>
      </c>
      <c r="C55" s="77" t="e">
        <f>+'8_MP'!#REF!</f>
        <v>#REF!</v>
      </c>
      <c r="D55" s="319"/>
      <c r="E55" s="319"/>
      <c r="F55" s="319"/>
      <c r="G55" s="319"/>
      <c r="H55" s="319"/>
      <c r="I55" s="319"/>
      <c r="J55" s="77">
        <f t="shared" si="18"/>
        <v>0</v>
      </c>
      <c r="K55" s="319"/>
      <c r="L55" s="319"/>
      <c r="M55" s="319"/>
      <c r="N55" s="319"/>
      <c r="O55" s="319"/>
      <c r="P55" s="319"/>
      <c r="Q55" s="319"/>
      <c r="R55" s="319"/>
      <c r="S55" s="319"/>
      <c r="T55" s="319"/>
      <c r="U55" s="319"/>
      <c r="V55" s="319"/>
      <c r="W55" s="77">
        <f t="shared" si="19"/>
        <v>0</v>
      </c>
      <c r="X55" s="77" t="e">
        <f>+'8_MP'!#REF!</f>
        <v>#REF!</v>
      </c>
      <c r="Y55" s="77" t="e">
        <f>+'8_MP'!#REF!</f>
        <v>#REF!</v>
      </c>
      <c r="Z55" s="77" t="e">
        <f>+'8_MP'!#REF!</f>
        <v>#REF!</v>
      </c>
      <c r="AA55" s="77" t="e">
        <f>+'8_MP'!#REF!</f>
        <v>#REF!</v>
      </c>
      <c r="AB55" s="77" t="e">
        <f>+'8_MP'!#REF!</f>
        <v>#REF!</v>
      </c>
      <c r="AC55" s="77" t="e">
        <f>+'8_MP'!#REF!</f>
        <v>#REF!</v>
      </c>
      <c r="AE55" s="77" t="e">
        <f>+'8_MP'!#REF!</f>
        <v>#REF!</v>
      </c>
      <c r="AF55" s="77" t="e">
        <f>+'8_MP'!#REF!</f>
        <v>#REF!</v>
      </c>
      <c r="AG55" s="77" t="e">
        <f>+'8_MP'!#REF!</f>
        <v>#REF!</v>
      </c>
      <c r="AH55" s="77" t="e">
        <f>+'8_MP'!#REF!</f>
        <v>#REF!</v>
      </c>
      <c r="AI55" s="77" t="e">
        <f>+'8_MP'!#REF!</f>
        <v>#REF!</v>
      </c>
      <c r="AJ55" s="77" t="e">
        <f>+'8_MP'!#REF!</f>
        <v>#REF!</v>
      </c>
      <c r="AK55" s="77" t="e">
        <f>+'8_MP'!#REF!</f>
        <v>#REF!</v>
      </c>
      <c r="AL55" s="77" t="e">
        <f>+'8_MP'!#REF!</f>
        <v>#REF!</v>
      </c>
      <c r="AN55" s="77" t="e">
        <f>+'8_MP'!#REF!</f>
        <v>#REF!</v>
      </c>
      <c r="AO55" s="77" t="e">
        <f>+'8_MP'!#REF!</f>
        <v>#REF!</v>
      </c>
      <c r="AP55" s="77" t="e">
        <f>+'8_MP'!#REF!</f>
        <v>#REF!</v>
      </c>
      <c r="AQ55" s="77" t="e">
        <f>+'8_MP'!#REF!</f>
        <v>#REF!</v>
      </c>
      <c r="AR55" s="77" t="e">
        <f>+'8_MP'!#REF!</f>
        <v>#REF!</v>
      </c>
      <c r="AS55" s="77" t="e">
        <f>+'8_MP'!#REF!</f>
        <v>#REF!</v>
      </c>
      <c r="AT55" s="77" t="e">
        <f>+'8_MP'!#REF!</f>
        <v>#REF!</v>
      </c>
      <c r="AU55" s="77" t="e">
        <f>+'8_MP'!#REF!</f>
        <v>#REF!</v>
      </c>
    </row>
    <row r="56" spans="1:47" ht="14.25" customHeight="1" outlineLevel="1" x14ac:dyDescent="0.35">
      <c r="A56" s="89" t="e">
        <f>+'8_MP'!#REF!</f>
        <v>#REF!</v>
      </c>
      <c r="B56" s="91" t="e">
        <f>+'8_MP'!#REF!</f>
        <v>#REF!</v>
      </c>
      <c r="C56" s="77" t="e">
        <f>+'8_MP'!#REF!</f>
        <v>#REF!</v>
      </c>
      <c r="D56" s="319"/>
      <c r="E56" s="319"/>
      <c r="F56" s="319"/>
      <c r="G56" s="319"/>
      <c r="H56" s="319"/>
      <c r="I56" s="319"/>
      <c r="J56" s="77">
        <f t="shared" si="18"/>
        <v>0</v>
      </c>
      <c r="K56" s="319"/>
      <c r="L56" s="319"/>
      <c r="M56" s="319"/>
      <c r="N56" s="319"/>
      <c r="O56" s="319"/>
      <c r="P56" s="319"/>
      <c r="Q56" s="319"/>
      <c r="R56" s="319"/>
      <c r="S56" s="319"/>
      <c r="T56" s="319"/>
      <c r="U56" s="319"/>
      <c r="V56" s="319"/>
      <c r="W56" s="77">
        <f t="shared" si="19"/>
        <v>0</v>
      </c>
      <c r="X56" s="77" t="e">
        <f>+'8_MP'!#REF!</f>
        <v>#REF!</v>
      </c>
      <c r="Y56" s="77" t="e">
        <f>+'8_MP'!#REF!</f>
        <v>#REF!</v>
      </c>
      <c r="Z56" s="77" t="e">
        <f>+'8_MP'!#REF!</f>
        <v>#REF!</v>
      </c>
      <c r="AA56" s="77" t="e">
        <f>+'8_MP'!#REF!</f>
        <v>#REF!</v>
      </c>
      <c r="AB56" s="77" t="e">
        <f>+'8_MP'!#REF!</f>
        <v>#REF!</v>
      </c>
      <c r="AC56" s="77" t="e">
        <f>+'8_MP'!#REF!</f>
        <v>#REF!</v>
      </c>
      <c r="AE56" s="77" t="e">
        <f>+'8_MP'!#REF!</f>
        <v>#REF!</v>
      </c>
      <c r="AF56" s="77" t="e">
        <f>+'8_MP'!#REF!</f>
        <v>#REF!</v>
      </c>
      <c r="AG56" s="77" t="e">
        <f>+'8_MP'!#REF!</f>
        <v>#REF!</v>
      </c>
      <c r="AH56" s="77" t="e">
        <f>+'8_MP'!#REF!</f>
        <v>#REF!</v>
      </c>
      <c r="AI56" s="77" t="e">
        <f>+'8_MP'!#REF!</f>
        <v>#REF!</v>
      </c>
      <c r="AJ56" s="77" t="e">
        <f>+'8_MP'!#REF!</f>
        <v>#REF!</v>
      </c>
      <c r="AK56" s="77" t="e">
        <f>+'8_MP'!#REF!</f>
        <v>#REF!</v>
      </c>
      <c r="AL56" s="77" t="e">
        <f>+'8_MP'!#REF!</f>
        <v>#REF!</v>
      </c>
      <c r="AN56" s="77" t="e">
        <f>+'8_MP'!#REF!</f>
        <v>#REF!</v>
      </c>
      <c r="AO56" s="77" t="e">
        <f>+'8_MP'!#REF!</f>
        <v>#REF!</v>
      </c>
      <c r="AP56" s="77" t="e">
        <f>+'8_MP'!#REF!</f>
        <v>#REF!</v>
      </c>
      <c r="AQ56" s="77" t="e">
        <f>+'8_MP'!#REF!</f>
        <v>#REF!</v>
      </c>
      <c r="AR56" s="77" t="e">
        <f>+'8_MP'!#REF!</f>
        <v>#REF!</v>
      </c>
      <c r="AS56" s="77" t="e">
        <f>+'8_MP'!#REF!</f>
        <v>#REF!</v>
      </c>
      <c r="AT56" s="77" t="e">
        <f>+'8_MP'!#REF!</f>
        <v>#REF!</v>
      </c>
      <c r="AU56" s="77" t="e">
        <f>+'8_MP'!#REF!</f>
        <v>#REF!</v>
      </c>
    </row>
    <row r="57" spans="1:47" ht="14.25" customHeight="1" outlineLevel="1" x14ac:dyDescent="0.35">
      <c r="A57" s="89" t="e">
        <f>+'8_MP'!#REF!</f>
        <v>#REF!</v>
      </c>
      <c r="B57" s="91" t="e">
        <f>+'8_MP'!#REF!</f>
        <v>#REF!</v>
      </c>
      <c r="C57" s="77" t="e">
        <f>+'8_MP'!#REF!</f>
        <v>#REF!</v>
      </c>
      <c r="D57" s="319"/>
      <c r="E57" s="319"/>
      <c r="F57" s="319"/>
      <c r="G57" s="319"/>
      <c r="H57" s="319"/>
      <c r="I57" s="319"/>
      <c r="J57" s="77">
        <f t="shared" si="18"/>
        <v>0</v>
      </c>
      <c r="K57" s="319"/>
      <c r="L57" s="319"/>
      <c r="M57" s="319"/>
      <c r="N57" s="319"/>
      <c r="O57" s="319"/>
      <c r="P57" s="319"/>
      <c r="Q57" s="319"/>
      <c r="R57" s="319"/>
      <c r="S57" s="319"/>
      <c r="T57" s="319"/>
      <c r="U57" s="319"/>
      <c r="V57" s="319"/>
      <c r="W57" s="77">
        <f t="shared" si="19"/>
        <v>0</v>
      </c>
      <c r="X57" s="77" t="e">
        <f>+'8_MP'!#REF!</f>
        <v>#REF!</v>
      </c>
      <c r="Y57" s="77" t="e">
        <f>+'8_MP'!#REF!</f>
        <v>#REF!</v>
      </c>
      <c r="Z57" s="77" t="e">
        <f>+'8_MP'!#REF!</f>
        <v>#REF!</v>
      </c>
      <c r="AA57" s="77" t="e">
        <f>+'8_MP'!#REF!</f>
        <v>#REF!</v>
      </c>
      <c r="AB57" s="77" t="e">
        <f>+'8_MP'!#REF!</f>
        <v>#REF!</v>
      </c>
      <c r="AC57" s="77" t="e">
        <f>+'8_MP'!#REF!</f>
        <v>#REF!</v>
      </c>
      <c r="AE57" s="77" t="e">
        <f>+'8_MP'!#REF!</f>
        <v>#REF!</v>
      </c>
      <c r="AF57" s="77" t="e">
        <f>+'8_MP'!#REF!</f>
        <v>#REF!</v>
      </c>
      <c r="AG57" s="77" t="e">
        <f>+'8_MP'!#REF!</f>
        <v>#REF!</v>
      </c>
      <c r="AH57" s="77" t="e">
        <f>+'8_MP'!#REF!</f>
        <v>#REF!</v>
      </c>
      <c r="AI57" s="77" t="e">
        <f>+'8_MP'!#REF!</f>
        <v>#REF!</v>
      </c>
      <c r="AJ57" s="77" t="e">
        <f>+'8_MP'!#REF!</f>
        <v>#REF!</v>
      </c>
      <c r="AK57" s="77" t="e">
        <f>+'8_MP'!#REF!</f>
        <v>#REF!</v>
      </c>
      <c r="AL57" s="77" t="e">
        <f>+'8_MP'!#REF!</f>
        <v>#REF!</v>
      </c>
      <c r="AN57" s="77" t="e">
        <f>+'8_MP'!#REF!</f>
        <v>#REF!</v>
      </c>
      <c r="AO57" s="77" t="e">
        <f>+'8_MP'!#REF!</f>
        <v>#REF!</v>
      </c>
      <c r="AP57" s="77" t="e">
        <f>+'8_MP'!#REF!</f>
        <v>#REF!</v>
      </c>
      <c r="AQ57" s="77" t="e">
        <f>+'8_MP'!#REF!</f>
        <v>#REF!</v>
      </c>
      <c r="AR57" s="77" t="e">
        <f>+'8_MP'!#REF!</f>
        <v>#REF!</v>
      </c>
      <c r="AS57" s="77" t="e">
        <f>+'8_MP'!#REF!</f>
        <v>#REF!</v>
      </c>
      <c r="AT57" s="77" t="e">
        <f>+'8_MP'!#REF!</f>
        <v>#REF!</v>
      </c>
      <c r="AU57" s="77" t="e">
        <f>+'8_MP'!#REF!</f>
        <v>#REF!</v>
      </c>
    </row>
    <row r="58" spans="1:47" ht="14.25" customHeight="1" outlineLevel="1" x14ac:dyDescent="0.35">
      <c r="A58" s="89" t="e">
        <f>+'8_MP'!#REF!</f>
        <v>#REF!</v>
      </c>
      <c r="B58" s="91" t="e">
        <f>+'8_MP'!#REF!</f>
        <v>#REF!</v>
      </c>
      <c r="C58" s="77" t="e">
        <f>+'8_MP'!#REF!</f>
        <v>#REF!</v>
      </c>
      <c r="D58" s="319"/>
      <c r="E58" s="319"/>
      <c r="F58" s="319"/>
      <c r="G58" s="319"/>
      <c r="H58" s="319"/>
      <c r="I58" s="319"/>
      <c r="J58" s="77">
        <f t="shared" si="18"/>
        <v>0</v>
      </c>
      <c r="K58" s="319"/>
      <c r="L58" s="319"/>
      <c r="M58" s="319"/>
      <c r="N58" s="319"/>
      <c r="O58" s="319"/>
      <c r="P58" s="319"/>
      <c r="Q58" s="319"/>
      <c r="R58" s="319"/>
      <c r="S58" s="319"/>
      <c r="T58" s="319"/>
      <c r="U58" s="319"/>
      <c r="V58" s="319"/>
      <c r="W58" s="77">
        <f t="shared" si="19"/>
        <v>0</v>
      </c>
      <c r="X58" s="77" t="e">
        <f>+'8_MP'!#REF!</f>
        <v>#REF!</v>
      </c>
      <c r="Y58" s="77" t="e">
        <f>+'8_MP'!#REF!</f>
        <v>#REF!</v>
      </c>
      <c r="Z58" s="77" t="e">
        <f>+'8_MP'!#REF!</f>
        <v>#REF!</v>
      </c>
      <c r="AA58" s="77" t="e">
        <f>+'8_MP'!#REF!</f>
        <v>#REF!</v>
      </c>
      <c r="AB58" s="77" t="e">
        <f>+'8_MP'!#REF!</f>
        <v>#REF!</v>
      </c>
      <c r="AC58" s="77" t="e">
        <f>+'8_MP'!#REF!</f>
        <v>#REF!</v>
      </c>
      <c r="AE58" s="77" t="e">
        <f>+'8_MP'!#REF!</f>
        <v>#REF!</v>
      </c>
      <c r="AF58" s="77" t="e">
        <f>+'8_MP'!#REF!</f>
        <v>#REF!</v>
      </c>
      <c r="AG58" s="77" t="e">
        <f>+'8_MP'!#REF!</f>
        <v>#REF!</v>
      </c>
      <c r="AH58" s="77" t="e">
        <f>+'8_MP'!#REF!</f>
        <v>#REF!</v>
      </c>
      <c r="AI58" s="77" t="e">
        <f>+'8_MP'!#REF!</f>
        <v>#REF!</v>
      </c>
      <c r="AJ58" s="77" t="e">
        <f>+'8_MP'!#REF!</f>
        <v>#REF!</v>
      </c>
      <c r="AK58" s="77" t="e">
        <f>+'8_MP'!#REF!</f>
        <v>#REF!</v>
      </c>
      <c r="AL58" s="77" t="e">
        <f>+'8_MP'!#REF!</f>
        <v>#REF!</v>
      </c>
      <c r="AN58" s="77" t="e">
        <f>+'8_MP'!#REF!</f>
        <v>#REF!</v>
      </c>
      <c r="AO58" s="77" t="e">
        <f>+'8_MP'!#REF!</f>
        <v>#REF!</v>
      </c>
      <c r="AP58" s="77" t="e">
        <f>+'8_MP'!#REF!</f>
        <v>#REF!</v>
      </c>
      <c r="AQ58" s="77" t="e">
        <f>+'8_MP'!#REF!</f>
        <v>#REF!</v>
      </c>
      <c r="AR58" s="77" t="e">
        <f>+'8_MP'!#REF!</f>
        <v>#REF!</v>
      </c>
      <c r="AS58" s="77" t="e">
        <f>+'8_MP'!#REF!</f>
        <v>#REF!</v>
      </c>
      <c r="AT58" s="77" t="e">
        <f>+'8_MP'!#REF!</f>
        <v>#REF!</v>
      </c>
      <c r="AU58" s="77" t="e">
        <f>+'8_MP'!#REF!</f>
        <v>#REF!</v>
      </c>
    </row>
    <row r="59" spans="1:47" ht="14.25" customHeight="1" outlineLevel="1" x14ac:dyDescent="0.35">
      <c r="A59" s="89" t="e">
        <f>+'8_MP'!#REF!</f>
        <v>#REF!</v>
      </c>
      <c r="B59" s="91" t="e">
        <f>+'8_MP'!#REF!</f>
        <v>#REF!</v>
      </c>
      <c r="C59" s="77" t="e">
        <f>+'8_MP'!#REF!</f>
        <v>#REF!</v>
      </c>
      <c r="D59" s="319"/>
      <c r="E59" s="319"/>
      <c r="F59" s="319"/>
      <c r="G59" s="319"/>
      <c r="H59" s="319"/>
      <c r="I59" s="319"/>
      <c r="J59" s="77">
        <f t="shared" si="18"/>
        <v>0</v>
      </c>
      <c r="K59" s="319"/>
      <c r="L59" s="319"/>
      <c r="M59" s="319"/>
      <c r="N59" s="319"/>
      <c r="O59" s="319"/>
      <c r="P59" s="319"/>
      <c r="Q59" s="319"/>
      <c r="R59" s="319"/>
      <c r="S59" s="319"/>
      <c r="T59" s="319"/>
      <c r="U59" s="319"/>
      <c r="V59" s="319"/>
      <c r="W59" s="77">
        <f t="shared" si="19"/>
        <v>0</v>
      </c>
      <c r="X59" s="77" t="e">
        <f>+'8_MP'!#REF!</f>
        <v>#REF!</v>
      </c>
      <c r="Y59" s="77" t="e">
        <f>+'8_MP'!#REF!</f>
        <v>#REF!</v>
      </c>
      <c r="Z59" s="77" t="e">
        <f>+'8_MP'!#REF!</f>
        <v>#REF!</v>
      </c>
      <c r="AA59" s="77" t="e">
        <f>+'8_MP'!#REF!</f>
        <v>#REF!</v>
      </c>
      <c r="AB59" s="77" t="e">
        <f>+'8_MP'!#REF!</f>
        <v>#REF!</v>
      </c>
      <c r="AC59" s="77" t="e">
        <f>+'8_MP'!#REF!</f>
        <v>#REF!</v>
      </c>
      <c r="AE59" s="77" t="e">
        <f>+'8_MP'!#REF!</f>
        <v>#REF!</v>
      </c>
      <c r="AF59" s="77" t="e">
        <f>+'8_MP'!#REF!</f>
        <v>#REF!</v>
      </c>
      <c r="AG59" s="77" t="e">
        <f>+'8_MP'!#REF!</f>
        <v>#REF!</v>
      </c>
      <c r="AH59" s="77" t="e">
        <f>+'8_MP'!#REF!</f>
        <v>#REF!</v>
      </c>
      <c r="AI59" s="77" t="e">
        <f>+'8_MP'!#REF!</f>
        <v>#REF!</v>
      </c>
      <c r="AJ59" s="77" t="e">
        <f>+'8_MP'!#REF!</f>
        <v>#REF!</v>
      </c>
      <c r="AK59" s="77" t="e">
        <f>+'8_MP'!#REF!</f>
        <v>#REF!</v>
      </c>
      <c r="AL59" s="77" t="e">
        <f>+'8_MP'!#REF!</f>
        <v>#REF!</v>
      </c>
      <c r="AN59" s="77" t="e">
        <f>+'8_MP'!#REF!</f>
        <v>#REF!</v>
      </c>
      <c r="AO59" s="77" t="e">
        <f>+'8_MP'!#REF!</f>
        <v>#REF!</v>
      </c>
      <c r="AP59" s="77" t="e">
        <f>+'8_MP'!#REF!</f>
        <v>#REF!</v>
      </c>
      <c r="AQ59" s="77" t="e">
        <f>+'8_MP'!#REF!</f>
        <v>#REF!</v>
      </c>
      <c r="AR59" s="77" t="e">
        <f>+'8_MP'!#REF!</f>
        <v>#REF!</v>
      </c>
      <c r="AS59" s="77" t="e">
        <f>+'8_MP'!#REF!</f>
        <v>#REF!</v>
      </c>
      <c r="AT59" s="77" t="e">
        <f>+'8_MP'!#REF!</f>
        <v>#REF!</v>
      </c>
      <c r="AU59" s="77" t="e">
        <f>+'8_MP'!#REF!</f>
        <v>#REF!</v>
      </c>
    </row>
    <row r="60" spans="1:47" ht="14.25" customHeight="1" outlineLevel="1" x14ac:dyDescent="0.35">
      <c r="A60" s="89" t="e">
        <f>+'8_MP'!#REF!</f>
        <v>#REF!</v>
      </c>
      <c r="B60" s="91" t="e">
        <f>+'8_MP'!#REF!</f>
        <v>#REF!</v>
      </c>
      <c r="C60" s="77" t="e">
        <f>+'8_MP'!#REF!</f>
        <v>#REF!</v>
      </c>
      <c r="D60" s="319"/>
      <c r="E60" s="319"/>
      <c r="F60" s="319"/>
      <c r="G60" s="319" t="e">
        <f>+$C$60/12</f>
        <v>#REF!</v>
      </c>
      <c r="H60" s="319" t="e">
        <f>+$C$60/12</f>
        <v>#REF!</v>
      </c>
      <c r="I60" s="319" t="e">
        <f>+$C$60/12</f>
        <v>#REF!</v>
      </c>
      <c r="J60" s="77" t="e">
        <f t="shared" si="18"/>
        <v>#REF!</v>
      </c>
      <c r="K60" s="319" t="e">
        <f t="shared" ref="K60:S60" si="24">+$C$60/12</f>
        <v>#REF!</v>
      </c>
      <c r="L60" s="319" t="e">
        <f t="shared" si="24"/>
        <v>#REF!</v>
      </c>
      <c r="M60" s="319" t="e">
        <f t="shared" si="24"/>
        <v>#REF!</v>
      </c>
      <c r="N60" s="319" t="e">
        <f t="shared" si="24"/>
        <v>#REF!</v>
      </c>
      <c r="O60" s="319" t="e">
        <f t="shared" si="24"/>
        <v>#REF!</v>
      </c>
      <c r="P60" s="319" t="e">
        <f t="shared" si="24"/>
        <v>#REF!</v>
      </c>
      <c r="Q60" s="319" t="e">
        <f t="shared" si="24"/>
        <v>#REF!</v>
      </c>
      <c r="R60" s="319" t="e">
        <f t="shared" si="24"/>
        <v>#REF!</v>
      </c>
      <c r="S60" s="319" t="e">
        <f t="shared" si="24"/>
        <v>#REF!</v>
      </c>
      <c r="T60" s="319"/>
      <c r="U60" s="319"/>
      <c r="V60" s="319"/>
      <c r="W60" s="77" t="e">
        <f t="shared" si="19"/>
        <v>#REF!</v>
      </c>
      <c r="X60" s="77" t="e">
        <f>+'8_MP'!#REF!</f>
        <v>#REF!</v>
      </c>
      <c r="Y60" s="77" t="e">
        <f>+'8_MP'!#REF!</f>
        <v>#REF!</v>
      </c>
      <c r="Z60" s="77" t="e">
        <f>+'8_MP'!#REF!</f>
        <v>#REF!</v>
      </c>
      <c r="AA60" s="77" t="e">
        <f>+'8_MP'!#REF!</f>
        <v>#REF!</v>
      </c>
      <c r="AB60" s="77" t="e">
        <f>+'8_MP'!#REF!</f>
        <v>#REF!</v>
      </c>
      <c r="AC60" s="77" t="e">
        <f>+'8_MP'!#REF!</f>
        <v>#REF!</v>
      </c>
      <c r="AE60" s="77" t="e">
        <f>+'8_MP'!#REF!</f>
        <v>#REF!</v>
      </c>
      <c r="AF60" s="77" t="e">
        <f>+'8_MP'!#REF!</f>
        <v>#REF!</v>
      </c>
      <c r="AG60" s="77" t="e">
        <f>+'8_MP'!#REF!</f>
        <v>#REF!</v>
      </c>
      <c r="AH60" s="77" t="e">
        <f>+'8_MP'!#REF!</f>
        <v>#REF!</v>
      </c>
      <c r="AI60" s="77" t="e">
        <f>+'8_MP'!#REF!</f>
        <v>#REF!</v>
      </c>
      <c r="AJ60" s="77" t="e">
        <f>+'8_MP'!#REF!</f>
        <v>#REF!</v>
      </c>
      <c r="AK60" s="77" t="e">
        <f>+'8_MP'!#REF!</f>
        <v>#REF!</v>
      </c>
      <c r="AL60" s="77" t="e">
        <f>+'8_MP'!#REF!</f>
        <v>#REF!</v>
      </c>
      <c r="AN60" s="77" t="e">
        <f>+'8_MP'!#REF!</f>
        <v>#REF!</v>
      </c>
      <c r="AO60" s="77" t="e">
        <f>+'8_MP'!#REF!</f>
        <v>#REF!</v>
      </c>
      <c r="AP60" s="77" t="e">
        <f>+'8_MP'!#REF!</f>
        <v>#REF!</v>
      </c>
      <c r="AQ60" s="77" t="e">
        <f>+'8_MP'!#REF!</f>
        <v>#REF!</v>
      </c>
      <c r="AR60" s="77" t="e">
        <f>+'8_MP'!#REF!</f>
        <v>#REF!</v>
      </c>
      <c r="AS60" s="77" t="e">
        <f>+'8_MP'!#REF!</f>
        <v>#REF!</v>
      </c>
      <c r="AT60" s="77" t="e">
        <f>+'8_MP'!#REF!</f>
        <v>#REF!</v>
      </c>
      <c r="AU60" s="77" t="e">
        <f>+'8_MP'!#REF!</f>
        <v>#REF!</v>
      </c>
    </row>
    <row r="61" spans="1:47" ht="14.25" customHeight="1" outlineLevel="1" x14ac:dyDescent="0.35">
      <c r="A61" s="89" t="e">
        <f>+'8_MP'!#REF!</f>
        <v>#REF!</v>
      </c>
      <c r="B61" s="91" t="e">
        <f>+'8_MP'!#REF!</f>
        <v>#REF!</v>
      </c>
      <c r="C61" s="77" t="e">
        <f>+'8_MP'!#REF!</f>
        <v>#REF!</v>
      </c>
      <c r="D61" s="319"/>
      <c r="E61" s="319"/>
      <c r="F61" s="319"/>
      <c r="G61" s="319"/>
      <c r="H61" s="319"/>
      <c r="I61" s="319"/>
      <c r="J61" s="77">
        <f t="shared" si="18"/>
        <v>0</v>
      </c>
      <c r="K61" s="319"/>
      <c r="L61" s="319"/>
      <c r="M61" s="319"/>
      <c r="N61" s="319"/>
      <c r="O61" s="319"/>
      <c r="P61" s="319"/>
      <c r="Q61" s="319"/>
      <c r="R61" s="319"/>
      <c r="S61" s="319"/>
      <c r="T61" s="319"/>
      <c r="U61" s="319"/>
      <c r="V61" s="319"/>
      <c r="W61" s="77">
        <f t="shared" si="19"/>
        <v>0</v>
      </c>
      <c r="X61" s="77" t="e">
        <f>+'8_MP'!#REF!</f>
        <v>#REF!</v>
      </c>
      <c r="Y61" s="77" t="e">
        <f>+'8_MP'!#REF!</f>
        <v>#REF!</v>
      </c>
      <c r="Z61" s="77" t="e">
        <f>+'8_MP'!#REF!</f>
        <v>#REF!</v>
      </c>
      <c r="AA61" s="77" t="e">
        <f>+'8_MP'!#REF!</f>
        <v>#REF!</v>
      </c>
      <c r="AB61" s="77" t="e">
        <f>+'8_MP'!#REF!</f>
        <v>#REF!</v>
      </c>
      <c r="AC61" s="77" t="e">
        <f>+'8_MP'!#REF!</f>
        <v>#REF!</v>
      </c>
      <c r="AE61" s="77" t="e">
        <f>+'8_MP'!#REF!</f>
        <v>#REF!</v>
      </c>
      <c r="AF61" s="77" t="e">
        <f>+'8_MP'!#REF!</f>
        <v>#REF!</v>
      </c>
      <c r="AG61" s="77" t="e">
        <f>+'8_MP'!#REF!</f>
        <v>#REF!</v>
      </c>
      <c r="AH61" s="77" t="e">
        <f>+'8_MP'!#REF!</f>
        <v>#REF!</v>
      </c>
      <c r="AI61" s="77" t="e">
        <f>+'8_MP'!#REF!</f>
        <v>#REF!</v>
      </c>
      <c r="AJ61" s="77" t="e">
        <f>+'8_MP'!#REF!</f>
        <v>#REF!</v>
      </c>
      <c r="AK61" s="77" t="e">
        <f>+'8_MP'!#REF!</f>
        <v>#REF!</v>
      </c>
      <c r="AL61" s="77" t="e">
        <f>+'8_MP'!#REF!</f>
        <v>#REF!</v>
      </c>
      <c r="AN61" s="77" t="e">
        <f>+'8_MP'!#REF!</f>
        <v>#REF!</v>
      </c>
      <c r="AO61" s="77" t="e">
        <f>+'8_MP'!#REF!</f>
        <v>#REF!</v>
      </c>
      <c r="AP61" s="77" t="e">
        <f>+'8_MP'!#REF!</f>
        <v>#REF!</v>
      </c>
      <c r="AQ61" s="77" t="e">
        <f>+'8_MP'!#REF!</f>
        <v>#REF!</v>
      </c>
      <c r="AR61" s="77" t="e">
        <f>+'8_MP'!#REF!</f>
        <v>#REF!</v>
      </c>
      <c r="AS61" s="77" t="e">
        <f>+'8_MP'!#REF!</f>
        <v>#REF!</v>
      </c>
      <c r="AT61" s="77" t="e">
        <f>+'8_MP'!#REF!</f>
        <v>#REF!</v>
      </c>
      <c r="AU61" s="77" t="e">
        <f>+'8_MP'!#REF!</f>
        <v>#REF!</v>
      </c>
    </row>
    <row r="62" spans="1:47" ht="14.25" customHeight="1" outlineLevel="1" x14ac:dyDescent="0.35">
      <c r="A62" s="89" t="e">
        <f>+'8_MP'!#REF!</f>
        <v>#REF!</v>
      </c>
      <c r="B62" s="91" t="e">
        <f>+'8_MP'!#REF!</f>
        <v>#REF!</v>
      </c>
      <c r="C62" s="77" t="e">
        <f>+'8_MP'!#REF!</f>
        <v>#REF!</v>
      </c>
      <c r="D62" s="319"/>
      <c r="E62" s="319"/>
      <c r="F62" s="319" t="e">
        <f>+$C$62/14</f>
        <v>#REF!</v>
      </c>
      <c r="G62" s="319" t="e">
        <f>+$C$62/14</f>
        <v>#REF!</v>
      </c>
      <c r="H62" s="319" t="e">
        <f>+$C$62/14</f>
        <v>#REF!</v>
      </c>
      <c r="I62" s="319" t="e">
        <f>+$C$62/14</f>
        <v>#REF!</v>
      </c>
      <c r="J62" s="77" t="e">
        <f t="shared" si="18"/>
        <v>#REF!</v>
      </c>
      <c r="K62" s="319" t="e">
        <f t="shared" ref="K62:T62" si="25">+$C$62/14</f>
        <v>#REF!</v>
      </c>
      <c r="L62" s="319" t="e">
        <f t="shared" si="25"/>
        <v>#REF!</v>
      </c>
      <c r="M62" s="319" t="e">
        <f t="shared" si="25"/>
        <v>#REF!</v>
      </c>
      <c r="N62" s="319" t="e">
        <f t="shared" si="25"/>
        <v>#REF!</v>
      </c>
      <c r="O62" s="319" t="e">
        <f t="shared" si="25"/>
        <v>#REF!</v>
      </c>
      <c r="P62" s="319" t="e">
        <f t="shared" si="25"/>
        <v>#REF!</v>
      </c>
      <c r="Q62" s="319" t="e">
        <f t="shared" si="25"/>
        <v>#REF!</v>
      </c>
      <c r="R62" s="319" t="e">
        <f t="shared" si="25"/>
        <v>#REF!</v>
      </c>
      <c r="S62" s="319" t="e">
        <f t="shared" si="25"/>
        <v>#REF!</v>
      </c>
      <c r="T62" s="319" t="e">
        <f t="shared" si="25"/>
        <v>#REF!</v>
      </c>
      <c r="U62" s="319"/>
      <c r="V62" s="319"/>
      <c r="W62" s="77" t="e">
        <f t="shared" si="19"/>
        <v>#REF!</v>
      </c>
      <c r="X62" s="77" t="e">
        <f>+'8_MP'!#REF!</f>
        <v>#REF!</v>
      </c>
      <c r="Y62" s="77" t="e">
        <f>+'8_MP'!#REF!</f>
        <v>#REF!</v>
      </c>
      <c r="Z62" s="77" t="e">
        <f>+'8_MP'!#REF!</f>
        <v>#REF!</v>
      </c>
      <c r="AA62" s="77" t="e">
        <f>+'8_MP'!#REF!</f>
        <v>#REF!</v>
      </c>
      <c r="AB62" s="77" t="e">
        <f>+'8_MP'!#REF!</f>
        <v>#REF!</v>
      </c>
      <c r="AC62" s="77" t="e">
        <f>+'8_MP'!#REF!</f>
        <v>#REF!</v>
      </c>
      <c r="AE62" s="77" t="e">
        <f>+'8_MP'!#REF!</f>
        <v>#REF!</v>
      </c>
      <c r="AF62" s="77" t="e">
        <f>+'8_MP'!#REF!</f>
        <v>#REF!</v>
      </c>
      <c r="AG62" s="77" t="e">
        <f>+'8_MP'!#REF!</f>
        <v>#REF!</v>
      </c>
      <c r="AH62" s="77" t="e">
        <f>+'8_MP'!#REF!</f>
        <v>#REF!</v>
      </c>
      <c r="AI62" s="77" t="e">
        <f>+'8_MP'!#REF!</f>
        <v>#REF!</v>
      </c>
      <c r="AJ62" s="77" t="e">
        <f>+'8_MP'!#REF!</f>
        <v>#REF!</v>
      </c>
      <c r="AK62" s="77" t="e">
        <f>+'8_MP'!#REF!</f>
        <v>#REF!</v>
      </c>
      <c r="AL62" s="77" t="e">
        <f>+'8_MP'!#REF!</f>
        <v>#REF!</v>
      </c>
      <c r="AN62" s="77" t="e">
        <f>+'8_MP'!#REF!</f>
        <v>#REF!</v>
      </c>
      <c r="AO62" s="77" t="e">
        <f>+'8_MP'!#REF!</f>
        <v>#REF!</v>
      </c>
      <c r="AP62" s="77" t="e">
        <f>+'8_MP'!#REF!</f>
        <v>#REF!</v>
      </c>
      <c r="AQ62" s="77" t="e">
        <f>+'8_MP'!#REF!</f>
        <v>#REF!</v>
      </c>
      <c r="AR62" s="77" t="e">
        <f>+'8_MP'!#REF!</f>
        <v>#REF!</v>
      </c>
      <c r="AS62" s="77" t="e">
        <f>+'8_MP'!#REF!</f>
        <v>#REF!</v>
      </c>
      <c r="AT62" s="77" t="e">
        <f>+'8_MP'!#REF!</f>
        <v>#REF!</v>
      </c>
      <c r="AU62" s="77" t="e">
        <f>+'8_MP'!#REF!</f>
        <v>#REF!</v>
      </c>
    </row>
    <row r="63" spans="1:47" ht="14.25" customHeight="1" x14ac:dyDescent="0.35">
      <c r="A63" s="85" t="e">
        <f>+'8_MP'!#REF!</f>
        <v>#REF!</v>
      </c>
      <c r="B63" s="111" t="e">
        <f>+'8_MP'!#REF!</f>
        <v>#REF!</v>
      </c>
      <c r="C63" s="86" t="e">
        <f>+'8_MP'!#REF!</f>
        <v>#REF!</v>
      </c>
      <c r="D63" s="86">
        <f t="shared" ref="D63:I63" si="26">+D64+D68</f>
        <v>0</v>
      </c>
      <c r="E63" s="86">
        <f t="shared" si="26"/>
        <v>0</v>
      </c>
      <c r="F63" s="86">
        <f t="shared" si="26"/>
        <v>0</v>
      </c>
      <c r="G63" s="86">
        <f t="shared" si="26"/>
        <v>0</v>
      </c>
      <c r="H63" s="86">
        <f t="shared" si="26"/>
        <v>0</v>
      </c>
      <c r="I63" s="86">
        <f t="shared" si="26"/>
        <v>0</v>
      </c>
      <c r="J63" s="86">
        <f t="shared" si="18"/>
        <v>0</v>
      </c>
      <c r="K63" s="86">
        <f t="shared" ref="K63:V63" si="27">+K64+K68</f>
        <v>0</v>
      </c>
      <c r="L63" s="86">
        <f t="shared" si="27"/>
        <v>0</v>
      </c>
      <c r="M63" s="86" t="e">
        <f t="shared" si="27"/>
        <v>#REF!</v>
      </c>
      <c r="N63" s="86" t="e">
        <f t="shared" si="27"/>
        <v>#REF!</v>
      </c>
      <c r="O63" s="86" t="e">
        <f t="shared" si="27"/>
        <v>#REF!</v>
      </c>
      <c r="P63" s="86" t="e">
        <f t="shared" si="27"/>
        <v>#REF!</v>
      </c>
      <c r="Q63" s="86" t="e">
        <f t="shared" si="27"/>
        <v>#REF!</v>
      </c>
      <c r="R63" s="86" t="e">
        <f t="shared" si="27"/>
        <v>#REF!</v>
      </c>
      <c r="S63" s="86" t="e">
        <f t="shared" si="27"/>
        <v>#REF!</v>
      </c>
      <c r="T63" s="86" t="e">
        <f t="shared" si="27"/>
        <v>#REF!</v>
      </c>
      <c r="U63" s="86" t="e">
        <f t="shared" si="27"/>
        <v>#REF!</v>
      </c>
      <c r="V63" s="86" t="e">
        <f t="shared" si="27"/>
        <v>#REF!</v>
      </c>
      <c r="W63" s="86" t="e">
        <f t="shared" si="19"/>
        <v>#REF!</v>
      </c>
      <c r="X63" s="86" t="e">
        <f>SUM(X65:X67)</f>
        <v>#REF!</v>
      </c>
      <c r="Y63" s="86" t="e">
        <f>SUM(Y65:Y67)</f>
        <v>#REF!</v>
      </c>
      <c r="Z63" s="86" t="e">
        <f>SUM(Z65:Z67)</f>
        <v>#REF!</v>
      </c>
      <c r="AA63" s="86" t="e">
        <f>SUM(AA65:AA67)</f>
        <v>#REF!</v>
      </c>
      <c r="AB63" s="86" t="e">
        <f>SUM(AB65:AB67)</f>
        <v>#REF!</v>
      </c>
      <c r="AC63" s="86" t="e">
        <f>+'8_MP'!#REF!</f>
        <v>#REF!</v>
      </c>
      <c r="AE63" s="86" t="e">
        <f>+'8_MP'!#REF!</f>
        <v>#REF!</v>
      </c>
      <c r="AF63" s="86" t="e">
        <f>+'8_MP'!#REF!</f>
        <v>#REF!</v>
      </c>
      <c r="AG63" s="86" t="e">
        <f>+'8_MP'!#REF!</f>
        <v>#REF!</v>
      </c>
      <c r="AH63" s="86" t="e">
        <f>+'8_MP'!#REF!</f>
        <v>#REF!</v>
      </c>
      <c r="AI63" s="86" t="e">
        <f>+'8_MP'!#REF!</f>
        <v>#REF!</v>
      </c>
      <c r="AJ63" s="86" t="e">
        <f>+'8_MP'!#REF!</f>
        <v>#REF!</v>
      </c>
      <c r="AK63" s="86" t="e">
        <f>+'8_MP'!#REF!</f>
        <v>#REF!</v>
      </c>
      <c r="AL63" s="86" t="e">
        <f>+'8_MP'!#REF!</f>
        <v>#REF!</v>
      </c>
      <c r="AN63" s="86" t="e">
        <f>+'8_MP'!#REF!</f>
        <v>#REF!</v>
      </c>
      <c r="AO63" s="86" t="e">
        <f>+'8_MP'!#REF!</f>
        <v>#REF!</v>
      </c>
      <c r="AP63" s="86" t="e">
        <f>+'8_MP'!#REF!</f>
        <v>#REF!</v>
      </c>
      <c r="AQ63" s="86" t="e">
        <f>+'8_MP'!#REF!</f>
        <v>#REF!</v>
      </c>
      <c r="AR63" s="86" t="e">
        <f>+'8_MP'!#REF!</f>
        <v>#REF!</v>
      </c>
      <c r="AS63" s="86" t="e">
        <f>+'8_MP'!#REF!</f>
        <v>#REF!</v>
      </c>
      <c r="AT63" s="86" t="e">
        <f>+'8_MP'!#REF!</f>
        <v>#REF!</v>
      </c>
      <c r="AU63" s="86" t="e">
        <f>+'8_MP'!#REF!</f>
        <v>#REF!</v>
      </c>
    </row>
    <row r="64" spans="1:47" ht="14.25" customHeight="1" outlineLevel="1" x14ac:dyDescent="0.35">
      <c r="A64" s="322" t="e">
        <f>+'8_MP'!#REF!</f>
        <v>#REF!</v>
      </c>
      <c r="B64" s="323" t="e">
        <f>+'8_MP'!#REF!</f>
        <v>#REF!</v>
      </c>
      <c r="C64" s="336" t="e">
        <f>+'8_MP'!#REF!</f>
        <v>#REF!</v>
      </c>
      <c r="D64" s="324">
        <f t="shared" ref="D64:I64" si="28">SUM(D65:D67)</f>
        <v>0</v>
      </c>
      <c r="E64" s="324">
        <f t="shared" si="28"/>
        <v>0</v>
      </c>
      <c r="F64" s="324">
        <f t="shared" si="28"/>
        <v>0</v>
      </c>
      <c r="G64" s="324">
        <f t="shared" si="28"/>
        <v>0</v>
      </c>
      <c r="H64" s="324">
        <f t="shared" si="28"/>
        <v>0</v>
      </c>
      <c r="I64" s="324">
        <f t="shared" si="28"/>
        <v>0</v>
      </c>
      <c r="J64" s="324">
        <f t="shared" si="18"/>
        <v>0</v>
      </c>
      <c r="K64" s="324">
        <f t="shared" ref="K64:V64" si="29">SUM(K65:K67)</f>
        <v>0</v>
      </c>
      <c r="L64" s="324">
        <f t="shared" si="29"/>
        <v>0</v>
      </c>
      <c r="M64" s="324" t="e">
        <f t="shared" si="29"/>
        <v>#REF!</v>
      </c>
      <c r="N64" s="324" t="e">
        <f t="shared" si="29"/>
        <v>#REF!</v>
      </c>
      <c r="O64" s="324" t="e">
        <f t="shared" si="29"/>
        <v>#REF!</v>
      </c>
      <c r="P64" s="324" t="e">
        <f t="shared" si="29"/>
        <v>#REF!</v>
      </c>
      <c r="Q64" s="324" t="e">
        <f t="shared" si="29"/>
        <v>#REF!</v>
      </c>
      <c r="R64" s="324" t="e">
        <f t="shared" si="29"/>
        <v>#REF!</v>
      </c>
      <c r="S64" s="324" t="e">
        <f t="shared" si="29"/>
        <v>#REF!</v>
      </c>
      <c r="T64" s="324" t="e">
        <f t="shared" si="29"/>
        <v>#REF!</v>
      </c>
      <c r="U64" s="324" t="e">
        <f t="shared" si="29"/>
        <v>#REF!</v>
      </c>
      <c r="V64" s="324" t="e">
        <f t="shared" si="29"/>
        <v>#REF!</v>
      </c>
      <c r="W64" s="324" t="e">
        <f t="shared" si="19"/>
        <v>#REF!</v>
      </c>
      <c r="X64" s="324" t="e">
        <f>+'8_MP'!#REF!</f>
        <v>#REF!</v>
      </c>
      <c r="Y64" s="324" t="e">
        <f>+'8_MP'!#REF!</f>
        <v>#REF!</v>
      </c>
      <c r="Z64" s="324" t="e">
        <f>+'8_MP'!#REF!</f>
        <v>#REF!</v>
      </c>
      <c r="AA64" s="324" t="e">
        <f>+'8_MP'!#REF!</f>
        <v>#REF!</v>
      </c>
      <c r="AB64" s="324" t="e">
        <f>+'8_MP'!#REF!</f>
        <v>#REF!</v>
      </c>
      <c r="AC64" s="324" t="e">
        <f>+'8_MP'!#REF!</f>
        <v>#REF!</v>
      </c>
      <c r="AE64" s="324"/>
      <c r="AF64" s="324"/>
      <c r="AG64" s="324"/>
      <c r="AH64" s="324"/>
      <c r="AI64" s="324"/>
      <c r="AJ64" s="324"/>
      <c r="AK64" s="324"/>
      <c r="AL64" s="324"/>
      <c r="AN64" s="324"/>
      <c r="AO64" s="324"/>
      <c r="AP64" s="324"/>
      <c r="AQ64" s="324"/>
      <c r="AR64" s="324"/>
      <c r="AS64" s="324"/>
      <c r="AT64" s="324"/>
      <c r="AU64" s="324"/>
    </row>
    <row r="65" spans="1:47" ht="14.25" customHeight="1" outlineLevel="1" x14ac:dyDescent="0.35">
      <c r="A65" s="325" t="e">
        <f>+'8_MP'!#REF!</f>
        <v>#REF!</v>
      </c>
      <c r="B65" s="94" t="e">
        <f>+'8_MP'!#REF!</f>
        <v>#REF!</v>
      </c>
      <c r="C65" s="319" t="e">
        <f>+'8_MP'!#REF!</f>
        <v>#REF!</v>
      </c>
      <c r="D65" s="319"/>
      <c r="E65" s="319"/>
      <c r="F65" s="319"/>
      <c r="G65" s="319"/>
      <c r="H65" s="319"/>
      <c r="I65" s="319"/>
      <c r="J65" s="77">
        <f t="shared" si="18"/>
        <v>0</v>
      </c>
      <c r="K65" s="319"/>
      <c r="L65" s="319"/>
      <c r="M65" s="319"/>
      <c r="N65" s="319" t="e">
        <f t="shared" ref="N65:V65" si="30">+$C$65/18</f>
        <v>#REF!</v>
      </c>
      <c r="O65" s="319" t="e">
        <f t="shared" si="30"/>
        <v>#REF!</v>
      </c>
      <c r="P65" s="319" t="e">
        <f t="shared" si="30"/>
        <v>#REF!</v>
      </c>
      <c r="Q65" s="319" t="e">
        <f t="shared" si="30"/>
        <v>#REF!</v>
      </c>
      <c r="R65" s="319" t="e">
        <f t="shared" si="30"/>
        <v>#REF!</v>
      </c>
      <c r="S65" s="319" t="e">
        <f t="shared" si="30"/>
        <v>#REF!</v>
      </c>
      <c r="T65" s="319" t="e">
        <f t="shared" si="30"/>
        <v>#REF!</v>
      </c>
      <c r="U65" s="319" t="e">
        <f t="shared" si="30"/>
        <v>#REF!</v>
      </c>
      <c r="V65" s="319" t="e">
        <f t="shared" si="30"/>
        <v>#REF!</v>
      </c>
      <c r="W65" s="77" t="e">
        <f t="shared" si="19"/>
        <v>#REF!</v>
      </c>
      <c r="X65" s="77" t="e">
        <f>+'8_MP'!#REF!</f>
        <v>#REF!</v>
      </c>
      <c r="Y65" s="77" t="e">
        <f>+'8_MP'!#REF!</f>
        <v>#REF!</v>
      </c>
      <c r="Z65" s="77" t="e">
        <f>+'8_MP'!#REF!</f>
        <v>#REF!</v>
      </c>
      <c r="AA65" s="77" t="e">
        <f>+'8_MP'!#REF!</f>
        <v>#REF!</v>
      </c>
      <c r="AB65" s="77" t="e">
        <f>+'8_MP'!#REF!</f>
        <v>#REF!</v>
      </c>
      <c r="AC65" s="77" t="e">
        <f>+'8_MP'!#REF!</f>
        <v>#REF!</v>
      </c>
      <c r="AE65" s="77" t="e">
        <f>+'8_MP'!#REF!</f>
        <v>#REF!</v>
      </c>
      <c r="AF65" s="77" t="e">
        <f>+'8_MP'!#REF!</f>
        <v>#REF!</v>
      </c>
      <c r="AG65" s="77" t="e">
        <f>+'8_MP'!#REF!</f>
        <v>#REF!</v>
      </c>
      <c r="AH65" s="77" t="e">
        <f>+'8_MP'!#REF!</f>
        <v>#REF!</v>
      </c>
      <c r="AI65" s="77" t="e">
        <f>+'8_MP'!#REF!</f>
        <v>#REF!</v>
      </c>
      <c r="AJ65" s="77" t="e">
        <f>+'8_MP'!#REF!</f>
        <v>#REF!</v>
      </c>
      <c r="AK65" s="77" t="e">
        <f>+'8_MP'!#REF!</f>
        <v>#REF!</v>
      </c>
      <c r="AL65" s="77" t="e">
        <f>+'8_MP'!#REF!</f>
        <v>#REF!</v>
      </c>
      <c r="AN65" s="77" t="e">
        <f>+'8_MP'!#REF!</f>
        <v>#REF!</v>
      </c>
      <c r="AO65" s="77" t="e">
        <f>+'8_MP'!#REF!</f>
        <v>#REF!</v>
      </c>
      <c r="AP65" s="77" t="e">
        <f>+'8_MP'!#REF!</f>
        <v>#REF!</v>
      </c>
      <c r="AQ65" s="77" t="e">
        <f>+'8_MP'!#REF!</f>
        <v>#REF!</v>
      </c>
      <c r="AR65" s="77" t="e">
        <f>+'8_MP'!#REF!</f>
        <v>#REF!</v>
      </c>
      <c r="AS65" s="77" t="e">
        <f>+'8_MP'!#REF!</f>
        <v>#REF!</v>
      </c>
      <c r="AT65" s="77" t="e">
        <f>+'8_MP'!#REF!</f>
        <v>#REF!</v>
      </c>
      <c r="AU65" s="77" t="e">
        <f>+'8_MP'!#REF!</f>
        <v>#REF!</v>
      </c>
    </row>
    <row r="66" spans="1:47" ht="14.25" customHeight="1" outlineLevel="1" x14ac:dyDescent="0.35">
      <c r="A66" s="325" t="e">
        <f>+'8_MP'!#REF!</f>
        <v>#REF!</v>
      </c>
      <c r="B66" s="94" t="e">
        <f>+'8_MP'!#REF!</f>
        <v>#REF!</v>
      </c>
      <c r="C66" s="319" t="e">
        <f>+'8_MP'!#REF!</f>
        <v>#REF!</v>
      </c>
      <c r="D66" s="319"/>
      <c r="E66" s="319"/>
      <c r="F66" s="319"/>
      <c r="G66" s="319"/>
      <c r="H66" s="319"/>
      <c r="I66" s="319"/>
      <c r="J66" s="77">
        <f t="shared" si="18"/>
        <v>0</v>
      </c>
      <c r="K66" s="319"/>
      <c r="L66" s="319"/>
      <c r="M66" s="319"/>
      <c r="N66" s="319" t="e">
        <f t="shared" ref="N66:V66" si="31">+$C$66/18</f>
        <v>#REF!</v>
      </c>
      <c r="O66" s="319" t="e">
        <f t="shared" si="31"/>
        <v>#REF!</v>
      </c>
      <c r="P66" s="319" t="e">
        <f t="shared" si="31"/>
        <v>#REF!</v>
      </c>
      <c r="Q66" s="319" t="e">
        <f t="shared" si="31"/>
        <v>#REF!</v>
      </c>
      <c r="R66" s="319" t="e">
        <f t="shared" si="31"/>
        <v>#REF!</v>
      </c>
      <c r="S66" s="319" t="e">
        <f t="shared" si="31"/>
        <v>#REF!</v>
      </c>
      <c r="T66" s="319" t="e">
        <f t="shared" si="31"/>
        <v>#REF!</v>
      </c>
      <c r="U66" s="319" t="e">
        <f t="shared" si="31"/>
        <v>#REF!</v>
      </c>
      <c r="V66" s="319" t="e">
        <f t="shared" si="31"/>
        <v>#REF!</v>
      </c>
      <c r="W66" s="77" t="e">
        <f t="shared" si="19"/>
        <v>#REF!</v>
      </c>
      <c r="X66" s="77" t="e">
        <f>+'8_MP'!#REF!</f>
        <v>#REF!</v>
      </c>
      <c r="Y66" s="77" t="e">
        <f>+'8_MP'!#REF!</f>
        <v>#REF!</v>
      </c>
      <c r="Z66" s="77" t="e">
        <f>+'8_MP'!#REF!</f>
        <v>#REF!</v>
      </c>
      <c r="AA66" s="77" t="e">
        <f>+'8_MP'!#REF!</f>
        <v>#REF!</v>
      </c>
      <c r="AB66" s="77" t="e">
        <f>+'8_MP'!#REF!</f>
        <v>#REF!</v>
      </c>
      <c r="AC66" s="77" t="e">
        <f>+'8_MP'!#REF!</f>
        <v>#REF!</v>
      </c>
      <c r="AE66" s="77" t="e">
        <f>+'8_MP'!#REF!</f>
        <v>#REF!</v>
      </c>
      <c r="AF66" s="77" t="e">
        <f>+'8_MP'!#REF!</f>
        <v>#REF!</v>
      </c>
      <c r="AG66" s="77" t="e">
        <f>+'8_MP'!#REF!</f>
        <v>#REF!</v>
      </c>
      <c r="AH66" s="77" t="e">
        <f>+'8_MP'!#REF!</f>
        <v>#REF!</v>
      </c>
      <c r="AI66" s="77" t="e">
        <f>+'8_MP'!#REF!</f>
        <v>#REF!</v>
      </c>
      <c r="AJ66" s="77" t="e">
        <f>+'8_MP'!#REF!</f>
        <v>#REF!</v>
      </c>
      <c r="AK66" s="77" t="e">
        <f>+'8_MP'!#REF!</f>
        <v>#REF!</v>
      </c>
      <c r="AL66" s="77" t="e">
        <f>+'8_MP'!#REF!</f>
        <v>#REF!</v>
      </c>
      <c r="AN66" s="77" t="e">
        <f>+'8_MP'!#REF!</f>
        <v>#REF!</v>
      </c>
      <c r="AO66" s="77" t="e">
        <f>+'8_MP'!#REF!</f>
        <v>#REF!</v>
      </c>
      <c r="AP66" s="77" t="e">
        <f>+'8_MP'!#REF!</f>
        <v>#REF!</v>
      </c>
      <c r="AQ66" s="77" t="e">
        <f>+'8_MP'!#REF!</f>
        <v>#REF!</v>
      </c>
      <c r="AR66" s="77" t="e">
        <f>+'8_MP'!#REF!</f>
        <v>#REF!</v>
      </c>
      <c r="AS66" s="77" t="e">
        <f>+'8_MP'!#REF!</f>
        <v>#REF!</v>
      </c>
      <c r="AT66" s="77" t="e">
        <f>+'8_MP'!#REF!</f>
        <v>#REF!</v>
      </c>
      <c r="AU66" s="77" t="e">
        <f>+'8_MP'!#REF!</f>
        <v>#REF!</v>
      </c>
    </row>
    <row r="67" spans="1:47" ht="14.25" customHeight="1" outlineLevel="1" x14ac:dyDescent="0.35">
      <c r="A67" s="325" t="e">
        <f>+'8_MP'!#REF!</f>
        <v>#REF!</v>
      </c>
      <c r="B67" s="94" t="e">
        <f>+'8_MP'!#REF!</f>
        <v>#REF!</v>
      </c>
      <c r="C67" s="319" t="e">
        <f>+'8_MP'!#REF!</f>
        <v>#REF!</v>
      </c>
      <c r="D67" s="319"/>
      <c r="E67" s="319"/>
      <c r="F67" s="319"/>
      <c r="G67" s="319"/>
      <c r="H67" s="319"/>
      <c r="I67" s="319"/>
      <c r="J67" s="77">
        <f t="shared" si="18"/>
        <v>0</v>
      </c>
      <c r="K67" s="319"/>
      <c r="L67" s="319"/>
      <c r="M67" s="319" t="e">
        <f t="shared" ref="M67:V67" si="32">+$C$67/20</f>
        <v>#REF!</v>
      </c>
      <c r="N67" s="319" t="e">
        <f t="shared" si="32"/>
        <v>#REF!</v>
      </c>
      <c r="O67" s="319" t="e">
        <f t="shared" si="32"/>
        <v>#REF!</v>
      </c>
      <c r="P67" s="319" t="e">
        <f t="shared" si="32"/>
        <v>#REF!</v>
      </c>
      <c r="Q67" s="319" t="e">
        <f t="shared" si="32"/>
        <v>#REF!</v>
      </c>
      <c r="R67" s="319" t="e">
        <f t="shared" si="32"/>
        <v>#REF!</v>
      </c>
      <c r="S67" s="319" t="e">
        <f t="shared" si="32"/>
        <v>#REF!</v>
      </c>
      <c r="T67" s="319" t="e">
        <f t="shared" si="32"/>
        <v>#REF!</v>
      </c>
      <c r="U67" s="319" t="e">
        <f t="shared" si="32"/>
        <v>#REF!</v>
      </c>
      <c r="V67" s="319" t="e">
        <f t="shared" si="32"/>
        <v>#REF!</v>
      </c>
      <c r="W67" s="77" t="e">
        <f t="shared" si="19"/>
        <v>#REF!</v>
      </c>
      <c r="X67" s="77" t="e">
        <f>+'8_MP'!#REF!</f>
        <v>#REF!</v>
      </c>
      <c r="Y67" s="77" t="e">
        <f>+'8_MP'!#REF!</f>
        <v>#REF!</v>
      </c>
      <c r="Z67" s="77" t="e">
        <f>+'8_MP'!#REF!</f>
        <v>#REF!</v>
      </c>
      <c r="AA67" s="77" t="e">
        <f>+'8_MP'!#REF!</f>
        <v>#REF!</v>
      </c>
      <c r="AB67" s="77" t="e">
        <f>+'8_MP'!#REF!</f>
        <v>#REF!</v>
      </c>
      <c r="AC67" s="77" t="e">
        <f>+'8_MP'!#REF!</f>
        <v>#REF!</v>
      </c>
      <c r="AE67" s="77" t="e">
        <f>+'8_MP'!#REF!</f>
        <v>#REF!</v>
      </c>
      <c r="AF67" s="77" t="e">
        <f>+'8_MP'!#REF!</f>
        <v>#REF!</v>
      </c>
      <c r="AG67" s="77" t="e">
        <f>+'8_MP'!#REF!</f>
        <v>#REF!</v>
      </c>
      <c r="AH67" s="77" t="e">
        <f>+'8_MP'!#REF!</f>
        <v>#REF!</v>
      </c>
      <c r="AI67" s="77" t="e">
        <f>+'8_MP'!#REF!</f>
        <v>#REF!</v>
      </c>
      <c r="AJ67" s="77" t="e">
        <f>+'8_MP'!#REF!</f>
        <v>#REF!</v>
      </c>
      <c r="AK67" s="77" t="e">
        <f>+'8_MP'!#REF!</f>
        <v>#REF!</v>
      </c>
      <c r="AL67" s="77" t="e">
        <f>+'8_MP'!#REF!</f>
        <v>#REF!</v>
      </c>
      <c r="AN67" s="77" t="e">
        <f>+'8_MP'!#REF!</f>
        <v>#REF!</v>
      </c>
      <c r="AO67" s="77" t="e">
        <f>+'8_MP'!#REF!</f>
        <v>#REF!</v>
      </c>
      <c r="AP67" s="77" t="e">
        <f>+'8_MP'!#REF!</f>
        <v>#REF!</v>
      </c>
      <c r="AQ67" s="77" t="e">
        <f>+'8_MP'!#REF!</f>
        <v>#REF!</v>
      </c>
      <c r="AR67" s="77" t="e">
        <f>+'8_MP'!#REF!</f>
        <v>#REF!</v>
      </c>
      <c r="AS67" s="77" t="e">
        <f>+'8_MP'!#REF!</f>
        <v>#REF!</v>
      </c>
      <c r="AT67" s="77" t="e">
        <f>+'8_MP'!#REF!</f>
        <v>#REF!</v>
      </c>
      <c r="AU67" s="77" t="e">
        <f>+'8_MP'!#REF!</f>
        <v>#REF!</v>
      </c>
    </row>
    <row r="68" spans="1:47" ht="14.25" customHeight="1" outlineLevel="1" x14ac:dyDescent="0.35">
      <c r="A68" s="322" t="e">
        <f>+'8_MP'!#REF!</f>
        <v>#REF!</v>
      </c>
      <c r="B68" s="323" t="e">
        <f>+'8_MP'!#REF!</f>
        <v>#REF!</v>
      </c>
      <c r="C68" s="336" t="e">
        <f>+'8_MP'!#REF!</f>
        <v>#REF!</v>
      </c>
      <c r="D68" s="324">
        <f t="shared" ref="D68:I68" si="33">SUM(D69:D76)</f>
        <v>0</v>
      </c>
      <c r="E68" s="324">
        <f t="shared" si="33"/>
        <v>0</v>
      </c>
      <c r="F68" s="324">
        <f t="shared" si="33"/>
        <v>0</v>
      </c>
      <c r="G68" s="324">
        <f t="shared" si="33"/>
        <v>0</v>
      </c>
      <c r="H68" s="324">
        <f t="shared" si="33"/>
        <v>0</v>
      </c>
      <c r="I68" s="324">
        <f t="shared" si="33"/>
        <v>0</v>
      </c>
      <c r="J68" s="324">
        <f t="shared" si="18"/>
        <v>0</v>
      </c>
      <c r="K68" s="324">
        <f t="shared" ref="K68:V68" si="34">SUM(K69:K76)</f>
        <v>0</v>
      </c>
      <c r="L68" s="324">
        <f t="shared" si="34"/>
        <v>0</v>
      </c>
      <c r="M68" s="324">
        <f t="shared" si="34"/>
        <v>0</v>
      </c>
      <c r="N68" s="324">
        <f t="shared" si="34"/>
        <v>0</v>
      </c>
      <c r="O68" s="324">
        <f t="shared" si="34"/>
        <v>0</v>
      </c>
      <c r="P68" s="324">
        <f t="shared" si="34"/>
        <v>0</v>
      </c>
      <c r="Q68" s="324">
        <f t="shared" si="34"/>
        <v>0</v>
      </c>
      <c r="R68" s="324">
        <f t="shared" si="34"/>
        <v>0</v>
      </c>
      <c r="S68" s="324">
        <f t="shared" si="34"/>
        <v>0</v>
      </c>
      <c r="T68" s="324">
        <f t="shared" si="34"/>
        <v>0</v>
      </c>
      <c r="U68" s="324">
        <f t="shared" si="34"/>
        <v>0</v>
      </c>
      <c r="V68" s="324">
        <f t="shared" si="34"/>
        <v>0</v>
      </c>
      <c r="W68" s="324">
        <f t="shared" si="19"/>
        <v>0</v>
      </c>
      <c r="X68" s="324" t="e">
        <f>+'8_MP'!#REF!</f>
        <v>#REF!</v>
      </c>
      <c r="Y68" s="324" t="e">
        <f>+'8_MP'!#REF!</f>
        <v>#REF!</v>
      </c>
      <c r="Z68" s="324" t="e">
        <f>+'8_MP'!#REF!</f>
        <v>#REF!</v>
      </c>
      <c r="AA68" s="324" t="e">
        <f>+'8_MP'!#REF!</f>
        <v>#REF!</v>
      </c>
      <c r="AB68" s="324" t="e">
        <f>+'8_MP'!#REF!</f>
        <v>#REF!</v>
      </c>
      <c r="AC68" s="324" t="e">
        <f>+'8_MP'!#REF!</f>
        <v>#REF!</v>
      </c>
      <c r="AE68" s="324"/>
      <c r="AF68" s="324"/>
      <c r="AG68" s="324"/>
      <c r="AH68" s="324"/>
      <c r="AI68" s="324"/>
      <c r="AJ68" s="324"/>
      <c r="AK68" s="324"/>
      <c r="AL68" s="324"/>
      <c r="AN68" s="324"/>
      <c r="AO68" s="324"/>
      <c r="AP68" s="324"/>
      <c r="AQ68" s="324"/>
      <c r="AR68" s="324"/>
      <c r="AS68" s="324"/>
      <c r="AT68" s="324"/>
      <c r="AU68" s="324"/>
    </row>
    <row r="69" spans="1:47" ht="14.25" customHeight="1" outlineLevel="1" x14ac:dyDescent="0.35">
      <c r="A69" s="325" t="e">
        <f>+'8_MP'!#REF!</f>
        <v>#REF!</v>
      </c>
      <c r="B69" s="94" t="e">
        <f>+'8_MP'!#REF!</f>
        <v>#REF!</v>
      </c>
      <c r="C69" s="319" t="e">
        <f>+'8_MP'!#REF!</f>
        <v>#REF!</v>
      </c>
      <c r="D69" s="319"/>
      <c r="E69" s="319"/>
      <c r="F69" s="319"/>
      <c r="G69" s="319"/>
      <c r="H69" s="319"/>
      <c r="I69" s="319"/>
      <c r="J69" s="77">
        <f t="shared" si="18"/>
        <v>0</v>
      </c>
      <c r="K69" s="319"/>
      <c r="L69" s="319"/>
      <c r="M69" s="319"/>
      <c r="N69" s="319"/>
      <c r="O69" s="319"/>
      <c r="P69" s="319"/>
      <c r="Q69" s="319"/>
      <c r="R69" s="319"/>
      <c r="S69" s="319"/>
      <c r="T69" s="319"/>
      <c r="U69" s="319"/>
      <c r="V69" s="319"/>
      <c r="W69" s="77">
        <f t="shared" si="19"/>
        <v>0</v>
      </c>
      <c r="X69" s="77" t="e">
        <f>+'8_MP'!#REF!</f>
        <v>#REF!</v>
      </c>
      <c r="Y69" s="77" t="e">
        <f>+'8_MP'!#REF!</f>
        <v>#REF!</v>
      </c>
      <c r="Z69" s="77" t="e">
        <f>+'8_MP'!#REF!</f>
        <v>#REF!</v>
      </c>
      <c r="AA69" s="77" t="e">
        <f>+'8_MP'!#REF!</f>
        <v>#REF!</v>
      </c>
      <c r="AB69" s="77" t="e">
        <f>+'8_MP'!#REF!</f>
        <v>#REF!</v>
      </c>
      <c r="AC69" s="77" t="e">
        <f>+'8_MP'!#REF!</f>
        <v>#REF!</v>
      </c>
      <c r="AE69" s="77" t="e">
        <f>+'8_MP'!#REF!</f>
        <v>#REF!</v>
      </c>
      <c r="AF69" s="77" t="e">
        <f>+'8_MP'!#REF!</f>
        <v>#REF!</v>
      </c>
      <c r="AG69" s="77" t="e">
        <f>+'8_MP'!#REF!</f>
        <v>#REF!</v>
      </c>
      <c r="AH69" s="77" t="e">
        <f>+'8_MP'!#REF!</f>
        <v>#REF!</v>
      </c>
      <c r="AI69" s="77" t="e">
        <f>+'8_MP'!#REF!</f>
        <v>#REF!</v>
      </c>
      <c r="AJ69" s="77" t="e">
        <f>+'8_MP'!#REF!</f>
        <v>#REF!</v>
      </c>
      <c r="AK69" s="77" t="e">
        <f>+'8_MP'!#REF!</f>
        <v>#REF!</v>
      </c>
      <c r="AL69" s="77" t="e">
        <f>+'8_MP'!#REF!</f>
        <v>#REF!</v>
      </c>
      <c r="AN69" s="77" t="e">
        <f>+'8_MP'!#REF!</f>
        <v>#REF!</v>
      </c>
      <c r="AO69" s="77" t="e">
        <f>+'8_MP'!#REF!</f>
        <v>#REF!</v>
      </c>
      <c r="AP69" s="77" t="e">
        <f>+'8_MP'!#REF!</f>
        <v>#REF!</v>
      </c>
      <c r="AQ69" s="77" t="e">
        <f>+'8_MP'!#REF!</f>
        <v>#REF!</v>
      </c>
      <c r="AR69" s="77" t="e">
        <f>+'8_MP'!#REF!</f>
        <v>#REF!</v>
      </c>
      <c r="AS69" s="77" t="e">
        <f>+'8_MP'!#REF!</f>
        <v>#REF!</v>
      </c>
      <c r="AT69" s="77" t="e">
        <f>+'8_MP'!#REF!</f>
        <v>#REF!</v>
      </c>
      <c r="AU69" s="77" t="e">
        <f>+'8_MP'!#REF!</f>
        <v>#REF!</v>
      </c>
    </row>
    <row r="70" spans="1:47" ht="14.25" customHeight="1" outlineLevel="1" x14ac:dyDescent="0.35">
      <c r="A70" s="325" t="e">
        <f>+'8_MP'!#REF!</f>
        <v>#REF!</v>
      </c>
      <c r="B70" s="94" t="e">
        <f>+'8_MP'!#REF!</f>
        <v>#REF!</v>
      </c>
      <c r="C70" s="319" t="e">
        <f>+'8_MP'!#REF!</f>
        <v>#REF!</v>
      </c>
      <c r="D70" s="319"/>
      <c r="E70" s="319"/>
      <c r="F70" s="319"/>
      <c r="G70" s="319"/>
      <c r="H70" s="319"/>
      <c r="I70" s="319"/>
      <c r="J70" s="77">
        <f t="shared" ref="J70:J75" si="35">SUM(D70:I70)</f>
        <v>0</v>
      </c>
      <c r="K70" s="319"/>
      <c r="L70" s="319"/>
      <c r="M70" s="319"/>
      <c r="N70" s="319"/>
      <c r="O70" s="319"/>
      <c r="P70" s="319"/>
      <c r="Q70" s="319"/>
      <c r="R70" s="319"/>
      <c r="S70" s="319"/>
      <c r="T70" s="319"/>
      <c r="U70" s="319"/>
      <c r="V70" s="319"/>
      <c r="W70" s="77">
        <f t="shared" ref="W70:W75" si="36">SUM(K70:V70)</f>
        <v>0</v>
      </c>
      <c r="X70" s="77"/>
      <c r="Y70" s="77" t="e">
        <f>+'8_MP'!#REF!</f>
        <v>#REF!</v>
      </c>
      <c r="Z70" s="77" t="e">
        <f>+'8_MP'!#REF!</f>
        <v>#REF!</v>
      </c>
      <c r="AA70" s="77" t="e">
        <f>+'8_MP'!#REF!</f>
        <v>#REF!</v>
      </c>
      <c r="AB70" s="77" t="e">
        <f>+'8_MP'!#REF!</f>
        <v>#REF!</v>
      </c>
      <c r="AC70" s="77" t="e">
        <f>+'8_MP'!#REF!</f>
        <v>#REF!</v>
      </c>
      <c r="AE70" s="77" t="e">
        <f>+'8_MP'!#REF!</f>
        <v>#REF!</v>
      </c>
      <c r="AF70" s="77" t="e">
        <f>+'8_MP'!#REF!</f>
        <v>#REF!</v>
      </c>
      <c r="AG70" s="77" t="e">
        <f>+'8_MP'!#REF!</f>
        <v>#REF!</v>
      </c>
      <c r="AH70" s="77" t="e">
        <f>+'8_MP'!#REF!</f>
        <v>#REF!</v>
      </c>
      <c r="AI70" s="77" t="e">
        <f>+'8_MP'!#REF!</f>
        <v>#REF!</v>
      </c>
      <c r="AJ70" s="77" t="e">
        <f>+'8_MP'!#REF!</f>
        <v>#REF!</v>
      </c>
      <c r="AK70" s="77" t="e">
        <f>+'8_MP'!#REF!</f>
        <v>#REF!</v>
      </c>
      <c r="AL70" s="77" t="e">
        <f>+'8_MP'!#REF!</f>
        <v>#REF!</v>
      </c>
      <c r="AN70" s="77" t="e">
        <f>+'8_MP'!#REF!</f>
        <v>#REF!</v>
      </c>
      <c r="AO70" s="77" t="e">
        <f>+'8_MP'!#REF!</f>
        <v>#REF!</v>
      </c>
      <c r="AP70" s="77" t="e">
        <f>+'8_MP'!#REF!</f>
        <v>#REF!</v>
      </c>
      <c r="AQ70" s="77" t="e">
        <f>+'8_MP'!#REF!</f>
        <v>#REF!</v>
      </c>
      <c r="AR70" s="77" t="e">
        <f>+'8_MP'!#REF!</f>
        <v>#REF!</v>
      </c>
      <c r="AS70" s="77" t="e">
        <f>+'8_MP'!#REF!</f>
        <v>#REF!</v>
      </c>
      <c r="AT70" s="77" t="e">
        <f>+'8_MP'!#REF!</f>
        <v>#REF!</v>
      </c>
      <c r="AU70" s="77" t="e">
        <f>+'8_MP'!#REF!</f>
        <v>#REF!</v>
      </c>
    </row>
    <row r="71" spans="1:47" ht="14.25" customHeight="1" outlineLevel="1" x14ac:dyDescent="0.35">
      <c r="A71" s="325" t="e">
        <f>+'8_MP'!#REF!</f>
        <v>#REF!</v>
      </c>
      <c r="B71" s="94" t="e">
        <f>+'8_MP'!#REF!</f>
        <v>#REF!</v>
      </c>
      <c r="C71" s="319" t="e">
        <f>+'8_MP'!#REF!</f>
        <v>#REF!</v>
      </c>
      <c r="D71" s="319"/>
      <c r="E71" s="319"/>
      <c r="F71" s="319"/>
      <c r="G71" s="319"/>
      <c r="H71" s="319"/>
      <c r="I71" s="319"/>
      <c r="J71" s="77">
        <f t="shared" si="35"/>
        <v>0</v>
      </c>
      <c r="K71" s="319"/>
      <c r="L71" s="319"/>
      <c r="M71" s="319"/>
      <c r="N71" s="319"/>
      <c r="O71" s="319"/>
      <c r="P71" s="319"/>
      <c r="Q71" s="319"/>
      <c r="R71" s="319"/>
      <c r="S71" s="319"/>
      <c r="T71" s="319"/>
      <c r="U71" s="319"/>
      <c r="V71" s="319"/>
      <c r="W71" s="77">
        <f t="shared" si="36"/>
        <v>0</v>
      </c>
      <c r="X71" s="77"/>
      <c r="Y71" s="77" t="e">
        <f>+'8_MP'!#REF!</f>
        <v>#REF!</v>
      </c>
      <c r="Z71" s="77" t="e">
        <f>+'8_MP'!#REF!</f>
        <v>#REF!</v>
      </c>
      <c r="AA71" s="77" t="e">
        <f>+'8_MP'!#REF!</f>
        <v>#REF!</v>
      </c>
      <c r="AB71" s="77" t="e">
        <f>+'8_MP'!#REF!</f>
        <v>#REF!</v>
      </c>
      <c r="AC71" s="77" t="e">
        <f>+'8_MP'!#REF!</f>
        <v>#REF!</v>
      </c>
      <c r="AE71" s="77" t="e">
        <f>+'8_MP'!#REF!</f>
        <v>#REF!</v>
      </c>
      <c r="AF71" s="77" t="e">
        <f>+'8_MP'!#REF!</f>
        <v>#REF!</v>
      </c>
      <c r="AG71" s="77" t="e">
        <f>+'8_MP'!#REF!</f>
        <v>#REF!</v>
      </c>
      <c r="AH71" s="77" t="e">
        <f>+'8_MP'!#REF!</f>
        <v>#REF!</v>
      </c>
      <c r="AI71" s="77" t="e">
        <f>+'8_MP'!#REF!</f>
        <v>#REF!</v>
      </c>
      <c r="AJ71" s="77" t="e">
        <f>+'8_MP'!#REF!</f>
        <v>#REF!</v>
      </c>
      <c r="AK71" s="77" t="e">
        <f>+'8_MP'!#REF!</f>
        <v>#REF!</v>
      </c>
      <c r="AL71" s="77" t="e">
        <f>+'8_MP'!#REF!</f>
        <v>#REF!</v>
      </c>
      <c r="AN71" s="77" t="e">
        <f>+'8_MP'!#REF!</f>
        <v>#REF!</v>
      </c>
      <c r="AO71" s="77" t="e">
        <f>+'8_MP'!#REF!</f>
        <v>#REF!</v>
      </c>
      <c r="AP71" s="77" t="e">
        <f>+'8_MP'!#REF!</f>
        <v>#REF!</v>
      </c>
      <c r="AQ71" s="77" t="e">
        <f>+'8_MP'!#REF!</f>
        <v>#REF!</v>
      </c>
      <c r="AR71" s="77" t="e">
        <f>+'8_MP'!#REF!</f>
        <v>#REF!</v>
      </c>
      <c r="AS71" s="77" t="e">
        <f>+'8_MP'!#REF!</f>
        <v>#REF!</v>
      </c>
      <c r="AT71" s="77" t="e">
        <f>+'8_MP'!#REF!</f>
        <v>#REF!</v>
      </c>
      <c r="AU71" s="77" t="e">
        <f>+'8_MP'!#REF!</f>
        <v>#REF!</v>
      </c>
    </row>
    <row r="72" spans="1:47" ht="14.25" customHeight="1" outlineLevel="1" x14ac:dyDescent="0.35">
      <c r="A72" s="325" t="e">
        <f>+'8_MP'!#REF!</f>
        <v>#REF!</v>
      </c>
      <c r="B72" s="94" t="e">
        <f>+'8_MP'!#REF!</f>
        <v>#REF!</v>
      </c>
      <c r="C72" s="319" t="e">
        <f>+'8_MP'!#REF!</f>
        <v>#REF!</v>
      </c>
      <c r="D72" s="319"/>
      <c r="E72" s="319"/>
      <c r="F72" s="319"/>
      <c r="G72" s="319"/>
      <c r="H72" s="319"/>
      <c r="I72" s="319"/>
      <c r="J72" s="77">
        <f t="shared" si="35"/>
        <v>0</v>
      </c>
      <c r="K72" s="319"/>
      <c r="L72" s="319"/>
      <c r="M72" s="319"/>
      <c r="N72" s="319"/>
      <c r="O72" s="319"/>
      <c r="P72" s="319"/>
      <c r="Q72" s="319"/>
      <c r="R72" s="319"/>
      <c r="S72" s="319"/>
      <c r="T72" s="319"/>
      <c r="U72" s="319"/>
      <c r="V72" s="319"/>
      <c r="W72" s="77">
        <f t="shared" si="36"/>
        <v>0</v>
      </c>
      <c r="X72" s="77"/>
      <c r="Y72" s="77" t="e">
        <f>+'8_MP'!#REF!</f>
        <v>#REF!</v>
      </c>
      <c r="Z72" s="77" t="e">
        <f>+'8_MP'!#REF!</f>
        <v>#REF!</v>
      </c>
      <c r="AA72" s="77" t="e">
        <f>+'8_MP'!#REF!</f>
        <v>#REF!</v>
      </c>
      <c r="AB72" s="77" t="e">
        <f>+'8_MP'!#REF!</f>
        <v>#REF!</v>
      </c>
      <c r="AC72" s="77" t="e">
        <f>+'8_MP'!#REF!</f>
        <v>#REF!</v>
      </c>
      <c r="AE72" s="77" t="e">
        <f>+'8_MP'!#REF!</f>
        <v>#REF!</v>
      </c>
      <c r="AF72" s="77" t="e">
        <f>+'8_MP'!#REF!</f>
        <v>#REF!</v>
      </c>
      <c r="AG72" s="77" t="e">
        <f>+'8_MP'!#REF!</f>
        <v>#REF!</v>
      </c>
      <c r="AH72" s="77" t="e">
        <f>+'8_MP'!#REF!</f>
        <v>#REF!</v>
      </c>
      <c r="AI72" s="77" t="e">
        <f>+'8_MP'!#REF!</f>
        <v>#REF!</v>
      </c>
      <c r="AJ72" s="77" t="e">
        <f>+'8_MP'!#REF!</f>
        <v>#REF!</v>
      </c>
      <c r="AK72" s="77" t="e">
        <f>+'8_MP'!#REF!</f>
        <v>#REF!</v>
      </c>
      <c r="AL72" s="77" t="e">
        <f>+'8_MP'!#REF!</f>
        <v>#REF!</v>
      </c>
      <c r="AN72" s="77" t="e">
        <f>+'8_MP'!#REF!</f>
        <v>#REF!</v>
      </c>
      <c r="AO72" s="77" t="e">
        <f>+'8_MP'!#REF!</f>
        <v>#REF!</v>
      </c>
      <c r="AP72" s="77" t="e">
        <f>+'8_MP'!#REF!</f>
        <v>#REF!</v>
      </c>
      <c r="AQ72" s="77" t="e">
        <f>+'8_MP'!#REF!</f>
        <v>#REF!</v>
      </c>
      <c r="AR72" s="77" t="e">
        <f>+'8_MP'!#REF!</f>
        <v>#REF!</v>
      </c>
      <c r="AS72" s="77" t="e">
        <f>+'8_MP'!#REF!</f>
        <v>#REF!</v>
      </c>
      <c r="AT72" s="77" t="e">
        <f>+'8_MP'!#REF!</f>
        <v>#REF!</v>
      </c>
      <c r="AU72" s="77" t="e">
        <f>+'8_MP'!#REF!</f>
        <v>#REF!</v>
      </c>
    </row>
    <row r="73" spans="1:47" ht="14.25" customHeight="1" outlineLevel="1" x14ac:dyDescent="0.35">
      <c r="A73" s="325" t="e">
        <f>+'8_MP'!#REF!</f>
        <v>#REF!</v>
      </c>
      <c r="B73" s="94" t="e">
        <f>+'8_MP'!#REF!</f>
        <v>#REF!</v>
      </c>
      <c r="C73" s="319" t="e">
        <f>+'8_MP'!#REF!</f>
        <v>#REF!</v>
      </c>
      <c r="D73" s="319"/>
      <c r="E73" s="319"/>
      <c r="F73" s="319"/>
      <c r="G73" s="319"/>
      <c r="H73" s="319"/>
      <c r="I73" s="319"/>
      <c r="J73" s="77">
        <f t="shared" si="35"/>
        <v>0</v>
      </c>
      <c r="K73" s="319"/>
      <c r="L73" s="319"/>
      <c r="M73" s="319"/>
      <c r="N73" s="319"/>
      <c r="O73" s="319"/>
      <c r="P73" s="319"/>
      <c r="Q73" s="319"/>
      <c r="R73" s="319"/>
      <c r="S73" s="319"/>
      <c r="T73" s="319"/>
      <c r="U73" s="319"/>
      <c r="V73" s="319"/>
      <c r="W73" s="77">
        <f t="shared" si="36"/>
        <v>0</v>
      </c>
      <c r="X73" s="77"/>
      <c r="Y73" s="77" t="e">
        <f>+'8_MP'!#REF!</f>
        <v>#REF!</v>
      </c>
      <c r="Z73" s="77" t="e">
        <f>+'8_MP'!#REF!</f>
        <v>#REF!</v>
      </c>
      <c r="AA73" s="77" t="e">
        <f>+'8_MP'!#REF!</f>
        <v>#REF!</v>
      </c>
      <c r="AB73" s="77" t="e">
        <f>+'8_MP'!#REF!</f>
        <v>#REF!</v>
      </c>
      <c r="AC73" s="77" t="e">
        <f>+'8_MP'!#REF!</f>
        <v>#REF!</v>
      </c>
      <c r="AE73" s="77" t="e">
        <f>+'8_MP'!#REF!</f>
        <v>#REF!</v>
      </c>
      <c r="AF73" s="77" t="e">
        <f>+'8_MP'!#REF!</f>
        <v>#REF!</v>
      </c>
      <c r="AG73" s="77" t="e">
        <f>+'8_MP'!#REF!</f>
        <v>#REF!</v>
      </c>
      <c r="AH73" s="77" t="e">
        <f>+'8_MP'!#REF!</f>
        <v>#REF!</v>
      </c>
      <c r="AI73" s="77" t="e">
        <f>+'8_MP'!#REF!</f>
        <v>#REF!</v>
      </c>
      <c r="AJ73" s="77" t="e">
        <f>+'8_MP'!#REF!</f>
        <v>#REF!</v>
      </c>
      <c r="AK73" s="77" t="e">
        <f>+'8_MP'!#REF!</f>
        <v>#REF!</v>
      </c>
      <c r="AL73" s="77" t="e">
        <f>+'8_MP'!#REF!</f>
        <v>#REF!</v>
      </c>
      <c r="AN73" s="77" t="e">
        <f>+'8_MP'!#REF!</f>
        <v>#REF!</v>
      </c>
      <c r="AO73" s="77" t="e">
        <f>+'8_MP'!#REF!</f>
        <v>#REF!</v>
      </c>
      <c r="AP73" s="77" t="e">
        <f>+'8_MP'!#REF!</f>
        <v>#REF!</v>
      </c>
      <c r="AQ73" s="77" t="e">
        <f>+'8_MP'!#REF!</f>
        <v>#REF!</v>
      </c>
      <c r="AR73" s="77" t="e">
        <f>+'8_MP'!#REF!</f>
        <v>#REF!</v>
      </c>
      <c r="AS73" s="77" t="e">
        <f>+'8_MP'!#REF!</f>
        <v>#REF!</v>
      </c>
      <c r="AT73" s="77" t="e">
        <f>+'8_MP'!#REF!</f>
        <v>#REF!</v>
      </c>
      <c r="AU73" s="77" t="e">
        <f>+'8_MP'!#REF!</f>
        <v>#REF!</v>
      </c>
    </row>
    <row r="74" spans="1:47" ht="14.25" customHeight="1" outlineLevel="1" x14ac:dyDescent="0.35">
      <c r="A74" s="325" t="e">
        <f>+'8_MP'!#REF!</f>
        <v>#REF!</v>
      </c>
      <c r="B74" s="94" t="e">
        <f>+'8_MP'!#REF!</f>
        <v>#REF!</v>
      </c>
      <c r="C74" s="319" t="e">
        <f>+'8_MP'!#REF!</f>
        <v>#REF!</v>
      </c>
      <c r="D74" s="319"/>
      <c r="E74" s="319"/>
      <c r="F74" s="319"/>
      <c r="G74" s="319"/>
      <c r="H74" s="319"/>
      <c r="I74" s="319"/>
      <c r="J74" s="77">
        <f t="shared" si="35"/>
        <v>0</v>
      </c>
      <c r="K74" s="319"/>
      <c r="L74" s="319"/>
      <c r="M74" s="319"/>
      <c r="N74" s="319"/>
      <c r="O74" s="319"/>
      <c r="P74" s="319"/>
      <c r="Q74" s="319"/>
      <c r="R74" s="319"/>
      <c r="S74" s="319"/>
      <c r="T74" s="319"/>
      <c r="U74" s="319"/>
      <c r="V74" s="319"/>
      <c r="W74" s="77">
        <f t="shared" si="36"/>
        <v>0</v>
      </c>
      <c r="X74" s="77"/>
      <c r="Y74" s="77" t="e">
        <f>+'8_MP'!#REF!</f>
        <v>#REF!</v>
      </c>
      <c r="Z74" s="77" t="e">
        <f>+'8_MP'!#REF!</f>
        <v>#REF!</v>
      </c>
      <c r="AA74" s="77" t="e">
        <f>+'8_MP'!#REF!</f>
        <v>#REF!</v>
      </c>
      <c r="AB74" s="77" t="e">
        <f>+'8_MP'!#REF!</f>
        <v>#REF!</v>
      </c>
      <c r="AC74" s="77" t="e">
        <f>+'8_MP'!#REF!</f>
        <v>#REF!</v>
      </c>
      <c r="AE74" s="77" t="e">
        <f>+'8_MP'!#REF!</f>
        <v>#REF!</v>
      </c>
      <c r="AF74" s="77" t="e">
        <f>+'8_MP'!#REF!</f>
        <v>#REF!</v>
      </c>
      <c r="AG74" s="77" t="e">
        <f>+'8_MP'!#REF!</f>
        <v>#REF!</v>
      </c>
      <c r="AH74" s="77" t="e">
        <f>+'8_MP'!#REF!</f>
        <v>#REF!</v>
      </c>
      <c r="AI74" s="77" t="e">
        <f>+'8_MP'!#REF!</f>
        <v>#REF!</v>
      </c>
      <c r="AJ74" s="77" t="e">
        <f>+'8_MP'!#REF!</f>
        <v>#REF!</v>
      </c>
      <c r="AK74" s="77" t="e">
        <f>+'8_MP'!#REF!</f>
        <v>#REF!</v>
      </c>
      <c r="AL74" s="77" t="e">
        <f>+'8_MP'!#REF!</f>
        <v>#REF!</v>
      </c>
      <c r="AN74" s="77" t="e">
        <f>+'8_MP'!#REF!</f>
        <v>#REF!</v>
      </c>
      <c r="AO74" s="77" t="e">
        <f>+'8_MP'!#REF!</f>
        <v>#REF!</v>
      </c>
      <c r="AP74" s="77" t="e">
        <f>+'8_MP'!#REF!</f>
        <v>#REF!</v>
      </c>
      <c r="AQ74" s="77" t="e">
        <f>+'8_MP'!#REF!</f>
        <v>#REF!</v>
      </c>
      <c r="AR74" s="77" t="e">
        <f>+'8_MP'!#REF!</f>
        <v>#REF!</v>
      </c>
      <c r="AS74" s="77" t="e">
        <f>+'8_MP'!#REF!</f>
        <v>#REF!</v>
      </c>
      <c r="AT74" s="77" t="e">
        <f>+'8_MP'!#REF!</f>
        <v>#REF!</v>
      </c>
      <c r="AU74" s="77" t="e">
        <f>+'8_MP'!#REF!</f>
        <v>#REF!</v>
      </c>
    </row>
    <row r="75" spans="1:47" ht="14.25" customHeight="1" outlineLevel="1" x14ac:dyDescent="0.35">
      <c r="A75" s="325" t="e">
        <f>+'8_MP'!#REF!</f>
        <v>#REF!</v>
      </c>
      <c r="B75" s="94" t="e">
        <f>+'8_MP'!#REF!</f>
        <v>#REF!</v>
      </c>
      <c r="C75" s="319" t="e">
        <f>+'8_MP'!#REF!</f>
        <v>#REF!</v>
      </c>
      <c r="D75" s="319"/>
      <c r="E75" s="319"/>
      <c r="F75" s="319"/>
      <c r="G75" s="319"/>
      <c r="H75" s="319"/>
      <c r="I75" s="319"/>
      <c r="J75" s="77">
        <f t="shared" si="35"/>
        <v>0</v>
      </c>
      <c r="K75" s="319"/>
      <c r="L75" s="319"/>
      <c r="M75" s="319"/>
      <c r="N75" s="319"/>
      <c r="O75" s="319"/>
      <c r="P75" s="319"/>
      <c r="Q75" s="319"/>
      <c r="R75" s="319"/>
      <c r="S75" s="319"/>
      <c r="T75" s="319"/>
      <c r="U75" s="319"/>
      <c r="V75" s="319"/>
      <c r="W75" s="77">
        <f t="shared" si="36"/>
        <v>0</v>
      </c>
      <c r="X75" s="77"/>
      <c r="Y75" s="77" t="e">
        <f>+'8_MP'!#REF!</f>
        <v>#REF!</v>
      </c>
      <c r="Z75" s="77" t="e">
        <f>+'8_MP'!#REF!</f>
        <v>#REF!</v>
      </c>
      <c r="AA75" s="77" t="e">
        <f>+'8_MP'!#REF!</f>
        <v>#REF!</v>
      </c>
      <c r="AB75" s="77" t="e">
        <f>+'8_MP'!#REF!</f>
        <v>#REF!</v>
      </c>
      <c r="AC75" s="77" t="e">
        <f>+'8_MP'!#REF!</f>
        <v>#REF!</v>
      </c>
      <c r="AE75" s="77" t="e">
        <f>+'8_MP'!#REF!</f>
        <v>#REF!</v>
      </c>
      <c r="AF75" s="77" t="e">
        <f>+'8_MP'!#REF!</f>
        <v>#REF!</v>
      </c>
      <c r="AG75" s="77" t="e">
        <f>+'8_MP'!#REF!</f>
        <v>#REF!</v>
      </c>
      <c r="AH75" s="77" t="e">
        <f>+'8_MP'!#REF!</f>
        <v>#REF!</v>
      </c>
      <c r="AI75" s="77" t="e">
        <f>+'8_MP'!#REF!</f>
        <v>#REF!</v>
      </c>
      <c r="AJ75" s="77" t="e">
        <f>+'8_MP'!#REF!</f>
        <v>#REF!</v>
      </c>
      <c r="AK75" s="77" t="e">
        <f>+'8_MP'!#REF!</f>
        <v>#REF!</v>
      </c>
      <c r="AL75" s="77" t="e">
        <f>+'8_MP'!#REF!</f>
        <v>#REF!</v>
      </c>
      <c r="AN75" s="77" t="e">
        <f>+'8_MP'!#REF!</f>
        <v>#REF!</v>
      </c>
      <c r="AO75" s="77" t="e">
        <f>+'8_MP'!#REF!</f>
        <v>#REF!</v>
      </c>
      <c r="AP75" s="77" t="e">
        <f>+'8_MP'!#REF!</f>
        <v>#REF!</v>
      </c>
      <c r="AQ75" s="77" t="e">
        <f>+'8_MP'!#REF!</f>
        <v>#REF!</v>
      </c>
      <c r="AR75" s="77" t="e">
        <f>+'8_MP'!#REF!</f>
        <v>#REF!</v>
      </c>
      <c r="AS75" s="77" t="e">
        <f>+'8_MP'!#REF!</f>
        <v>#REF!</v>
      </c>
      <c r="AT75" s="77" t="e">
        <f>+'8_MP'!#REF!</f>
        <v>#REF!</v>
      </c>
      <c r="AU75" s="77" t="e">
        <f>+'8_MP'!#REF!</f>
        <v>#REF!</v>
      </c>
    </row>
    <row r="76" spans="1:47" ht="14.25" customHeight="1" outlineLevel="1" x14ac:dyDescent="0.35">
      <c r="A76" s="325" t="e">
        <f>+'8_MP'!#REF!</f>
        <v>#REF!</v>
      </c>
      <c r="B76" s="94" t="e">
        <f>+'8_MP'!#REF!</f>
        <v>#REF!</v>
      </c>
      <c r="C76" s="319" t="e">
        <f>+'8_MP'!#REF!</f>
        <v>#REF!</v>
      </c>
      <c r="D76" s="319"/>
      <c r="E76" s="319"/>
      <c r="F76" s="319"/>
      <c r="G76" s="319"/>
      <c r="H76" s="319"/>
      <c r="I76" s="319"/>
      <c r="J76" s="77"/>
      <c r="K76" s="319"/>
      <c r="L76" s="319"/>
      <c r="M76" s="319"/>
      <c r="N76" s="319"/>
      <c r="O76" s="319"/>
      <c r="P76" s="319"/>
      <c r="Q76" s="319"/>
      <c r="R76" s="319"/>
      <c r="S76" s="319"/>
      <c r="T76" s="319"/>
      <c r="U76" s="319"/>
      <c r="V76" s="319"/>
      <c r="W76" s="77"/>
      <c r="X76" s="77"/>
      <c r="Y76" s="77" t="e">
        <f>+'8_MP'!#REF!</f>
        <v>#REF!</v>
      </c>
      <c r="Z76" s="77" t="e">
        <f>+'8_MP'!#REF!</f>
        <v>#REF!</v>
      </c>
      <c r="AA76" s="77" t="e">
        <f>+'8_MP'!#REF!</f>
        <v>#REF!</v>
      </c>
      <c r="AB76" s="77" t="e">
        <f>+'8_MP'!#REF!</f>
        <v>#REF!</v>
      </c>
      <c r="AC76" s="77" t="e">
        <f>+'8_MP'!#REF!</f>
        <v>#REF!</v>
      </c>
      <c r="AE76" s="77" t="e">
        <f>+'8_MP'!#REF!</f>
        <v>#REF!</v>
      </c>
      <c r="AF76" s="77" t="e">
        <f>+'8_MP'!#REF!</f>
        <v>#REF!</v>
      </c>
      <c r="AG76" s="77" t="e">
        <f>+'8_MP'!#REF!</f>
        <v>#REF!</v>
      </c>
      <c r="AH76" s="77" t="e">
        <f>+'8_MP'!#REF!</f>
        <v>#REF!</v>
      </c>
      <c r="AI76" s="77" t="e">
        <f>+'8_MP'!#REF!</f>
        <v>#REF!</v>
      </c>
      <c r="AJ76" s="77" t="e">
        <f>+'8_MP'!#REF!</f>
        <v>#REF!</v>
      </c>
      <c r="AK76" s="77" t="e">
        <f>+'8_MP'!#REF!</f>
        <v>#REF!</v>
      </c>
      <c r="AL76" s="77" t="e">
        <f>+'8_MP'!#REF!</f>
        <v>#REF!</v>
      </c>
      <c r="AN76" s="77" t="e">
        <f>+'8_MP'!#REF!</f>
        <v>#REF!</v>
      </c>
      <c r="AO76" s="77" t="e">
        <f>+'8_MP'!#REF!</f>
        <v>#REF!</v>
      </c>
      <c r="AP76" s="77" t="e">
        <f>+'8_MP'!#REF!</f>
        <v>#REF!</v>
      </c>
      <c r="AQ76" s="77" t="e">
        <f>+'8_MP'!#REF!</f>
        <v>#REF!</v>
      </c>
      <c r="AR76" s="77" t="e">
        <f>+'8_MP'!#REF!</f>
        <v>#REF!</v>
      </c>
      <c r="AS76" s="77" t="e">
        <f>+'8_MP'!#REF!</f>
        <v>#REF!</v>
      </c>
      <c r="AT76" s="77" t="e">
        <f>+'8_MP'!#REF!</f>
        <v>#REF!</v>
      </c>
      <c r="AU76" s="77" t="e">
        <f>+'8_MP'!#REF!</f>
        <v>#REF!</v>
      </c>
    </row>
    <row r="77" spans="1:47" ht="14.25" customHeight="1" x14ac:dyDescent="0.35">
      <c r="A77" s="85" t="e">
        <f>+'8_MP'!#REF!</f>
        <v>#REF!</v>
      </c>
      <c r="B77" s="111" t="e">
        <f>+'8_MP'!#REF!</f>
        <v>#REF!</v>
      </c>
      <c r="C77" s="86" t="e">
        <f>+'8_MP'!#REF!</f>
        <v>#REF!</v>
      </c>
      <c r="D77" s="86">
        <f t="shared" ref="D77:I77" si="37">SUM(D78:D87)</f>
        <v>0</v>
      </c>
      <c r="E77" s="86">
        <f t="shared" si="37"/>
        <v>0</v>
      </c>
      <c r="F77" s="86">
        <f t="shared" si="37"/>
        <v>0</v>
      </c>
      <c r="G77" s="86">
        <f t="shared" si="37"/>
        <v>0</v>
      </c>
      <c r="H77" s="86">
        <f t="shared" si="37"/>
        <v>0</v>
      </c>
      <c r="I77" s="86">
        <f t="shared" si="37"/>
        <v>0</v>
      </c>
      <c r="J77" s="86">
        <f t="shared" ref="J77:J108" si="38">SUM(D77:I77)</f>
        <v>0</v>
      </c>
      <c r="K77" s="86">
        <f t="shared" ref="K77:V77" si="39">SUM(K78:K87)</f>
        <v>0</v>
      </c>
      <c r="L77" s="86">
        <f t="shared" si="39"/>
        <v>0</v>
      </c>
      <c r="M77" s="86">
        <f t="shared" si="39"/>
        <v>0</v>
      </c>
      <c r="N77" s="86">
        <f t="shared" si="39"/>
        <v>0</v>
      </c>
      <c r="O77" s="86">
        <f t="shared" si="39"/>
        <v>0</v>
      </c>
      <c r="P77" s="86">
        <f t="shared" si="39"/>
        <v>0</v>
      </c>
      <c r="Q77" s="86">
        <f t="shared" si="39"/>
        <v>0</v>
      </c>
      <c r="R77" s="86">
        <f t="shared" si="39"/>
        <v>0</v>
      </c>
      <c r="S77" s="86">
        <f t="shared" si="39"/>
        <v>0</v>
      </c>
      <c r="T77" s="86">
        <f t="shared" si="39"/>
        <v>0</v>
      </c>
      <c r="U77" s="86">
        <f t="shared" si="39"/>
        <v>0</v>
      </c>
      <c r="V77" s="86">
        <f t="shared" si="39"/>
        <v>0</v>
      </c>
      <c r="W77" s="86">
        <f t="shared" ref="W77:W140" si="40">SUM(K77:V77)</f>
        <v>0</v>
      </c>
      <c r="X77" s="86" t="e">
        <f>+'8_MP'!#REF!</f>
        <v>#REF!</v>
      </c>
      <c r="Y77" s="86" t="e">
        <f>+'8_MP'!#REF!</f>
        <v>#REF!</v>
      </c>
      <c r="Z77" s="86" t="e">
        <f>+'8_MP'!#REF!</f>
        <v>#REF!</v>
      </c>
      <c r="AA77" s="86" t="e">
        <f>+'8_MP'!#REF!</f>
        <v>#REF!</v>
      </c>
      <c r="AB77" s="86" t="e">
        <f>+'8_MP'!#REF!</f>
        <v>#REF!</v>
      </c>
      <c r="AC77" s="86" t="e">
        <f>+'8_MP'!#REF!</f>
        <v>#REF!</v>
      </c>
      <c r="AE77" s="86" t="e">
        <f>+'8_MP'!#REF!</f>
        <v>#REF!</v>
      </c>
      <c r="AF77" s="86" t="e">
        <f>+'8_MP'!#REF!</f>
        <v>#REF!</v>
      </c>
      <c r="AG77" s="86" t="e">
        <f>+'8_MP'!#REF!</f>
        <v>#REF!</v>
      </c>
      <c r="AH77" s="86" t="e">
        <f>+'8_MP'!#REF!</f>
        <v>#REF!</v>
      </c>
      <c r="AI77" s="86" t="e">
        <f>+'8_MP'!#REF!</f>
        <v>#REF!</v>
      </c>
      <c r="AJ77" s="86" t="e">
        <f>+'8_MP'!#REF!</f>
        <v>#REF!</v>
      </c>
      <c r="AK77" s="86" t="e">
        <f>+'8_MP'!#REF!</f>
        <v>#REF!</v>
      </c>
      <c r="AL77" s="86" t="e">
        <f>+'8_MP'!#REF!</f>
        <v>#REF!</v>
      </c>
      <c r="AN77" s="86" t="e">
        <f>+'8_MP'!#REF!</f>
        <v>#REF!</v>
      </c>
      <c r="AO77" s="86" t="e">
        <f>+'8_MP'!#REF!</f>
        <v>#REF!</v>
      </c>
      <c r="AP77" s="86" t="e">
        <f>+'8_MP'!#REF!</f>
        <v>#REF!</v>
      </c>
      <c r="AQ77" s="86" t="e">
        <f>+'8_MP'!#REF!</f>
        <v>#REF!</v>
      </c>
      <c r="AR77" s="86" t="e">
        <f>+'8_MP'!#REF!</f>
        <v>#REF!</v>
      </c>
      <c r="AS77" s="86" t="e">
        <f>+'8_MP'!#REF!</f>
        <v>#REF!</v>
      </c>
      <c r="AT77" s="86" t="e">
        <f>+'8_MP'!#REF!</f>
        <v>#REF!</v>
      </c>
      <c r="AU77" s="86" t="e">
        <f>+'8_MP'!#REF!</f>
        <v>#REF!</v>
      </c>
    </row>
    <row r="78" spans="1:47" ht="14.25" customHeight="1" outlineLevel="1" x14ac:dyDescent="0.35">
      <c r="A78" s="120" t="e">
        <f>+'8_MP'!#REF!</f>
        <v>#REF!</v>
      </c>
      <c r="B78" s="130" t="e">
        <f>+'8_MP'!#REF!</f>
        <v>#REF!</v>
      </c>
      <c r="C78" s="77" t="e">
        <f>+'8_MP'!#REF!</f>
        <v>#REF!</v>
      </c>
      <c r="D78" s="319"/>
      <c r="E78" s="319"/>
      <c r="F78" s="319"/>
      <c r="G78" s="319"/>
      <c r="H78" s="319"/>
      <c r="I78" s="319"/>
      <c r="J78" s="77">
        <f t="shared" si="38"/>
        <v>0</v>
      </c>
      <c r="K78" s="319"/>
      <c r="L78" s="319"/>
      <c r="M78" s="319"/>
      <c r="N78" s="319"/>
      <c r="O78" s="319"/>
      <c r="P78" s="319"/>
      <c r="Q78" s="319"/>
      <c r="R78" s="319"/>
      <c r="S78" s="319"/>
      <c r="T78" s="319"/>
      <c r="U78" s="319"/>
      <c r="V78" s="319"/>
      <c r="W78" s="77">
        <f t="shared" si="40"/>
        <v>0</v>
      </c>
      <c r="X78" s="77" t="e">
        <f>+'8_MP'!#REF!</f>
        <v>#REF!</v>
      </c>
      <c r="Y78" s="77" t="e">
        <f>+'8_MP'!#REF!</f>
        <v>#REF!</v>
      </c>
      <c r="Z78" s="77" t="e">
        <f>+'8_MP'!#REF!</f>
        <v>#REF!</v>
      </c>
      <c r="AA78" s="77" t="e">
        <f>+'8_MP'!#REF!</f>
        <v>#REF!</v>
      </c>
      <c r="AB78" s="77" t="e">
        <f>+'8_MP'!#REF!</f>
        <v>#REF!</v>
      </c>
      <c r="AC78" s="77" t="e">
        <f>+'8_MP'!#REF!</f>
        <v>#REF!</v>
      </c>
      <c r="AE78" s="77" t="e">
        <f>+'8_MP'!#REF!</f>
        <v>#REF!</v>
      </c>
      <c r="AF78" s="77" t="e">
        <f>+'8_MP'!#REF!</f>
        <v>#REF!</v>
      </c>
      <c r="AG78" s="77" t="e">
        <f>+'8_MP'!#REF!</f>
        <v>#REF!</v>
      </c>
      <c r="AH78" s="77" t="e">
        <f>+'8_MP'!#REF!</f>
        <v>#REF!</v>
      </c>
      <c r="AI78" s="77" t="e">
        <f>+'8_MP'!#REF!</f>
        <v>#REF!</v>
      </c>
      <c r="AJ78" s="77" t="e">
        <f>+'8_MP'!#REF!</f>
        <v>#REF!</v>
      </c>
      <c r="AK78" s="77" t="e">
        <f>+'8_MP'!#REF!</f>
        <v>#REF!</v>
      </c>
      <c r="AL78" s="77" t="e">
        <f>+'8_MP'!#REF!</f>
        <v>#REF!</v>
      </c>
      <c r="AN78" s="77" t="e">
        <f>+'8_MP'!#REF!</f>
        <v>#REF!</v>
      </c>
      <c r="AO78" s="77" t="e">
        <f>+'8_MP'!#REF!</f>
        <v>#REF!</v>
      </c>
      <c r="AP78" s="77" t="e">
        <f>+'8_MP'!#REF!</f>
        <v>#REF!</v>
      </c>
      <c r="AQ78" s="77" t="e">
        <f>+'8_MP'!#REF!</f>
        <v>#REF!</v>
      </c>
      <c r="AR78" s="77" t="e">
        <f>+'8_MP'!#REF!</f>
        <v>#REF!</v>
      </c>
      <c r="AS78" s="77" t="e">
        <f>+'8_MP'!#REF!</f>
        <v>#REF!</v>
      </c>
      <c r="AT78" s="77" t="e">
        <f>+'8_MP'!#REF!</f>
        <v>#REF!</v>
      </c>
      <c r="AU78" s="77" t="e">
        <f>+'8_MP'!#REF!</f>
        <v>#REF!</v>
      </c>
    </row>
    <row r="79" spans="1:47" ht="14.25" customHeight="1" outlineLevel="1" x14ac:dyDescent="0.35">
      <c r="A79" s="120" t="e">
        <f>+'8_MP'!#REF!</f>
        <v>#REF!</v>
      </c>
      <c r="B79" s="91" t="e">
        <f>+'8_MP'!#REF!</f>
        <v>#REF!</v>
      </c>
      <c r="C79" s="77" t="e">
        <f>+'8_MP'!#REF!</f>
        <v>#REF!</v>
      </c>
      <c r="D79" s="319"/>
      <c r="E79" s="319"/>
      <c r="F79" s="319"/>
      <c r="G79" s="319"/>
      <c r="H79" s="319"/>
      <c r="I79" s="319"/>
      <c r="J79" s="77">
        <f t="shared" si="38"/>
        <v>0</v>
      </c>
      <c r="K79" s="319"/>
      <c r="L79" s="319"/>
      <c r="M79" s="319"/>
      <c r="N79" s="319"/>
      <c r="O79" s="319"/>
      <c r="P79" s="319"/>
      <c r="Q79" s="319"/>
      <c r="R79" s="319"/>
      <c r="S79" s="319"/>
      <c r="T79" s="319"/>
      <c r="U79" s="319"/>
      <c r="V79" s="319"/>
      <c r="W79" s="77">
        <f t="shared" si="40"/>
        <v>0</v>
      </c>
      <c r="X79" s="77" t="e">
        <f>+'8_MP'!#REF!</f>
        <v>#REF!</v>
      </c>
      <c r="Y79" s="77" t="e">
        <f>+'8_MP'!#REF!</f>
        <v>#REF!</v>
      </c>
      <c r="Z79" s="77" t="e">
        <f>+'8_MP'!#REF!</f>
        <v>#REF!</v>
      </c>
      <c r="AA79" s="77" t="e">
        <f>+'8_MP'!#REF!</f>
        <v>#REF!</v>
      </c>
      <c r="AB79" s="77" t="e">
        <f>+'8_MP'!#REF!</f>
        <v>#REF!</v>
      </c>
      <c r="AC79" s="77" t="e">
        <f>+'8_MP'!#REF!</f>
        <v>#REF!</v>
      </c>
      <c r="AE79" s="77" t="e">
        <f>+'8_MP'!#REF!</f>
        <v>#REF!</v>
      </c>
      <c r="AF79" s="77" t="e">
        <f>+'8_MP'!#REF!</f>
        <v>#REF!</v>
      </c>
      <c r="AG79" s="77" t="e">
        <f>+'8_MP'!#REF!</f>
        <v>#REF!</v>
      </c>
      <c r="AH79" s="77" t="e">
        <f>+'8_MP'!#REF!</f>
        <v>#REF!</v>
      </c>
      <c r="AI79" s="77" t="e">
        <f>+'8_MP'!#REF!</f>
        <v>#REF!</v>
      </c>
      <c r="AJ79" s="77" t="e">
        <f>+'8_MP'!#REF!</f>
        <v>#REF!</v>
      </c>
      <c r="AK79" s="77" t="e">
        <f>+'8_MP'!#REF!</f>
        <v>#REF!</v>
      </c>
      <c r="AL79" s="77" t="e">
        <f>+'8_MP'!#REF!</f>
        <v>#REF!</v>
      </c>
      <c r="AN79" s="77" t="e">
        <f>+'8_MP'!#REF!</f>
        <v>#REF!</v>
      </c>
      <c r="AO79" s="77" t="e">
        <f>+'8_MP'!#REF!</f>
        <v>#REF!</v>
      </c>
      <c r="AP79" s="77" t="e">
        <f>+'8_MP'!#REF!</f>
        <v>#REF!</v>
      </c>
      <c r="AQ79" s="77" t="e">
        <f>+'8_MP'!#REF!</f>
        <v>#REF!</v>
      </c>
      <c r="AR79" s="77" t="e">
        <f>+'8_MP'!#REF!</f>
        <v>#REF!</v>
      </c>
      <c r="AS79" s="77" t="e">
        <f>+'8_MP'!#REF!</f>
        <v>#REF!</v>
      </c>
      <c r="AT79" s="77" t="e">
        <f>+'8_MP'!#REF!</f>
        <v>#REF!</v>
      </c>
      <c r="AU79" s="77" t="e">
        <f>+'8_MP'!#REF!</f>
        <v>#REF!</v>
      </c>
    </row>
    <row r="80" spans="1:47" ht="14.25" customHeight="1" outlineLevel="1" x14ac:dyDescent="0.35">
      <c r="A80" s="120" t="e">
        <f>+'8_MP'!#REF!</f>
        <v>#REF!</v>
      </c>
      <c r="B80" s="91" t="e">
        <f>+'8_MP'!#REF!</f>
        <v>#REF!</v>
      </c>
      <c r="C80" s="77" t="e">
        <f>+'8_MP'!#REF!</f>
        <v>#REF!</v>
      </c>
      <c r="D80" s="319"/>
      <c r="E80" s="319"/>
      <c r="F80" s="319"/>
      <c r="G80" s="319"/>
      <c r="H80" s="319"/>
      <c r="I80" s="319"/>
      <c r="J80" s="77">
        <f t="shared" si="38"/>
        <v>0</v>
      </c>
      <c r="K80" s="319"/>
      <c r="L80" s="319"/>
      <c r="M80" s="319"/>
      <c r="N80" s="319"/>
      <c r="O80" s="319"/>
      <c r="P80" s="319"/>
      <c r="Q80" s="319"/>
      <c r="R80" s="319"/>
      <c r="S80" s="319"/>
      <c r="T80" s="319"/>
      <c r="U80" s="319"/>
      <c r="V80" s="319"/>
      <c r="W80" s="77">
        <f t="shared" si="40"/>
        <v>0</v>
      </c>
      <c r="X80" s="77" t="e">
        <f>+'8_MP'!#REF!</f>
        <v>#REF!</v>
      </c>
      <c r="Y80" s="77" t="e">
        <f>+'8_MP'!#REF!</f>
        <v>#REF!</v>
      </c>
      <c r="Z80" s="77" t="e">
        <f>+'8_MP'!#REF!</f>
        <v>#REF!</v>
      </c>
      <c r="AA80" s="77" t="e">
        <f>+'8_MP'!#REF!</f>
        <v>#REF!</v>
      </c>
      <c r="AB80" s="77" t="e">
        <f>+'8_MP'!#REF!</f>
        <v>#REF!</v>
      </c>
      <c r="AC80" s="77" t="e">
        <f>+'8_MP'!#REF!</f>
        <v>#REF!</v>
      </c>
      <c r="AE80" s="77" t="e">
        <f>+'8_MP'!#REF!</f>
        <v>#REF!</v>
      </c>
      <c r="AF80" s="77" t="e">
        <f>+'8_MP'!#REF!</f>
        <v>#REF!</v>
      </c>
      <c r="AG80" s="77" t="e">
        <f>+'8_MP'!#REF!</f>
        <v>#REF!</v>
      </c>
      <c r="AH80" s="77" t="e">
        <f>+'8_MP'!#REF!</f>
        <v>#REF!</v>
      </c>
      <c r="AI80" s="77" t="e">
        <f>+'8_MP'!#REF!</f>
        <v>#REF!</v>
      </c>
      <c r="AJ80" s="77" t="e">
        <f>+'8_MP'!#REF!</f>
        <v>#REF!</v>
      </c>
      <c r="AK80" s="77" t="e">
        <f>+'8_MP'!#REF!</f>
        <v>#REF!</v>
      </c>
      <c r="AL80" s="77" t="e">
        <f>+'8_MP'!#REF!</f>
        <v>#REF!</v>
      </c>
      <c r="AN80" s="77" t="e">
        <f>+'8_MP'!#REF!</f>
        <v>#REF!</v>
      </c>
      <c r="AO80" s="77" t="e">
        <f>+'8_MP'!#REF!</f>
        <v>#REF!</v>
      </c>
      <c r="AP80" s="77" t="e">
        <f>+'8_MP'!#REF!</f>
        <v>#REF!</v>
      </c>
      <c r="AQ80" s="77" t="e">
        <f>+'8_MP'!#REF!</f>
        <v>#REF!</v>
      </c>
      <c r="AR80" s="77" t="e">
        <f>+'8_MP'!#REF!</f>
        <v>#REF!</v>
      </c>
      <c r="AS80" s="77" t="e">
        <f>+'8_MP'!#REF!</f>
        <v>#REF!</v>
      </c>
      <c r="AT80" s="77" t="e">
        <f>+'8_MP'!#REF!</f>
        <v>#REF!</v>
      </c>
      <c r="AU80" s="77" t="e">
        <f>+'8_MP'!#REF!</f>
        <v>#REF!</v>
      </c>
    </row>
    <row r="81" spans="1:47" ht="14.25" customHeight="1" outlineLevel="1" x14ac:dyDescent="0.35">
      <c r="A81" s="120" t="e">
        <f>+'8_MP'!#REF!</f>
        <v>#REF!</v>
      </c>
      <c r="B81" s="91" t="e">
        <f>+'8_MP'!#REF!</f>
        <v>#REF!</v>
      </c>
      <c r="C81" s="77" t="e">
        <f>+'8_MP'!#REF!</f>
        <v>#REF!</v>
      </c>
      <c r="D81" s="319"/>
      <c r="E81" s="319"/>
      <c r="F81" s="319"/>
      <c r="G81" s="319"/>
      <c r="H81" s="319"/>
      <c r="I81" s="319"/>
      <c r="J81" s="77">
        <f t="shared" si="38"/>
        <v>0</v>
      </c>
      <c r="K81" s="319"/>
      <c r="L81" s="319"/>
      <c r="M81" s="319"/>
      <c r="N81" s="319"/>
      <c r="O81" s="319"/>
      <c r="P81" s="319"/>
      <c r="Q81" s="319"/>
      <c r="R81" s="319"/>
      <c r="S81" s="319"/>
      <c r="T81" s="319"/>
      <c r="U81" s="319"/>
      <c r="V81" s="319"/>
      <c r="W81" s="77">
        <f t="shared" si="40"/>
        <v>0</v>
      </c>
      <c r="X81" s="77" t="e">
        <f>+'8_MP'!#REF!</f>
        <v>#REF!</v>
      </c>
      <c r="Y81" s="77" t="e">
        <f>+'8_MP'!#REF!</f>
        <v>#REF!</v>
      </c>
      <c r="Z81" s="77" t="e">
        <f>+'8_MP'!#REF!</f>
        <v>#REF!</v>
      </c>
      <c r="AA81" s="77" t="e">
        <f>+'8_MP'!#REF!</f>
        <v>#REF!</v>
      </c>
      <c r="AB81" s="77" t="e">
        <f>+'8_MP'!#REF!</f>
        <v>#REF!</v>
      </c>
      <c r="AC81" s="77" t="e">
        <f>+'8_MP'!#REF!</f>
        <v>#REF!</v>
      </c>
      <c r="AE81" s="77" t="e">
        <f>+'8_MP'!#REF!</f>
        <v>#REF!</v>
      </c>
      <c r="AF81" s="77" t="e">
        <f>+'8_MP'!#REF!</f>
        <v>#REF!</v>
      </c>
      <c r="AG81" s="77" t="e">
        <f>+'8_MP'!#REF!</f>
        <v>#REF!</v>
      </c>
      <c r="AH81" s="77" t="e">
        <f>+'8_MP'!#REF!</f>
        <v>#REF!</v>
      </c>
      <c r="AI81" s="77" t="e">
        <f>+'8_MP'!#REF!</f>
        <v>#REF!</v>
      </c>
      <c r="AJ81" s="77" t="e">
        <f>+'8_MP'!#REF!</f>
        <v>#REF!</v>
      </c>
      <c r="AK81" s="77" t="e">
        <f>+'8_MP'!#REF!</f>
        <v>#REF!</v>
      </c>
      <c r="AL81" s="77" t="e">
        <f>+'8_MP'!#REF!</f>
        <v>#REF!</v>
      </c>
      <c r="AN81" s="77" t="e">
        <f>+'8_MP'!#REF!</f>
        <v>#REF!</v>
      </c>
      <c r="AO81" s="77" t="e">
        <f>+'8_MP'!#REF!</f>
        <v>#REF!</v>
      </c>
      <c r="AP81" s="77" t="e">
        <f>+'8_MP'!#REF!</f>
        <v>#REF!</v>
      </c>
      <c r="AQ81" s="77" t="e">
        <f>+'8_MP'!#REF!</f>
        <v>#REF!</v>
      </c>
      <c r="AR81" s="77" t="e">
        <f>+'8_MP'!#REF!</f>
        <v>#REF!</v>
      </c>
      <c r="AS81" s="77" t="e">
        <f>+'8_MP'!#REF!</f>
        <v>#REF!</v>
      </c>
      <c r="AT81" s="77" t="e">
        <f>+'8_MP'!#REF!</f>
        <v>#REF!</v>
      </c>
      <c r="AU81" s="77" t="e">
        <f>+'8_MP'!#REF!</f>
        <v>#REF!</v>
      </c>
    </row>
    <row r="82" spans="1:47" ht="14.25" customHeight="1" outlineLevel="1" x14ac:dyDescent="0.35">
      <c r="A82" s="120" t="e">
        <f>+'8_MP'!#REF!</f>
        <v>#REF!</v>
      </c>
      <c r="B82" s="91" t="e">
        <f>+'8_MP'!#REF!</f>
        <v>#REF!</v>
      </c>
      <c r="C82" s="77" t="e">
        <f>+'8_MP'!#REF!</f>
        <v>#REF!</v>
      </c>
      <c r="D82" s="319"/>
      <c r="E82" s="319"/>
      <c r="F82" s="319"/>
      <c r="G82" s="319"/>
      <c r="H82" s="319"/>
      <c r="I82" s="319"/>
      <c r="J82" s="77">
        <f t="shared" si="38"/>
        <v>0</v>
      </c>
      <c r="K82" s="319"/>
      <c r="L82" s="319"/>
      <c r="M82" s="319"/>
      <c r="N82" s="319"/>
      <c r="O82" s="319"/>
      <c r="P82" s="319"/>
      <c r="Q82" s="319"/>
      <c r="R82" s="319"/>
      <c r="S82" s="319"/>
      <c r="T82" s="319"/>
      <c r="U82" s="319"/>
      <c r="V82" s="319"/>
      <c r="W82" s="77">
        <f t="shared" si="40"/>
        <v>0</v>
      </c>
      <c r="X82" s="77" t="e">
        <f>+'8_MP'!#REF!</f>
        <v>#REF!</v>
      </c>
      <c r="Y82" s="77" t="e">
        <f>+'8_MP'!#REF!</f>
        <v>#REF!</v>
      </c>
      <c r="Z82" s="77" t="e">
        <f>+'8_MP'!#REF!</f>
        <v>#REF!</v>
      </c>
      <c r="AA82" s="77" t="e">
        <f>+'8_MP'!#REF!</f>
        <v>#REF!</v>
      </c>
      <c r="AB82" s="77" t="e">
        <f>+'8_MP'!#REF!</f>
        <v>#REF!</v>
      </c>
      <c r="AC82" s="77" t="e">
        <f>+'8_MP'!#REF!</f>
        <v>#REF!</v>
      </c>
      <c r="AE82" s="77" t="e">
        <f>+'8_MP'!#REF!</f>
        <v>#REF!</v>
      </c>
      <c r="AF82" s="77" t="e">
        <f>+'8_MP'!#REF!</f>
        <v>#REF!</v>
      </c>
      <c r="AG82" s="77" t="e">
        <f>+'8_MP'!#REF!</f>
        <v>#REF!</v>
      </c>
      <c r="AH82" s="77" t="e">
        <f>+'8_MP'!#REF!</f>
        <v>#REF!</v>
      </c>
      <c r="AI82" s="77" t="e">
        <f>+'8_MP'!#REF!</f>
        <v>#REF!</v>
      </c>
      <c r="AJ82" s="77" t="e">
        <f>+'8_MP'!#REF!</f>
        <v>#REF!</v>
      </c>
      <c r="AK82" s="77" t="e">
        <f>+'8_MP'!#REF!</f>
        <v>#REF!</v>
      </c>
      <c r="AL82" s="77" t="e">
        <f>+'8_MP'!#REF!</f>
        <v>#REF!</v>
      </c>
      <c r="AN82" s="77" t="e">
        <f>+'8_MP'!#REF!</f>
        <v>#REF!</v>
      </c>
      <c r="AO82" s="77" t="e">
        <f>+'8_MP'!#REF!</f>
        <v>#REF!</v>
      </c>
      <c r="AP82" s="77" t="e">
        <f>+'8_MP'!#REF!</f>
        <v>#REF!</v>
      </c>
      <c r="AQ82" s="77" t="e">
        <f>+'8_MP'!#REF!</f>
        <v>#REF!</v>
      </c>
      <c r="AR82" s="77" t="e">
        <f>+'8_MP'!#REF!</f>
        <v>#REF!</v>
      </c>
      <c r="AS82" s="77" t="e">
        <f>+'8_MP'!#REF!</f>
        <v>#REF!</v>
      </c>
      <c r="AT82" s="77" t="e">
        <f>+'8_MP'!#REF!</f>
        <v>#REF!</v>
      </c>
      <c r="AU82" s="77" t="e">
        <f>+'8_MP'!#REF!</f>
        <v>#REF!</v>
      </c>
    </row>
    <row r="83" spans="1:47" ht="14.25" customHeight="1" outlineLevel="1" x14ac:dyDescent="0.35">
      <c r="A83" s="120" t="e">
        <f>+'8_MP'!#REF!</f>
        <v>#REF!</v>
      </c>
      <c r="B83" s="91" t="e">
        <f>+'8_MP'!#REF!</f>
        <v>#REF!</v>
      </c>
      <c r="C83" s="77" t="e">
        <f>+'8_MP'!#REF!</f>
        <v>#REF!</v>
      </c>
      <c r="D83" s="319"/>
      <c r="E83" s="319"/>
      <c r="F83" s="319"/>
      <c r="G83" s="319"/>
      <c r="H83" s="319"/>
      <c r="I83" s="319"/>
      <c r="J83" s="77">
        <f t="shared" si="38"/>
        <v>0</v>
      </c>
      <c r="K83" s="319"/>
      <c r="L83" s="319"/>
      <c r="M83" s="319"/>
      <c r="N83" s="319"/>
      <c r="O83" s="319"/>
      <c r="P83" s="319"/>
      <c r="Q83" s="319"/>
      <c r="R83" s="319"/>
      <c r="S83" s="319"/>
      <c r="T83" s="319"/>
      <c r="U83" s="319"/>
      <c r="V83" s="319"/>
      <c r="W83" s="77">
        <f t="shared" si="40"/>
        <v>0</v>
      </c>
      <c r="X83" s="77" t="e">
        <f>+'8_MP'!#REF!</f>
        <v>#REF!</v>
      </c>
      <c r="Y83" s="77" t="e">
        <f>+'8_MP'!#REF!</f>
        <v>#REF!</v>
      </c>
      <c r="Z83" s="77" t="e">
        <f>+'8_MP'!#REF!</f>
        <v>#REF!</v>
      </c>
      <c r="AA83" s="77" t="e">
        <f>+'8_MP'!#REF!</f>
        <v>#REF!</v>
      </c>
      <c r="AB83" s="77" t="e">
        <f>+'8_MP'!#REF!</f>
        <v>#REF!</v>
      </c>
      <c r="AC83" s="77" t="e">
        <f>+'8_MP'!#REF!</f>
        <v>#REF!</v>
      </c>
      <c r="AE83" s="77" t="e">
        <f>+'8_MP'!#REF!</f>
        <v>#REF!</v>
      </c>
      <c r="AF83" s="77" t="e">
        <f>+'8_MP'!#REF!</f>
        <v>#REF!</v>
      </c>
      <c r="AG83" s="77" t="e">
        <f>+'8_MP'!#REF!</f>
        <v>#REF!</v>
      </c>
      <c r="AH83" s="77" t="e">
        <f>+'8_MP'!#REF!</f>
        <v>#REF!</v>
      </c>
      <c r="AI83" s="77" t="e">
        <f>+'8_MP'!#REF!</f>
        <v>#REF!</v>
      </c>
      <c r="AJ83" s="77" t="e">
        <f>+'8_MP'!#REF!</f>
        <v>#REF!</v>
      </c>
      <c r="AK83" s="77" t="e">
        <f>+'8_MP'!#REF!</f>
        <v>#REF!</v>
      </c>
      <c r="AL83" s="77" t="e">
        <f>+'8_MP'!#REF!</f>
        <v>#REF!</v>
      </c>
      <c r="AN83" s="77" t="e">
        <f>+'8_MP'!#REF!</f>
        <v>#REF!</v>
      </c>
      <c r="AO83" s="77" t="e">
        <f>+'8_MP'!#REF!</f>
        <v>#REF!</v>
      </c>
      <c r="AP83" s="77" t="e">
        <f>+'8_MP'!#REF!</f>
        <v>#REF!</v>
      </c>
      <c r="AQ83" s="77" t="e">
        <f>+'8_MP'!#REF!</f>
        <v>#REF!</v>
      </c>
      <c r="AR83" s="77" t="e">
        <f>+'8_MP'!#REF!</f>
        <v>#REF!</v>
      </c>
      <c r="AS83" s="77" t="e">
        <f>+'8_MP'!#REF!</f>
        <v>#REF!</v>
      </c>
      <c r="AT83" s="77" t="e">
        <f>+'8_MP'!#REF!</f>
        <v>#REF!</v>
      </c>
      <c r="AU83" s="77" t="e">
        <f>+'8_MP'!#REF!</f>
        <v>#REF!</v>
      </c>
    </row>
    <row r="84" spans="1:47" ht="14.25" customHeight="1" outlineLevel="1" x14ac:dyDescent="0.35">
      <c r="A84" s="120" t="e">
        <f>+'8_MP'!#REF!</f>
        <v>#REF!</v>
      </c>
      <c r="B84" s="91" t="e">
        <f>+'8_MP'!#REF!</f>
        <v>#REF!</v>
      </c>
      <c r="C84" s="77" t="e">
        <f>+'8_MP'!#REF!</f>
        <v>#REF!</v>
      </c>
      <c r="D84" s="319"/>
      <c r="E84" s="319"/>
      <c r="F84" s="319"/>
      <c r="G84" s="319"/>
      <c r="H84" s="319"/>
      <c r="I84" s="319"/>
      <c r="J84" s="77">
        <f t="shared" si="38"/>
        <v>0</v>
      </c>
      <c r="K84" s="319"/>
      <c r="L84" s="319"/>
      <c r="M84" s="319"/>
      <c r="N84" s="319"/>
      <c r="O84" s="319"/>
      <c r="P84" s="319"/>
      <c r="Q84" s="319"/>
      <c r="R84" s="319"/>
      <c r="S84" s="319"/>
      <c r="T84" s="319"/>
      <c r="U84" s="319"/>
      <c r="V84" s="319"/>
      <c r="W84" s="77">
        <f t="shared" si="40"/>
        <v>0</v>
      </c>
      <c r="X84" s="77" t="e">
        <f>+'8_MP'!#REF!</f>
        <v>#REF!</v>
      </c>
      <c r="Y84" s="77" t="e">
        <f>+'8_MP'!#REF!</f>
        <v>#REF!</v>
      </c>
      <c r="Z84" s="77" t="e">
        <f>+'8_MP'!#REF!</f>
        <v>#REF!</v>
      </c>
      <c r="AA84" s="77" t="e">
        <f>+'8_MP'!#REF!</f>
        <v>#REF!</v>
      </c>
      <c r="AB84" s="77" t="e">
        <f>+'8_MP'!#REF!</f>
        <v>#REF!</v>
      </c>
      <c r="AC84" s="77" t="e">
        <f>+'8_MP'!#REF!</f>
        <v>#REF!</v>
      </c>
      <c r="AE84" s="77" t="e">
        <f>+'8_MP'!#REF!</f>
        <v>#REF!</v>
      </c>
      <c r="AF84" s="77" t="e">
        <f>+'8_MP'!#REF!</f>
        <v>#REF!</v>
      </c>
      <c r="AG84" s="77" t="e">
        <f>+'8_MP'!#REF!</f>
        <v>#REF!</v>
      </c>
      <c r="AH84" s="77" t="e">
        <f>+'8_MP'!#REF!</f>
        <v>#REF!</v>
      </c>
      <c r="AI84" s="77" t="e">
        <f>+'8_MP'!#REF!</f>
        <v>#REF!</v>
      </c>
      <c r="AJ84" s="77" t="e">
        <f>+'8_MP'!#REF!</f>
        <v>#REF!</v>
      </c>
      <c r="AK84" s="77" t="e">
        <f>+'8_MP'!#REF!</f>
        <v>#REF!</v>
      </c>
      <c r="AL84" s="77" t="e">
        <f>+'8_MP'!#REF!</f>
        <v>#REF!</v>
      </c>
      <c r="AN84" s="77" t="e">
        <f>+'8_MP'!#REF!</f>
        <v>#REF!</v>
      </c>
      <c r="AO84" s="77" t="e">
        <f>+'8_MP'!#REF!</f>
        <v>#REF!</v>
      </c>
      <c r="AP84" s="77" t="e">
        <f>+'8_MP'!#REF!</f>
        <v>#REF!</v>
      </c>
      <c r="AQ84" s="77" t="e">
        <f>+'8_MP'!#REF!</f>
        <v>#REF!</v>
      </c>
      <c r="AR84" s="77" t="e">
        <f>+'8_MP'!#REF!</f>
        <v>#REF!</v>
      </c>
      <c r="AS84" s="77" t="e">
        <f>+'8_MP'!#REF!</f>
        <v>#REF!</v>
      </c>
      <c r="AT84" s="77" t="e">
        <f>+'8_MP'!#REF!</f>
        <v>#REF!</v>
      </c>
      <c r="AU84" s="77" t="e">
        <f>+'8_MP'!#REF!</f>
        <v>#REF!</v>
      </c>
    </row>
    <row r="85" spans="1:47" ht="14.25" customHeight="1" outlineLevel="1" x14ac:dyDescent="0.35">
      <c r="A85" s="120" t="e">
        <f>+'8_MP'!#REF!</f>
        <v>#REF!</v>
      </c>
      <c r="B85" s="91" t="e">
        <f>+'8_MP'!#REF!</f>
        <v>#REF!</v>
      </c>
      <c r="C85" s="77" t="e">
        <f>+'8_MP'!#REF!</f>
        <v>#REF!</v>
      </c>
      <c r="D85" s="319"/>
      <c r="E85" s="319"/>
      <c r="F85" s="319"/>
      <c r="G85" s="319"/>
      <c r="H85" s="319"/>
      <c r="I85" s="319"/>
      <c r="J85" s="77">
        <f t="shared" si="38"/>
        <v>0</v>
      </c>
      <c r="K85" s="319"/>
      <c r="L85" s="319"/>
      <c r="M85" s="319"/>
      <c r="N85" s="319"/>
      <c r="O85" s="319"/>
      <c r="P85" s="319"/>
      <c r="Q85" s="319"/>
      <c r="R85" s="319"/>
      <c r="S85" s="319"/>
      <c r="T85" s="319"/>
      <c r="U85" s="319"/>
      <c r="V85" s="319"/>
      <c r="W85" s="77">
        <f t="shared" si="40"/>
        <v>0</v>
      </c>
      <c r="X85" s="77" t="e">
        <f>+'8_MP'!#REF!</f>
        <v>#REF!</v>
      </c>
      <c r="Y85" s="77" t="e">
        <f>+'8_MP'!#REF!</f>
        <v>#REF!</v>
      </c>
      <c r="Z85" s="77" t="e">
        <f>+'8_MP'!#REF!</f>
        <v>#REF!</v>
      </c>
      <c r="AA85" s="77" t="e">
        <f>+'8_MP'!#REF!</f>
        <v>#REF!</v>
      </c>
      <c r="AB85" s="77" t="e">
        <f>+'8_MP'!#REF!</f>
        <v>#REF!</v>
      </c>
      <c r="AC85" s="77" t="e">
        <f>+'8_MP'!#REF!</f>
        <v>#REF!</v>
      </c>
      <c r="AE85" s="77" t="e">
        <f>+'8_MP'!#REF!</f>
        <v>#REF!</v>
      </c>
      <c r="AF85" s="77" t="e">
        <f>+'8_MP'!#REF!</f>
        <v>#REF!</v>
      </c>
      <c r="AG85" s="77" t="e">
        <f>+'8_MP'!#REF!</f>
        <v>#REF!</v>
      </c>
      <c r="AH85" s="77" t="e">
        <f>+'8_MP'!#REF!</f>
        <v>#REF!</v>
      </c>
      <c r="AI85" s="77" t="e">
        <f>+'8_MP'!#REF!</f>
        <v>#REF!</v>
      </c>
      <c r="AJ85" s="77" t="e">
        <f>+'8_MP'!#REF!</f>
        <v>#REF!</v>
      </c>
      <c r="AK85" s="77" t="e">
        <f>+'8_MP'!#REF!</f>
        <v>#REF!</v>
      </c>
      <c r="AL85" s="77" t="e">
        <f>+'8_MP'!#REF!</f>
        <v>#REF!</v>
      </c>
      <c r="AN85" s="77" t="e">
        <f>+'8_MP'!#REF!</f>
        <v>#REF!</v>
      </c>
      <c r="AO85" s="77" t="e">
        <f>+'8_MP'!#REF!</f>
        <v>#REF!</v>
      </c>
      <c r="AP85" s="77" t="e">
        <f>+'8_MP'!#REF!</f>
        <v>#REF!</v>
      </c>
      <c r="AQ85" s="77" t="e">
        <f>+'8_MP'!#REF!</f>
        <v>#REF!</v>
      </c>
      <c r="AR85" s="77" t="e">
        <f>+'8_MP'!#REF!</f>
        <v>#REF!</v>
      </c>
      <c r="AS85" s="77" t="e">
        <f>+'8_MP'!#REF!</f>
        <v>#REF!</v>
      </c>
      <c r="AT85" s="77" t="e">
        <f>+'8_MP'!#REF!</f>
        <v>#REF!</v>
      </c>
      <c r="AU85" s="77" t="e">
        <f>+'8_MP'!#REF!</f>
        <v>#REF!</v>
      </c>
    </row>
    <row r="86" spans="1:47" ht="14.25" customHeight="1" outlineLevel="1" x14ac:dyDescent="0.35">
      <c r="A86" s="120" t="e">
        <f>+'8_MP'!#REF!</f>
        <v>#REF!</v>
      </c>
      <c r="B86" s="91" t="e">
        <f>+'8_MP'!#REF!</f>
        <v>#REF!</v>
      </c>
      <c r="C86" s="77" t="e">
        <f>+'8_MP'!#REF!</f>
        <v>#REF!</v>
      </c>
      <c r="D86" s="319"/>
      <c r="E86" s="319"/>
      <c r="F86" s="319"/>
      <c r="G86" s="319"/>
      <c r="H86" s="319"/>
      <c r="I86" s="319"/>
      <c r="J86" s="77">
        <f t="shared" si="38"/>
        <v>0</v>
      </c>
      <c r="K86" s="319"/>
      <c r="L86" s="319"/>
      <c r="M86" s="319"/>
      <c r="N86" s="319"/>
      <c r="O86" s="319"/>
      <c r="P86" s="319"/>
      <c r="Q86" s="319"/>
      <c r="R86" s="319"/>
      <c r="S86" s="319"/>
      <c r="T86" s="319"/>
      <c r="U86" s="319"/>
      <c r="V86" s="319"/>
      <c r="W86" s="77">
        <f t="shared" si="40"/>
        <v>0</v>
      </c>
      <c r="X86" s="77" t="e">
        <f>+'8_MP'!#REF!</f>
        <v>#REF!</v>
      </c>
      <c r="Y86" s="77" t="e">
        <f>+'8_MP'!#REF!</f>
        <v>#REF!</v>
      </c>
      <c r="Z86" s="77" t="e">
        <f>+'8_MP'!#REF!</f>
        <v>#REF!</v>
      </c>
      <c r="AA86" s="77" t="e">
        <f>+'8_MP'!#REF!</f>
        <v>#REF!</v>
      </c>
      <c r="AB86" s="77" t="e">
        <f>+'8_MP'!#REF!</f>
        <v>#REF!</v>
      </c>
      <c r="AC86" s="77" t="e">
        <f>+'8_MP'!#REF!</f>
        <v>#REF!</v>
      </c>
      <c r="AE86" s="77" t="e">
        <f>+'8_MP'!#REF!</f>
        <v>#REF!</v>
      </c>
      <c r="AF86" s="77" t="e">
        <f>+'8_MP'!#REF!</f>
        <v>#REF!</v>
      </c>
      <c r="AG86" s="77" t="e">
        <f>+'8_MP'!#REF!</f>
        <v>#REF!</v>
      </c>
      <c r="AH86" s="77" t="e">
        <f>+'8_MP'!#REF!</f>
        <v>#REF!</v>
      </c>
      <c r="AI86" s="77" t="e">
        <f>+'8_MP'!#REF!</f>
        <v>#REF!</v>
      </c>
      <c r="AJ86" s="77" t="e">
        <f>+'8_MP'!#REF!</f>
        <v>#REF!</v>
      </c>
      <c r="AK86" s="77" t="e">
        <f>+'8_MP'!#REF!</f>
        <v>#REF!</v>
      </c>
      <c r="AL86" s="77" t="e">
        <f>+'8_MP'!#REF!</f>
        <v>#REF!</v>
      </c>
      <c r="AN86" s="77" t="e">
        <f>+'8_MP'!#REF!</f>
        <v>#REF!</v>
      </c>
      <c r="AO86" s="77" t="e">
        <f>+'8_MP'!#REF!</f>
        <v>#REF!</v>
      </c>
      <c r="AP86" s="77" t="e">
        <f>+'8_MP'!#REF!</f>
        <v>#REF!</v>
      </c>
      <c r="AQ86" s="77" t="e">
        <f>+'8_MP'!#REF!</f>
        <v>#REF!</v>
      </c>
      <c r="AR86" s="77" t="e">
        <f>+'8_MP'!#REF!</f>
        <v>#REF!</v>
      </c>
      <c r="AS86" s="77" t="e">
        <f>+'8_MP'!#REF!</f>
        <v>#REF!</v>
      </c>
      <c r="AT86" s="77" t="e">
        <f>+'8_MP'!#REF!</f>
        <v>#REF!</v>
      </c>
      <c r="AU86" s="77" t="e">
        <f>+'8_MP'!#REF!</f>
        <v>#REF!</v>
      </c>
    </row>
    <row r="87" spans="1:47" ht="14.25" customHeight="1" outlineLevel="1" x14ac:dyDescent="0.35">
      <c r="A87" s="120" t="e">
        <f>+'8_MP'!#REF!</f>
        <v>#REF!</v>
      </c>
      <c r="B87" s="94" t="e">
        <f>+'8_MP'!#REF!</f>
        <v>#REF!</v>
      </c>
      <c r="C87" s="337" t="e">
        <f>+'8_MP'!#REF!</f>
        <v>#REF!</v>
      </c>
      <c r="D87" s="319"/>
      <c r="E87" s="319"/>
      <c r="F87" s="319"/>
      <c r="G87" s="319"/>
      <c r="H87" s="319"/>
      <c r="I87" s="319"/>
      <c r="J87" s="77">
        <f t="shared" si="38"/>
        <v>0</v>
      </c>
      <c r="K87" s="319"/>
      <c r="L87" s="319"/>
      <c r="M87" s="319"/>
      <c r="N87" s="319"/>
      <c r="O87" s="319"/>
      <c r="P87" s="319"/>
      <c r="Q87" s="319"/>
      <c r="R87" s="319"/>
      <c r="S87" s="319"/>
      <c r="T87" s="319"/>
      <c r="U87" s="319"/>
      <c r="V87" s="319"/>
      <c r="W87" s="77">
        <f t="shared" si="40"/>
        <v>0</v>
      </c>
      <c r="X87" s="77" t="e">
        <f>+'8_MP'!#REF!</f>
        <v>#REF!</v>
      </c>
      <c r="Y87" s="77" t="e">
        <f>+'8_MP'!#REF!</f>
        <v>#REF!</v>
      </c>
      <c r="Z87" s="77" t="e">
        <f>+'8_MP'!#REF!</f>
        <v>#REF!</v>
      </c>
      <c r="AA87" s="77" t="e">
        <f>+'8_MP'!#REF!</f>
        <v>#REF!</v>
      </c>
      <c r="AB87" s="77" t="e">
        <f>+'8_MP'!#REF!</f>
        <v>#REF!</v>
      </c>
      <c r="AC87" s="77" t="e">
        <f>+'8_MP'!#REF!</f>
        <v>#REF!</v>
      </c>
      <c r="AE87" s="77" t="e">
        <f>+'8_MP'!#REF!</f>
        <v>#REF!</v>
      </c>
      <c r="AF87" s="77" t="e">
        <f>+'8_MP'!#REF!</f>
        <v>#REF!</v>
      </c>
      <c r="AG87" s="77" t="e">
        <f>+'8_MP'!#REF!</f>
        <v>#REF!</v>
      </c>
      <c r="AH87" s="77" t="e">
        <f>+'8_MP'!#REF!</f>
        <v>#REF!</v>
      </c>
      <c r="AI87" s="77" t="e">
        <f>+'8_MP'!#REF!</f>
        <v>#REF!</v>
      </c>
      <c r="AJ87" s="77" t="e">
        <f>+'8_MP'!#REF!</f>
        <v>#REF!</v>
      </c>
      <c r="AK87" s="77" t="e">
        <f>+'8_MP'!#REF!</f>
        <v>#REF!</v>
      </c>
      <c r="AL87" s="77" t="e">
        <f>+'8_MP'!#REF!</f>
        <v>#REF!</v>
      </c>
      <c r="AN87" s="77" t="e">
        <f>+'8_MP'!#REF!</f>
        <v>#REF!</v>
      </c>
      <c r="AO87" s="77" t="e">
        <f>+'8_MP'!#REF!</f>
        <v>#REF!</v>
      </c>
      <c r="AP87" s="77" t="e">
        <f>+'8_MP'!#REF!</f>
        <v>#REF!</v>
      </c>
      <c r="AQ87" s="77" t="e">
        <f>+'8_MP'!#REF!</f>
        <v>#REF!</v>
      </c>
      <c r="AR87" s="77" t="e">
        <f>+'8_MP'!#REF!</f>
        <v>#REF!</v>
      </c>
      <c r="AS87" s="77" t="e">
        <f>+'8_MP'!#REF!</f>
        <v>#REF!</v>
      </c>
      <c r="AT87" s="77" t="e">
        <f>+'8_MP'!#REF!</f>
        <v>#REF!</v>
      </c>
      <c r="AU87" s="77" t="e">
        <f>+'8_MP'!#REF!</f>
        <v>#REF!</v>
      </c>
    </row>
    <row r="88" spans="1:47" ht="14.25" customHeight="1" x14ac:dyDescent="0.35">
      <c r="A88" s="85" t="e">
        <f>+'8_MP'!#REF!</f>
        <v>#REF!</v>
      </c>
      <c r="B88" s="111" t="e">
        <f>+'8_MP'!#REF!</f>
        <v>#REF!</v>
      </c>
      <c r="C88" s="86" t="e">
        <f>+'8_MP'!#REF!</f>
        <v>#REF!</v>
      </c>
      <c r="D88" s="86">
        <f t="shared" ref="D88:I88" si="41">SUM(D89:D91)</f>
        <v>0</v>
      </c>
      <c r="E88" s="86">
        <f t="shared" si="41"/>
        <v>0</v>
      </c>
      <c r="F88" s="86">
        <f t="shared" si="41"/>
        <v>0</v>
      </c>
      <c r="G88" s="86">
        <f t="shared" si="41"/>
        <v>0</v>
      </c>
      <c r="H88" s="86">
        <f t="shared" si="41"/>
        <v>0</v>
      </c>
      <c r="I88" s="86">
        <f t="shared" si="41"/>
        <v>0</v>
      </c>
      <c r="J88" s="86">
        <f t="shared" si="38"/>
        <v>0</v>
      </c>
      <c r="K88" s="86">
        <f t="shared" ref="K88:V88" si="42">SUM(K89:K91)</f>
        <v>0</v>
      </c>
      <c r="L88" s="86">
        <f t="shared" si="42"/>
        <v>0</v>
      </c>
      <c r="M88" s="86" t="e">
        <f t="shared" si="42"/>
        <v>#REF!</v>
      </c>
      <c r="N88" s="86" t="e">
        <f t="shared" si="42"/>
        <v>#REF!</v>
      </c>
      <c r="O88" s="86" t="e">
        <f t="shared" si="42"/>
        <v>#REF!</v>
      </c>
      <c r="P88" s="86" t="e">
        <f t="shared" si="42"/>
        <v>#REF!</v>
      </c>
      <c r="Q88" s="86" t="e">
        <f t="shared" si="42"/>
        <v>#REF!</v>
      </c>
      <c r="R88" s="86" t="e">
        <f t="shared" si="42"/>
        <v>#REF!</v>
      </c>
      <c r="S88" s="86" t="e">
        <f t="shared" si="42"/>
        <v>#REF!</v>
      </c>
      <c r="T88" s="86" t="e">
        <f t="shared" si="42"/>
        <v>#REF!</v>
      </c>
      <c r="U88" s="86" t="e">
        <f t="shared" si="42"/>
        <v>#REF!</v>
      </c>
      <c r="V88" s="86" t="e">
        <f t="shared" si="42"/>
        <v>#REF!</v>
      </c>
      <c r="W88" s="86" t="e">
        <f t="shared" si="40"/>
        <v>#REF!</v>
      </c>
      <c r="X88" s="86" t="e">
        <f>+'8_MP'!#REF!</f>
        <v>#REF!</v>
      </c>
      <c r="Y88" s="86" t="e">
        <f>+'8_MP'!#REF!</f>
        <v>#REF!</v>
      </c>
      <c r="Z88" s="86" t="e">
        <f>+'8_MP'!#REF!</f>
        <v>#REF!</v>
      </c>
      <c r="AA88" s="86" t="e">
        <f>+'8_MP'!#REF!</f>
        <v>#REF!</v>
      </c>
      <c r="AB88" s="86" t="e">
        <f>+'8_MP'!#REF!</f>
        <v>#REF!</v>
      </c>
      <c r="AC88" s="86" t="e">
        <f>+'8_MP'!#REF!</f>
        <v>#REF!</v>
      </c>
      <c r="AE88" s="86" t="e">
        <f>+'8_MP'!#REF!</f>
        <v>#REF!</v>
      </c>
      <c r="AF88" s="86" t="e">
        <f>+'8_MP'!#REF!</f>
        <v>#REF!</v>
      </c>
      <c r="AG88" s="86" t="e">
        <f>+'8_MP'!#REF!</f>
        <v>#REF!</v>
      </c>
      <c r="AH88" s="86" t="e">
        <f>+'8_MP'!#REF!</f>
        <v>#REF!</v>
      </c>
      <c r="AI88" s="86" t="e">
        <f>+'8_MP'!#REF!</f>
        <v>#REF!</v>
      </c>
      <c r="AJ88" s="86" t="e">
        <f>+'8_MP'!#REF!</f>
        <v>#REF!</v>
      </c>
      <c r="AK88" s="86" t="e">
        <f>+'8_MP'!#REF!</f>
        <v>#REF!</v>
      </c>
      <c r="AL88" s="86" t="e">
        <f>+'8_MP'!#REF!</f>
        <v>#REF!</v>
      </c>
      <c r="AN88" s="86" t="e">
        <f>+'8_MP'!#REF!</f>
        <v>#REF!</v>
      </c>
      <c r="AO88" s="86" t="e">
        <f>+'8_MP'!#REF!</f>
        <v>#REF!</v>
      </c>
      <c r="AP88" s="86" t="e">
        <f>+'8_MP'!#REF!</f>
        <v>#REF!</v>
      </c>
      <c r="AQ88" s="86" t="e">
        <f>+'8_MP'!#REF!</f>
        <v>#REF!</v>
      </c>
      <c r="AR88" s="86" t="e">
        <f>+'8_MP'!#REF!</f>
        <v>#REF!</v>
      </c>
      <c r="AS88" s="86" t="e">
        <f>+'8_MP'!#REF!</f>
        <v>#REF!</v>
      </c>
      <c r="AT88" s="86" t="e">
        <f>+'8_MP'!#REF!</f>
        <v>#REF!</v>
      </c>
      <c r="AU88" s="86" t="e">
        <f>+'8_MP'!#REF!</f>
        <v>#REF!</v>
      </c>
    </row>
    <row r="89" spans="1:47" ht="14.25" customHeight="1" outlineLevel="1" x14ac:dyDescent="0.35">
      <c r="A89" s="325" t="e">
        <f>+'8_MP'!#REF!</f>
        <v>#REF!</v>
      </c>
      <c r="B89" s="94" t="e">
        <f>+'8_MP'!#REF!</f>
        <v>#REF!</v>
      </c>
      <c r="C89" s="319" t="e">
        <f>+'8_MP'!#REF!</f>
        <v>#REF!</v>
      </c>
      <c r="D89" s="319"/>
      <c r="E89" s="319"/>
      <c r="F89" s="319"/>
      <c r="G89" s="319"/>
      <c r="H89" s="319"/>
      <c r="I89" s="319"/>
      <c r="J89" s="77">
        <f t="shared" si="38"/>
        <v>0</v>
      </c>
      <c r="K89" s="319"/>
      <c r="L89" s="319"/>
      <c r="M89" s="319"/>
      <c r="N89" s="319" t="e">
        <f t="shared" ref="N89:V89" si="43">+$C$89/18</f>
        <v>#REF!</v>
      </c>
      <c r="O89" s="319" t="e">
        <f t="shared" si="43"/>
        <v>#REF!</v>
      </c>
      <c r="P89" s="319" t="e">
        <f t="shared" si="43"/>
        <v>#REF!</v>
      </c>
      <c r="Q89" s="319" t="e">
        <f t="shared" si="43"/>
        <v>#REF!</v>
      </c>
      <c r="R89" s="319" t="e">
        <f t="shared" si="43"/>
        <v>#REF!</v>
      </c>
      <c r="S89" s="319" t="e">
        <f t="shared" si="43"/>
        <v>#REF!</v>
      </c>
      <c r="T89" s="319" t="e">
        <f t="shared" si="43"/>
        <v>#REF!</v>
      </c>
      <c r="U89" s="319" t="e">
        <f t="shared" si="43"/>
        <v>#REF!</v>
      </c>
      <c r="V89" s="319" t="e">
        <f t="shared" si="43"/>
        <v>#REF!</v>
      </c>
      <c r="W89" s="77" t="e">
        <f t="shared" si="40"/>
        <v>#REF!</v>
      </c>
      <c r="X89" s="77" t="e">
        <f>+'8_MP'!#REF!</f>
        <v>#REF!</v>
      </c>
      <c r="Y89" s="77" t="e">
        <f>+'8_MP'!#REF!</f>
        <v>#REF!</v>
      </c>
      <c r="Z89" s="77" t="e">
        <f>+'8_MP'!#REF!</f>
        <v>#REF!</v>
      </c>
      <c r="AA89" s="77" t="e">
        <f>+'8_MP'!#REF!</f>
        <v>#REF!</v>
      </c>
      <c r="AB89" s="77" t="e">
        <f>+'8_MP'!#REF!</f>
        <v>#REF!</v>
      </c>
      <c r="AC89" s="77" t="e">
        <f>+'8_MP'!#REF!</f>
        <v>#REF!</v>
      </c>
      <c r="AE89" s="77" t="e">
        <f>+'8_MP'!#REF!</f>
        <v>#REF!</v>
      </c>
      <c r="AF89" s="77" t="e">
        <f>+'8_MP'!#REF!</f>
        <v>#REF!</v>
      </c>
      <c r="AG89" s="77" t="e">
        <f>+'8_MP'!#REF!</f>
        <v>#REF!</v>
      </c>
      <c r="AH89" s="77" t="e">
        <f>+'8_MP'!#REF!</f>
        <v>#REF!</v>
      </c>
      <c r="AI89" s="77" t="e">
        <f>+'8_MP'!#REF!</f>
        <v>#REF!</v>
      </c>
      <c r="AJ89" s="77" t="e">
        <f>+'8_MP'!#REF!</f>
        <v>#REF!</v>
      </c>
      <c r="AK89" s="77" t="e">
        <f>+'8_MP'!#REF!</f>
        <v>#REF!</v>
      </c>
      <c r="AL89" s="77" t="e">
        <f>+'8_MP'!#REF!</f>
        <v>#REF!</v>
      </c>
      <c r="AN89" s="77" t="e">
        <f>+'8_MP'!#REF!</f>
        <v>#REF!</v>
      </c>
      <c r="AO89" s="77" t="e">
        <f>+'8_MP'!#REF!</f>
        <v>#REF!</v>
      </c>
      <c r="AP89" s="77" t="e">
        <f>+'8_MP'!#REF!</f>
        <v>#REF!</v>
      </c>
      <c r="AQ89" s="77" t="e">
        <f>+'8_MP'!#REF!</f>
        <v>#REF!</v>
      </c>
      <c r="AR89" s="77" t="e">
        <f>+'8_MP'!#REF!</f>
        <v>#REF!</v>
      </c>
      <c r="AS89" s="77" t="e">
        <f>+'8_MP'!#REF!</f>
        <v>#REF!</v>
      </c>
      <c r="AT89" s="77" t="e">
        <f>+'8_MP'!#REF!</f>
        <v>#REF!</v>
      </c>
      <c r="AU89" s="77" t="e">
        <f>+'8_MP'!#REF!</f>
        <v>#REF!</v>
      </c>
    </row>
    <row r="90" spans="1:47" ht="14.25" customHeight="1" outlineLevel="1" x14ac:dyDescent="0.35">
      <c r="A90" s="325" t="e">
        <f>+'8_MP'!#REF!</f>
        <v>#REF!</v>
      </c>
      <c r="B90" s="94" t="e">
        <f>+'8_MP'!#REF!</f>
        <v>#REF!</v>
      </c>
      <c r="C90" s="319" t="e">
        <f>+'8_MP'!#REF!</f>
        <v>#REF!</v>
      </c>
      <c r="D90" s="319"/>
      <c r="E90" s="319"/>
      <c r="F90" s="319"/>
      <c r="G90" s="319"/>
      <c r="H90" s="319"/>
      <c r="I90" s="319"/>
      <c r="J90" s="77">
        <f t="shared" si="38"/>
        <v>0</v>
      </c>
      <c r="K90" s="319"/>
      <c r="L90" s="319"/>
      <c r="M90" s="319"/>
      <c r="N90" s="319" t="e">
        <f t="shared" ref="N90:V90" si="44">+$C$90/18</f>
        <v>#REF!</v>
      </c>
      <c r="O90" s="319" t="e">
        <f t="shared" si="44"/>
        <v>#REF!</v>
      </c>
      <c r="P90" s="319" t="e">
        <f t="shared" si="44"/>
        <v>#REF!</v>
      </c>
      <c r="Q90" s="319" t="e">
        <f t="shared" si="44"/>
        <v>#REF!</v>
      </c>
      <c r="R90" s="319" t="e">
        <f t="shared" si="44"/>
        <v>#REF!</v>
      </c>
      <c r="S90" s="319" t="e">
        <f t="shared" si="44"/>
        <v>#REF!</v>
      </c>
      <c r="T90" s="319" t="e">
        <f t="shared" si="44"/>
        <v>#REF!</v>
      </c>
      <c r="U90" s="319" t="e">
        <f t="shared" si="44"/>
        <v>#REF!</v>
      </c>
      <c r="V90" s="319" t="e">
        <f t="shared" si="44"/>
        <v>#REF!</v>
      </c>
      <c r="W90" s="77" t="e">
        <f t="shared" si="40"/>
        <v>#REF!</v>
      </c>
      <c r="X90" s="77" t="e">
        <f>+'8_MP'!#REF!</f>
        <v>#REF!</v>
      </c>
      <c r="Y90" s="77" t="e">
        <f>+'8_MP'!#REF!</f>
        <v>#REF!</v>
      </c>
      <c r="Z90" s="77" t="e">
        <f>+'8_MP'!#REF!</f>
        <v>#REF!</v>
      </c>
      <c r="AA90" s="77" t="e">
        <f>+'8_MP'!#REF!</f>
        <v>#REF!</v>
      </c>
      <c r="AB90" s="77" t="e">
        <f>+'8_MP'!#REF!</f>
        <v>#REF!</v>
      </c>
      <c r="AC90" s="77" t="e">
        <f>+'8_MP'!#REF!</f>
        <v>#REF!</v>
      </c>
      <c r="AE90" s="77" t="e">
        <f>+'8_MP'!#REF!</f>
        <v>#REF!</v>
      </c>
      <c r="AF90" s="77" t="e">
        <f>+'8_MP'!#REF!</f>
        <v>#REF!</v>
      </c>
      <c r="AG90" s="77" t="e">
        <f>+'8_MP'!#REF!</f>
        <v>#REF!</v>
      </c>
      <c r="AH90" s="77" t="e">
        <f>+'8_MP'!#REF!</f>
        <v>#REF!</v>
      </c>
      <c r="AI90" s="77" t="e">
        <f>+'8_MP'!#REF!</f>
        <v>#REF!</v>
      </c>
      <c r="AJ90" s="77" t="e">
        <f>+'8_MP'!#REF!</f>
        <v>#REF!</v>
      </c>
      <c r="AK90" s="77" t="e">
        <f>+'8_MP'!#REF!</f>
        <v>#REF!</v>
      </c>
      <c r="AL90" s="77" t="e">
        <f>+'8_MP'!#REF!</f>
        <v>#REF!</v>
      </c>
      <c r="AN90" s="77" t="e">
        <f>+'8_MP'!#REF!</f>
        <v>#REF!</v>
      </c>
      <c r="AO90" s="77" t="e">
        <f>+'8_MP'!#REF!</f>
        <v>#REF!</v>
      </c>
      <c r="AP90" s="77" t="e">
        <f>+'8_MP'!#REF!</f>
        <v>#REF!</v>
      </c>
      <c r="AQ90" s="77" t="e">
        <f>+'8_MP'!#REF!</f>
        <v>#REF!</v>
      </c>
      <c r="AR90" s="77" t="e">
        <f>+'8_MP'!#REF!</f>
        <v>#REF!</v>
      </c>
      <c r="AS90" s="77" t="e">
        <f>+'8_MP'!#REF!</f>
        <v>#REF!</v>
      </c>
      <c r="AT90" s="77" t="e">
        <f>+'8_MP'!#REF!</f>
        <v>#REF!</v>
      </c>
      <c r="AU90" s="77" t="e">
        <f>+'8_MP'!#REF!</f>
        <v>#REF!</v>
      </c>
    </row>
    <row r="91" spans="1:47" ht="14.25" customHeight="1" outlineLevel="1" x14ac:dyDescent="0.35">
      <c r="A91" s="325" t="e">
        <f>+'8_MP'!#REF!</f>
        <v>#REF!</v>
      </c>
      <c r="B91" s="94" t="e">
        <f>+'8_MP'!#REF!</f>
        <v>#REF!</v>
      </c>
      <c r="C91" s="319" t="e">
        <f>+'8_MP'!#REF!</f>
        <v>#REF!</v>
      </c>
      <c r="D91" s="319"/>
      <c r="E91" s="319"/>
      <c r="F91" s="319"/>
      <c r="G91" s="319"/>
      <c r="H91" s="319"/>
      <c r="I91" s="319"/>
      <c r="J91" s="77">
        <f t="shared" si="38"/>
        <v>0</v>
      </c>
      <c r="K91" s="319"/>
      <c r="L91" s="319"/>
      <c r="M91" s="319" t="e">
        <f t="shared" ref="M91:V91" si="45">+$C$91/20</f>
        <v>#REF!</v>
      </c>
      <c r="N91" s="319" t="e">
        <f t="shared" si="45"/>
        <v>#REF!</v>
      </c>
      <c r="O91" s="319" t="e">
        <f t="shared" si="45"/>
        <v>#REF!</v>
      </c>
      <c r="P91" s="319" t="e">
        <f t="shared" si="45"/>
        <v>#REF!</v>
      </c>
      <c r="Q91" s="319" t="e">
        <f t="shared" si="45"/>
        <v>#REF!</v>
      </c>
      <c r="R91" s="319" t="e">
        <f t="shared" si="45"/>
        <v>#REF!</v>
      </c>
      <c r="S91" s="319" t="e">
        <f t="shared" si="45"/>
        <v>#REF!</v>
      </c>
      <c r="T91" s="319" t="e">
        <f t="shared" si="45"/>
        <v>#REF!</v>
      </c>
      <c r="U91" s="319" t="e">
        <f t="shared" si="45"/>
        <v>#REF!</v>
      </c>
      <c r="V91" s="319" t="e">
        <f t="shared" si="45"/>
        <v>#REF!</v>
      </c>
      <c r="W91" s="77" t="e">
        <f t="shared" si="40"/>
        <v>#REF!</v>
      </c>
      <c r="X91" s="77" t="e">
        <f>+'8_MP'!#REF!</f>
        <v>#REF!</v>
      </c>
      <c r="Y91" s="77" t="e">
        <f>+'8_MP'!#REF!</f>
        <v>#REF!</v>
      </c>
      <c r="Z91" s="77" t="e">
        <f>+'8_MP'!#REF!</f>
        <v>#REF!</v>
      </c>
      <c r="AA91" s="77" t="e">
        <f>+'8_MP'!#REF!</f>
        <v>#REF!</v>
      </c>
      <c r="AB91" s="77" t="e">
        <f>+'8_MP'!#REF!</f>
        <v>#REF!</v>
      </c>
      <c r="AC91" s="77" t="e">
        <f>+'8_MP'!#REF!</f>
        <v>#REF!</v>
      </c>
      <c r="AE91" s="77" t="e">
        <f>+'8_MP'!#REF!</f>
        <v>#REF!</v>
      </c>
      <c r="AF91" s="77" t="e">
        <f>+'8_MP'!#REF!</f>
        <v>#REF!</v>
      </c>
      <c r="AG91" s="77" t="e">
        <f>+'8_MP'!#REF!</f>
        <v>#REF!</v>
      </c>
      <c r="AH91" s="77" t="e">
        <f>+'8_MP'!#REF!</f>
        <v>#REF!</v>
      </c>
      <c r="AI91" s="77" t="e">
        <f>+'8_MP'!#REF!</f>
        <v>#REF!</v>
      </c>
      <c r="AJ91" s="77" t="e">
        <f>+'8_MP'!#REF!</f>
        <v>#REF!</v>
      </c>
      <c r="AK91" s="77" t="e">
        <f>+'8_MP'!#REF!</f>
        <v>#REF!</v>
      </c>
      <c r="AL91" s="77" t="e">
        <f>+'8_MP'!#REF!</f>
        <v>#REF!</v>
      </c>
      <c r="AN91" s="77" t="e">
        <f>+'8_MP'!#REF!</f>
        <v>#REF!</v>
      </c>
      <c r="AO91" s="77" t="e">
        <f>+'8_MP'!#REF!</f>
        <v>#REF!</v>
      </c>
      <c r="AP91" s="77" t="e">
        <f>+'8_MP'!#REF!</f>
        <v>#REF!</v>
      </c>
      <c r="AQ91" s="77" t="e">
        <f>+'8_MP'!#REF!</f>
        <v>#REF!</v>
      </c>
      <c r="AR91" s="77" t="e">
        <f>+'8_MP'!#REF!</f>
        <v>#REF!</v>
      </c>
      <c r="AS91" s="77" t="e">
        <f>+'8_MP'!#REF!</f>
        <v>#REF!</v>
      </c>
      <c r="AT91" s="77" t="e">
        <f>+'8_MP'!#REF!</f>
        <v>#REF!</v>
      </c>
      <c r="AU91" s="77" t="e">
        <f>+'8_MP'!#REF!</f>
        <v>#REF!</v>
      </c>
    </row>
    <row r="92" spans="1:47" ht="14.25" customHeight="1" x14ac:dyDescent="0.35">
      <c r="A92" s="85" t="e">
        <f>+'8_MP'!#REF!</f>
        <v>#REF!</v>
      </c>
      <c r="B92" s="111" t="e">
        <f>+'8_MP'!#REF!</f>
        <v>#REF!</v>
      </c>
      <c r="C92" s="86" t="e">
        <f>+'8_MP'!#REF!</f>
        <v>#REF!</v>
      </c>
      <c r="D92" s="86">
        <f t="shared" ref="D92:I92" si="46">SUM(D93:D99)</f>
        <v>0</v>
      </c>
      <c r="E92" s="86">
        <f t="shared" si="46"/>
        <v>0</v>
      </c>
      <c r="F92" s="86">
        <f t="shared" si="46"/>
        <v>0</v>
      </c>
      <c r="G92" s="86">
        <f t="shared" si="46"/>
        <v>0</v>
      </c>
      <c r="H92" s="86">
        <f t="shared" si="46"/>
        <v>0</v>
      </c>
      <c r="I92" s="86">
        <f t="shared" si="46"/>
        <v>0</v>
      </c>
      <c r="J92" s="86">
        <f t="shared" si="38"/>
        <v>0</v>
      </c>
      <c r="K92" s="86" t="e">
        <f t="shared" ref="K92:V92" si="47">SUM(K93:K99)</f>
        <v>#REF!</v>
      </c>
      <c r="L92" s="86" t="e">
        <f t="shared" si="47"/>
        <v>#REF!</v>
      </c>
      <c r="M92" s="86" t="e">
        <f t="shared" si="47"/>
        <v>#REF!</v>
      </c>
      <c r="N92" s="86" t="e">
        <f t="shared" si="47"/>
        <v>#REF!</v>
      </c>
      <c r="O92" s="86" t="e">
        <f t="shared" si="47"/>
        <v>#REF!</v>
      </c>
      <c r="P92" s="86" t="e">
        <f t="shared" si="47"/>
        <v>#REF!</v>
      </c>
      <c r="Q92" s="86" t="e">
        <f t="shared" si="47"/>
        <v>#REF!</v>
      </c>
      <c r="R92" s="86" t="e">
        <f t="shared" si="47"/>
        <v>#REF!</v>
      </c>
      <c r="S92" s="86" t="e">
        <f t="shared" si="47"/>
        <v>#REF!</v>
      </c>
      <c r="T92" s="86" t="e">
        <f t="shared" si="47"/>
        <v>#REF!</v>
      </c>
      <c r="U92" s="86" t="e">
        <f t="shared" si="47"/>
        <v>#REF!</v>
      </c>
      <c r="V92" s="86" t="e">
        <f t="shared" si="47"/>
        <v>#REF!</v>
      </c>
      <c r="W92" s="86" t="e">
        <f t="shared" si="40"/>
        <v>#REF!</v>
      </c>
      <c r="X92" s="86" t="e">
        <f>+'8_MP'!#REF!</f>
        <v>#REF!</v>
      </c>
      <c r="Y92" s="86" t="e">
        <f>+'8_MP'!#REF!</f>
        <v>#REF!</v>
      </c>
      <c r="Z92" s="86" t="e">
        <f>+'8_MP'!#REF!</f>
        <v>#REF!</v>
      </c>
      <c r="AA92" s="86" t="e">
        <f>+'8_MP'!#REF!</f>
        <v>#REF!</v>
      </c>
      <c r="AB92" s="86" t="e">
        <f>+'8_MP'!#REF!</f>
        <v>#REF!</v>
      </c>
      <c r="AC92" s="86" t="e">
        <f>+'8_MP'!#REF!</f>
        <v>#REF!</v>
      </c>
      <c r="AE92" s="86" t="e">
        <f>+'8_MP'!#REF!</f>
        <v>#REF!</v>
      </c>
      <c r="AF92" s="86" t="e">
        <f>+'8_MP'!#REF!</f>
        <v>#REF!</v>
      </c>
      <c r="AG92" s="86" t="e">
        <f>+'8_MP'!#REF!</f>
        <v>#REF!</v>
      </c>
      <c r="AH92" s="86" t="e">
        <f>+'8_MP'!#REF!</f>
        <v>#REF!</v>
      </c>
      <c r="AI92" s="86" t="e">
        <f>+'8_MP'!#REF!</f>
        <v>#REF!</v>
      </c>
      <c r="AJ92" s="86" t="e">
        <f>+'8_MP'!#REF!</f>
        <v>#REF!</v>
      </c>
      <c r="AK92" s="86" t="e">
        <f>+'8_MP'!#REF!</f>
        <v>#REF!</v>
      </c>
      <c r="AL92" s="86" t="e">
        <f>+'8_MP'!#REF!</f>
        <v>#REF!</v>
      </c>
      <c r="AN92" s="86" t="e">
        <f>+'8_MP'!#REF!</f>
        <v>#REF!</v>
      </c>
      <c r="AO92" s="86" t="e">
        <f>+'8_MP'!#REF!</f>
        <v>#REF!</v>
      </c>
      <c r="AP92" s="86" t="e">
        <f>+'8_MP'!#REF!</f>
        <v>#REF!</v>
      </c>
      <c r="AQ92" s="86" t="e">
        <f>+'8_MP'!#REF!</f>
        <v>#REF!</v>
      </c>
      <c r="AR92" s="86" t="e">
        <f>+'8_MP'!#REF!</f>
        <v>#REF!</v>
      </c>
      <c r="AS92" s="86" t="e">
        <f>+'8_MP'!#REF!</f>
        <v>#REF!</v>
      </c>
      <c r="AT92" s="86" t="e">
        <f>+'8_MP'!#REF!</f>
        <v>#REF!</v>
      </c>
      <c r="AU92" s="86" t="e">
        <f>+'8_MP'!#REF!</f>
        <v>#REF!</v>
      </c>
    </row>
    <row r="93" spans="1:47" ht="14.25" customHeight="1" outlineLevel="1" x14ac:dyDescent="0.35">
      <c r="A93" s="89" t="e">
        <f>+'8_MP'!#REF!</f>
        <v>#REF!</v>
      </c>
      <c r="B93" s="91" t="e">
        <f>+'8_MP'!#REF!</f>
        <v>#REF!</v>
      </c>
      <c r="C93" s="77" t="e">
        <f>+'8_MP'!#REF!</f>
        <v>#REF!</v>
      </c>
      <c r="D93" s="319"/>
      <c r="E93" s="319"/>
      <c r="F93" s="319"/>
      <c r="G93" s="319"/>
      <c r="H93" s="319"/>
      <c r="I93" s="319"/>
      <c r="J93" s="77">
        <f t="shared" si="38"/>
        <v>0</v>
      </c>
      <c r="K93" s="319"/>
      <c r="L93" s="319"/>
      <c r="M93" s="319"/>
      <c r="N93" s="319"/>
      <c r="O93" s="319"/>
      <c r="P93" s="319"/>
      <c r="Q93" s="319"/>
      <c r="R93" s="319"/>
      <c r="S93" s="319"/>
      <c r="T93" s="319"/>
      <c r="U93" s="319"/>
      <c r="V93" s="319"/>
      <c r="W93" s="77">
        <f t="shared" si="40"/>
        <v>0</v>
      </c>
      <c r="X93" s="77" t="e">
        <f>+'8_MP'!#REF!</f>
        <v>#REF!</v>
      </c>
      <c r="Y93" s="77" t="e">
        <f>+'8_MP'!#REF!</f>
        <v>#REF!</v>
      </c>
      <c r="Z93" s="77" t="e">
        <f>+'8_MP'!#REF!</f>
        <v>#REF!</v>
      </c>
      <c r="AA93" s="77" t="e">
        <f>+'8_MP'!#REF!</f>
        <v>#REF!</v>
      </c>
      <c r="AB93" s="77" t="e">
        <f>+'8_MP'!#REF!</f>
        <v>#REF!</v>
      </c>
      <c r="AC93" s="77" t="e">
        <f>+'8_MP'!#REF!</f>
        <v>#REF!</v>
      </c>
      <c r="AE93" s="77" t="e">
        <f>+'8_MP'!#REF!</f>
        <v>#REF!</v>
      </c>
      <c r="AF93" s="77" t="e">
        <f>+'8_MP'!#REF!</f>
        <v>#REF!</v>
      </c>
      <c r="AG93" s="77" t="e">
        <f>+'8_MP'!#REF!</f>
        <v>#REF!</v>
      </c>
      <c r="AH93" s="77" t="e">
        <f>+'8_MP'!#REF!</f>
        <v>#REF!</v>
      </c>
      <c r="AI93" s="77" t="e">
        <f>+'8_MP'!#REF!</f>
        <v>#REF!</v>
      </c>
      <c r="AJ93" s="77" t="e">
        <f>+'8_MP'!#REF!</f>
        <v>#REF!</v>
      </c>
      <c r="AK93" s="77" t="e">
        <f>+'8_MP'!#REF!</f>
        <v>#REF!</v>
      </c>
      <c r="AL93" s="77" t="e">
        <f>+'8_MP'!#REF!</f>
        <v>#REF!</v>
      </c>
      <c r="AN93" s="77" t="e">
        <f>+'8_MP'!#REF!</f>
        <v>#REF!</v>
      </c>
      <c r="AO93" s="77" t="e">
        <f>+'8_MP'!#REF!</f>
        <v>#REF!</v>
      </c>
      <c r="AP93" s="77" t="e">
        <f>+'8_MP'!#REF!</f>
        <v>#REF!</v>
      </c>
      <c r="AQ93" s="77" t="e">
        <f>+'8_MP'!#REF!</f>
        <v>#REF!</v>
      </c>
      <c r="AR93" s="77" t="e">
        <f>+'8_MP'!#REF!</f>
        <v>#REF!</v>
      </c>
      <c r="AS93" s="77" t="e">
        <f>+'8_MP'!#REF!</f>
        <v>#REF!</v>
      </c>
      <c r="AT93" s="77" t="e">
        <f>+'8_MP'!#REF!</f>
        <v>#REF!</v>
      </c>
      <c r="AU93" s="77" t="e">
        <f>+'8_MP'!#REF!</f>
        <v>#REF!</v>
      </c>
    </row>
    <row r="94" spans="1:47" ht="14.25" customHeight="1" outlineLevel="1" x14ac:dyDescent="0.35">
      <c r="A94" s="89" t="e">
        <f>+'8_MP'!#REF!</f>
        <v>#REF!</v>
      </c>
      <c r="B94" s="91" t="e">
        <f>+'8_MP'!#REF!</f>
        <v>#REF!</v>
      </c>
      <c r="C94" s="77" t="e">
        <f>+'8_MP'!#REF!</f>
        <v>#REF!</v>
      </c>
      <c r="D94" s="319"/>
      <c r="E94" s="319"/>
      <c r="F94" s="319"/>
      <c r="G94" s="319"/>
      <c r="H94" s="319"/>
      <c r="I94" s="319"/>
      <c r="J94" s="77">
        <f t="shared" si="38"/>
        <v>0</v>
      </c>
      <c r="K94" s="319"/>
      <c r="L94" s="319"/>
      <c r="M94" s="319"/>
      <c r="N94" s="319"/>
      <c r="O94" s="319"/>
      <c r="P94" s="319"/>
      <c r="Q94" s="319"/>
      <c r="R94" s="319"/>
      <c r="S94" s="319"/>
      <c r="T94" s="319"/>
      <c r="U94" s="319"/>
      <c r="V94" s="319"/>
      <c r="W94" s="77">
        <f t="shared" si="40"/>
        <v>0</v>
      </c>
      <c r="X94" s="77" t="e">
        <f>+'8_MP'!#REF!</f>
        <v>#REF!</v>
      </c>
      <c r="Y94" s="77" t="e">
        <f>+'8_MP'!#REF!</f>
        <v>#REF!</v>
      </c>
      <c r="Z94" s="77" t="e">
        <f>+'8_MP'!#REF!</f>
        <v>#REF!</v>
      </c>
      <c r="AA94" s="77" t="e">
        <f>+'8_MP'!#REF!</f>
        <v>#REF!</v>
      </c>
      <c r="AB94" s="77" t="e">
        <f>+'8_MP'!#REF!</f>
        <v>#REF!</v>
      </c>
      <c r="AC94" s="77" t="e">
        <f>+'8_MP'!#REF!</f>
        <v>#REF!</v>
      </c>
      <c r="AE94" s="77" t="e">
        <f>+'8_MP'!#REF!</f>
        <v>#REF!</v>
      </c>
      <c r="AF94" s="77" t="e">
        <f>+'8_MP'!#REF!</f>
        <v>#REF!</v>
      </c>
      <c r="AG94" s="77" t="e">
        <f>+'8_MP'!#REF!</f>
        <v>#REF!</v>
      </c>
      <c r="AH94" s="77" t="e">
        <f>+'8_MP'!#REF!</f>
        <v>#REF!</v>
      </c>
      <c r="AI94" s="77" t="e">
        <f>+'8_MP'!#REF!</f>
        <v>#REF!</v>
      </c>
      <c r="AJ94" s="77" t="e">
        <f>+'8_MP'!#REF!</f>
        <v>#REF!</v>
      </c>
      <c r="AK94" s="77" t="e">
        <f>+'8_MP'!#REF!</f>
        <v>#REF!</v>
      </c>
      <c r="AL94" s="77" t="e">
        <f>+'8_MP'!#REF!</f>
        <v>#REF!</v>
      </c>
      <c r="AN94" s="77" t="e">
        <f>+'8_MP'!#REF!</f>
        <v>#REF!</v>
      </c>
      <c r="AO94" s="77" t="e">
        <f>+'8_MP'!#REF!</f>
        <v>#REF!</v>
      </c>
      <c r="AP94" s="77" t="e">
        <f>+'8_MP'!#REF!</f>
        <v>#REF!</v>
      </c>
      <c r="AQ94" s="77" t="e">
        <f>+'8_MP'!#REF!</f>
        <v>#REF!</v>
      </c>
      <c r="AR94" s="77" t="e">
        <f>+'8_MP'!#REF!</f>
        <v>#REF!</v>
      </c>
      <c r="AS94" s="77" t="e">
        <f>+'8_MP'!#REF!</f>
        <v>#REF!</v>
      </c>
      <c r="AT94" s="77" t="e">
        <f>+'8_MP'!#REF!</f>
        <v>#REF!</v>
      </c>
      <c r="AU94" s="77" t="e">
        <f>+'8_MP'!#REF!</f>
        <v>#REF!</v>
      </c>
    </row>
    <row r="95" spans="1:47" ht="14.25" customHeight="1" outlineLevel="1" x14ac:dyDescent="0.35">
      <c r="A95" s="89" t="e">
        <f>+'8_MP'!#REF!</f>
        <v>#REF!</v>
      </c>
      <c r="B95" s="91" t="e">
        <f>+'8_MP'!#REF!</f>
        <v>#REF!</v>
      </c>
      <c r="C95" s="77" t="e">
        <f>+'8_MP'!#REF!</f>
        <v>#REF!</v>
      </c>
      <c r="D95" s="319"/>
      <c r="E95" s="319"/>
      <c r="F95" s="319"/>
      <c r="G95" s="319"/>
      <c r="H95" s="319"/>
      <c r="I95" s="319"/>
      <c r="J95" s="77">
        <f t="shared" si="38"/>
        <v>0</v>
      </c>
      <c r="K95" s="319"/>
      <c r="L95" s="319"/>
      <c r="M95" s="319"/>
      <c r="N95" s="319"/>
      <c r="O95" s="319"/>
      <c r="P95" s="319"/>
      <c r="Q95" s="319"/>
      <c r="R95" s="319"/>
      <c r="S95" s="319"/>
      <c r="T95" s="319"/>
      <c r="U95" s="319"/>
      <c r="V95" s="319"/>
      <c r="W95" s="77">
        <f t="shared" si="40"/>
        <v>0</v>
      </c>
      <c r="X95" s="77" t="e">
        <f>+'8_MP'!#REF!</f>
        <v>#REF!</v>
      </c>
      <c r="Y95" s="77" t="e">
        <f>+'8_MP'!#REF!</f>
        <v>#REF!</v>
      </c>
      <c r="Z95" s="77" t="e">
        <f>+'8_MP'!#REF!</f>
        <v>#REF!</v>
      </c>
      <c r="AA95" s="77" t="e">
        <f>+'8_MP'!#REF!</f>
        <v>#REF!</v>
      </c>
      <c r="AB95" s="77" t="e">
        <f>+'8_MP'!#REF!</f>
        <v>#REF!</v>
      </c>
      <c r="AC95" s="77" t="e">
        <f>+'8_MP'!#REF!</f>
        <v>#REF!</v>
      </c>
      <c r="AE95" s="77" t="e">
        <f>+'8_MP'!#REF!</f>
        <v>#REF!</v>
      </c>
      <c r="AF95" s="77" t="e">
        <f>+'8_MP'!#REF!</f>
        <v>#REF!</v>
      </c>
      <c r="AG95" s="77" t="e">
        <f>+'8_MP'!#REF!</f>
        <v>#REF!</v>
      </c>
      <c r="AH95" s="77" t="e">
        <f>+'8_MP'!#REF!</f>
        <v>#REF!</v>
      </c>
      <c r="AI95" s="77" t="e">
        <f>+'8_MP'!#REF!</f>
        <v>#REF!</v>
      </c>
      <c r="AJ95" s="77" t="e">
        <f>+'8_MP'!#REF!</f>
        <v>#REF!</v>
      </c>
      <c r="AK95" s="77" t="e">
        <f>+'8_MP'!#REF!</f>
        <v>#REF!</v>
      </c>
      <c r="AL95" s="77" t="e">
        <f>+'8_MP'!#REF!</f>
        <v>#REF!</v>
      </c>
      <c r="AN95" s="77" t="e">
        <f>+'8_MP'!#REF!</f>
        <v>#REF!</v>
      </c>
      <c r="AO95" s="77" t="e">
        <f>+'8_MP'!#REF!</f>
        <v>#REF!</v>
      </c>
      <c r="AP95" s="77" t="e">
        <f>+'8_MP'!#REF!</f>
        <v>#REF!</v>
      </c>
      <c r="AQ95" s="77" t="e">
        <f>+'8_MP'!#REF!</f>
        <v>#REF!</v>
      </c>
      <c r="AR95" s="77" t="e">
        <f>+'8_MP'!#REF!</f>
        <v>#REF!</v>
      </c>
      <c r="AS95" s="77" t="e">
        <f>+'8_MP'!#REF!</f>
        <v>#REF!</v>
      </c>
      <c r="AT95" s="77" t="e">
        <f>+'8_MP'!#REF!</f>
        <v>#REF!</v>
      </c>
      <c r="AU95" s="77" t="e">
        <f>+'8_MP'!#REF!</f>
        <v>#REF!</v>
      </c>
    </row>
    <row r="96" spans="1:47" ht="14.25" customHeight="1" outlineLevel="1" x14ac:dyDescent="0.35">
      <c r="A96" s="89" t="e">
        <f>+'8_MP'!#REF!</f>
        <v>#REF!</v>
      </c>
      <c r="B96" s="91" t="e">
        <f>+'8_MP'!#REF!</f>
        <v>#REF!</v>
      </c>
      <c r="C96" s="77" t="e">
        <f>+'8_MP'!#REF!</f>
        <v>#REF!</v>
      </c>
      <c r="D96" s="319"/>
      <c r="E96" s="319"/>
      <c r="F96" s="319"/>
      <c r="G96" s="319"/>
      <c r="H96" s="319"/>
      <c r="I96" s="319"/>
      <c r="J96" s="77">
        <f t="shared" si="38"/>
        <v>0</v>
      </c>
      <c r="K96" s="319"/>
      <c r="L96" s="319"/>
      <c r="M96" s="319"/>
      <c r="N96" s="319"/>
      <c r="O96" s="319"/>
      <c r="P96" s="319"/>
      <c r="Q96" s="319"/>
      <c r="R96" s="319"/>
      <c r="S96" s="319"/>
      <c r="T96" s="319"/>
      <c r="U96" s="319"/>
      <c r="V96" s="319"/>
      <c r="W96" s="77">
        <f t="shared" si="40"/>
        <v>0</v>
      </c>
      <c r="X96" s="77" t="e">
        <f>+'8_MP'!#REF!</f>
        <v>#REF!</v>
      </c>
      <c r="Y96" s="77" t="e">
        <f>+'8_MP'!#REF!</f>
        <v>#REF!</v>
      </c>
      <c r="Z96" s="77" t="e">
        <f>+'8_MP'!#REF!</f>
        <v>#REF!</v>
      </c>
      <c r="AA96" s="77" t="e">
        <f>+'8_MP'!#REF!</f>
        <v>#REF!</v>
      </c>
      <c r="AB96" s="77" t="e">
        <f>+'8_MP'!#REF!</f>
        <v>#REF!</v>
      </c>
      <c r="AC96" s="77" t="e">
        <f>+'8_MP'!#REF!</f>
        <v>#REF!</v>
      </c>
      <c r="AE96" s="77" t="e">
        <f>+'8_MP'!#REF!</f>
        <v>#REF!</v>
      </c>
      <c r="AF96" s="77" t="e">
        <f>+'8_MP'!#REF!</f>
        <v>#REF!</v>
      </c>
      <c r="AG96" s="77" t="e">
        <f>+'8_MP'!#REF!</f>
        <v>#REF!</v>
      </c>
      <c r="AH96" s="77" t="e">
        <f>+'8_MP'!#REF!</f>
        <v>#REF!</v>
      </c>
      <c r="AI96" s="77" t="e">
        <f>+'8_MP'!#REF!</f>
        <v>#REF!</v>
      </c>
      <c r="AJ96" s="77" t="e">
        <f>+'8_MP'!#REF!</f>
        <v>#REF!</v>
      </c>
      <c r="AK96" s="77" t="e">
        <f>+'8_MP'!#REF!</f>
        <v>#REF!</v>
      </c>
      <c r="AL96" s="77" t="e">
        <f>+'8_MP'!#REF!</f>
        <v>#REF!</v>
      </c>
      <c r="AN96" s="77" t="e">
        <f>+'8_MP'!#REF!</f>
        <v>#REF!</v>
      </c>
      <c r="AO96" s="77" t="e">
        <f>+'8_MP'!#REF!</f>
        <v>#REF!</v>
      </c>
      <c r="AP96" s="77" t="e">
        <f>+'8_MP'!#REF!</f>
        <v>#REF!</v>
      </c>
      <c r="AQ96" s="77" t="e">
        <f>+'8_MP'!#REF!</f>
        <v>#REF!</v>
      </c>
      <c r="AR96" s="77" t="e">
        <f>+'8_MP'!#REF!</f>
        <v>#REF!</v>
      </c>
      <c r="AS96" s="77" t="e">
        <f>+'8_MP'!#REF!</f>
        <v>#REF!</v>
      </c>
      <c r="AT96" s="77" t="e">
        <f>+'8_MP'!#REF!</f>
        <v>#REF!</v>
      </c>
      <c r="AU96" s="77" t="e">
        <f>+'8_MP'!#REF!</f>
        <v>#REF!</v>
      </c>
    </row>
    <row r="97" spans="1:47" ht="14.25" customHeight="1" outlineLevel="1" x14ac:dyDescent="0.35">
      <c r="A97" s="89" t="e">
        <f>+'8_MP'!#REF!</f>
        <v>#REF!</v>
      </c>
      <c r="B97" s="91" t="e">
        <f>+'8_MP'!#REF!</f>
        <v>#REF!</v>
      </c>
      <c r="C97" s="77" t="e">
        <f>+'8_MP'!#REF!</f>
        <v>#REF!</v>
      </c>
      <c r="D97" s="319"/>
      <c r="E97" s="319"/>
      <c r="F97" s="319"/>
      <c r="G97" s="319"/>
      <c r="H97" s="319"/>
      <c r="I97" s="319"/>
      <c r="J97" s="77">
        <f t="shared" si="38"/>
        <v>0</v>
      </c>
      <c r="K97" s="319" t="e">
        <f t="shared" ref="K97:V97" si="48">+($C$97*30%)/12</f>
        <v>#REF!</v>
      </c>
      <c r="L97" s="319" t="e">
        <f t="shared" si="48"/>
        <v>#REF!</v>
      </c>
      <c r="M97" s="319" t="e">
        <f t="shared" si="48"/>
        <v>#REF!</v>
      </c>
      <c r="N97" s="319" t="e">
        <f t="shared" si="48"/>
        <v>#REF!</v>
      </c>
      <c r="O97" s="319" t="e">
        <f t="shared" si="48"/>
        <v>#REF!</v>
      </c>
      <c r="P97" s="319" t="e">
        <f t="shared" si="48"/>
        <v>#REF!</v>
      </c>
      <c r="Q97" s="319" t="e">
        <f t="shared" si="48"/>
        <v>#REF!</v>
      </c>
      <c r="R97" s="319" t="e">
        <f t="shared" si="48"/>
        <v>#REF!</v>
      </c>
      <c r="S97" s="319" t="e">
        <f t="shared" si="48"/>
        <v>#REF!</v>
      </c>
      <c r="T97" s="319" t="e">
        <f t="shared" si="48"/>
        <v>#REF!</v>
      </c>
      <c r="U97" s="319" t="e">
        <f t="shared" si="48"/>
        <v>#REF!</v>
      </c>
      <c r="V97" s="319" t="e">
        <f t="shared" si="48"/>
        <v>#REF!</v>
      </c>
      <c r="W97" s="77" t="e">
        <f t="shared" si="40"/>
        <v>#REF!</v>
      </c>
      <c r="X97" s="77" t="e">
        <f>+'8_MP'!#REF!</f>
        <v>#REF!</v>
      </c>
      <c r="Y97" s="77" t="e">
        <f>+'8_MP'!#REF!</f>
        <v>#REF!</v>
      </c>
      <c r="Z97" s="77" t="e">
        <f>+'8_MP'!#REF!</f>
        <v>#REF!</v>
      </c>
      <c r="AA97" s="77" t="e">
        <f>+'8_MP'!#REF!</f>
        <v>#REF!</v>
      </c>
      <c r="AB97" s="77" t="e">
        <f>+'8_MP'!#REF!</f>
        <v>#REF!</v>
      </c>
      <c r="AC97" s="77" t="e">
        <f>+'8_MP'!#REF!</f>
        <v>#REF!</v>
      </c>
      <c r="AE97" s="77" t="e">
        <f>+'8_MP'!#REF!</f>
        <v>#REF!</v>
      </c>
      <c r="AF97" s="77" t="e">
        <f>+'8_MP'!#REF!</f>
        <v>#REF!</v>
      </c>
      <c r="AG97" s="77" t="e">
        <f>+'8_MP'!#REF!</f>
        <v>#REF!</v>
      </c>
      <c r="AH97" s="77" t="e">
        <f>+'8_MP'!#REF!</f>
        <v>#REF!</v>
      </c>
      <c r="AI97" s="77" t="e">
        <f>+'8_MP'!#REF!</f>
        <v>#REF!</v>
      </c>
      <c r="AJ97" s="77" t="e">
        <f>+'8_MP'!#REF!</f>
        <v>#REF!</v>
      </c>
      <c r="AK97" s="77" t="e">
        <f>+'8_MP'!#REF!</f>
        <v>#REF!</v>
      </c>
      <c r="AL97" s="77" t="e">
        <f>+'8_MP'!#REF!</f>
        <v>#REF!</v>
      </c>
      <c r="AN97" s="77" t="e">
        <f>+'8_MP'!#REF!</f>
        <v>#REF!</v>
      </c>
      <c r="AO97" s="77" t="e">
        <f>+'8_MP'!#REF!</f>
        <v>#REF!</v>
      </c>
      <c r="AP97" s="77" t="e">
        <f>+'8_MP'!#REF!</f>
        <v>#REF!</v>
      </c>
      <c r="AQ97" s="77" t="e">
        <f>+'8_MP'!#REF!</f>
        <v>#REF!</v>
      </c>
      <c r="AR97" s="77" t="e">
        <f>+'8_MP'!#REF!</f>
        <v>#REF!</v>
      </c>
      <c r="AS97" s="77" t="e">
        <f>+'8_MP'!#REF!</f>
        <v>#REF!</v>
      </c>
      <c r="AT97" s="77" t="e">
        <f>+'8_MP'!#REF!</f>
        <v>#REF!</v>
      </c>
      <c r="AU97" s="77" t="e">
        <f>+'8_MP'!#REF!</f>
        <v>#REF!</v>
      </c>
    </row>
    <row r="98" spans="1:47" ht="14.25" customHeight="1" outlineLevel="1" x14ac:dyDescent="0.35">
      <c r="A98" s="89" t="e">
        <f>+'8_MP'!#REF!</f>
        <v>#REF!</v>
      </c>
      <c r="B98" s="91" t="e">
        <f>+'8_MP'!#REF!</f>
        <v>#REF!</v>
      </c>
      <c r="C98" s="77" t="e">
        <f>+'8_MP'!#REF!</f>
        <v>#REF!</v>
      </c>
      <c r="D98" s="319"/>
      <c r="E98" s="319"/>
      <c r="F98" s="319"/>
      <c r="G98" s="319"/>
      <c r="H98" s="319"/>
      <c r="I98" s="319"/>
      <c r="J98" s="77">
        <f t="shared" si="38"/>
        <v>0</v>
      </c>
      <c r="K98" s="319"/>
      <c r="L98" s="319"/>
      <c r="M98" s="319"/>
      <c r="N98" s="319"/>
      <c r="O98" s="319"/>
      <c r="P98" s="319"/>
      <c r="Q98" s="319"/>
      <c r="R98" s="319"/>
      <c r="S98" s="319"/>
      <c r="T98" s="319"/>
      <c r="U98" s="319"/>
      <c r="V98" s="319"/>
      <c r="W98" s="77">
        <f t="shared" si="40"/>
        <v>0</v>
      </c>
      <c r="X98" s="77" t="e">
        <f>+'8_MP'!#REF!</f>
        <v>#REF!</v>
      </c>
      <c r="Y98" s="77" t="e">
        <f>+'8_MP'!#REF!</f>
        <v>#REF!</v>
      </c>
      <c r="Z98" s="77" t="e">
        <f>+'8_MP'!#REF!</f>
        <v>#REF!</v>
      </c>
      <c r="AA98" s="77" t="e">
        <f>+'8_MP'!#REF!</f>
        <v>#REF!</v>
      </c>
      <c r="AB98" s="77" t="e">
        <f>+'8_MP'!#REF!</f>
        <v>#REF!</v>
      </c>
      <c r="AC98" s="77" t="e">
        <f>+'8_MP'!#REF!</f>
        <v>#REF!</v>
      </c>
      <c r="AE98" s="77" t="e">
        <f>+'8_MP'!#REF!</f>
        <v>#REF!</v>
      </c>
      <c r="AF98" s="77" t="e">
        <f>+'8_MP'!#REF!</f>
        <v>#REF!</v>
      </c>
      <c r="AG98" s="77" t="e">
        <f>+'8_MP'!#REF!</f>
        <v>#REF!</v>
      </c>
      <c r="AH98" s="77" t="e">
        <f>+'8_MP'!#REF!</f>
        <v>#REF!</v>
      </c>
      <c r="AI98" s="77" t="e">
        <f>+'8_MP'!#REF!</f>
        <v>#REF!</v>
      </c>
      <c r="AJ98" s="77" t="e">
        <f>+'8_MP'!#REF!</f>
        <v>#REF!</v>
      </c>
      <c r="AK98" s="77" t="e">
        <f>+'8_MP'!#REF!</f>
        <v>#REF!</v>
      </c>
      <c r="AL98" s="77" t="e">
        <f>+'8_MP'!#REF!</f>
        <v>#REF!</v>
      </c>
      <c r="AN98" s="77" t="e">
        <f>+'8_MP'!#REF!</f>
        <v>#REF!</v>
      </c>
      <c r="AO98" s="77" t="e">
        <f>+'8_MP'!#REF!</f>
        <v>#REF!</v>
      </c>
      <c r="AP98" s="77" t="e">
        <f>+'8_MP'!#REF!</f>
        <v>#REF!</v>
      </c>
      <c r="AQ98" s="77" t="e">
        <f>+'8_MP'!#REF!</f>
        <v>#REF!</v>
      </c>
      <c r="AR98" s="77" t="e">
        <f>+'8_MP'!#REF!</f>
        <v>#REF!</v>
      </c>
      <c r="AS98" s="77" t="e">
        <f>+'8_MP'!#REF!</f>
        <v>#REF!</v>
      </c>
      <c r="AT98" s="77" t="e">
        <f>+'8_MP'!#REF!</f>
        <v>#REF!</v>
      </c>
      <c r="AU98" s="77" t="e">
        <f>+'8_MP'!#REF!</f>
        <v>#REF!</v>
      </c>
    </row>
    <row r="99" spans="1:47" ht="14.25" customHeight="1" outlineLevel="1" x14ac:dyDescent="0.35">
      <c r="A99" s="89" t="e">
        <f>+'8_MP'!#REF!</f>
        <v>#REF!</v>
      </c>
      <c r="B99" s="91" t="e">
        <f>+'8_MP'!#REF!</f>
        <v>#REF!</v>
      </c>
      <c r="C99" s="77" t="e">
        <f>+'8_MP'!#REF!</f>
        <v>#REF!</v>
      </c>
      <c r="D99" s="319"/>
      <c r="E99" s="319"/>
      <c r="F99" s="319"/>
      <c r="G99" s="319"/>
      <c r="H99" s="319"/>
      <c r="I99" s="319"/>
      <c r="J99" s="77">
        <f t="shared" si="38"/>
        <v>0</v>
      </c>
      <c r="K99" s="319" t="e">
        <f>+($C$99/57)*2</f>
        <v>#REF!</v>
      </c>
      <c r="L99" s="319" t="e">
        <f t="shared" ref="L99:V99" si="49">+$C$99/57</f>
        <v>#REF!</v>
      </c>
      <c r="M99" s="319" t="e">
        <f t="shared" si="49"/>
        <v>#REF!</v>
      </c>
      <c r="N99" s="319" t="e">
        <f t="shared" si="49"/>
        <v>#REF!</v>
      </c>
      <c r="O99" s="319" t="e">
        <f t="shared" si="49"/>
        <v>#REF!</v>
      </c>
      <c r="P99" s="319" t="e">
        <f t="shared" si="49"/>
        <v>#REF!</v>
      </c>
      <c r="Q99" s="319" t="e">
        <f t="shared" si="49"/>
        <v>#REF!</v>
      </c>
      <c r="R99" s="319" t="e">
        <f t="shared" si="49"/>
        <v>#REF!</v>
      </c>
      <c r="S99" s="319" t="e">
        <f t="shared" si="49"/>
        <v>#REF!</v>
      </c>
      <c r="T99" s="319" t="e">
        <f t="shared" si="49"/>
        <v>#REF!</v>
      </c>
      <c r="U99" s="319" t="e">
        <f t="shared" si="49"/>
        <v>#REF!</v>
      </c>
      <c r="V99" s="319" t="e">
        <f t="shared" si="49"/>
        <v>#REF!</v>
      </c>
      <c r="W99" s="77" t="e">
        <f t="shared" si="40"/>
        <v>#REF!</v>
      </c>
      <c r="X99" s="77" t="e">
        <f>+'8_MP'!#REF!</f>
        <v>#REF!</v>
      </c>
      <c r="Y99" s="77" t="e">
        <f>+'8_MP'!#REF!</f>
        <v>#REF!</v>
      </c>
      <c r="Z99" s="77" t="e">
        <f>+'8_MP'!#REF!</f>
        <v>#REF!</v>
      </c>
      <c r="AA99" s="77" t="e">
        <f>+'8_MP'!#REF!</f>
        <v>#REF!</v>
      </c>
      <c r="AB99" s="77" t="e">
        <f>+'8_MP'!#REF!</f>
        <v>#REF!</v>
      </c>
      <c r="AC99" s="77" t="e">
        <f>+'8_MP'!#REF!</f>
        <v>#REF!</v>
      </c>
      <c r="AE99" s="77" t="e">
        <f>+'8_MP'!#REF!</f>
        <v>#REF!</v>
      </c>
      <c r="AF99" s="77" t="e">
        <f>+'8_MP'!#REF!</f>
        <v>#REF!</v>
      </c>
      <c r="AG99" s="77" t="e">
        <f>+'8_MP'!#REF!</f>
        <v>#REF!</v>
      </c>
      <c r="AH99" s="77" t="e">
        <f>+'8_MP'!#REF!</f>
        <v>#REF!</v>
      </c>
      <c r="AI99" s="77" t="e">
        <f>+'8_MP'!#REF!</f>
        <v>#REF!</v>
      </c>
      <c r="AJ99" s="77" t="e">
        <f>+'8_MP'!#REF!</f>
        <v>#REF!</v>
      </c>
      <c r="AK99" s="77" t="e">
        <f>+'8_MP'!#REF!</f>
        <v>#REF!</v>
      </c>
      <c r="AL99" s="77" t="e">
        <f>+'8_MP'!#REF!</f>
        <v>#REF!</v>
      </c>
      <c r="AN99" s="77" t="e">
        <f>+'8_MP'!#REF!</f>
        <v>#REF!</v>
      </c>
      <c r="AO99" s="77" t="e">
        <f>+'8_MP'!#REF!</f>
        <v>#REF!</v>
      </c>
      <c r="AP99" s="77" t="e">
        <f>+'8_MP'!#REF!</f>
        <v>#REF!</v>
      </c>
      <c r="AQ99" s="77" t="e">
        <f>+'8_MP'!#REF!</f>
        <v>#REF!</v>
      </c>
      <c r="AR99" s="77" t="e">
        <f>+'8_MP'!#REF!</f>
        <v>#REF!</v>
      </c>
      <c r="AS99" s="77" t="e">
        <f>+'8_MP'!#REF!</f>
        <v>#REF!</v>
      </c>
      <c r="AT99" s="77" t="e">
        <f>+'8_MP'!#REF!</f>
        <v>#REF!</v>
      </c>
      <c r="AU99" s="77" t="e">
        <f>+'8_MP'!#REF!</f>
        <v>#REF!</v>
      </c>
    </row>
    <row r="100" spans="1:47" ht="14.25" customHeight="1" x14ac:dyDescent="0.35">
      <c r="A100" s="85" t="e">
        <f>+'8_MP'!#REF!</f>
        <v>#REF!</v>
      </c>
      <c r="B100" s="111" t="e">
        <f>+'8_MP'!#REF!</f>
        <v>#REF!</v>
      </c>
      <c r="C100" s="86" t="e">
        <f>+'8_MP'!#REF!</f>
        <v>#REF!</v>
      </c>
      <c r="D100" s="86">
        <f t="shared" ref="D100:I100" si="50">SUM(D101:D103)</f>
        <v>0</v>
      </c>
      <c r="E100" s="86">
        <f t="shared" si="50"/>
        <v>0</v>
      </c>
      <c r="F100" s="86">
        <f t="shared" si="50"/>
        <v>0</v>
      </c>
      <c r="G100" s="86">
        <f t="shared" si="50"/>
        <v>0</v>
      </c>
      <c r="H100" s="86">
        <f t="shared" si="50"/>
        <v>0</v>
      </c>
      <c r="I100" s="86">
        <f t="shared" si="50"/>
        <v>0</v>
      </c>
      <c r="J100" s="86">
        <f t="shared" si="38"/>
        <v>0</v>
      </c>
      <c r="K100" s="86">
        <f t="shared" ref="K100:V100" si="51">SUM(K101:K103)</f>
        <v>0</v>
      </c>
      <c r="L100" s="86">
        <f t="shared" si="51"/>
        <v>0</v>
      </c>
      <c r="M100" s="86" t="e">
        <f t="shared" si="51"/>
        <v>#REF!</v>
      </c>
      <c r="N100" s="86" t="e">
        <f t="shared" si="51"/>
        <v>#REF!</v>
      </c>
      <c r="O100" s="86" t="e">
        <f t="shared" si="51"/>
        <v>#REF!</v>
      </c>
      <c r="P100" s="86" t="e">
        <f t="shared" si="51"/>
        <v>#REF!</v>
      </c>
      <c r="Q100" s="86" t="e">
        <f t="shared" si="51"/>
        <v>#REF!</v>
      </c>
      <c r="R100" s="86" t="e">
        <f t="shared" si="51"/>
        <v>#REF!</v>
      </c>
      <c r="S100" s="86" t="e">
        <f t="shared" si="51"/>
        <v>#REF!</v>
      </c>
      <c r="T100" s="86" t="e">
        <f t="shared" si="51"/>
        <v>#REF!</v>
      </c>
      <c r="U100" s="86" t="e">
        <f t="shared" si="51"/>
        <v>#REF!</v>
      </c>
      <c r="V100" s="86" t="e">
        <f t="shared" si="51"/>
        <v>#REF!</v>
      </c>
      <c r="W100" s="86" t="e">
        <f t="shared" si="40"/>
        <v>#REF!</v>
      </c>
      <c r="X100" s="86" t="e">
        <f>+'8_MP'!#REF!</f>
        <v>#REF!</v>
      </c>
      <c r="Y100" s="86" t="e">
        <f>+'8_MP'!#REF!</f>
        <v>#REF!</v>
      </c>
      <c r="Z100" s="86" t="e">
        <f>+'8_MP'!#REF!</f>
        <v>#REF!</v>
      </c>
      <c r="AA100" s="86" t="e">
        <f>+'8_MP'!#REF!</f>
        <v>#REF!</v>
      </c>
      <c r="AB100" s="86" t="e">
        <f>+'8_MP'!#REF!</f>
        <v>#REF!</v>
      </c>
      <c r="AC100" s="86" t="e">
        <f>+'8_MP'!#REF!</f>
        <v>#REF!</v>
      </c>
      <c r="AE100" s="86" t="e">
        <f>+'8_MP'!#REF!</f>
        <v>#REF!</v>
      </c>
      <c r="AF100" s="86" t="e">
        <f>+'8_MP'!#REF!</f>
        <v>#REF!</v>
      </c>
      <c r="AG100" s="86" t="e">
        <f>+'8_MP'!#REF!</f>
        <v>#REF!</v>
      </c>
      <c r="AH100" s="86" t="e">
        <f>+'8_MP'!#REF!</f>
        <v>#REF!</v>
      </c>
      <c r="AI100" s="86" t="e">
        <f>+'8_MP'!#REF!</f>
        <v>#REF!</v>
      </c>
      <c r="AJ100" s="86" t="e">
        <f>+'8_MP'!#REF!</f>
        <v>#REF!</v>
      </c>
      <c r="AK100" s="86" t="e">
        <f>+'8_MP'!#REF!</f>
        <v>#REF!</v>
      </c>
      <c r="AL100" s="86" t="e">
        <f>+'8_MP'!#REF!</f>
        <v>#REF!</v>
      </c>
      <c r="AN100" s="86" t="e">
        <f>+'8_MP'!#REF!</f>
        <v>#REF!</v>
      </c>
      <c r="AO100" s="86" t="e">
        <f>+'8_MP'!#REF!</f>
        <v>#REF!</v>
      </c>
      <c r="AP100" s="86" t="e">
        <f>+'8_MP'!#REF!</f>
        <v>#REF!</v>
      </c>
      <c r="AQ100" s="86" t="e">
        <f>+'8_MP'!#REF!</f>
        <v>#REF!</v>
      </c>
      <c r="AR100" s="86" t="e">
        <f>+'8_MP'!#REF!</f>
        <v>#REF!</v>
      </c>
      <c r="AS100" s="86" t="e">
        <f>+'8_MP'!#REF!</f>
        <v>#REF!</v>
      </c>
      <c r="AT100" s="86" t="e">
        <f>+'8_MP'!#REF!</f>
        <v>#REF!</v>
      </c>
      <c r="AU100" s="86" t="e">
        <f>+'8_MP'!#REF!</f>
        <v>#REF!</v>
      </c>
    </row>
    <row r="101" spans="1:47" ht="14.25" customHeight="1" outlineLevel="1" x14ac:dyDescent="0.35">
      <c r="A101" s="325" t="e">
        <f>+'8_MP'!#REF!</f>
        <v>#REF!</v>
      </c>
      <c r="B101" s="94" t="e">
        <f>+'8_MP'!#REF!</f>
        <v>#REF!</v>
      </c>
      <c r="C101" s="319" t="e">
        <f>+'8_MP'!#REF!</f>
        <v>#REF!</v>
      </c>
      <c r="D101" s="319"/>
      <c r="E101" s="319"/>
      <c r="F101" s="319"/>
      <c r="G101" s="319"/>
      <c r="H101" s="319"/>
      <c r="I101" s="319"/>
      <c r="J101" s="77">
        <f t="shared" si="38"/>
        <v>0</v>
      </c>
      <c r="K101" s="319"/>
      <c r="L101" s="319"/>
      <c r="M101" s="319"/>
      <c r="N101" s="319" t="e">
        <f t="shared" ref="N101:V101" si="52">+$C$101/54</f>
        <v>#REF!</v>
      </c>
      <c r="O101" s="319" t="e">
        <f t="shared" si="52"/>
        <v>#REF!</v>
      </c>
      <c r="P101" s="319" t="e">
        <f t="shared" si="52"/>
        <v>#REF!</v>
      </c>
      <c r="Q101" s="319" t="e">
        <f t="shared" si="52"/>
        <v>#REF!</v>
      </c>
      <c r="R101" s="319" t="e">
        <f t="shared" si="52"/>
        <v>#REF!</v>
      </c>
      <c r="S101" s="319" t="e">
        <f t="shared" si="52"/>
        <v>#REF!</v>
      </c>
      <c r="T101" s="319" t="e">
        <f t="shared" si="52"/>
        <v>#REF!</v>
      </c>
      <c r="U101" s="319" t="e">
        <f t="shared" si="52"/>
        <v>#REF!</v>
      </c>
      <c r="V101" s="319" t="e">
        <f t="shared" si="52"/>
        <v>#REF!</v>
      </c>
      <c r="W101" s="77" t="e">
        <f t="shared" si="40"/>
        <v>#REF!</v>
      </c>
      <c r="X101" s="77" t="e">
        <f>+'8_MP'!#REF!</f>
        <v>#REF!</v>
      </c>
      <c r="Y101" s="77" t="e">
        <f>+'8_MP'!#REF!</f>
        <v>#REF!</v>
      </c>
      <c r="Z101" s="77" t="e">
        <f>+'8_MP'!#REF!</f>
        <v>#REF!</v>
      </c>
      <c r="AA101" s="77" t="e">
        <f>+'8_MP'!#REF!</f>
        <v>#REF!</v>
      </c>
      <c r="AB101" s="77" t="e">
        <f>+'8_MP'!#REF!</f>
        <v>#REF!</v>
      </c>
      <c r="AC101" s="77" t="e">
        <f>+'8_MP'!#REF!</f>
        <v>#REF!</v>
      </c>
      <c r="AE101" s="77" t="e">
        <f>+'8_MP'!#REF!</f>
        <v>#REF!</v>
      </c>
      <c r="AF101" s="77" t="e">
        <f>+'8_MP'!#REF!</f>
        <v>#REF!</v>
      </c>
      <c r="AG101" s="77" t="e">
        <f>+'8_MP'!#REF!</f>
        <v>#REF!</v>
      </c>
      <c r="AH101" s="77" t="e">
        <f>+'8_MP'!#REF!</f>
        <v>#REF!</v>
      </c>
      <c r="AI101" s="77" t="e">
        <f>+'8_MP'!#REF!</f>
        <v>#REF!</v>
      </c>
      <c r="AJ101" s="77" t="e">
        <f>+'8_MP'!#REF!</f>
        <v>#REF!</v>
      </c>
      <c r="AK101" s="77" t="e">
        <f>+'8_MP'!#REF!</f>
        <v>#REF!</v>
      </c>
      <c r="AL101" s="77" t="e">
        <f>+'8_MP'!#REF!</f>
        <v>#REF!</v>
      </c>
      <c r="AN101" s="77" t="e">
        <f>+'8_MP'!#REF!</f>
        <v>#REF!</v>
      </c>
      <c r="AO101" s="77" t="e">
        <f>+'8_MP'!#REF!</f>
        <v>#REF!</v>
      </c>
      <c r="AP101" s="77" t="e">
        <f>+'8_MP'!#REF!</f>
        <v>#REF!</v>
      </c>
      <c r="AQ101" s="77" t="e">
        <f>+'8_MP'!#REF!</f>
        <v>#REF!</v>
      </c>
      <c r="AR101" s="77" t="e">
        <f>+'8_MP'!#REF!</f>
        <v>#REF!</v>
      </c>
      <c r="AS101" s="77" t="e">
        <f>+'8_MP'!#REF!</f>
        <v>#REF!</v>
      </c>
      <c r="AT101" s="77" t="e">
        <f>+'8_MP'!#REF!</f>
        <v>#REF!</v>
      </c>
      <c r="AU101" s="77" t="e">
        <f>+'8_MP'!#REF!</f>
        <v>#REF!</v>
      </c>
    </row>
    <row r="102" spans="1:47" ht="14.25" customHeight="1" outlineLevel="1" x14ac:dyDescent="0.35">
      <c r="A102" s="325" t="e">
        <f>+'8_MP'!#REF!</f>
        <v>#REF!</v>
      </c>
      <c r="B102" s="94" t="e">
        <f>+'8_MP'!#REF!</f>
        <v>#REF!</v>
      </c>
      <c r="C102" s="319" t="e">
        <f>+'8_MP'!#REF!</f>
        <v>#REF!</v>
      </c>
      <c r="D102" s="319"/>
      <c r="E102" s="319"/>
      <c r="F102" s="319"/>
      <c r="G102" s="319"/>
      <c r="H102" s="319"/>
      <c r="I102" s="319"/>
      <c r="J102" s="77">
        <f t="shared" si="38"/>
        <v>0</v>
      </c>
      <c r="K102" s="319"/>
      <c r="L102" s="319"/>
      <c r="M102" s="319"/>
      <c r="N102" s="319" t="e">
        <f t="shared" ref="N102:V102" si="53">+$C$102/54</f>
        <v>#REF!</v>
      </c>
      <c r="O102" s="319" t="e">
        <f t="shared" si="53"/>
        <v>#REF!</v>
      </c>
      <c r="P102" s="319" t="e">
        <f t="shared" si="53"/>
        <v>#REF!</v>
      </c>
      <c r="Q102" s="319" t="e">
        <f t="shared" si="53"/>
        <v>#REF!</v>
      </c>
      <c r="R102" s="319" t="e">
        <f t="shared" si="53"/>
        <v>#REF!</v>
      </c>
      <c r="S102" s="319" t="e">
        <f t="shared" si="53"/>
        <v>#REF!</v>
      </c>
      <c r="T102" s="319" t="e">
        <f t="shared" si="53"/>
        <v>#REF!</v>
      </c>
      <c r="U102" s="319" t="e">
        <f t="shared" si="53"/>
        <v>#REF!</v>
      </c>
      <c r="V102" s="319" t="e">
        <f t="shared" si="53"/>
        <v>#REF!</v>
      </c>
      <c r="W102" s="77" t="e">
        <f t="shared" si="40"/>
        <v>#REF!</v>
      </c>
      <c r="X102" s="77" t="e">
        <f>+'8_MP'!#REF!</f>
        <v>#REF!</v>
      </c>
      <c r="Y102" s="77" t="e">
        <f>+'8_MP'!#REF!</f>
        <v>#REF!</v>
      </c>
      <c r="Z102" s="77" t="e">
        <f>+'8_MP'!#REF!</f>
        <v>#REF!</v>
      </c>
      <c r="AA102" s="77" t="e">
        <f>+'8_MP'!#REF!</f>
        <v>#REF!</v>
      </c>
      <c r="AB102" s="77" t="e">
        <f>+'8_MP'!#REF!</f>
        <v>#REF!</v>
      </c>
      <c r="AC102" s="77" t="e">
        <f>+'8_MP'!#REF!</f>
        <v>#REF!</v>
      </c>
      <c r="AE102" s="77" t="e">
        <f>+'8_MP'!#REF!</f>
        <v>#REF!</v>
      </c>
      <c r="AF102" s="77" t="e">
        <f>+'8_MP'!#REF!</f>
        <v>#REF!</v>
      </c>
      <c r="AG102" s="77" t="e">
        <f>+'8_MP'!#REF!</f>
        <v>#REF!</v>
      </c>
      <c r="AH102" s="77" t="e">
        <f>+'8_MP'!#REF!</f>
        <v>#REF!</v>
      </c>
      <c r="AI102" s="77" t="e">
        <f>+'8_MP'!#REF!</f>
        <v>#REF!</v>
      </c>
      <c r="AJ102" s="77" t="e">
        <f>+'8_MP'!#REF!</f>
        <v>#REF!</v>
      </c>
      <c r="AK102" s="77" t="e">
        <f>+'8_MP'!#REF!</f>
        <v>#REF!</v>
      </c>
      <c r="AL102" s="77" t="e">
        <f>+'8_MP'!#REF!</f>
        <v>#REF!</v>
      </c>
      <c r="AN102" s="77" t="e">
        <f>+'8_MP'!#REF!</f>
        <v>#REF!</v>
      </c>
      <c r="AO102" s="77" t="e">
        <f>+'8_MP'!#REF!</f>
        <v>#REF!</v>
      </c>
      <c r="AP102" s="77" t="e">
        <f>+'8_MP'!#REF!</f>
        <v>#REF!</v>
      </c>
      <c r="AQ102" s="77" t="e">
        <f>+'8_MP'!#REF!</f>
        <v>#REF!</v>
      </c>
      <c r="AR102" s="77" t="e">
        <f>+'8_MP'!#REF!</f>
        <v>#REF!</v>
      </c>
      <c r="AS102" s="77" t="e">
        <f>+'8_MP'!#REF!</f>
        <v>#REF!</v>
      </c>
      <c r="AT102" s="77" t="e">
        <f>+'8_MP'!#REF!</f>
        <v>#REF!</v>
      </c>
      <c r="AU102" s="77" t="e">
        <f>+'8_MP'!#REF!</f>
        <v>#REF!</v>
      </c>
    </row>
    <row r="103" spans="1:47" ht="14.25" customHeight="1" outlineLevel="1" x14ac:dyDescent="0.35">
      <c r="A103" s="325" t="e">
        <f>+'8_MP'!#REF!</f>
        <v>#REF!</v>
      </c>
      <c r="B103" s="94" t="e">
        <f>+'8_MP'!#REF!</f>
        <v>#REF!</v>
      </c>
      <c r="C103" s="319" t="e">
        <f>+'8_MP'!#REF!</f>
        <v>#REF!</v>
      </c>
      <c r="D103" s="319"/>
      <c r="E103" s="319"/>
      <c r="F103" s="319"/>
      <c r="G103" s="319"/>
      <c r="H103" s="319"/>
      <c r="I103" s="319"/>
      <c r="J103" s="77">
        <f t="shared" si="38"/>
        <v>0</v>
      </c>
      <c r="K103" s="319"/>
      <c r="L103" s="319"/>
      <c r="M103" s="319" t="e">
        <f t="shared" ref="M103:V103" si="54">+$C$103/56</f>
        <v>#REF!</v>
      </c>
      <c r="N103" s="319" t="e">
        <f t="shared" si="54"/>
        <v>#REF!</v>
      </c>
      <c r="O103" s="319" t="e">
        <f t="shared" si="54"/>
        <v>#REF!</v>
      </c>
      <c r="P103" s="319" t="e">
        <f t="shared" si="54"/>
        <v>#REF!</v>
      </c>
      <c r="Q103" s="319" t="e">
        <f t="shared" si="54"/>
        <v>#REF!</v>
      </c>
      <c r="R103" s="319" t="e">
        <f t="shared" si="54"/>
        <v>#REF!</v>
      </c>
      <c r="S103" s="319" t="e">
        <f t="shared" si="54"/>
        <v>#REF!</v>
      </c>
      <c r="T103" s="319" t="e">
        <f t="shared" si="54"/>
        <v>#REF!</v>
      </c>
      <c r="U103" s="319" t="e">
        <f t="shared" si="54"/>
        <v>#REF!</v>
      </c>
      <c r="V103" s="319" t="e">
        <f t="shared" si="54"/>
        <v>#REF!</v>
      </c>
      <c r="W103" s="77" t="e">
        <f t="shared" si="40"/>
        <v>#REF!</v>
      </c>
      <c r="X103" s="77" t="e">
        <f>+'8_MP'!#REF!</f>
        <v>#REF!</v>
      </c>
      <c r="Y103" s="77" t="e">
        <f>+'8_MP'!#REF!</f>
        <v>#REF!</v>
      </c>
      <c r="Z103" s="77" t="e">
        <f>+'8_MP'!#REF!</f>
        <v>#REF!</v>
      </c>
      <c r="AA103" s="77" t="e">
        <f>+'8_MP'!#REF!</f>
        <v>#REF!</v>
      </c>
      <c r="AB103" s="77" t="e">
        <f>+'8_MP'!#REF!</f>
        <v>#REF!</v>
      </c>
      <c r="AC103" s="77" t="e">
        <f>+'8_MP'!#REF!</f>
        <v>#REF!</v>
      </c>
      <c r="AE103" s="77" t="e">
        <f>+'8_MP'!#REF!</f>
        <v>#REF!</v>
      </c>
      <c r="AF103" s="77" t="e">
        <f>+'8_MP'!#REF!</f>
        <v>#REF!</v>
      </c>
      <c r="AG103" s="77" t="e">
        <f>+'8_MP'!#REF!</f>
        <v>#REF!</v>
      </c>
      <c r="AH103" s="77" t="e">
        <f>+'8_MP'!#REF!</f>
        <v>#REF!</v>
      </c>
      <c r="AI103" s="77" t="e">
        <f>+'8_MP'!#REF!</f>
        <v>#REF!</v>
      </c>
      <c r="AJ103" s="77" t="e">
        <f>+'8_MP'!#REF!</f>
        <v>#REF!</v>
      </c>
      <c r="AK103" s="77" t="e">
        <f>+'8_MP'!#REF!</f>
        <v>#REF!</v>
      </c>
      <c r="AL103" s="77" t="e">
        <f>+'8_MP'!#REF!</f>
        <v>#REF!</v>
      </c>
      <c r="AN103" s="77" t="e">
        <f>+'8_MP'!#REF!</f>
        <v>#REF!</v>
      </c>
      <c r="AO103" s="77" t="e">
        <f>+'8_MP'!#REF!</f>
        <v>#REF!</v>
      </c>
      <c r="AP103" s="77" t="e">
        <f>+'8_MP'!#REF!</f>
        <v>#REF!</v>
      </c>
      <c r="AQ103" s="77" t="e">
        <f>+'8_MP'!#REF!</f>
        <v>#REF!</v>
      </c>
      <c r="AR103" s="77" t="e">
        <f>+'8_MP'!#REF!</f>
        <v>#REF!</v>
      </c>
      <c r="AS103" s="77" t="e">
        <f>+'8_MP'!#REF!</f>
        <v>#REF!</v>
      </c>
      <c r="AT103" s="77" t="e">
        <f>+'8_MP'!#REF!</f>
        <v>#REF!</v>
      </c>
      <c r="AU103" s="77" t="e">
        <f>+'8_MP'!#REF!</f>
        <v>#REF!</v>
      </c>
    </row>
    <row r="104" spans="1:47" ht="14.25" customHeight="1" x14ac:dyDescent="0.35">
      <c r="A104" s="85" t="e">
        <f>+'8_MP'!#REF!</f>
        <v>#REF!</v>
      </c>
      <c r="B104" s="111" t="e">
        <f>+'8_MP'!#REF!</f>
        <v>#REF!</v>
      </c>
      <c r="C104" s="86" t="e">
        <f>+'8_MP'!#REF!</f>
        <v>#REF!</v>
      </c>
      <c r="D104" s="86">
        <f t="shared" ref="D104:I104" si="55">SUM(D105:D106)</f>
        <v>0</v>
      </c>
      <c r="E104" s="86">
        <f t="shared" si="55"/>
        <v>0</v>
      </c>
      <c r="F104" s="86" t="e">
        <f t="shared" si="55"/>
        <v>#REF!</v>
      </c>
      <c r="G104" s="86" t="e">
        <f t="shared" si="55"/>
        <v>#REF!</v>
      </c>
      <c r="H104" s="86" t="e">
        <f t="shared" si="55"/>
        <v>#REF!</v>
      </c>
      <c r="I104" s="86" t="e">
        <f t="shared" si="55"/>
        <v>#REF!</v>
      </c>
      <c r="J104" s="86" t="e">
        <f t="shared" si="38"/>
        <v>#REF!</v>
      </c>
      <c r="K104" s="86" t="e">
        <f t="shared" ref="K104:V104" si="56">SUM(K105:K106)</f>
        <v>#REF!</v>
      </c>
      <c r="L104" s="86" t="e">
        <f t="shared" si="56"/>
        <v>#REF!</v>
      </c>
      <c r="M104" s="86" t="e">
        <f t="shared" si="56"/>
        <v>#REF!</v>
      </c>
      <c r="N104" s="86" t="e">
        <f t="shared" si="56"/>
        <v>#REF!</v>
      </c>
      <c r="O104" s="86" t="e">
        <f t="shared" si="56"/>
        <v>#REF!</v>
      </c>
      <c r="P104" s="86" t="e">
        <f t="shared" si="56"/>
        <v>#REF!</v>
      </c>
      <c r="Q104" s="86" t="e">
        <f t="shared" si="56"/>
        <v>#REF!</v>
      </c>
      <c r="R104" s="86" t="e">
        <f t="shared" si="56"/>
        <v>#REF!</v>
      </c>
      <c r="S104" s="86" t="e">
        <f t="shared" si="56"/>
        <v>#REF!</v>
      </c>
      <c r="T104" s="86">
        <f t="shared" si="56"/>
        <v>0</v>
      </c>
      <c r="U104" s="86">
        <f t="shared" si="56"/>
        <v>0</v>
      </c>
      <c r="V104" s="86">
        <f t="shared" si="56"/>
        <v>0</v>
      </c>
      <c r="W104" s="86" t="e">
        <f t="shared" si="40"/>
        <v>#REF!</v>
      </c>
      <c r="X104" s="86" t="e">
        <f>+'8_MP'!#REF!</f>
        <v>#REF!</v>
      </c>
      <c r="Y104" s="86" t="e">
        <f>+'8_MP'!#REF!</f>
        <v>#REF!</v>
      </c>
      <c r="Z104" s="86" t="e">
        <f>+'8_MP'!#REF!</f>
        <v>#REF!</v>
      </c>
      <c r="AA104" s="86" t="e">
        <f>+'8_MP'!#REF!</f>
        <v>#REF!</v>
      </c>
      <c r="AB104" s="86" t="e">
        <f>+'8_MP'!#REF!</f>
        <v>#REF!</v>
      </c>
      <c r="AC104" s="86" t="e">
        <f>+'8_MP'!#REF!</f>
        <v>#REF!</v>
      </c>
      <c r="AE104" s="86" t="e">
        <f>+'8_MP'!#REF!</f>
        <v>#REF!</v>
      </c>
      <c r="AF104" s="86" t="e">
        <f>+'8_MP'!#REF!</f>
        <v>#REF!</v>
      </c>
      <c r="AG104" s="86" t="e">
        <f>+'8_MP'!#REF!</f>
        <v>#REF!</v>
      </c>
      <c r="AH104" s="86" t="e">
        <f>+'8_MP'!#REF!</f>
        <v>#REF!</v>
      </c>
      <c r="AI104" s="86" t="e">
        <f>+'8_MP'!#REF!</f>
        <v>#REF!</v>
      </c>
      <c r="AJ104" s="86" t="e">
        <f>+'8_MP'!#REF!</f>
        <v>#REF!</v>
      </c>
      <c r="AK104" s="86" t="e">
        <f>+'8_MP'!#REF!</f>
        <v>#REF!</v>
      </c>
      <c r="AL104" s="86" t="e">
        <f>+'8_MP'!#REF!</f>
        <v>#REF!</v>
      </c>
      <c r="AN104" s="86" t="e">
        <f>+'8_MP'!#REF!</f>
        <v>#REF!</v>
      </c>
      <c r="AO104" s="86" t="e">
        <f>+'8_MP'!#REF!</f>
        <v>#REF!</v>
      </c>
      <c r="AP104" s="86" t="e">
        <f>+'8_MP'!#REF!</f>
        <v>#REF!</v>
      </c>
      <c r="AQ104" s="86" t="e">
        <f>+'8_MP'!#REF!</f>
        <v>#REF!</v>
      </c>
      <c r="AR104" s="86" t="e">
        <f>+'8_MP'!#REF!</f>
        <v>#REF!</v>
      </c>
      <c r="AS104" s="86" t="e">
        <f>+'8_MP'!#REF!</f>
        <v>#REF!</v>
      </c>
      <c r="AT104" s="86" t="e">
        <f>+'8_MP'!#REF!</f>
        <v>#REF!</v>
      </c>
      <c r="AU104" s="86" t="e">
        <f>+'8_MP'!#REF!</f>
        <v>#REF!</v>
      </c>
    </row>
    <row r="105" spans="1:47" ht="14.25" customHeight="1" outlineLevel="1" x14ac:dyDescent="0.35">
      <c r="A105" s="325" t="e">
        <f>+'8_MP'!#REF!</f>
        <v>#REF!</v>
      </c>
      <c r="B105" s="94" t="e">
        <f>+'8_MP'!#REF!</f>
        <v>#REF!</v>
      </c>
      <c r="C105" s="319" t="e">
        <f>+'8_MP'!#REF!</f>
        <v>#REF!</v>
      </c>
      <c r="D105" s="319"/>
      <c r="E105" s="319"/>
      <c r="F105" s="319"/>
      <c r="G105" s="77" t="e">
        <f>+$C$105/12</f>
        <v>#REF!</v>
      </c>
      <c r="H105" s="77" t="e">
        <f>+$C$105/12</f>
        <v>#REF!</v>
      </c>
      <c r="I105" s="77" t="e">
        <f>+$C$105/12</f>
        <v>#REF!</v>
      </c>
      <c r="J105" s="77" t="e">
        <f t="shared" si="38"/>
        <v>#REF!</v>
      </c>
      <c r="K105" s="77" t="e">
        <f t="shared" ref="K105:S105" si="57">+$C$105/12</f>
        <v>#REF!</v>
      </c>
      <c r="L105" s="77" t="e">
        <f t="shared" si="57"/>
        <v>#REF!</v>
      </c>
      <c r="M105" s="77" t="e">
        <f t="shared" si="57"/>
        <v>#REF!</v>
      </c>
      <c r="N105" s="77" t="e">
        <f t="shared" si="57"/>
        <v>#REF!</v>
      </c>
      <c r="O105" s="77" t="e">
        <f t="shared" si="57"/>
        <v>#REF!</v>
      </c>
      <c r="P105" s="77" t="e">
        <f t="shared" si="57"/>
        <v>#REF!</v>
      </c>
      <c r="Q105" s="77" t="e">
        <f t="shared" si="57"/>
        <v>#REF!</v>
      </c>
      <c r="R105" s="77" t="e">
        <f t="shared" si="57"/>
        <v>#REF!</v>
      </c>
      <c r="S105" s="77" t="e">
        <f t="shared" si="57"/>
        <v>#REF!</v>
      </c>
      <c r="T105" s="77"/>
      <c r="U105" s="77"/>
      <c r="V105" s="77"/>
      <c r="W105" s="77" t="e">
        <f t="shared" si="40"/>
        <v>#REF!</v>
      </c>
      <c r="X105" s="77" t="e">
        <f>+'8_MP'!#REF!</f>
        <v>#REF!</v>
      </c>
      <c r="Y105" s="77" t="e">
        <f>+'8_MP'!#REF!</f>
        <v>#REF!</v>
      </c>
      <c r="Z105" s="77" t="e">
        <f>+'8_MP'!#REF!</f>
        <v>#REF!</v>
      </c>
      <c r="AA105" s="77" t="e">
        <f>+'8_MP'!#REF!</f>
        <v>#REF!</v>
      </c>
      <c r="AB105" s="77" t="e">
        <f>+'8_MP'!#REF!</f>
        <v>#REF!</v>
      </c>
      <c r="AC105" s="77" t="e">
        <f>+'8_MP'!#REF!</f>
        <v>#REF!</v>
      </c>
      <c r="AE105" s="77" t="e">
        <f>+'8_MP'!#REF!</f>
        <v>#REF!</v>
      </c>
      <c r="AF105" s="77" t="e">
        <f>+'8_MP'!#REF!</f>
        <v>#REF!</v>
      </c>
      <c r="AG105" s="77" t="e">
        <f>+'8_MP'!#REF!</f>
        <v>#REF!</v>
      </c>
      <c r="AH105" s="77" t="e">
        <f>+'8_MP'!#REF!</f>
        <v>#REF!</v>
      </c>
      <c r="AI105" s="77" t="e">
        <f>+'8_MP'!#REF!</f>
        <v>#REF!</v>
      </c>
      <c r="AJ105" s="77" t="e">
        <f>+'8_MP'!#REF!</f>
        <v>#REF!</v>
      </c>
      <c r="AK105" s="77" t="e">
        <f>+'8_MP'!#REF!</f>
        <v>#REF!</v>
      </c>
      <c r="AL105" s="77" t="e">
        <f>+'8_MP'!#REF!</f>
        <v>#REF!</v>
      </c>
      <c r="AN105" s="77" t="e">
        <f>+'8_MP'!#REF!</f>
        <v>#REF!</v>
      </c>
      <c r="AO105" s="77" t="e">
        <f>+'8_MP'!#REF!</f>
        <v>#REF!</v>
      </c>
      <c r="AP105" s="77" t="e">
        <f>+'8_MP'!#REF!</f>
        <v>#REF!</v>
      </c>
      <c r="AQ105" s="77" t="e">
        <f>+'8_MP'!#REF!</f>
        <v>#REF!</v>
      </c>
      <c r="AR105" s="77" t="e">
        <f>+'8_MP'!#REF!</f>
        <v>#REF!</v>
      </c>
      <c r="AS105" s="77" t="e">
        <f>+'8_MP'!#REF!</f>
        <v>#REF!</v>
      </c>
      <c r="AT105" s="77" t="e">
        <f>+'8_MP'!#REF!</f>
        <v>#REF!</v>
      </c>
      <c r="AU105" s="77" t="e">
        <f>+'8_MP'!#REF!</f>
        <v>#REF!</v>
      </c>
    </row>
    <row r="106" spans="1:47" ht="14.25" customHeight="1" outlineLevel="1" x14ac:dyDescent="0.35">
      <c r="A106" s="325" t="e">
        <f>+'8_MP'!#REF!</f>
        <v>#REF!</v>
      </c>
      <c r="B106" s="94" t="e">
        <f>+'8_MP'!#REF!</f>
        <v>#REF!</v>
      </c>
      <c r="C106" s="319" t="e">
        <f>+'8_MP'!#REF!</f>
        <v>#REF!</v>
      </c>
      <c r="D106" s="319"/>
      <c r="E106" s="319"/>
      <c r="F106" s="319" t="e">
        <f>+$C$106/13</f>
        <v>#REF!</v>
      </c>
      <c r="G106" s="319" t="e">
        <f>+$C$106/13</f>
        <v>#REF!</v>
      </c>
      <c r="H106" s="319" t="e">
        <f>+$C$106/13</f>
        <v>#REF!</v>
      </c>
      <c r="I106" s="319" t="e">
        <f>+$C$106/13</f>
        <v>#REF!</v>
      </c>
      <c r="J106" s="77" t="e">
        <f t="shared" si="38"/>
        <v>#REF!</v>
      </c>
      <c r="K106" s="319" t="e">
        <f t="shared" ref="K106:S106" si="58">+$C$106/13</f>
        <v>#REF!</v>
      </c>
      <c r="L106" s="319" t="e">
        <f t="shared" si="58"/>
        <v>#REF!</v>
      </c>
      <c r="M106" s="319" t="e">
        <f t="shared" si="58"/>
        <v>#REF!</v>
      </c>
      <c r="N106" s="319" t="e">
        <f t="shared" si="58"/>
        <v>#REF!</v>
      </c>
      <c r="O106" s="319" t="e">
        <f t="shared" si="58"/>
        <v>#REF!</v>
      </c>
      <c r="P106" s="319" t="e">
        <f t="shared" si="58"/>
        <v>#REF!</v>
      </c>
      <c r="Q106" s="319" t="e">
        <f t="shared" si="58"/>
        <v>#REF!</v>
      </c>
      <c r="R106" s="319" t="e">
        <f t="shared" si="58"/>
        <v>#REF!</v>
      </c>
      <c r="S106" s="319" t="e">
        <f t="shared" si="58"/>
        <v>#REF!</v>
      </c>
      <c r="T106" s="319"/>
      <c r="U106" s="319"/>
      <c r="V106" s="319"/>
      <c r="W106" s="77" t="e">
        <f t="shared" si="40"/>
        <v>#REF!</v>
      </c>
      <c r="X106" s="77" t="e">
        <f>+'8_MP'!#REF!</f>
        <v>#REF!</v>
      </c>
      <c r="Y106" s="77" t="e">
        <f>+'8_MP'!#REF!</f>
        <v>#REF!</v>
      </c>
      <c r="Z106" s="77" t="e">
        <f>+'8_MP'!#REF!</f>
        <v>#REF!</v>
      </c>
      <c r="AA106" s="77" t="e">
        <f>+'8_MP'!#REF!</f>
        <v>#REF!</v>
      </c>
      <c r="AB106" s="77" t="e">
        <f>+'8_MP'!#REF!</f>
        <v>#REF!</v>
      </c>
      <c r="AC106" s="77" t="e">
        <f>+'8_MP'!#REF!</f>
        <v>#REF!</v>
      </c>
      <c r="AE106" s="77" t="e">
        <f>+'8_MP'!#REF!</f>
        <v>#REF!</v>
      </c>
      <c r="AF106" s="77" t="e">
        <f>+'8_MP'!#REF!</f>
        <v>#REF!</v>
      </c>
      <c r="AG106" s="77" t="e">
        <f>+'8_MP'!#REF!</f>
        <v>#REF!</v>
      </c>
      <c r="AH106" s="77" t="e">
        <f>+'8_MP'!#REF!</f>
        <v>#REF!</v>
      </c>
      <c r="AI106" s="77" t="e">
        <f>+'8_MP'!#REF!</f>
        <v>#REF!</v>
      </c>
      <c r="AJ106" s="77" t="e">
        <f>+'8_MP'!#REF!</f>
        <v>#REF!</v>
      </c>
      <c r="AK106" s="77" t="e">
        <f>+'8_MP'!#REF!</f>
        <v>#REF!</v>
      </c>
      <c r="AL106" s="77" t="e">
        <f>+'8_MP'!#REF!</f>
        <v>#REF!</v>
      </c>
      <c r="AN106" s="77" t="e">
        <f>+'8_MP'!#REF!</f>
        <v>#REF!</v>
      </c>
      <c r="AO106" s="77" t="e">
        <f>+'8_MP'!#REF!</f>
        <v>#REF!</v>
      </c>
      <c r="AP106" s="77" t="e">
        <f>+'8_MP'!#REF!</f>
        <v>#REF!</v>
      </c>
      <c r="AQ106" s="77" t="e">
        <f>+'8_MP'!#REF!</f>
        <v>#REF!</v>
      </c>
      <c r="AR106" s="77" t="e">
        <f>+'8_MP'!#REF!</f>
        <v>#REF!</v>
      </c>
      <c r="AS106" s="77" t="e">
        <f>+'8_MP'!#REF!</f>
        <v>#REF!</v>
      </c>
      <c r="AT106" s="77" t="e">
        <f>+'8_MP'!#REF!</f>
        <v>#REF!</v>
      </c>
      <c r="AU106" s="77" t="e">
        <f>+'8_MP'!#REF!</f>
        <v>#REF!</v>
      </c>
    </row>
    <row r="107" spans="1:47" ht="14.25" customHeight="1" x14ac:dyDescent="0.35">
      <c r="A107" s="85" t="e">
        <f>+'8_MP'!#REF!</f>
        <v>#REF!</v>
      </c>
      <c r="B107" s="111" t="e">
        <f>+'8_MP'!#REF!</f>
        <v>#REF!</v>
      </c>
      <c r="C107" s="86" t="e">
        <f>+'8_MP'!#REF!</f>
        <v>#REF!</v>
      </c>
      <c r="D107" s="86">
        <f t="shared" ref="D107:I107" si="59">SUM(D108:D109)</f>
        <v>0</v>
      </c>
      <c r="E107" s="86">
        <f t="shared" si="59"/>
        <v>0</v>
      </c>
      <c r="F107" s="86">
        <f t="shared" si="59"/>
        <v>0</v>
      </c>
      <c r="G107" s="86">
        <f t="shared" si="59"/>
        <v>0</v>
      </c>
      <c r="H107" s="86">
        <f t="shared" si="59"/>
        <v>0</v>
      </c>
      <c r="I107" s="86">
        <f t="shared" si="59"/>
        <v>0</v>
      </c>
      <c r="J107" s="86">
        <f t="shared" si="38"/>
        <v>0</v>
      </c>
      <c r="K107" s="86">
        <f t="shared" ref="K107:V107" si="60">SUM(K108:K109)</f>
        <v>0</v>
      </c>
      <c r="L107" s="86">
        <f t="shared" si="60"/>
        <v>0</v>
      </c>
      <c r="M107" s="86">
        <f t="shared" si="60"/>
        <v>0</v>
      </c>
      <c r="N107" s="86">
        <f t="shared" si="60"/>
        <v>0</v>
      </c>
      <c r="O107" s="86">
        <f t="shared" si="60"/>
        <v>0</v>
      </c>
      <c r="P107" s="86">
        <f t="shared" si="60"/>
        <v>0</v>
      </c>
      <c r="Q107" s="86">
        <f t="shared" si="60"/>
        <v>0</v>
      </c>
      <c r="R107" s="86">
        <f t="shared" si="60"/>
        <v>0</v>
      </c>
      <c r="S107" s="86">
        <f t="shared" si="60"/>
        <v>0</v>
      </c>
      <c r="T107" s="86" t="e">
        <f t="shared" si="60"/>
        <v>#REF!</v>
      </c>
      <c r="U107" s="86" t="e">
        <f t="shared" si="60"/>
        <v>#REF!</v>
      </c>
      <c r="V107" s="86" t="e">
        <f t="shared" si="60"/>
        <v>#REF!</v>
      </c>
      <c r="W107" s="86" t="e">
        <f t="shared" si="40"/>
        <v>#REF!</v>
      </c>
      <c r="X107" s="86" t="e">
        <f>+'8_MP'!#REF!</f>
        <v>#REF!</v>
      </c>
      <c r="Y107" s="86" t="e">
        <f>+'8_MP'!#REF!</f>
        <v>#REF!</v>
      </c>
      <c r="Z107" s="86" t="e">
        <f>+'8_MP'!#REF!</f>
        <v>#REF!</v>
      </c>
      <c r="AA107" s="86" t="e">
        <f>+'8_MP'!#REF!</f>
        <v>#REF!</v>
      </c>
      <c r="AB107" s="86" t="e">
        <f>+'8_MP'!#REF!</f>
        <v>#REF!</v>
      </c>
      <c r="AC107" s="86" t="e">
        <f>+'8_MP'!#REF!</f>
        <v>#REF!</v>
      </c>
      <c r="AE107" s="86" t="e">
        <f>+'8_MP'!#REF!</f>
        <v>#REF!</v>
      </c>
      <c r="AF107" s="86" t="e">
        <f>+'8_MP'!#REF!</f>
        <v>#REF!</v>
      </c>
      <c r="AG107" s="86" t="e">
        <f>+'8_MP'!#REF!</f>
        <v>#REF!</v>
      </c>
      <c r="AH107" s="86" t="e">
        <f>+'8_MP'!#REF!</f>
        <v>#REF!</v>
      </c>
      <c r="AI107" s="86" t="e">
        <f>+'8_MP'!#REF!</f>
        <v>#REF!</v>
      </c>
      <c r="AJ107" s="86" t="e">
        <f>+'8_MP'!#REF!</f>
        <v>#REF!</v>
      </c>
      <c r="AK107" s="86" t="e">
        <f>+'8_MP'!#REF!</f>
        <v>#REF!</v>
      </c>
      <c r="AL107" s="86" t="e">
        <f>+'8_MP'!#REF!</f>
        <v>#REF!</v>
      </c>
      <c r="AN107" s="86" t="e">
        <f>+'8_MP'!#REF!</f>
        <v>#REF!</v>
      </c>
      <c r="AO107" s="86" t="e">
        <f>+'8_MP'!#REF!</f>
        <v>#REF!</v>
      </c>
      <c r="AP107" s="86" t="e">
        <f>+'8_MP'!#REF!</f>
        <v>#REF!</v>
      </c>
      <c r="AQ107" s="86" t="e">
        <f>+'8_MP'!#REF!</f>
        <v>#REF!</v>
      </c>
      <c r="AR107" s="86" t="e">
        <f>+'8_MP'!#REF!</f>
        <v>#REF!</v>
      </c>
      <c r="AS107" s="86" t="e">
        <f>+'8_MP'!#REF!</f>
        <v>#REF!</v>
      </c>
      <c r="AT107" s="86" t="e">
        <f>+'8_MP'!#REF!</f>
        <v>#REF!</v>
      </c>
      <c r="AU107" s="86" t="e">
        <f>+'8_MP'!#REF!</f>
        <v>#REF!</v>
      </c>
    </row>
    <row r="108" spans="1:47" ht="14.25" customHeight="1" outlineLevel="1" x14ac:dyDescent="0.35">
      <c r="A108" s="325" t="e">
        <f>+'8_MP'!#REF!</f>
        <v>#REF!</v>
      </c>
      <c r="B108" s="94" t="e">
        <f>+'8_MP'!#REF!</f>
        <v>#REF!</v>
      </c>
      <c r="C108" s="319" t="e">
        <f>+'8_MP'!#REF!</f>
        <v>#REF!</v>
      </c>
      <c r="D108" s="319"/>
      <c r="E108" s="319"/>
      <c r="F108" s="319"/>
      <c r="G108" s="77"/>
      <c r="H108" s="77"/>
      <c r="I108" s="77"/>
      <c r="J108" s="77">
        <f t="shared" si="38"/>
        <v>0</v>
      </c>
      <c r="K108" s="77"/>
      <c r="L108" s="77"/>
      <c r="M108" s="77"/>
      <c r="N108" s="77"/>
      <c r="O108" s="77"/>
      <c r="P108" s="77"/>
      <c r="Q108" s="77"/>
      <c r="R108" s="77"/>
      <c r="S108" s="77"/>
      <c r="T108" s="77" t="e">
        <f>+$C$108/39</f>
        <v>#REF!</v>
      </c>
      <c r="U108" s="77" t="e">
        <f>+$C$108/39</f>
        <v>#REF!</v>
      </c>
      <c r="V108" s="77" t="e">
        <f>+$C$108/39</f>
        <v>#REF!</v>
      </c>
      <c r="W108" s="77" t="e">
        <f t="shared" si="40"/>
        <v>#REF!</v>
      </c>
      <c r="X108" s="77" t="e">
        <f>+'8_MP'!#REF!</f>
        <v>#REF!</v>
      </c>
      <c r="Y108" s="77" t="e">
        <f>+'8_MP'!#REF!</f>
        <v>#REF!</v>
      </c>
      <c r="Z108" s="77" t="e">
        <f>+'8_MP'!#REF!</f>
        <v>#REF!</v>
      </c>
      <c r="AA108" s="77" t="e">
        <f>+'8_MP'!#REF!</f>
        <v>#REF!</v>
      </c>
      <c r="AB108" s="77" t="e">
        <f>+'8_MP'!#REF!</f>
        <v>#REF!</v>
      </c>
      <c r="AC108" s="77" t="e">
        <f>+'8_MP'!#REF!</f>
        <v>#REF!</v>
      </c>
      <c r="AE108" s="77" t="e">
        <f>+'8_MP'!#REF!</f>
        <v>#REF!</v>
      </c>
      <c r="AF108" s="77" t="e">
        <f>+'8_MP'!#REF!</f>
        <v>#REF!</v>
      </c>
      <c r="AG108" s="77" t="e">
        <f>+'8_MP'!#REF!</f>
        <v>#REF!</v>
      </c>
      <c r="AH108" s="77" t="e">
        <f>+'8_MP'!#REF!</f>
        <v>#REF!</v>
      </c>
      <c r="AI108" s="77" t="e">
        <f>+'8_MP'!#REF!</f>
        <v>#REF!</v>
      </c>
      <c r="AJ108" s="77" t="e">
        <f>+'8_MP'!#REF!</f>
        <v>#REF!</v>
      </c>
      <c r="AK108" s="77" t="e">
        <f>+'8_MP'!#REF!</f>
        <v>#REF!</v>
      </c>
      <c r="AL108" s="77" t="e">
        <f>+'8_MP'!#REF!</f>
        <v>#REF!</v>
      </c>
      <c r="AN108" s="77" t="e">
        <f>+'8_MP'!#REF!</f>
        <v>#REF!</v>
      </c>
      <c r="AO108" s="77" t="e">
        <f>+'8_MP'!#REF!</f>
        <v>#REF!</v>
      </c>
      <c r="AP108" s="77" t="e">
        <f>+'8_MP'!#REF!</f>
        <v>#REF!</v>
      </c>
      <c r="AQ108" s="77" t="e">
        <f>+'8_MP'!#REF!</f>
        <v>#REF!</v>
      </c>
      <c r="AR108" s="77" t="e">
        <f>+'8_MP'!#REF!</f>
        <v>#REF!</v>
      </c>
      <c r="AS108" s="77" t="e">
        <f>+'8_MP'!#REF!</f>
        <v>#REF!</v>
      </c>
      <c r="AT108" s="77" t="e">
        <f>+'8_MP'!#REF!</f>
        <v>#REF!</v>
      </c>
      <c r="AU108" s="77" t="e">
        <f>+'8_MP'!#REF!</f>
        <v>#REF!</v>
      </c>
    </row>
    <row r="109" spans="1:47" ht="14.25" customHeight="1" outlineLevel="1" x14ac:dyDescent="0.35">
      <c r="A109" s="325" t="e">
        <f>+'8_MP'!#REF!</f>
        <v>#REF!</v>
      </c>
      <c r="B109" s="94" t="e">
        <f>+'8_MP'!#REF!</f>
        <v>#REF!</v>
      </c>
      <c r="C109" s="319" t="e">
        <f>+'8_MP'!#REF!</f>
        <v>#REF!</v>
      </c>
      <c r="D109" s="319"/>
      <c r="E109" s="319"/>
      <c r="F109" s="319"/>
      <c r="G109" s="319"/>
      <c r="H109" s="319"/>
      <c r="I109" s="319"/>
      <c r="J109" s="77">
        <f t="shared" ref="J109:J140" si="61">SUM(D109:I109)</f>
        <v>0</v>
      </c>
      <c r="K109" s="319"/>
      <c r="L109" s="319"/>
      <c r="M109" s="319"/>
      <c r="N109" s="319"/>
      <c r="O109" s="319"/>
      <c r="P109" s="319"/>
      <c r="Q109" s="319"/>
      <c r="R109" s="319"/>
      <c r="S109" s="319"/>
      <c r="T109" s="319" t="e">
        <f>+$C$109/40</f>
        <v>#REF!</v>
      </c>
      <c r="U109" s="319" t="e">
        <f>+$C$109/40</f>
        <v>#REF!</v>
      </c>
      <c r="V109" s="319" t="e">
        <f>+$C$109/40</f>
        <v>#REF!</v>
      </c>
      <c r="W109" s="77" t="e">
        <f t="shared" si="40"/>
        <v>#REF!</v>
      </c>
      <c r="X109" s="77" t="e">
        <f>+'8_MP'!#REF!</f>
        <v>#REF!</v>
      </c>
      <c r="Y109" s="77" t="e">
        <f>+'8_MP'!#REF!</f>
        <v>#REF!</v>
      </c>
      <c r="Z109" s="77" t="e">
        <f>+'8_MP'!#REF!</f>
        <v>#REF!</v>
      </c>
      <c r="AA109" s="77" t="e">
        <f>+'8_MP'!#REF!</f>
        <v>#REF!</v>
      </c>
      <c r="AB109" s="77" t="e">
        <f>+'8_MP'!#REF!</f>
        <v>#REF!</v>
      </c>
      <c r="AC109" s="77" t="e">
        <f>+'8_MP'!#REF!</f>
        <v>#REF!</v>
      </c>
      <c r="AE109" s="77" t="e">
        <f>+'8_MP'!#REF!</f>
        <v>#REF!</v>
      </c>
      <c r="AF109" s="77" t="e">
        <f>+'8_MP'!#REF!</f>
        <v>#REF!</v>
      </c>
      <c r="AG109" s="77" t="e">
        <f>+'8_MP'!#REF!</f>
        <v>#REF!</v>
      </c>
      <c r="AH109" s="77" t="e">
        <f>+'8_MP'!#REF!</f>
        <v>#REF!</v>
      </c>
      <c r="AI109" s="77" t="e">
        <f>+'8_MP'!#REF!</f>
        <v>#REF!</v>
      </c>
      <c r="AJ109" s="77" t="e">
        <f>+'8_MP'!#REF!</f>
        <v>#REF!</v>
      </c>
      <c r="AK109" s="77" t="e">
        <f>+'8_MP'!#REF!</f>
        <v>#REF!</v>
      </c>
      <c r="AL109" s="77" t="e">
        <f>+'8_MP'!#REF!</f>
        <v>#REF!</v>
      </c>
      <c r="AN109" s="77" t="e">
        <f>+'8_MP'!#REF!</f>
        <v>#REF!</v>
      </c>
      <c r="AO109" s="77" t="e">
        <f>+'8_MP'!#REF!</f>
        <v>#REF!</v>
      </c>
      <c r="AP109" s="77" t="e">
        <f>+'8_MP'!#REF!</f>
        <v>#REF!</v>
      </c>
      <c r="AQ109" s="77" t="e">
        <f>+'8_MP'!#REF!</f>
        <v>#REF!</v>
      </c>
      <c r="AR109" s="77" t="e">
        <f>+'8_MP'!#REF!</f>
        <v>#REF!</v>
      </c>
      <c r="AS109" s="77" t="e">
        <f>+'8_MP'!#REF!</f>
        <v>#REF!</v>
      </c>
      <c r="AT109" s="77" t="e">
        <f>+'8_MP'!#REF!</f>
        <v>#REF!</v>
      </c>
      <c r="AU109" s="77" t="e">
        <f>+'8_MP'!#REF!</f>
        <v>#REF!</v>
      </c>
    </row>
    <row r="110" spans="1:47" ht="14.25" customHeight="1" x14ac:dyDescent="0.35">
      <c r="A110" s="78" t="s">
        <v>169</v>
      </c>
      <c r="B110" s="80" t="e">
        <v>#VALUE!</v>
      </c>
      <c r="C110" s="84">
        <v>12000000</v>
      </c>
      <c r="D110" s="84">
        <f t="shared" ref="D110:I110" si="62">+D111+D168+D223+D305+D178</f>
        <v>0</v>
      </c>
      <c r="E110" s="84">
        <f t="shared" si="62"/>
        <v>0</v>
      </c>
      <c r="F110" s="84">
        <f t="shared" si="62"/>
        <v>0</v>
      </c>
      <c r="G110" s="84">
        <f t="shared" si="62"/>
        <v>0</v>
      </c>
      <c r="H110" s="84">
        <f t="shared" si="62"/>
        <v>0</v>
      </c>
      <c r="I110" s="84">
        <f t="shared" si="62"/>
        <v>0</v>
      </c>
      <c r="J110" s="84">
        <f t="shared" si="61"/>
        <v>0</v>
      </c>
      <c r="K110" s="84">
        <f t="shared" ref="K110:V110" si="63">+K111+K168+K223+K305+K178</f>
        <v>0</v>
      </c>
      <c r="L110" s="84">
        <f t="shared" si="63"/>
        <v>0</v>
      </c>
      <c r="M110" s="84">
        <f t="shared" si="63"/>
        <v>0</v>
      </c>
      <c r="N110" s="84">
        <f t="shared" si="63"/>
        <v>0</v>
      </c>
      <c r="O110" s="84">
        <f t="shared" si="63"/>
        <v>0</v>
      </c>
      <c r="P110" s="84">
        <f t="shared" si="63"/>
        <v>0</v>
      </c>
      <c r="Q110" s="84">
        <f t="shared" si="63"/>
        <v>0</v>
      </c>
      <c r="R110" s="84">
        <f t="shared" si="63"/>
        <v>0</v>
      </c>
      <c r="S110" s="84">
        <f t="shared" si="63"/>
        <v>0</v>
      </c>
      <c r="T110" s="84">
        <f t="shared" si="63"/>
        <v>0</v>
      </c>
      <c r="U110" s="84">
        <f t="shared" si="63"/>
        <v>0</v>
      </c>
      <c r="V110" s="84" t="e">
        <f t="shared" si="63"/>
        <v>#REF!</v>
      </c>
      <c r="W110" s="84" t="e">
        <f t="shared" si="40"/>
        <v>#REF!</v>
      </c>
      <c r="X110" s="84">
        <v>0</v>
      </c>
      <c r="Y110" s="84">
        <v>0</v>
      </c>
      <c r="Z110" s="84">
        <v>0</v>
      </c>
      <c r="AA110" s="84">
        <v>0</v>
      </c>
      <c r="AB110" s="84">
        <v>0</v>
      </c>
      <c r="AC110" s="84">
        <v>0</v>
      </c>
      <c r="AE110" s="84">
        <v>0</v>
      </c>
      <c r="AF110" s="84">
        <v>0</v>
      </c>
      <c r="AG110" s="84">
        <v>0</v>
      </c>
      <c r="AH110" s="84">
        <v>0</v>
      </c>
      <c r="AI110" s="84">
        <v>0</v>
      </c>
      <c r="AJ110" s="84">
        <v>0</v>
      </c>
      <c r="AK110" s="84">
        <v>0</v>
      </c>
      <c r="AL110" s="84">
        <v>0</v>
      </c>
      <c r="AN110" s="84">
        <v>0</v>
      </c>
      <c r="AO110" s="84">
        <v>0</v>
      </c>
      <c r="AP110" s="84">
        <v>0</v>
      </c>
      <c r="AQ110" s="84">
        <v>0</v>
      </c>
      <c r="AR110" s="84">
        <v>0</v>
      </c>
      <c r="AS110" s="84">
        <v>0</v>
      </c>
      <c r="AT110" s="84">
        <v>0</v>
      </c>
      <c r="AU110" s="84">
        <v>0</v>
      </c>
    </row>
    <row r="111" spans="1:47" ht="14.25" customHeight="1" x14ac:dyDescent="0.35">
      <c r="A111" s="85" t="e">
        <f>+'8_MP'!#REF!</f>
        <v>#REF!</v>
      </c>
      <c r="B111" s="111" t="e">
        <f>+'8_MP'!#REF!</f>
        <v>#REF!</v>
      </c>
      <c r="C111" s="86" t="e">
        <f>+'8_MP'!#REF!</f>
        <v>#REF!</v>
      </c>
      <c r="D111" s="86">
        <f t="shared" ref="D111:I111" si="64">+D112+D120+D128+D136+D144+D152+D160</f>
        <v>0</v>
      </c>
      <c r="E111" s="86">
        <f t="shared" si="64"/>
        <v>0</v>
      </c>
      <c r="F111" s="86">
        <f t="shared" si="64"/>
        <v>0</v>
      </c>
      <c r="G111" s="86">
        <f t="shared" si="64"/>
        <v>0</v>
      </c>
      <c r="H111" s="86">
        <f t="shared" si="64"/>
        <v>0</v>
      </c>
      <c r="I111" s="86">
        <f t="shared" si="64"/>
        <v>0</v>
      </c>
      <c r="J111" s="86">
        <f t="shared" si="61"/>
        <v>0</v>
      </c>
      <c r="K111" s="86">
        <f t="shared" ref="K111:V111" si="65">+K112+K120+K128+K136+K144+K152+K160</f>
        <v>0</v>
      </c>
      <c r="L111" s="86">
        <f t="shared" si="65"/>
        <v>0</v>
      </c>
      <c r="M111" s="86">
        <f t="shared" si="65"/>
        <v>0</v>
      </c>
      <c r="N111" s="86">
        <f t="shared" si="65"/>
        <v>0</v>
      </c>
      <c r="O111" s="86">
        <f t="shared" si="65"/>
        <v>0</v>
      </c>
      <c r="P111" s="86">
        <f t="shared" si="65"/>
        <v>0</v>
      </c>
      <c r="Q111" s="86">
        <f t="shared" si="65"/>
        <v>0</v>
      </c>
      <c r="R111" s="86">
        <f t="shared" si="65"/>
        <v>0</v>
      </c>
      <c r="S111" s="86">
        <f t="shared" si="65"/>
        <v>0</v>
      </c>
      <c r="T111" s="86">
        <f t="shared" si="65"/>
        <v>0</v>
      </c>
      <c r="U111" s="86">
        <f t="shared" si="65"/>
        <v>0</v>
      </c>
      <c r="V111" s="86" t="e">
        <f t="shared" si="65"/>
        <v>#REF!</v>
      </c>
      <c r="W111" s="86" t="e">
        <f t="shared" si="40"/>
        <v>#REF!</v>
      </c>
      <c r="X111" s="86" t="e">
        <f>+'8_MP'!#REF!</f>
        <v>#REF!</v>
      </c>
      <c r="Y111" s="86" t="e">
        <f>+'8_MP'!#REF!</f>
        <v>#REF!</v>
      </c>
      <c r="Z111" s="86" t="e">
        <f>+'8_MP'!#REF!</f>
        <v>#REF!</v>
      </c>
      <c r="AA111" s="86" t="e">
        <f>+'8_MP'!#REF!</f>
        <v>#REF!</v>
      </c>
      <c r="AB111" s="86" t="e">
        <f>+'8_MP'!#REF!</f>
        <v>#REF!</v>
      </c>
      <c r="AC111" s="86" t="e">
        <f>+'8_MP'!#REF!</f>
        <v>#REF!</v>
      </c>
      <c r="AE111" s="86" t="e">
        <f>+'8_MP'!#REF!</f>
        <v>#REF!</v>
      </c>
      <c r="AF111" s="86" t="e">
        <f>+'8_MP'!#REF!</f>
        <v>#REF!</v>
      </c>
      <c r="AG111" s="86" t="e">
        <f>+'8_MP'!#REF!</f>
        <v>#REF!</v>
      </c>
      <c r="AH111" s="86" t="e">
        <f>+'8_MP'!#REF!</f>
        <v>#REF!</v>
      </c>
      <c r="AI111" s="86" t="e">
        <f>+'8_MP'!#REF!</f>
        <v>#REF!</v>
      </c>
      <c r="AJ111" s="86" t="e">
        <f>+'8_MP'!#REF!</f>
        <v>#REF!</v>
      </c>
      <c r="AK111" s="86" t="e">
        <f>+'8_MP'!#REF!</f>
        <v>#REF!</v>
      </c>
      <c r="AL111" s="86" t="e">
        <f>+'8_MP'!#REF!</f>
        <v>#REF!</v>
      </c>
      <c r="AN111" s="86" t="e">
        <f>+'8_MP'!#REF!</f>
        <v>#REF!</v>
      </c>
      <c r="AO111" s="86" t="e">
        <f>+'8_MP'!#REF!</f>
        <v>#REF!</v>
      </c>
      <c r="AP111" s="86" t="e">
        <f>+'8_MP'!#REF!</f>
        <v>#REF!</v>
      </c>
      <c r="AQ111" s="86" t="e">
        <f>+'8_MP'!#REF!</f>
        <v>#REF!</v>
      </c>
      <c r="AR111" s="86" t="e">
        <f>+'8_MP'!#REF!</f>
        <v>#REF!</v>
      </c>
      <c r="AS111" s="86" t="e">
        <f>+'8_MP'!#REF!</f>
        <v>#REF!</v>
      </c>
      <c r="AT111" s="86" t="e">
        <f>+'8_MP'!#REF!</f>
        <v>#REF!</v>
      </c>
      <c r="AU111" s="86" t="e">
        <f>+'8_MP'!#REF!</f>
        <v>#REF!</v>
      </c>
    </row>
    <row r="112" spans="1:47" ht="14.25" customHeight="1" outlineLevel="1" x14ac:dyDescent="0.35">
      <c r="A112" s="326" t="e">
        <f>+'8_MP'!#REF!</f>
        <v>#REF!</v>
      </c>
      <c r="B112" s="327" t="e">
        <f>+'8_MP'!#REF!</f>
        <v>#REF!</v>
      </c>
      <c r="C112" s="328" t="e">
        <f>+'8_MP'!#REF!</f>
        <v>#REF!</v>
      </c>
      <c r="D112" s="328">
        <f t="shared" ref="D112:I112" si="66">+D113+D117</f>
        <v>0</v>
      </c>
      <c r="E112" s="328">
        <f t="shared" si="66"/>
        <v>0</v>
      </c>
      <c r="F112" s="328">
        <f t="shared" si="66"/>
        <v>0</v>
      </c>
      <c r="G112" s="328">
        <f t="shared" si="66"/>
        <v>0</v>
      </c>
      <c r="H112" s="328">
        <f t="shared" si="66"/>
        <v>0</v>
      </c>
      <c r="I112" s="328">
        <f t="shared" si="66"/>
        <v>0</v>
      </c>
      <c r="J112" s="328">
        <f t="shared" si="61"/>
        <v>0</v>
      </c>
      <c r="K112" s="328">
        <f t="shared" ref="K112:V112" si="67">+K113+K117</f>
        <v>0</v>
      </c>
      <c r="L112" s="328">
        <f t="shared" si="67"/>
        <v>0</v>
      </c>
      <c r="M112" s="328">
        <f t="shared" si="67"/>
        <v>0</v>
      </c>
      <c r="N112" s="328">
        <f t="shared" si="67"/>
        <v>0</v>
      </c>
      <c r="O112" s="328">
        <f t="shared" si="67"/>
        <v>0</v>
      </c>
      <c r="P112" s="328">
        <f t="shared" si="67"/>
        <v>0</v>
      </c>
      <c r="Q112" s="328">
        <f t="shared" si="67"/>
        <v>0</v>
      </c>
      <c r="R112" s="328">
        <f t="shared" si="67"/>
        <v>0</v>
      </c>
      <c r="S112" s="328">
        <f t="shared" si="67"/>
        <v>0</v>
      </c>
      <c r="T112" s="328">
        <f t="shared" si="67"/>
        <v>0</v>
      </c>
      <c r="U112" s="328">
        <f t="shared" si="67"/>
        <v>0</v>
      </c>
      <c r="V112" s="328" t="e">
        <f t="shared" si="67"/>
        <v>#REF!</v>
      </c>
      <c r="W112" s="328" t="e">
        <f t="shared" si="40"/>
        <v>#REF!</v>
      </c>
      <c r="X112" s="328" t="e">
        <f>+'8_MP'!#REF!</f>
        <v>#REF!</v>
      </c>
      <c r="Y112" s="328" t="e">
        <f>+'8_MP'!#REF!</f>
        <v>#REF!</v>
      </c>
      <c r="Z112" s="328" t="e">
        <f>+'8_MP'!#REF!</f>
        <v>#REF!</v>
      </c>
      <c r="AA112" s="328" t="e">
        <f>+'8_MP'!#REF!</f>
        <v>#REF!</v>
      </c>
      <c r="AB112" s="328" t="e">
        <f>+'8_MP'!#REF!</f>
        <v>#REF!</v>
      </c>
      <c r="AC112" s="328" t="e">
        <f>+'8_MP'!#REF!</f>
        <v>#REF!</v>
      </c>
      <c r="AE112" s="328" t="e">
        <f>+'8_MP'!#REF!</f>
        <v>#REF!</v>
      </c>
      <c r="AF112" s="328" t="e">
        <f>+'8_MP'!#REF!</f>
        <v>#REF!</v>
      </c>
      <c r="AG112" s="328" t="e">
        <f>+'8_MP'!#REF!</f>
        <v>#REF!</v>
      </c>
      <c r="AH112" s="328" t="e">
        <f>+'8_MP'!#REF!</f>
        <v>#REF!</v>
      </c>
      <c r="AI112" s="328" t="e">
        <f>+'8_MP'!#REF!</f>
        <v>#REF!</v>
      </c>
      <c r="AJ112" s="328" t="e">
        <f>+'8_MP'!#REF!</f>
        <v>#REF!</v>
      </c>
      <c r="AK112" s="328" t="e">
        <f>+'8_MP'!#REF!</f>
        <v>#REF!</v>
      </c>
      <c r="AL112" s="328" t="e">
        <f>+'8_MP'!#REF!</f>
        <v>#REF!</v>
      </c>
      <c r="AN112" s="328" t="e">
        <f>+'8_MP'!#REF!</f>
        <v>#REF!</v>
      </c>
      <c r="AO112" s="328" t="e">
        <f>+'8_MP'!#REF!</f>
        <v>#REF!</v>
      </c>
      <c r="AP112" s="328" t="e">
        <f>+'8_MP'!#REF!</f>
        <v>#REF!</v>
      </c>
      <c r="AQ112" s="328" t="e">
        <f>+'8_MP'!#REF!</f>
        <v>#REF!</v>
      </c>
      <c r="AR112" s="328" t="e">
        <f>+'8_MP'!#REF!</f>
        <v>#REF!</v>
      </c>
      <c r="AS112" s="328" t="e">
        <f>+'8_MP'!#REF!</f>
        <v>#REF!</v>
      </c>
      <c r="AT112" s="328" t="e">
        <f>+'8_MP'!#REF!</f>
        <v>#REF!</v>
      </c>
      <c r="AU112" s="328" t="e">
        <f>+'8_MP'!#REF!</f>
        <v>#REF!</v>
      </c>
    </row>
    <row r="113" spans="1:47" ht="14.25" customHeight="1" outlineLevel="1" x14ac:dyDescent="0.35">
      <c r="A113" s="322" t="e">
        <f>+'8_MP'!#REF!</f>
        <v>#REF!</v>
      </c>
      <c r="B113" s="323" t="e">
        <f>+'8_MP'!#REF!</f>
        <v>#REF!</v>
      </c>
      <c r="C113" s="336" t="e">
        <f>+'8_MP'!#REF!</f>
        <v>#REF!</v>
      </c>
      <c r="D113" s="324">
        <f t="shared" ref="D113:I113" si="68">SUM(D114:D116)</f>
        <v>0</v>
      </c>
      <c r="E113" s="324">
        <f t="shared" si="68"/>
        <v>0</v>
      </c>
      <c r="F113" s="324">
        <f t="shared" si="68"/>
        <v>0</v>
      </c>
      <c r="G113" s="324">
        <f t="shared" si="68"/>
        <v>0</v>
      </c>
      <c r="H113" s="324">
        <f t="shared" si="68"/>
        <v>0</v>
      </c>
      <c r="I113" s="324">
        <f t="shared" si="68"/>
        <v>0</v>
      </c>
      <c r="J113" s="324">
        <f t="shared" si="61"/>
        <v>0</v>
      </c>
      <c r="K113" s="324">
        <f t="shared" ref="K113:V113" si="69">SUM(K114:K116)</f>
        <v>0</v>
      </c>
      <c r="L113" s="324">
        <f t="shared" si="69"/>
        <v>0</v>
      </c>
      <c r="M113" s="324">
        <f t="shared" si="69"/>
        <v>0</v>
      </c>
      <c r="N113" s="324">
        <f t="shared" si="69"/>
        <v>0</v>
      </c>
      <c r="O113" s="324">
        <f t="shared" si="69"/>
        <v>0</v>
      </c>
      <c r="P113" s="324">
        <f t="shared" si="69"/>
        <v>0</v>
      </c>
      <c r="Q113" s="324">
        <f t="shared" si="69"/>
        <v>0</v>
      </c>
      <c r="R113" s="324">
        <f t="shared" si="69"/>
        <v>0</v>
      </c>
      <c r="S113" s="324">
        <f t="shared" si="69"/>
        <v>0</v>
      </c>
      <c r="T113" s="324">
        <f t="shared" si="69"/>
        <v>0</v>
      </c>
      <c r="U113" s="324">
        <f t="shared" si="69"/>
        <v>0</v>
      </c>
      <c r="V113" s="324" t="e">
        <f t="shared" si="69"/>
        <v>#REF!</v>
      </c>
      <c r="W113" s="324" t="e">
        <f t="shared" si="40"/>
        <v>#REF!</v>
      </c>
      <c r="X113" s="324" t="e">
        <f>+'8_MP'!#REF!</f>
        <v>#REF!</v>
      </c>
      <c r="Y113" s="324" t="e">
        <f>+'8_MP'!#REF!</f>
        <v>#REF!</v>
      </c>
      <c r="Z113" s="324" t="e">
        <f>+'8_MP'!#REF!</f>
        <v>#REF!</v>
      </c>
      <c r="AA113" s="324" t="e">
        <f>+'8_MP'!#REF!</f>
        <v>#REF!</v>
      </c>
      <c r="AB113" s="324" t="e">
        <f>+'8_MP'!#REF!</f>
        <v>#REF!</v>
      </c>
      <c r="AC113" s="324" t="e">
        <f>+'8_MP'!#REF!</f>
        <v>#REF!</v>
      </c>
      <c r="AE113" s="324" t="e">
        <f>+'8_MP'!#REF!</f>
        <v>#REF!</v>
      </c>
      <c r="AF113" s="324" t="e">
        <f>+'8_MP'!#REF!</f>
        <v>#REF!</v>
      </c>
      <c r="AG113" s="324" t="e">
        <f>+'8_MP'!#REF!</f>
        <v>#REF!</v>
      </c>
      <c r="AH113" s="324" t="e">
        <f>+'8_MP'!#REF!</f>
        <v>#REF!</v>
      </c>
      <c r="AI113" s="324" t="e">
        <f>+'8_MP'!#REF!</f>
        <v>#REF!</v>
      </c>
      <c r="AJ113" s="324" t="e">
        <f>+'8_MP'!#REF!</f>
        <v>#REF!</v>
      </c>
      <c r="AK113" s="324" t="e">
        <f>+'8_MP'!#REF!</f>
        <v>#REF!</v>
      </c>
      <c r="AL113" s="324" t="e">
        <f>+'8_MP'!#REF!</f>
        <v>#REF!</v>
      </c>
      <c r="AN113" s="324" t="e">
        <f>+'8_MP'!#REF!</f>
        <v>#REF!</v>
      </c>
      <c r="AO113" s="324" t="e">
        <f>+'8_MP'!#REF!</f>
        <v>#REF!</v>
      </c>
      <c r="AP113" s="324" t="e">
        <f>+'8_MP'!#REF!</f>
        <v>#REF!</v>
      </c>
      <c r="AQ113" s="324" t="e">
        <f>+'8_MP'!#REF!</f>
        <v>#REF!</v>
      </c>
      <c r="AR113" s="324" t="e">
        <f>+'8_MP'!#REF!</f>
        <v>#REF!</v>
      </c>
      <c r="AS113" s="324" t="e">
        <f>+'8_MP'!#REF!</f>
        <v>#REF!</v>
      </c>
      <c r="AT113" s="324" t="e">
        <f>+'8_MP'!#REF!</f>
        <v>#REF!</v>
      </c>
      <c r="AU113" s="324" t="e">
        <f>+'8_MP'!#REF!</f>
        <v>#REF!</v>
      </c>
    </row>
    <row r="114" spans="1:47" ht="14.25" customHeight="1" outlineLevel="1" x14ac:dyDescent="0.35">
      <c r="A114" s="89" t="e">
        <f>+'8_MP'!#REF!</f>
        <v>#REF!</v>
      </c>
      <c r="B114" s="91" t="e">
        <f>+'8_MP'!#REF!</f>
        <v>#REF!</v>
      </c>
      <c r="C114" s="98" t="e">
        <f>+'8_MP'!#REF!</f>
        <v>#REF!</v>
      </c>
      <c r="D114" s="319"/>
      <c r="E114" s="319"/>
      <c r="F114" s="319"/>
      <c r="G114" s="319"/>
      <c r="H114" s="319"/>
      <c r="I114" s="319"/>
      <c r="J114" s="319">
        <f t="shared" si="61"/>
        <v>0</v>
      </c>
      <c r="K114" s="319"/>
      <c r="L114" s="319"/>
      <c r="M114" s="319"/>
      <c r="N114" s="319"/>
      <c r="O114" s="319"/>
      <c r="P114" s="319"/>
      <c r="Q114" s="319"/>
      <c r="R114" s="319"/>
      <c r="S114" s="319"/>
      <c r="T114" s="319"/>
      <c r="U114" s="319"/>
      <c r="V114" s="319" t="e">
        <f>+$C$114*40%</f>
        <v>#REF!</v>
      </c>
      <c r="W114" s="319" t="e">
        <f t="shared" si="40"/>
        <v>#REF!</v>
      </c>
      <c r="X114" s="319" t="e">
        <f>+'8_MP'!#REF!</f>
        <v>#REF!</v>
      </c>
      <c r="Y114" s="319" t="e">
        <f>+'8_MP'!#REF!</f>
        <v>#REF!</v>
      </c>
      <c r="Z114" s="319" t="e">
        <f>+'8_MP'!#REF!</f>
        <v>#REF!</v>
      </c>
      <c r="AA114" s="319" t="e">
        <f>+'8_MP'!#REF!</f>
        <v>#REF!</v>
      </c>
      <c r="AB114" s="319" t="e">
        <f>+'8_MP'!#REF!</f>
        <v>#REF!</v>
      </c>
      <c r="AC114" s="319" t="e">
        <f>+'8_MP'!#REF!</f>
        <v>#REF!</v>
      </c>
      <c r="AE114" s="319" t="e">
        <f>+'8_MP'!#REF!</f>
        <v>#REF!</v>
      </c>
      <c r="AF114" s="319" t="e">
        <f>+'8_MP'!#REF!</f>
        <v>#REF!</v>
      </c>
      <c r="AG114" s="319" t="e">
        <f>+'8_MP'!#REF!</f>
        <v>#REF!</v>
      </c>
      <c r="AH114" s="319" t="e">
        <f>+'8_MP'!#REF!</f>
        <v>#REF!</v>
      </c>
      <c r="AI114" s="319" t="e">
        <f>+'8_MP'!#REF!</f>
        <v>#REF!</v>
      </c>
      <c r="AJ114" s="319" t="e">
        <f>+'8_MP'!#REF!</f>
        <v>#REF!</v>
      </c>
      <c r="AK114" s="319" t="e">
        <f>+'8_MP'!#REF!</f>
        <v>#REF!</v>
      </c>
      <c r="AL114" s="319" t="e">
        <f>+'8_MP'!#REF!</f>
        <v>#REF!</v>
      </c>
      <c r="AN114" s="319" t="e">
        <f>+'8_MP'!#REF!</f>
        <v>#REF!</v>
      </c>
      <c r="AO114" s="319" t="e">
        <f>+'8_MP'!#REF!</f>
        <v>#REF!</v>
      </c>
      <c r="AP114" s="319" t="e">
        <f>+'8_MP'!#REF!</f>
        <v>#REF!</v>
      </c>
      <c r="AQ114" s="319" t="e">
        <f>+'8_MP'!#REF!</f>
        <v>#REF!</v>
      </c>
      <c r="AR114" s="319" t="e">
        <f>+'8_MP'!#REF!</f>
        <v>#REF!</v>
      </c>
      <c r="AS114" s="319" t="e">
        <f>+'8_MP'!#REF!</f>
        <v>#REF!</v>
      </c>
      <c r="AT114" s="319" t="e">
        <f>+'8_MP'!#REF!</f>
        <v>#REF!</v>
      </c>
      <c r="AU114" s="319" t="e">
        <f>+'8_MP'!#REF!</f>
        <v>#REF!</v>
      </c>
    </row>
    <row r="115" spans="1:47" ht="14.25" customHeight="1" outlineLevel="1" x14ac:dyDescent="0.35">
      <c r="A115" s="89" t="e">
        <f>+'8_MP'!#REF!</f>
        <v>#REF!</v>
      </c>
      <c r="B115" s="91" t="e">
        <f>+'8_MP'!#REF!</f>
        <v>#REF!</v>
      </c>
      <c r="C115" s="98" t="e">
        <f>+'8_MP'!#REF!</f>
        <v>#REF!</v>
      </c>
      <c r="D115" s="319"/>
      <c r="E115" s="319"/>
      <c r="F115" s="319"/>
      <c r="G115" s="319"/>
      <c r="H115" s="319"/>
      <c r="I115" s="319"/>
      <c r="J115" s="319">
        <f t="shared" si="61"/>
        <v>0</v>
      </c>
      <c r="K115" s="319"/>
      <c r="L115" s="319"/>
      <c r="M115" s="319"/>
      <c r="N115" s="319"/>
      <c r="O115" s="319"/>
      <c r="P115" s="319"/>
      <c r="Q115" s="319"/>
      <c r="R115" s="319"/>
      <c r="S115" s="319"/>
      <c r="T115" s="319"/>
      <c r="U115" s="319"/>
      <c r="V115" s="319" t="e">
        <f>+$C$115*40%</f>
        <v>#REF!</v>
      </c>
      <c r="W115" s="319" t="e">
        <f t="shared" si="40"/>
        <v>#REF!</v>
      </c>
      <c r="X115" s="319" t="e">
        <f>+'8_MP'!#REF!</f>
        <v>#REF!</v>
      </c>
      <c r="Y115" s="319" t="e">
        <f>+'8_MP'!#REF!</f>
        <v>#REF!</v>
      </c>
      <c r="Z115" s="319" t="e">
        <f>+'8_MP'!#REF!</f>
        <v>#REF!</v>
      </c>
      <c r="AA115" s="319" t="e">
        <f>+'8_MP'!#REF!</f>
        <v>#REF!</v>
      </c>
      <c r="AB115" s="319" t="e">
        <f>+'8_MP'!#REF!</f>
        <v>#REF!</v>
      </c>
      <c r="AC115" s="319" t="e">
        <f>+'8_MP'!#REF!</f>
        <v>#REF!</v>
      </c>
      <c r="AE115" s="319" t="e">
        <f>+'8_MP'!#REF!</f>
        <v>#REF!</v>
      </c>
      <c r="AF115" s="319" t="e">
        <f>+'8_MP'!#REF!</f>
        <v>#REF!</v>
      </c>
      <c r="AG115" s="319" t="e">
        <f>+'8_MP'!#REF!</f>
        <v>#REF!</v>
      </c>
      <c r="AH115" s="319" t="e">
        <f>+'8_MP'!#REF!</f>
        <v>#REF!</v>
      </c>
      <c r="AI115" s="319" t="e">
        <f>+'8_MP'!#REF!</f>
        <v>#REF!</v>
      </c>
      <c r="AJ115" s="319" t="e">
        <f>+'8_MP'!#REF!</f>
        <v>#REF!</v>
      </c>
      <c r="AK115" s="319" t="e">
        <f>+'8_MP'!#REF!</f>
        <v>#REF!</v>
      </c>
      <c r="AL115" s="319" t="e">
        <f>+'8_MP'!#REF!</f>
        <v>#REF!</v>
      </c>
      <c r="AN115" s="319" t="e">
        <f>+'8_MP'!#REF!</f>
        <v>#REF!</v>
      </c>
      <c r="AO115" s="319" t="e">
        <f>+'8_MP'!#REF!</f>
        <v>#REF!</v>
      </c>
      <c r="AP115" s="319" t="e">
        <f>+'8_MP'!#REF!</f>
        <v>#REF!</v>
      </c>
      <c r="AQ115" s="319" t="e">
        <f>+'8_MP'!#REF!</f>
        <v>#REF!</v>
      </c>
      <c r="AR115" s="319" t="e">
        <f>+'8_MP'!#REF!</f>
        <v>#REF!</v>
      </c>
      <c r="AS115" s="319" t="e">
        <f>+'8_MP'!#REF!</f>
        <v>#REF!</v>
      </c>
      <c r="AT115" s="319" t="e">
        <f>+'8_MP'!#REF!</f>
        <v>#REF!</v>
      </c>
      <c r="AU115" s="319" t="e">
        <f>+'8_MP'!#REF!</f>
        <v>#REF!</v>
      </c>
    </row>
    <row r="116" spans="1:47" ht="14.25" customHeight="1" outlineLevel="1" x14ac:dyDescent="0.35">
      <c r="A116" s="89" t="e">
        <f>+'8_MP'!#REF!</f>
        <v>#REF!</v>
      </c>
      <c r="B116" s="91" t="e">
        <f>+'8_MP'!#REF!</f>
        <v>#REF!</v>
      </c>
      <c r="C116" s="98" t="e">
        <f>+'8_MP'!#REF!</f>
        <v>#REF!</v>
      </c>
      <c r="D116" s="319"/>
      <c r="E116" s="319"/>
      <c r="F116" s="319"/>
      <c r="G116" s="319"/>
      <c r="H116" s="319"/>
      <c r="I116" s="319"/>
      <c r="J116" s="319">
        <f t="shared" si="61"/>
        <v>0</v>
      </c>
      <c r="K116" s="319"/>
      <c r="L116" s="319"/>
      <c r="M116" s="319"/>
      <c r="N116" s="319"/>
      <c r="O116" s="319"/>
      <c r="P116" s="319"/>
      <c r="Q116" s="319"/>
      <c r="R116" s="319"/>
      <c r="S116" s="319"/>
      <c r="T116" s="319"/>
      <c r="U116" s="319"/>
      <c r="V116" s="319" t="e">
        <f>+$C$116*40%</f>
        <v>#REF!</v>
      </c>
      <c r="W116" s="319" t="e">
        <f t="shared" si="40"/>
        <v>#REF!</v>
      </c>
      <c r="X116" s="319" t="e">
        <f>+'8_MP'!#REF!</f>
        <v>#REF!</v>
      </c>
      <c r="Y116" s="319" t="e">
        <f>+'8_MP'!#REF!</f>
        <v>#REF!</v>
      </c>
      <c r="Z116" s="319" t="e">
        <f>+'8_MP'!#REF!</f>
        <v>#REF!</v>
      </c>
      <c r="AA116" s="319" t="e">
        <f>+'8_MP'!#REF!</f>
        <v>#REF!</v>
      </c>
      <c r="AB116" s="319" t="e">
        <f>+'8_MP'!#REF!</f>
        <v>#REF!</v>
      </c>
      <c r="AC116" s="319" t="e">
        <f>+'8_MP'!#REF!</f>
        <v>#REF!</v>
      </c>
      <c r="AE116" s="319" t="e">
        <f>+'8_MP'!#REF!</f>
        <v>#REF!</v>
      </c>
      <c r="AF116" s="319" t="e">
        <f>+'8_MP'!#REF!</f>
        <v>#REF!</v>
      </c>
      <c r="AG116" s="319" t="e">
        <f>+'8_MP'!#REF!</f>
        <v>#REF!</v>
      </c>
      <c r="AH116" s="319" t="e">
        <f>+'8_MP'!#REF!</f>
        <v>#REF!</v>
      </c>
      <c r="AI116" s="319" t="e">
        <f>+'8_MP'!#REF!</f>
        <v>#REF!</v>
      </c>
      <c r="AJ116" s="319" t="e">
        <f>+'8_MP'!#REF!</f>
        <v>#REF!</v>
      </c>
      <c r="AK116" s="319" t="e">
        <f>+'8_MP'!#REF!</f>
        <v>#REF!</v>
      </c>
      <c r="AL116" s="319" t="e">
        <f>+'8_MP'!#REF!</f>
        <v>#REF!</v>
      </c>
      <c r="AN116" s="319" t="e">
        <f>+'8_MP'!#REF!</f>
        <v>#REF!</v>
      </c>
      <c r="AO116" s="319" t="e">
        <f>+'8_MP'!#REF!</f>
        <v>#REF!</v>
      </c>
      <c r="AP116" s="319" t="e">
        <f>+'8_MP'!#REF!</f>
        <v>#REF!</v>
      </c>
      <c r="AQ116" s="319" t="e">
        <f>+'8_MP'!#REF!</f>
        <v>#REF!</v>
      </c>
      <c r="AR116" s="319" t="e">
        <f>+'8_MP'!#REF!</f>
        <v>#REF!</v>
      </c>
      <c r="AS116" s="319" t="e">
        <f>+'8_MP'!#REF!</f>
        <v>#REF!</v>
      </c>
      <c r="AT116" s="319" t="e">
        <f>+'8_MP'!#REF!</f>
        <v>#REF!</v>
      </c>
      <c r="AU116" s="319" t="e">
        <f>+'8_MP'!#REF!</f>
        <v>#REF!</v>
      </c>
    </row>
    <row r="117" spans="1:47" ht="14.25" customHeight="1" outlineLevel="1" x14ac:dyDescent="0.35">
      <c r="A117" s="322" t="e">
        <f>+'8_MP'!#REF!</f>
        <v>#REF!</v>
      </c>
      <c r="B117" s="323" t="e">
        <f>+'8_MP'!#REF!</f>
        <v>#REF!</v>
      </c>
      <c r="C117" s="336" t="e">
        <f>+'8_MP'!#REF!</f>
        <v>#REF!</v>
      </c>
      <c r="D117" s="324">
        <f t="shared" ref="D117:I117" si="70">SUM(D118:D119)</f>
        <v>0</v>
      </c>
      <c r="E117" s="324">
        <f t="shared" si="70"/>
        <v>0</v>
      </c>
      <c r="F117" s="324">
        <f t="shared" si="70"/>
        <v>0</v>
      </c>
      <c r="G117" s="324">
        <f t="shared" si="70"/>
        <v>0</v>
      </c>
      <c r="H117" s="324">
        <f t="shared" si="70"/>
        <v>0</v>
      </c>
      <c r="I117" s="324">
        <f t="shared" si="70"/>
        <v>0</v>
      </c>
      <c r="J117" s="324">
        <f t="shared" si="61"/>
        <v>0</v>
      </c>
      <c r="K117" s="324">
        <f t="shared" ref="K117:V117" si="71">SUM(K118:K119)</f>
        <v>0</v>
      </c>
      <c r="L117" s="324">
        <f t="shared" si="71"/>
        <v>0</v>
      </c>
      <c r="M117" s="324">
        <f t="shared" si="71"/>
        <v>0</v>
      </c>
      <c r="N117" s="324">
        <f t="shared" si="71"/>
        <v>0</v>
      </c>
      <c r="O117" s="324">
        <f t="shared" si="71"/>
        <v>0</v>
      </c>
      <c r="P117" s="324">
        <f t="shared" si="71"/>
        <v>0</v>
      </c>
      <c r="Q117" s="324">
        <f t="shared" si="71"/>
        <v>0</v>
      </c>
      <c r="R117" s="324">
        <f t="shared" si="71"/>
        <v>0</v>
      </c>
      <c r="S117" s="324">
        <f t="shared" si="71"/>
        <v>0</v>
      </c>
      <c r="T117" s="324">
        <f t="shared" si="71"/>
        <v>0</v>
      </c>
      <c r="U117" s="324">
        <f t="shared" si="71"/>
        <v>0</v>
      </c>
      <c r="V117" s="324" t="e">
        <f t="shared" si="71"/>
        <v>#REF!</v>
      </c>
      <c r="W117" s="324" t="e">
        <f t="shared" si="40"/>
        <v>#REF!</v>
      </c>
      <c r="X117" s="324" t="e">
        <f>+'8_MP'!#REF!</f>
        <v>#REF!</v>
      </c>
      <c r="Y117" s="324" t="e">
        <f>+'8_MP'!#REF!</f>
        <v>#REF!</v>
      </c>
      <c r="Z117" s="324" t="e">
        <f>+'8_MP'!#REF!</f>
        <v>#REF!</v>
      </c>
      <c r="AA117" s="324" t="e">
        <f>+'8_MP'!#REF!</f>
        <v>#REF!</v>
      </c>
      <c r="AB117" s="324" t="e">
        <f>+'8_MP'!#REF!</f>
        <v>#REF!</v>
      </c>
      <c r="AC117" s="324" t="e">
        <f>+'8_MP'!#REF!</f>
        <v>#REF!</v>
      </c>
      <c r="AE117" s="324" t="e">
        <f>+'8_MP'!#REF!</f>
        <v>#REF!</v>
      </c>
      <c r="AF117" s="324" t="e">
        <f>+'8_MP'!#REF!</f>
        <v>#REF!</v>
      </c>
      <c r="AG117" s="324" t="e">
        <f>+'8_MP'!#REF!</f>
        <v>#REF!</v>
      </c>
      <c r="AH117" s="324" t="e">
        <f>+'8_MP'!#REF!</f>
        <v>#REF!</v>
      </c>
      <c r="AI117" s="324" t="e">
        <f>+'8_MP'!#REF!</f>
        <v>#REF!</v>
      </c>
      <c r="AJ117" s="324" t="e">
        <f>+'8_MP'!#REF!</f>
        <v>#REF!</v>
      </c>
      <c r="AK117" s="324" t="e">
        <f>+'8_MP'!#REF!</f>
        <v>#REF!</v>
      </c>
      <c r="AL117" s="324" t="e">
        <f>+'8_MP'!#REF!</f>
        <v>#REF!</v>
      </c>
      <c r="AN117" s="324" t="e">
        <f>+'8_MP'!#REF!</f>
        <v>#REF!</v>
      </c>
      <c r="AO117" s="324" t="e">
        <f>+'8_MP'!#REF!</f>
        <v>#REF!</v>
      </c>
      <c r="AP117" s="324" t="e">
        <f>+'8_MP'!#REF!</f>
        <v>#REF!</v>
      </c>
      <c r="AQ117" s="324" t="e">
        <f>+'8_MP'!#REF!</f>
        <v>#REF!</v>
      </c>
      <c r="AR117" s="324" t="e">
        <f>+'8_MP'!#REF!</f>
        <v>#REF!</v>
      </c>
      <c r="AS117" s="324" t="e">
        <f>+'8_MP'!#REF!</f>
        <v>#REF!</v>
      </c>
      <c r="AT117" s="324" t="e">
        <f>+'8_MP'!#REF!</f>
        <v>#REF!</v>
      </c>
      <c r="AU117" s="324" t="e">
        <f>+'8_MP'!#REF!</f>
        <v>#REF!</v>
      </c>
    </row>
    <row r="118" spans="1:47" ht="14.25" customHeight="1" outlineLevel="1" x14ac:dyDescent="0.35">
      <c r="A118" s="89" t="e">
        <f>+'8_MP'!#REF!</f>
        <v>#REF!</v>
      </c>
      <c r="B118" s="91" t="e">
        <f>+'8_MP'!#REF!</f>
        <v>#REF!</v>
      </c>
      <c r="C118" s="98" t="e">
        <f>+'8_MP'!#REF!</f>
        <v>#REF!</v>
      </c>
      <c r="D118" s="319"/>
      <c r="E118" s="319"/>
      <c r="F118" s="319"/>
      <c r="G118" s="319"/>
      <c r="H118" s="319"/>
      <c r="I118" s="319"/>
      <c r="J118" s="319">
        <f t="shared" si="61"/>
        <v>0</v>
      </c>
      <c r="K118" s="319"/>
      <c r="L118" s="319"/>
      <c r="M118" s="319"/>
      <c r="N118" s="319"/>
      <c r="O118" s="319"/>
      <c r="P118" s="319"/>
      <c r="Q118" s="319"/>
      <c r="R118" s="319"/>
      <c r="S118" s="319"/>
      <c r="T118" s="319"/>
      <c r="U118" s="319"/>
      <c r="V118" s="319" t="e">
        <f>+$C$118*40%</f>
        <v>#REF!</v>
      </c>
      <c r="W118" s="319" t="e">
        <f t="shared" si="40"/>
        <v>#REF!</v>
      </c>
      <c r="X118" s="319" t="e">
        <f>+'8_MP'!#REF!</f>
        <v>#REF!</v>
      </c>
      <c r="Y118" s="319" t="e">
        <f>+'8_MP'!#REF!</f>
        <v>#REF!</v>
      </c>
      <c r="Z118" s="319" t="e">
        <f>+'8_MP'!#REF!</f>
        <v>#REF!</v>
      </c>
      <c r="AA118" s="319" t="e">
        <f>+'8_MP'!#REF!</f>
        <v>#REF!</v>
      </c>
      <c r="AB118" s="319" t="e">
        <f>+'8_MP'!#REF!</f>
        <v>#REF!</v>
      </c>
      <c r="AC118" s="319" t="e">
        <f>+'8_MP'!#REF!</f>
        <v>#REF!</v>
      </c>
      <c r="AE118" s="319" t="e">
        <f>+'8_MP'!#REF!</f>
        <v>#REF!</v>
      </c>
      <c r="AF118" s="319" t="e">
        <f>+'8_MP'!#REF!</f>
        <v>#REF!</v>
      </c>
      <c r="AG118" s="319" t="e">
        <f>+'8_MP'!#REF!</f>
        <v>#REF!</v>
      </c>
      <c r="AH118" s="319" t="e">
        <f>+'8_MP'!#REF!</f>
        <v>#REF!</v>
      </c>
      <c r="AI118" s="319" t="e">
        <f>+'8_MP'!#REF!</f>
        <v>#REF!</v>
      </c>
      <c r="AJ118" s="319" t="e">
        <f>+'8_MP'!#REF!</f>
        <v>#REF!</v>
      </c>
      <c r="AK118" s="319" t="e">
        <f>+'8_MP'!#REF!</f>
        <v>#REF!</v>
      </c>
      <c r="AL118" s="319" t="e">
        <f>+'8_MP'!#REF!</f>
        <v>#REF!</v>
      </c>
      <c r="AN118" s="319" t="e">
        <f>+'8_MP'!#REF!</f>
        <v>#REF!</v>
      </c>
      <c r="AO118" s="319" t="e">
        <f>+'8_MP'!#REF!</f>
        <v>#REF!</v>
      </c>
      <c r="AP118" s="319" t="e">
        <f>+'8_MP'!#REF!</f>
        <v>#REF!</v>
      </c>
      <c r="AQ118" s="319" t="e">
        <f>+'8_MP'!#REF!</f>
        <v>#REF!</v>
      </c>
      <c r="AR118" s="319" t="e">
        <f>+'8_MP'!#REF!</f>
        <v>#REF!</v>
      </c>
      <c r="AS118" s="319" t="e">
        <f>+'8_MP'!#REF!</f>
        <v>#REF!</v>
      </c>
      <c r="AT118" s="319" t="e">
        <f>+'8_MP'!#REF!</f>
        <v>#REF!</v>
      </c>
      <c r="AU118" s="319" t="e">
        <f>+'8_MP'!#REF!</f>
        <v>#REF!</v>
      </c>
    </row>
    <row r="119" spans="1:47" ht="14.25" customHeight="1" outlineLevel="1" x14ac:dyDescent="0.35">
      <c r="A119" s="89" t="e">
        <f>+'8_MP'!#REF!</f>
        <v>#REF!</v>
      </c>
      <c r="B119" s="91" t="e">
        <f>+'8_MP'!#REF!</f>
        <v>#REF!</v>
      </c>
      <c r="C119" s="98" t="e">
        <f>+'8_MP'!#REF!</f>
        <v>#REF!</v>
      </c>
      <c r="D119" s="319"/>
      <c r="E119" s="319"/>
      <c r="F119" s="319"/>
      <c r="G119" s="319"/>
      <c r="H119" s="319"/>
      <c r="I119" s="319"/>
      <c r="J119" s="319">
        <f t="shared" si="61"/>
        <v>0</v>
      </c>
      <c r="K119" s="319"/>
      <c r="L119" s="319"/>
      <c r="M119" s="319"/>
      <c r="N119" s="319"/>
      <c r="O119" s="319"/>
      <c r="P119" s="319"/>
      <c r="Q119" s="319"/>
      <c r="R119" s="319"/>
      <c r="S119" s="319"/>
      <c r="T119" s="319"/>
      <c r="U119" s="319"/>
      <c r="V119" s="319" t="e">
        <f>+$C$119*40%</f>
        <v>#REF!</v>
      </c>
      <c r="W119" s="319" t="e">
        <f t="shared" si="40"/>
        <v>#REF!</v>
      </c>
      <c r="X119" s="319" t="e">
        <f>+'8_MP'!#REF!</f>
        <v>#REF!</v>
      </c>
      <c r="Y119" s="319" t="e">
        <f>+'8_MP'!#REF!</f>
        <v>#REF!</v>
      </c>
      <c r="Z119" s="319" t="e">
        <f>+'8_MP'!#REF!</f>
        <v>#REF!</v>
      </c>
      <c r="AA119" s="319" t="e">
        <f>+'8_MP'!#REF!</f>
        <v>#REF!</v>
      </c>
      <c r="AB119" s="319" t="e">
        <f>+'8_MP'!#REF!</f>
        <v>#REF!</v>
      </c>
      <c r="AC119" s="319" t="e">
        <f>+'8_MP'!#REF!</f>
        <v>#REF!</v>
      </c>
      <c r="AE119" s="319" t="e">
        <f>+'8_MP'!#REF!</f>
        <v>#REF!</v>
      </c>
      <c r="AF119" s="319" t="e">
        <f>+'8_MP'!#REF!</f>
        <v>#REF!</v>
      </c>
      <c r="AG119" s="319" t="e">
        <f>+'8_MP'!#REF!</f>
        <v>#REF!</v>
      </c>
      <c r="AH119" s="319" t="e">
        <f>+'8_MP'!#REF!</f>
        <v>#REF!</v>
      </c>
      <c r="AI119" s="319" t="e">
        <f>+'8_MP'!#REF!</f>
        <v>#REF!</v>
      </c>
      <c r="AJ119" s="319" t="e">
        <f>+'8_MP'!#REF!</f>
        <v>#REF!</v>
      </c>
      <c r="AK119" s="319" t="e">
        <f>+'8_MP'!#REF!</f>
        <v>#REF!</v>
      </c>
      <c r="AL119" s="319" t="e">
        <f>+'8_MP'!#REF!</f>
        <v>#REF!</v>
      </c>
      <c r="AN119" s="319" t="e">
        <f>+'8_MP'!#REF!</f>
        <v>#REF!</v>
      </c>
      <c r="AO119" s="319" t="e">
        <f>+'8_MP'!#REF!</f>
        <v>#REF!</v>
      </c>
      <c r="AP119" s="319" t="e">
        <f>+'8_MP'!#REF!</f>
        <v>#REF!</v>
      </c>
      <c r="AQ119" s="319" t="e">
        <f>+'8_MP'!#REF!</f>
        <v>#REF!</v>
      </c>
      <c r="AR119" s="319" t="e">
        <f>+'8_MP'!#REF!</f>
        <v>#REF!</v>
      </c>
      <c r="AS119" s="319" t="e">
        <f>+'8_MP'!#REF!</f>
        <v>#REF!</v>
      </c>
      <c r="AT119" s="319" t="e">
        <f>+'8_MP'!#REF!</f>
        <v>#REF!</v>
      </c>
      <c r="AU119" s="319" t="e">
        <f>+'8_MP'!#REF!</f>
        <v>#REF!</v>
      </c>
    </row>
    <row r="120" spans="1:47" ht="14.25" customHeight="1" outlineLevel="1" x14ac:dyDescent="0.35">
      <c r="A120" s="326" t="e">
        <f>+'8_MP'!#REF!</f>
        <v>#REF!</v>
      </c>
      <c r="B120" s="327" t="e">
        <f>+'8_MP'!#REF!</f>
        <v>#REF!</v>
      </c>
      <c r="C120" s="328" t="e">
        <f>+'8_MP'!#REF!</f>
        <v>#REF!</v>
      </c>
      <c r="D120" s="328">
        <f t="shared" ref="D120:I120" si="72">+D121+D125</f>
        <v>0</v>
      </c>
      <c r="E120" s="328">
        <f t="shared" si="72"/>
        <v>0</v>
      </c>
      <c r="F120" s="328">
        <f t="shared" si="72"/>
        <v>0</v>
      </c>
      <c r="G120" s="328">
        <f t="shared" si="72"/>
        <v>0</v>
      </c>
      <c r="H120" s="328">
        <f t="shared" si="72"/>
        <v>0</v>
      </c>
      <c r="I120" s="328">
        <f t="shared" si="72"/>
        <v>0</v>
      </c>
      <c r="J120" s="328">
        <f t="shared" si="61"/>
        <v>0</v>
      </c>
      <c r="K120" s="328">
        <f t="shared" ref="K120:V120" si="73">+K121+K125</f>
        <v>0</v>
      </c>
      <c r="L120" s="328">
        <f t="shared" si="73"/>
        <v>0</v>
      </c>
      <c r="M120" s="328">
        <f t="shared" si="73"/>
        <v>0</v>
      </c>
      <c r="N120" s="328">
        <f t="shared" si="73"/>
        <v>0</v>
      </c>
      <c r="O120" s="328">
        <f t="shared" si="73"/>
        <v>0</v>
      </c>
      <c r="P120" s="328">
        <f t="shared" si="73"/>
        <v>0</v>
      </c>
      <c r="Q120" s="328">
        <f t="shared" si="73"/>
        <v>0</v>
      </c>
      <c r="R120" s="328">
        <f t="shared" si="73"/>
        <v>0</v>
      </c>
      <c r="S120" s="328">
        <f t="shared" si="73"/>
        <v>0</v>
      </c>
      <c r="T120" s="328">
        <f t="shared" si="73"/>
        <v>0</v>
      </c>
      <c r="U120" s="328">
        <f t="shared" si="73"/>
        <v>0</v>
      </c>
      <c r="V120" s="328" t="e">
        <f t="shared" si="73"/>
        <v>#REF!</v>
      </c>
      <c r="W120" s="328" t="e">
        <f t="shared" si="40"/>
        <v>#REF!</v>
      </c>
      <c r="X120" s="328" t="e">
        <f>+'8_MP'!#REF!</f>
        <v>#REF!</v>
      </c>
      <c r="Y120" s="328" t="e">
        <f>+'8_MP'!#REF!</f>
        <v>#REF!</v>
      </c>
      <c r="Z120" s="328" t="e">
        <f>+'8_MP'!#REF!</f>
        <v>#REF!</v>
      </c>
      <c r="AA120" s="328" t="e">
        <f>+'8_MP'!#REF!</f>
        <v>#REF!</v>
      </c>
      <c r="AB120" s="328" t="e">
        <f>+'8_MP'!#REF!</f>
        <v>#REF!</v>
      </c>
      <c r="AC120" s="328" t="e">
        <f>+'8_MP'!#REF!</f>
        <v>#REF!</v>
      </c>
      <c r="AE120" s="328" t="e">
        <f>+'8_MP'!#REF!</f>
        <v>#REF!</v>
      </c>
      <c r="AF120" s="328" t="e">
        <f>+'8_MP'!#REF!</f>
        <v>#REF!</v>
      </c>
      <c r="AG120" s="328" t="e">
        <f>+'8_MP'!#REF!</f>
        <v>#REF!</v>
      </c>
      <c r="AH120" s="328" t="e">
        <f>+'8_MP'!#REF!</f>
        <v>#REF!</v>
      </c>
      <c r="AI120" s="328" t="e">
        <f>+'8_MP'!#REF!</f>
        <v>#REF!</v>
      </c>
      <c r="AJ120" s="328" t="e">
        <f>+'8_MP'!#REF!</f>
        <v>#REF!</v>
      </c>
      <c r="AK120" s="328" t="e">
        <f>+'8_MP'!#REF!</f>
        <v>#REF!</v>
      </c>
      <c r="AL120" s="328" t="e">
        <f>+'8_MP'!#REF!</f>
        <v>#REF!</v>
      </c>
      <c r="AN120" s="328" t="e">
        <f>+'8_MP'!#REF!</f>
        <v>#REF!</v>
      </c>
      <c r="AO120" s="328" t="e">
        <f>+'8_MP'!#REF!</f>
        <v>#REF!</v>
      </c>
      <c r="AP120" s="328" t="e">
        <f>+'8_MP'!#REF!</f>
        <v>#REF!</v>
      </c>
      <c r="AQ120" s="328" t="e">
        <f>+'8_MP'!#REF!</f>
        <v>#REF!</v>
      </c>
      <c r="AR120" s="328" t="e">
        <f>+'8_MP'!#REF!</f>
        <v>#REF!</v>
      </c>
      <c r="AS120" s="328" t="e">
        <f>+'8_MP'!#REF!</f>
        <v>#REF!</v>
      </c>
      <c r="AT120" s="328" t="e">
        <f>+'8_MP'!#REF!</f>
        <v>#REF!</v>
      </c>
      <c r="AU120" s="328" t="e">
        <f>+'8_MP'!#REF!</f>
        <v>#REF!</v>
      </c>
    </row>
    <row r="121" spans="1:47" ht="14.25" customHeight="1" outlineLevel="1" x14ac:dyDescent="0.35">
      <c r="A121" s="322" t="e">
        <f>+'8_MP'!#REF!</f>
        <v>#REF!</v>
      </c>
      <c r="B121" s="323" t="e">
        <f>+'8_MP'!#REF!</f>
        <v>#REF!</v>
      </c>
      <c r="C121" s="336" t="e">
        <f>+'8_MP'!#REF!</f>
        <v>#REF!</v>
      </c>
      <c r="D121" s="324">
        <f t="shared" ref="D121:I121" si="74">SUM(D122:D124)</f>
        <v>0</v>
      </c>
      <c r="E121" s="324">
        <f t="shared" si="74"/>
        <v>0</v>
      </c>
      <c r="F121" s="324">
        <f t="shared" si="74"/>
        <v>0</v>
      </c>
      <c r="G121" s="324">
        <f t="shared" si="74"/>
        <v>0</v>
      </c>
      <c r="H121" s="324">
        <f t="shared" si="74"/>
        <v>0</v>
      </c>
      <c r="I121" s="324">
        <f t="shared" si="74"/>
        <v>0</v>
      </c>
      <c r="J121" s="324">
        <f t="shared" si="61"/>
        <v>0</v>
      </c>
      <c r="K121" s="324">
        <f t="shared" ref="K121:V121" si="75">SUM(K122:K124)</f>
        <v>0</v>
      </c>
      <c r="L121" s="324">
        <f t="shared" si="75"/>
        <v>0</v>
      </c>
      <c r="M121" s="324">
        <f t="shared" si="75"/>
        <v>0</v>
      </c>
      <c r="N121" s="324">
        <f t="shared" si="75"/>
        <v>0</v>
      </c>
      <c r="O121" s="324">
        <f t="shared" si="75"/>
        <v>0</v>
      </c>
      <c r="P121" s="324">
        <f t="shared" si="75"/>
        <v>0</v>
      </c>
      <c r="Q121" s="324">
        <f t="shared" si="75"/>
        <v>0</v>
      </c>
      <c r="R121" s="324">
        <f t="shared" si="75"/>
        <v>0</v>
      </c>
      <c r="S121" s="324">
        <f t="shared" si="75"/>
        <v>0</v>
      </c>
      <c r="T121" s="324">
        <f t="shared" si="75"/>
        <v>0</v>
      </c>
      <c r="U121" s="324">
        <f t="shared" si="75"/>
        <v>0</v>
      </c>
      <c r="V121" s="324" t="e">
        <f t="shared" si="75"/>
        <v>#REF!</v>
      </c>
      <c r="W121" s="324" t="e">
        <f t="shared" si="40"/>
        <v>#REF!</v>
      </c>
      <c r="X121" s="324" t="e">
        <f>+'8_MP'!#REF!</f>
        <v>#REF!</v>
      </c>
      <c r="Y121" s="324" t="e">
        <f>+'8_MP'!#REF!</f>
        <v>#REF!</v>
      </c>
      <c r="Z121" s="324" t="e">
        <f>+'8_MP'!#REF!</f>
        <v>#REF!</v>
      </c>
      <c r="AA121" s="324" t="e">
        <f>+'8_MP'!#REF!</f>
        <v>#REF!</v>
      </c>
      <c r="AB121" s="324" t="e">
        <f>+'8_MP'!#REF!</f>
        <v>#REF!</v>
      </c>
      <c r="AC121" s="324" t="e">
        <f>+'8_MP'!#REF!</f>
        <v>#REF!</v>
      </c>
      <c r="AE121" s="324" t="e">
        <f>+'8_MP'!#REF!</f>
        <v>#REF!</v>
      </c>
      <c r="AF121" s="324" t="e">
        <f>+'8_MP'!#REF!</f>
        <v>#REF!</v>
      </c>
      <c r="AG121" s="324" t="e">
        <f>+'8_MP'!#REF!</f>
        <v>#REF!</v>
      </c>
      <c r="AH121" s="324" t="e">
        <f>+'8_MP'!#REF!</f>
        <v>#REF!</v>
      </c>
      <c r="AI121" s="324" t="e">
        <f>+'8_MP'!#REF!</f>
        <v>#REF!</v>
      </c>
      <c r="AJ121" s="324" t="e">
        <f>+'8_MP'!#REF!</f>
        <v>#REF!</v>
      </c>
      <c r="AK121" s="324" t="e">
        <f>+'8_MP'!#REF!</f>
        <v>#REF!</v>
      </c>
      <c r="AL121" s="324" t="e">
        <f>+'8_MP'!#REF!</f>
        <v>#REF!</v>
      </c>
      <c r="AN121" s="324" t="e">
        <f>+'8_MP'!#REF!</f>
        <v>#REF!</v>
      </c>
      <c r="AO121" s="324" t="e">
        <f>+'8_MP'!#REF!</f>
        <v>#REF!</v>
      </c>
      <c r="AP121" s="324" t="e">
        <f>+'8_MP'!#REF!</f>
        <v>#REF!</v>
      </c>
      <c r="AQ121" s="324" t="e">
        <f>+'8_MP'!#REF!</f>
        <v>#REF!</v>
      </c>
      <c r="AR121" s="324" t="e">
        <f>+'8_MP'!#REF!</f>
        <v>#REF!</v>
      </c>
      <c r="AS121" s="324" t="e">
        <f>+'8_MP'!#REF!</f>
        <v>#REF!</v>
      </c>
      <c r="AT121" s="324" t="e">
        <f>+'8_MP'!#REF!</f>
        <v>#REF!</v>
      </c>
      <c r="AU121" s="324" t="e">
        <f>+'8_MP'!#REF!</f>
        <v>#REF!</v>
      </c>
    </row>
    <row r="122" spans="1:47" ht="14.25" customHeight="1" outlineLevel="1" x14ac:dyDescent="0.35">
      <c r="A122" s="89" t="e">
        <f>+'8_MP'!#REF!</f>
        <v>#REF!</v>
      </c>
      <c r="B122" s="91" t="e">
        <f>+'8_MP'!#REF!</f>
        <v>#REF!</v>
      </c>
      <c r="C122" s="98" t="e">
        <f>+'8_MP'!#REF!</f>
        <v>#REF!</v>
      </c>
      <c r="D122" s="319"/>
      <c r="E122" s="319"/>
      <c r="F122" s="319"/>
      <c r="G122" s="319"/>
      <c r="H122" s="319"/>
      <c r="I122" s="319"/>
      <c r="J122" s="319">
        <f t="shared" si="61"/>
        <v>0</v>
      </c>
      <c r="K122" s="319"/>
      <c r="L122" s="319"/>
      <c r="M122" s="319"/>
      <c r="N122" s="319"/>
      <c r="O122" s="319"/>
      <c r="P122" s="319"/>
      <c r="Q122" s="319"/>
      <c r="R122" s="319"/>
      <c r="S122" s="319"/>
      <c r="T122" s="319"/>
      <c r="U122" s="319"/>
      <c r="V122" s="319" t="e">
        <f>+$C$122*40%</f>
        <v>#REF!</v>
      </c>
      <c r="W122" s="319" t="e">
        <f t="shared" si="40"/>
        <v>#REF!</v>
      </c>
      <c r="X122" s="319" t="e">
        <f>+'8_MP'!#REF!</f>
        <v>#REF!</v>
      </c>
      <c r="Y122" s="319" t="e">
        <f>+'8_MP'!#REF!</f>
        <v>#REF!</v>
      </c>
      <c r="Z122" s="319" t="e">
        <f>+'8_MP'!#REF!</f>
        <v>#REF!</v>
      </c>
      <c r="AA122" s="319" t="e">
        <f>+'8_MP'!#REF!</f>
        <v>#REF!</v>
      </c>
      <c r="AB122" s="319" t="e">
        <f>+'8_MP'!#REF!</f>
        <v>#REF!</v>
      </c>
      <c r="AC122" s="319" t="e">
        <f>+'8_MP'!#REF!</f>
        <v>#REF!</v>
      </c>
      <c r="AE122" s="319" t="e">
        <f>+'8_MP'!#REF!</f>
        <v>#REF!</v>
      </c>
      <c r="AF122" s="319" t="e">
        <f>+'8_MP'!#REF!</f>
        <v>#REF!</v>
      </c>
      <c r="AG122" s="319" t="e">
        <f>+'8_MP'!#REF!</f>
        <v>#REF!</v>
      </c>
      <c r="AH122" s="319" t="e">
        <f>+'8_MP'!#REF!</f>
        <v>#REF!</v>
      </c>
      <c r="AI122" s="319" t="e">
        <f>+'8_MP'!#REF!</f>
        <v>#REF!</v>
      </c>
      <c r="AJ122" s="319" t="e">
        <f>+'8_MP'!#REF!</f>
        <v>#REF!</v>
      </c>
      <c r="AK122" s="319" t="e">
        <f>+'8_MP'!#REF!</f>
        <v>#REF!</v>
      </c>
      <c r="AL122" s="319" t="e">
        <f>+'8_MP'!#REF!</f>
        <v>#REF!</v>
      </c>
      <c r="AN122" s="319" t="e">
        <f>+'8_MP'!#REF!</f>
        <v>#REF!</v>
      </c>
      <c r="AO122" s="319" t="e">
        <f>+'8_MP'!#REF!</f>
        <v>#REF!</v>
      </c>
      <c r="AP122" s="319" t="e">
        <f>+'8_MP'!#REF!</f>
        <v>#REF!</v>
      </c>
      <c r="AQ122" s="319" t="e">
        <f>+'8_MP'!#REF!</f>
        <v>#REF!</v>
      </c>
      <c r="AR122" s="319" t="e">
        <f>+'8_MP'!#REF!</f>
        <v>#REF!</v>
      </c>
      <c r="AS122" s="319" t="e">
        <f>+'8_MP'!#REF!</f>
        <v>#REF!</v>
      </c>
      <c r="AT122" s="319" t="e">
        <f>+'8_MP'!#REF!</f>
        <v>#REF!</v>
      </c>
      <c r="AU122" s="319" t="e">
        <f>+'8_MP'!#REF!</f>
        <v>#REF!</v>
      </c>
    </row>
    <row r="123" spans="1:47" ht="14.25" customHeight="1" outlineLevel="1" x14ac:dyDescent="0.35">
      <c r="A123" s="89" t="e">
        <f>+'8_MP'!#REF!</f>
        <v>#REF!</v>
      </c>
      <c r="B123" s="91" t="e">
        <f>+'8_MP'!#REF!</f>
        <v>#REF!</v>
      </c>
      <c r="C123" s="98" t="e">
        <f>+'8_MP'!#REF!</f>
        <v>#REF!</v>
      </c>
      <c r="D123" s="319"/>
      <c r="E123" s="319"/>
      <c r="F123" s="319"/>
      <c r="G123" s="319"/>
      <c r="H123" s="319"/>
      <c r="I123" s="319"/>
      <c r="J123" s="319">
        <f t="shared" si="61"/>
        <v>0</v>
      </c>
      <c r="K123" s="319"/>
      <c r="L123" s="319"/>
      <c r="M123" s="319"/>
      <c r="N123" s="319"/>
      <c r="O123" s="319"/>
      <c r="P123" s="319"/>
      <c r="Q123" s="319"/>
      <c r="R123" s="319"/>
      <c r="S123" s="319"/>
      <c r="T123" s="319"/>
      <c r="U123" s="319"/>
      <c r="V123" s="319" t="e">
        <f>+$C$123*40%</f>
        <v>#REF!</v>
      </c>
      <c r="W123" s="319" t="e">
        <f t="shared" si="40"/>
        <v>#REF!</v>
      </c>
      <c r="X123" s="319" t="e">
        <f>+'8_MP'!#REF!</f>
        <v>#REF!</v>
      </c>
      <c r="Y123" s="319" t="e">
        <f>+'8_MP'!#REF!</f>
        <v>#REF!</v>
      </c>
      <c r="Z123" s="319" t="e">
        <f>+'8_MP'!#REF!</f>
        <v>#REF!</v>
      </c>
      <c r="AA123" s="319" t="e">
        <f>+'8_MP'!#REF!</f>
        <v>#REF!</v>
      </c>
      <c r="AB123" s="319" t="e">
        <f>+'8_MP'!#REF!</f>
        <v>#REF!</v>
      </c>
      <c r="AC123" s="319" t="e">
        <f>+'8_MP'!#REF!</f>
        <v>#REF!</v>
      </c>
      <c r="AE123" s="319" t="e">
        <f>+'8_MP'!#REF!</f>
        <v>#REF!</v>
      </c>
      <c r="AF123" s="319" t="e">
        <f>+'8_MP'!#REF!</f>
        <v>#REF!</v>
      </c>
      <c r="AG123" s="319" t="e">
        <f>+'8_MP'!#REF!</f>
        <v>#REF!</v>
      </c>
      <c r="AH123" s="319" t="e">
        <f>+'8_MP'!#REF!</f>
        <v>#REF!</v>
      </c>
      <c r="AI123" s="319" t="e">
        <f>+'8_MP'!#REF!</f>
        <v>#REF!</v>
      </c>
      <c r="AJ123" s="319" t="e">
        <f>+'8_MP'!#REF!</f>
        <v>#REF!</v>
      </c>
      <c r="AK123" s="319" t="e">
        <f>+'8_MP'!#REF!</f>
        <v>#REF!</v>
      </c>
      <c r="AL123" s="319" t="e">
        <f>+'8_MP'!#REF!</f>
        <v>#REF!</v>
      </c>
      <c r="AN123" s="319" t="e">
        <f>+'8_MP'!#REF!</f>
        <v>#REF!</v>
      </c>
      <c r="AO123" s="319" t="e">
        <f>+'8_MP'!#REF!</f>
        <v>#REF!</v>
      </c>
      <c r="AP123" s="319" t="e">
        <f>+'8_MP'!#REF!</f>
        <v>#REF!</v>
      </c>
      <c r="AQ123" s="319" t="e">
        <f>+'8_MP'!#REF!</f>
        <v>#REF!</v>
      </c>
      <c r="AR123" s="319" t="e">
        <f>+'8_MP'!#REF!</f>
        <v>#REF!</v>
      </c>
      <c r="AS123" s="319" t="e">
        <f>+'8_MP'!#REF!</f>
        <v>#REF!</v>
      </c>
      <c r="AT123" s="319" t="e">
        <f>+'8_MP'!#REF!</f>
        <v>#REF!</v>
      </c>
      <c r="AU123" s="319" t="e">
        <f>+'8_MP'!#REF!</f>
        <v>#REF!</v>
      </c>
    </row>
    <row r="124" spans="1:47" ht="14.25" customHeight="1" outlineLevel="1" x14ac:dyDescent="0.35">
      <c r="A124" s="89" t="e">
        <f>+'8_MP'!#REF!</f>
        <v>#REF!</v>
      </c>
      <c r="B124" s="91" t="e">
        <f>+'8_MP'!#REF!</f>
        <v>#REF!</v>
      </c>
      <c r="C124" s="98" t="e">
        <f>+'8_MP'!#REF!</f>
        <v>#REF!</v>
      </c>
      <c r="D124" s="319"/>
      <c r="E124" s="319"/>
      <c r="F124" s="319"/>
      <c r="G124" s="319"/>
      <c r="H124" s="319"/>
      <c r="I124" s="319"/>
      <c r="J124" s="319">
        <f t="shared" si="61"/>
        <v>0</v>
      </c>
      <c r="K124" s="319"/>
      <c r="L124" s="319"/>
      <c r="M124" s="319"/>
      <c r="N124" s="319"/>
      <c r="O124" s="319"/>
      <c r="P124" s="319"/>
      <c r="Q124" s="319"/>
      <c r="R124" s="319"/>
      <c r="S124" s="319"/>
      <c r="T124" s="319"/>
      <c r="U124" s="319"/>
      <c r="V124" s="319" t="e">
        <f>+$C$124*40%</f>
        <v>#REF!</v>
      </c>
      <c r="W124" s="319" t="e">
        <f t="shared" si="40"/>
        <v>#REF!</v>
      </c>
      <c r="X124" s="319" t="e">
        <f>+'8_MP'!#REF!</f>
        <v>#REF!</v>
      </c>
      <c r="Y124" s="319" t="e">
        <f>+'8_MP'!#REF!</f>
        <v>#REF!</v>
      </c>
      <c r="Z124" s="319" t="e">
        <f>+'8_MP'!#REF!</f>
        <v>#REF!</v>
      </c>
      <c r="AA124" s="319" t="e">
        <f>+'8_MP'!#REF!</f>
        <v>#REF!</v>
      </c>
      <c r="AB124" s="319" t="e">
        <f>+'8_MP'!#REF!</f>
        <v>#REF!</v>
      </c>
      <c r="AC124" s="319" t="e">
        <f>+'8_MP'!#REF!</f>
        <v>#REF!</v>
      </c>
      <c r="AE124" s="319" t="e">
        <f>+'8_MP'!#REF!</f>
        <v>#REF!</v>
      </c>
      <c r="AF124" s="319" t="e">
        <f>+'8_MP'!#REF!</f>
        <v>#REF!</v>
      </c>
      <c r="AG124" s="319" t="e">
        <f>+'8_MP'!#REF!</f>
        <v>#REF!</v>
      </c>
      <c r="AH124" s="319" t="e">
        <f>+'8_MP'!#REF!</f>
        <v>#REF!</v>
      </c>
      <c r="AI124" s="319" t="e">
        <f>+'8_MP'!#REF!</f>
        <v>#REF!</v>
      </c>
      <c r="AJ124" s="319" t="e">
        <f>+'8_MP'!#REF!</f>
        <v>#REF!</v>
      </c>
      <c r="AK124" s="319" t="e">
        <f>+'8_MP'!#REF!</f>
        <v>#REF!</v>
      </c>
      <c r="AL124" s="319" t="e">
        <f>+'8_MP'!#REF!</f>
        <v>#REF!</v>
      </c>
      <c r="AN124" s="319" t="e">
        <f>+'8_MP'!#REF!</f>
        <v>#REF!</v>
      </c>
      <c r="AO124" s="319" t="e">
        <f>+'8_MP'!#REF!</f>
        <v>#REF!</v>
      </c>
      <c r="AP124" s="319" t="e">
        <f>+'8_MP'!#REF!</f>
        <v>#REF!</v>
      </c>
      <c r="AQ124" s="319" t="e">
        <f>+'8_MP'!#REF!</f>
        <v>#REF!</v>
      </c>
      <c r="AR124" s="319" t="e">
        <f>+'8_MP'!#REF!</f>
        <v>#REF!</v>
      </c>
      <c r="AS124" s="319" t="e">
        <f>+'8_MP'!#REF!</f>
        <v>#REF!</v>
      </c>
      <c r="AT124" s="319" t="e">
        <f>+'8_MP'!#REF!</f>
        <v>#REF!</v>
      </c>
      <c r="AU124" s="319" t="e">
        <f>+'8_MP'!#REF!</f>
        <v>#REF!</v>
      </c>
    </row>
    <row r="125" spans="1:47" ht="14.25" customHeight="1" outlineLevel="1" x14ac:dyDescent="0.35">
      <c r="A125" s="322" t="e">
        <f>+'8_MP'!#REF!</f>
        <v>#REF!</v>
      </c>
      <c r="B125" s="323" t="e">
        <f>+'8_MP'!#REF!</f>
        <v>#REF!</v>
      </c>
      <c r="C125" s="336" t="e">
        <f>+'8_MP'!#REF!</f>
        <v>#REF!</v>
      </c>
      <c r="D125" s="324">
        <f t="shared" ref="D125:I125" si="76">SUM(D126:D127)</f>
        <v>0</v>
      </c>
      <c r="E125" s="324">
        <f t="shared" si="76"/>
        <v>0</v>
      </c>
      <c r="F125" s="324">
        <f t="shared" si="76"/>
        <v>0</v>
      </c>
      <c r="G125" s="324">
        <f t="shared" si="76"/>
        <v>0</v>
      </c>
      <c r="H125" s="324">
        <f t="shared" si="76"/>
        <v>0</v>
      </c>
      <c r="I125" s="324">
        <f t="shared" si="76"/>
        <v>0</v>
      </c>
      <c r="J125" s="324">
        <f t="shared" si="61"/>
        <v>0</v>
      </c>
      <c r="K125" s="324">
        <f t="shared" ref="K125:V125" si="77">SUM(K126:K127)</f>
        <v>0</v>
      </c>
      <c r="L125" s="324">
        <f t="shared" si="77"/>
        <v>0</v>
      </c>
      <c r="M125" s="324">
        <f t="shared" si="77"/>
        <v>0</v>
      </c>
      <c r="N125" s="324">
        <f t="shared" si="77"/>
        <v>0</v>
      </c>
      <c r="O125" s="324">
        <f t="shared" si="77"/>
        <v>0</v>
      </c>
      <c r="P125" s="324">
        <f t="shared" si="77"/>
        <v>0</v>
      </c>
      <c r="Q125" s="324">
        <f t="shared" si="77"/>
        <v>0</v>
      </c>
      <c r="R125" s="324">
        <f t="shared" si="77"/>
        <v>0</v>
      </c>
      <c r="S125" s="324">
        <f t="shared" si="77"/>
        <v>0</v>
      </c>
      <c r="T125" s="324">
        <f t="shared" si="77"/>
        <v>0</v>
      </c>
      <c r="U125" s="324">
        <f t="shared" si="77"/>
        <v>0</v>
      </c>
      <c r="V125" s="324" t="e">
        <f t="shared" si="77"/>
        <v>#REF!</v>
      </c>
      <c r="W125" s="324" t="e">
        <f t="shared" si="40"/>
        <v>#REF!</v>
      </c>
      <c r="X125" s="324" t="e">
        <f>+'8_MP'!#REF!</f>
        <v>#REF!</v>
      </c>
      <c r="Y125" s="324" t="e">
        <f>+'8_MP'!#REF!</f>
        <v>#REF!</v>
      </c>
      <c r="Z125" s="324" t="e">
        <f>+'8_MP'!#REF!</f>
        <v>#REF!</v>
      </c>
      <c r="AA125" s="324" t="e">
        <f>+'8_MP'!#REF!</f>
        <v>#REF!</v>
      </c>
      <c r="AB125" s="324" t="e">
        <f>+'8_MP'!#REF!</f>
        <v>#REF!</v>
      </c>
      <c r="AC125" s="324" t="e">
        <f>+'8_MP'!#REF!</f>
        <v>#REF!</v>
      </c>
      <c r="AE125" s="324" t="e">
        <f>+'8_MP'!#REF!</f>
        <v>#REF!</v>
      </c>
      <c r="AF125" s="324" t="e">
        <f>+'8_MP'!#REF!</f>
        <v>#REF!</v>
      </c>
      <c r="AG125" s="324" t="e">
        <f>+'8_MP'!#REF!</f>
        <v>#REF!</v>
      </c>
      <c r="AH125" s="324" t="e">
        <f>+'8_MP'!#REF!</f>
        <v>#REF!</v>
      </c>
      <c r="AI125" s="324" t="e">
        <f>+'8_MP'!#REF!</f>
        <v>#REF!</v>
      </c>
      <c r="AJ125" s="324" t="e">
        <f>+'8_MP'!#REF!</f>
        <v>#REF!</v>
      </c>
      <c r="AK125" s="324" t="e">
        <f>+'8_MP'!#REF!</f>
        <v>#REF!</v>
      </c>
      <c r="AL125" s="324" t="e">
        <f>+'8_MP'!#REF!</f>
        <v>#REF!</v>
      </c>
      <c r="AN125" s="324" t="e">
        <f>+'8_MP'!#REF!</f>
        <v>#REF!</v>
      </c>
      <c r="AO125" s="324" t="e">
        <f>+'8_MP'!#REF!</f>
        <v>#REF!</v>
      </c>
      <c r="AP125" s="324" t="e">
        <f>+'8_MP'!#REF!</f>
        <v>#REF!</v>
      </c>
      <c r="AQ125" s="324" t="e">
        <f>+'8_MP'!#REF!</f>
        <v>#REF!</v>
      </c>
      <c r="AR125" s="324" t="e">
        <f>+'8_MP'!#REF!</f>
        <v>#REF!</v>
      </c>
      <c r="AS125" s="324" t="e">
        <f>+'8_MP'!#REF!</f>
        <v>#REF!</v>
      </c>
      <c r="AT125" s="324" t="e">
        <f>+'8_MP'!#REF!</f>
        <v>#REF!</v>
      </c>
      <c r="AU125" s="324" t="e">
        <f>+'8_MP'!#REF!</f>
        <v>#REF!</v>
      </c>
    </row>
    <row r="126" spans="1:47" ht="14.25" customHeight="1" outlineLevel="1" x14ac:dyDescent="0.35">
      <c r="A126" s="89" t="e">
        <f>+'8_MP'!#REF!</f>
        <v>#REF!</v>
      </c>
      <c r="B126" s="91" t="e">
        <f>+'8_MP'!#REF!</f>
        <v>#REF!</v>
      </c>
      <c r="C126" s="98" t="e">
        <f>+'8_MP'!#REF!</f>
        <v>#REF!</v>
      </c>
      <c r="D126" s="319"/>
      <c r="E126" s="319"/>
      <c r="F126" s="319"/>
      <c r="G126" s="319"/>
      <c r="H126" s="319"/>
      <c r="I126" s="319"/>
      <c r="J126" s="319">
        <f t="shared" si="61"/>
        <v>0</v>
      </c>
      <c r="K126" s="319"/>
      <c r="L126" s="319"/>
      <c r="M126" s="319"/>
      <c r="N126" s="319"/>
      <c r="O126" s="319"/>
      <c r="P126" s="319"/>
      <c r="Q126" s="319"/>
      <c r="R126" s="319"/>
      <c r="S126" s="319"/>
      <c r="T126" s="319"/>
      <c r="U126" s="319"/>
      <c r="V126" s="319" t="e">
        <f>+$C$126*40%</f>
        <v>#REF!</v>
      </c>
      <c r="W126" s="319" t="e">
        <f t="shared" si="40"/>
        <v>#REF!</v>
      </c>
      <c r="X126" s="319" t="e">
        <f>+'8_MP'!#REF!</f>
        <v>#REF!</v>
      </c>
      <c r="Y126" s="319" t="e">
        <f>+'8_MP'!#REF!</f>
        <v>#REF!</v>
      </c>
      <c r="Z126" s="319" t="e">
        <f>+'8_MP'!#REF!</f>
        <v>#REF!</v>
      </c>
      <c r="AA126" s="319" t="e">
        <f>+'8_MP'!#REF!</f>
        <v>#REF!</v>
      </c>
      <c r="AB126" s="319" t="e">
        <f>+'8_MP'!#REF!</f>
        <v>#REF!</v>
      </c>
      <c r="AC126" s="319" t="e">
        <f>+'8_MP'!#REF!</f>
        <v>#REF!</v>
      </c>
      <c r="AE126" s="319" t="e">
        <f>+'8_MP'!#REF!</f>
        <v>#REF!</v>
      </c>
      <c r="AF126" s="319" t="e">
        <f>+'8_MP'!#REF!</f>
        <v>#REF!</v>
      </c>
      <c r="AG126" s="319" t="e">
        <f>+'8_MP'!#REF!</f>
        <v>#REF!</v>
      </c>
      <c r="AH126" s="319" t="e">
        <f>+'8_MP'!#REF!</f>
        <v>#REF!</v>
      </c>
      <c r="AI126" s="319" t="e">
        <f>+'8_MP'!#REF!</f>
        <v>#REF!</v>
      </c>
      <c r="AJ126" s="319" t="e">
        <f>+'8_MP'!#REF!</f>
        <v>#REF!</v>
      </c>
      <c r="AK126" s="319" t="e">
        <f>+'8_MP'!#REF!</f>
        <v>#REF!</v>
      </c>
      <c r="AL126" s="319" t="e">
        <f>+'8_MP'!#REF!</f>
        <v>#REF!</v>
      </c>
      <c r="AN126" s="319" t="e">
        <f>+'8_MP'!#REF!</f>
        <v>#REF!</v>
      </c>
      <c r="AO126" s="319" t="e">
        <f>+'8_MP'!#REF!</f>
        <v>#REF!</v>
      </c>
      <c r="AP126" s="319" t="e">
        <f>+'8_MP'!#REF!</f>
        <v>#REF!</v>
      </c>
      <c r="AQ126" s="319" t="e">
        <f>+'8_MP'!#REF!</f>
        <v>#REF!</v>
      </c>
      <c r="AR126" s="319" t="e">
        <f>+'8_MP'!#REF!</f>
        <v>#REF!</v>
      </c>
      <c r="AS126" s="319" t="e">
        <f>+'8_MP'!#REF!</f>
        <v>#REF!</v>
      </c>
      <c r="AT126" s="319" t="e">
        <f>+'8_MP'!#REF!</f>
        <v>#REF!</v>
      </c>
      <c r="AU126" s="319" t="e">
        <f>+'8_MP'!#REF!</f>
        <v>#REF!</v>
      </c>
    </row>
    <row r="127" spans="1:47" ht="14.25" customHeight="1" outlineLevel="1" x14ac:dyDescent="0.35">
      <c r="A127" s="89" t="e">
        <f>+'8_MP'!#REF!</f>
        <v>#REF!</v>
      </c>
      <c r="B127" s="91" t="e">
        <f>+'8_MP'!#REF!</f>
        <v>#REF!</v>
      </c>
      <c r="C127" s="98" t="e">
        <f>+'8_MP'!#REF!</f>
        <v>#REF!</v>
      </c>
      <c r="D127" s="319"/>
      <c r="E127" s="319"/>
      <c r="F127" s="319"/>
      <c r="G127" s="319"/>
      <c r="H127" s="319"/>
      <c r="I127" s="319"/>
      <c r="J127" s="319">
        <f t="shared" si="61"/>
        <v>0</v>
      </c>
      <c r="K127" s="319"/>
      <c r="L127" s="319"/>
      <c r="M127" s="319"/>
      <c r="N127" s="319"/>
      <c r="O127" s="319"/>
      <c r="P127" s="319"/>
      <c r="Q127" s="319"/>
      <c r="R127" s="319"/>
      <c r="S127" s="319"/>
      <c r="T127" s="319"/>
      <c r="U127" s="319"/>
      <c r="V127" s="319" t="e">
        <f>+$C$127*40%</f>
        <v>#REF!</v>
      </c>
      <c r="W127" s="319" t="e">
        <f t="shared" si="40"/>
        <v>#REF!</v>
      </c>
      <c r="X127" s="319" t="e">
        <f>+'8_MP'!#REF!</f>
        <v>#REF!</v>
      </c>
      <c r="Y127" s="319" t="e">
        <f>+'8_MP'!#REF!</f>
        <v>#REF!</v>
      </c>
      <c r="Z127" s="319" t="e">
        <f>+'8_MP'!#REF!</f>
        <v>#REF!</v>
      </c>
      <c r="AA127" s="319" t="e">
        <f>+'8_MP'!#REF!</f>
        <v>#REF!</v>
      </c>
      <c r="AB127" s="319" t="e">
        <f>+'8_MP'!#REF!</f>
        <v>#REF!</v>
      </c>
      <c r="AC127" s="319" t="e">
        <f>+'8_MP'!#REF!</f>
        <v>#REF!</v>
      </c>
      <c r="AE127" s="319" t="e">
        <f>+'8_MP'!#REF!</f>
        <v>#REF!</v>
      </c>
      <c r="AF127" s="319" t="e">
        <f>+'8_MP'!#REF!</f>
        <v>#REF!</v>
      </c>
      <c r="AG127" s="319" t="e">
        <f>+'8_MP'!#REF!</f>
        <v>#REF!</v>
      </c>
      <c r="AH127" s="319" t="e">
        <f>+'8_MP'!#REF!</f>
        <v>#REF!</v>
      </c>
      <c r="AI127" s="319" t="e">
        <f>+'8_MP'!#REF!</f>
        <v>#REF!</v>
      </c>
      <c r="AJ127" s="319" t="e">
        <f>+'8_MP'!#REF!</f>
        <v>#REF!</v>
      </c>
      <c r="AK127" s="319" t="e">
        <f>+'8_MP'!#REF!</f>
        <v>#REF!</v>
      </c>
      <c r="AL127" s="319" t="e">
        <f>+'8_MP'!#REF!</f>
        <v>#REF!</v>
      </c>
      <c r="AN127" s="319" t="e">
        <f>+'8_MP'!#REF!</f>
        <v>#REF!</v>
      </c>
      <c r="AO127" s="319" t="e">
        <f>+'8_MP'!#REF!</f>
        <v>#REF!</v>
      </c>
      <c r="AP127" s="319" t="e">
        <f>+'8_MP'!#REF!</f>
        <v>#REF!</v>
      </c>
      <c r="AQ127" s="319" t="e">
        <f>+'8_MP'!#REF!</f>
        <v>#REF!</v>
      </c>
      <c r="AR127" s="319" t="e">
        <f>+'8_MP'!#REF!</f>
        <v>#REF!</v>
      </c>
      <c r="AS127" s="319" t="e">
        <f>+'8_MP'!#REF!</f>
        <v>#REF!</v>
      </c>
      <c r="AT127" s="319" t="e">
        <f>+'8_MP'!#REF!</f>
        <v>#REF!</v>
      </c>
      <c r="AU127" s="319" t="e">
        <f>+'8_MP'!#REF!</f>
        <v>#REF!</v>
      </c>
    </row>
    <row r="128" spans="1:47" ht="14.25" customHeight="1" outlineLevel="1" x14ac:dyDescent="0.35">
      <c r="A128" s="326" t="e">
        <f>+'8_MP'!#REF!</f>
        <v>#REF!</v>
      </c>
      <c r="B128" s="327" t="e">
        <f>+'8_MP'!#REF!</f>
        <v>#REF!</v>
      </c>
      <c r="C128" s="328" t="e">
        <f>+'8_MP'!#REF!</f>
        <v>#REF!</v>
      </c>
      <c r="D128" s="328">
        <f t="shared" ref="D128:I128" si="78">+D129+D133</f>
        <v>0</v>
      </c>
      <c r="E128" s="328">
        <f t="shared" si="78"/>
        <v>0</v>
      </c>
      <c r="F128" s="328">
        <f t="shared" si="78"/>
        <v>0</v>
      </c>
      <c r="G128" s="328">
        <f t="shared" si="78"/>
        <v>0</v>
      </c>
      <c r="H128" s="328">
        <f t="shared" si="78"/>
        <v>0</v>
      </c>
      <c r="I128" s="328">
        <f t="shared" si="78"/>
        <v>0</v>
      </c>
      <c r="J128" s="328">
        <f t="shared" si="61"/>
        <v>0</v>
      </c>
      <c r="K128" s="328">
        <f t="shared" ref="K128:V128" si="79">+K129+K133</f>
        <v>0</v>
      </c>
      <c r="L128" s="328">
        <f t="shared" si="79"/>
        <v>0</v>
      </c>
      <c r="M128" s="328">
        <f t="shared" si="79"/>
        <v>0</v>
      </c>
      <c r="N128" s="328">
        <f t="shared" si="79"/>
        <v>0</v>
      </c>
      <c r="O128" s="328">
        <f t="shared" si="79"/>
        <v>0</v>
      </c>
      <c r="P128" s="328">
        <f t="shared" si="79"/>
        <v>0</v>
      </c>
      <c r="Q128" s="328">
        <f t="shared" si="79"/>
        <v>0</v>
      </c>
      <c r="R128" s="328">
        <f t="shared" si="79"/>
        <v>0</v>
      </c>
      <c r="S128" s="328">
        <f t="shared" si="79"/>
        <v>0</v>
      </c>
      <c r="T128" s="328">
        <f t="shared" si="79"/>
        <v>0</v>
      </c>
      <c r="U128" s="328">
        <f t="shared" si="79"/>
        <v>0</v>
      </c>
      <c r="V128" s="328" t="e">
        <f t="shared" si="79"/>
        <v>#REF!</v>
      </c>
      <c r="W128" s="328" t="e">
        <f t="shared" si="40"/>
        <v>#REF!</v>
      </c>
      <c r="X128" s="328" t="e">
        <f>+'8_MP'!#REF!</f>
        <v>#REF!</v>
      </c>
      <c r="Y128" s="328" t="e">
        <f>+'8_MP'!#REF!</f>
        <v>#REF!</v>
      </c>
      <c r="Z128" s="328" t="e">
        <f>+'8_MP'!#REF!</f>
        <v>#REF!</v>
      </c>
      <c r="AA128" s="328" t="e">
        <f>+'8_MP'!#REF!</f>
        <v>#REF!</v>
      </c>
      <c r="AB128" s="328" t="e">
        <f>+'8_MP'!#REF!</f>
        <v>#REF!</v>
      </c>
      <c r="AC128" s="328" t="e">
        <f>+'8_MP'!#REF!</f>
        <v>#REF!</v>
      </c>
      <c r="AE128" s="328" t="e">
        <f>+'8_MP'!#REF!</f>
        <v>#REF!</v>
      </c>
      <c r="AF128" s="328" t="e">
        <f>+'8_MP'!#REF!</f>
        <v>#REF!</v>
      </c>
      <c r="AG128" s="328" t="e">
        <f>+'8_MP'!#REF!</f>
        <v>#REF!</v>
      </c>
      <c r="AH128" s="328" t="e">
        <f>+'8_MP'!#REF!</f>
        <v>#REF!</v>
      </c>
      <c r="AI128" s="328" t="e">
        <f>+'8_MP'!#REF!</f>
        <v>#REF!</v>
      </c>
      <c r="AJ128" s="328" t="e">
        <f>+'8_MP'!#REF!</f>
        <v>#REF!</v>
      </c>
      <c r="AK128" s="328" t="e">
        <f>+'8_MP'!#REF!</f>
        <v>#REF!</v>
      </c>
      <c r="AL128" s="328" t="e">
        <f>+'8_MP'!#REF!</f>
        <v>#REF!</v>
      </c>
      <c r="AN128" s="328" t="e">
        <f>+'8_MP'!#REF!</f>
        <v>#REF!</v>
      </c>
      <c r="AO128" s="328" t="e">
        <f>+'8_MP'!#REF!</f>
        <v>#REF!</v>
      </c>
      <c r="AP128" s="328" t="e">
        <f>+'8_MP'!#REF!</f>
        <v>#REF!</v>
      </c>
      <c r="AQ128" s="328" t="e">
        <f>+'8_MP'!#REF!</f>
        <v>#REF!</v>
      </c>
      <c r="AR128" s="328" t="e">
        <f>+'8_MP'!#REF!</f>
        <v>#REF!</v>
      </c>
      <c r="AS128" s="328" t="e">
        <f>+'8_MP'!#REF!</f>
        <v>#REF!</v>
      </c>
      <c r="AT128" s="328" t="e">
        <f>+'8_MP'!#REF!</f>
        <v>#REF!</v>
      </c>
      <c r="AU128" s="328" t="e">
        <f>+'8_MP'!#REF!</f>
        <v>#REF!</v>
      </c>
    </row>
    <row r="129" spans="1:47" ht="14.25" customHeight="1" outlineLevel="1" x14ac:dyDescent="0.35">
      <c r="A129" s="322" t="e">
        <f>+'8_MP'!#REF!</f>
        <v>#REF!</v>
      </c>
      <c r="B129" s="323" t="e">
        <f>+'8_MP'!#REF!</f>
        <v>#REF!</v>
      </c>
      <c r="C129" s="336" t="e">
        <f>+'8_MP'!#REF!</f>
        <v>#REF!</v>
      </c>
      <c r="D129" s="324">
        <f t="shared" ref="D129:I129" si="80">SUM(D130:D132)</f>
        <v>0</v>
      </c>
      <c r="E129" s="324">
        <f t="shared" si="80"/>
        <v>0</v>
      </c>
      <c r="F129" s="324">
        <f t="shared" si="80"/>
        <v>0</v>
      </c>
      <c r="G129" s="324">
        <f t="shared" si="80"/>
        <v>0</v>
      </c>
      <c r="H129" s="324">
        <f t="shared" si="80"/>
        <v>0</v>
      </c>
      <c r="I129" s="324">
        <f t="shared" si="80"/>
        <v>0</v>
      </c>
      <c r="J129" s="324">
        <f t="shared" si="61"/>
        <v>0</v>
      </c>
      <c r="K129" s="324">
        <f t="shared" ref="K129:V129" si="81">SUM(K130:K132)</f>
        <v>0</v>
      </c>
      <c r="L129" s="324">
        <f t="shared" si="81"/>
        <v>0</v>
      </c>
      <c r="M129" s="324">
        <f t="shared" si="81"/>
        <v>0</v>
      </c>
      <c r="N129" s="324">
        <f t="shared" si="81"/>
        <v>0</v>
      </c>
      <c r="O129" s="324">
        <f t="shared" si="81"/>
        <v>0</v>
      </c>
      <c r="P129" s="324">
        <f t="shared" si="81"/>
        <v>0</v>
      </c>
      <c r="Q129" s="324">
        <f t="shared" si="81"/>
        <v>0</v>
      </c>
      <c r="R129" s="324">
        <f t="shared" si="81"/>
        <v>0</v>
      </c>
      <c r="S129" s="324">
        <f t="shared" si="81"/>
        <v>0</v>
      </c>
      <c r="T129" s="324">
        <f t="shared" si="81"/>
        <v>0</v>
      </c>
      <c r="U129" s="324">
        <f t="shared" si="81"/>
        <v>0</v>
      </c>
      <c r="V129" s="324" t="e">
        <f t="shared" si="81"/>
        <v>#REF!</v>
      </c>
      <c r="W129" s="324" t="e">
        <f t="shared" si="40"/>
        <v>#REF!</v>
      </c>
      <c r="X129" s="324" t="e">
        <f>+'8_MP'!#REF!</f>
        <v>#REF!</v>
      </c>
      <c r="Y129" s="324" t="e">
        <f>+'8_MP'!#REF!</f>
        <v>#REF!</v>
      </c>
      <c r="Z129" s="324" t="e">
        <f>+'8_MP'!#REF!</f>
        <v>#REF!</v>
      </c>
      <c r="AA129" s="324" t="e">
        <f>+'8_MP'!#REF!</f>
        <v>#REF!</v>
      </c>
      <c r="AB129" s="324" t="e">
        <f>+'8_MP'!#REF!</f>
        <v>#REF!</v>
      </c>
      <c r="AC129" s="324" t="e">
        <f>+'8_MP'!#REF!</f>
        <v>#REF!</v>
      </c>
      <c r="AE129" s="324" t="e">
        <f>+'8_MP'!#REF!</f>
        <v>#REF!</v>
      </c>
      <c r="AF129" s="324" t="e">
        <f>+'8_MP'!#REF!</f>
        <v>#REF!</v>
      </c>
      <c r="AG129" s="324" t="e">
        <f>+'8_MP'!#REF!</f>
        <v>#REF!</v>
      </c>
      <c r="AH129" s="324" t="e">
        <f>+'8_MP'!#REF!</f>
        <v>#REF!</v>
      </c>
      <c r="AI129" s="324" t="e">
        <f>+'8_MP'!#REF!</f>
        <v>#REF!</v>
      </c>
      <c r="AJ129" s="324" t="e">
        <f>+'8_MP'!#REF!</f>
        <v>#REF!</v>
      </c>
      <c r="AK129" s="324" t="e">
        <f>+'8_MP'!#REF!</f>
        <v>#REF!</v>
      </c>
      <c r="AL129" s="324" t="e">
        <f>+'8_MP'!#REF!</f>
        <v>#REF!</v>
      </c>
      <c r="AN129" s="324" t="e">
        <f>+'8_MP'!#REF!</f>
        <v>#REF!</v>
      </c>
      <c r="AO129" s="324" t="e">
        <f>+'8_MP'!#REF!</f>
        <v>#REF!</v>
      </c>
      <c r="AP129" s="324" t="e">
        <f>+'8_MP'!#REF!</f>
        <v>#REF!</v>
      </c>
      <c r="AQ129" s="324" t="e">
        <f>+'8_MP'!#REF!</f>
        <v>#REF!</v>
      </c>
      <c r="AR129" s="324" t="e">
        <f>+'8_MP'!#REF!</f>
        <v>#REF!</v>
      </c>
      <c r="AS129" s="324" t="e">
        <f>+'8_MP'!#REF!</f>
        <v>#REF!</v>
      </c>
      <c r="AT129" s="324" t="e">
        <f>+'8_MP'!#REF!</f>
        <v>#REF!</v>
      </c>
      <c r="AU129" s="324" t="e">
        <f>+'8_MP'!#REF!</f>
        <v>#REF!</v>
      </c>
    </row>
    <row r="130" spans="1:47" ht="14.25" customHeight="1" outlineLevel="1" x14ac:dyDescent="0.35">
      <c r="A130" s="89" t="e">
        <f>+'8_MP'!#REF!</f>
        <v>#REF!</v>
      </c>
      <c r="B130" s="91" t="e">
        <f>+'8_MP'!#REF!</f>
        <v>#REF!</v>
      </c>
      <c r="C130" s="98" t="e">
        <f>+'8_MP'!#REF!</f>
        <v>#REF!</v>
      </c>
      <c r="D130" s="319"/>
      <c r="E130" s="319"/>
      <c r="F130" s="319"/>
      <c r="G130" s="319"/>
      <c r="H130" s="319"/>
      <c r="I130" s="319"/>
      <c r="J130" s="319">
        <f t="shared" si="61"/>
        <v>0</v>
      </c>
      <c r="K130" s="319"/>
      <c r="L130" s="319"/>
      <c r="M130" s="319"/>
      <c r="N130" s="319"/>
      <c r="O130" s="319"/>
      <c r="P130" s="319"/>
      <c r="Q130" s="319"/>
      <c r="R130" s="319"/>
      <c r="S130" s="319"/>
      <c r="T130" s="319"/>
      <c r="U130" s="319"/>
      <c r="V130" s="319" t="e">
        <f>+$C$130*40%</f>
        <v>#REF!</v>
      </c>
      <c r="W130" s="319" t="e">
        <f t="shared" si="40"/>
        <v>#REF!</v>
      </c>
      <c r="X130" s="319" t="e">
        <f>+'8_MP'!#REF!</f>
        <v>#REF!</v>
      </c>
      <c r="Y130" s="319" t="e">
        <f>+'8_MP'!#REF!</f>
        <v>#REF!</v>
      </c>
      <c r="Z130" s="319" t="e">
        <f>+'8_MP'!#REF!</f>
        <v>#REF!</v>
      </c>
      <c r="AA130" s="319" t="e">
        <f>+'8_MP'!#REF!</f>
        <v>#REF!</v>
      </c>
      <c r="AB130" s="319" t="e">
        <f>+'8_MP'!#REF!</f>
        <v>#REF!</v>
      </c>
      <c r="AC130" s="319" t="e">
        <f>+'8_MP'!#REF!</f>
        <v>#REF!</v>
      </c>
      <c r="AE130" s="319" t="e">
        <f>+'8_MP'!#REF!</f>
        <v>#REF!</v>
      </c>
      <c r="AF130" s="319" t="e">
        <f>+'8_MP'!#REF!</f>
        <v>#REF!</v>
      </c>
      <c r="AG130" s="319" t="e">
        <f>+'8_MP'!#REF!</f>
        <v>#REF!</v>
      </c>
      <c r="AH130" s="319" t="e">
        <f>+'8_MP'!#REF!</f>
        <v>#REF!</v>
      </c>
      <c r="AI130" s="319" t="e">
        <f>+'8_MP'!#REF!</f>
        <v>#REF!</v>
      </c>
      <c r="AJ130" s="319" t="e">
        <f>+'8_MP'!#REF!</f>
        <v>#REF!</v>
      </c>
      <c r="AK130" s="319" t="e">
        <f>+'8_MP'!#REF!</f>
        <v>#REF!</v>
      </c>
      <c r="AL130" s="319" t="e">
        <f>+'8_MP'!#REF!</f>
        <v>#REF!</v>
      </c>
      <c r="AN130" s="319" t="e">
        <f>+'8_MP'!#REF!</f>
        <v>#REF!</v>
      </c>
      <c r="AO130" s="319" t="e">
        <f>+'8_MP'!#REF!</f>
        <v>#REF!</v>
      </c>
      <c r="AP130" s="319" t="e">
        <f>+'8_MP'!#REF!</f>
        <v>#REF!</v>
      </c>
      <c r="AQ130" s="319" t="e">
        <f>+'8_MP'!#REF!</f>
        <v>#REF!</v>
      </c>
      <c r="AR130" s="319" t="e">
        <f>+'8_MP'!#REF!</f>
        <v>#REF!</v>
      </c>
      <c r="AS130" s="319" t="e">
        <f>+'8_MP'!#REF!</f>
        <v>#REF!</v>
      </c>
      <c r="AT130" s="319" t="e">
        <f>+'8_MP'!#REF!</f>
        <v>#REF!</v>
      </c>
      <c r="AU130" s="319" t="e">
        <f>+'8_MP'!#REF!</f>
        <v>#REF!</v>
      </c>
    </row>
    <row r="131" spans="1:47" ht="14.25" customHeight="1" outlineLevel="1" x14ac:dyDescent="0.35">
      <c r="A131" s="89" t="e">
        <f>+'8_MP'!#REF!</f>
        <v>#REF!</v>
      </c>
      <c r="B131" s="91" t="e">
        <f>+'8_MP'!#REF!</f>
        <v>#REF!</v>
      </c>
      <c r="C131" s="98" t="e">
        <f>+'8_MP'!#REF!</f>
        <v>#REF!</v>
      </c>
      <c r="D131" s="319"/>
      <c r="E131" s="319"/>
      <c r="F131" s="319"/>
      <c r="G131" s="319"/>
      <c r="H131" s="319"/>
      <c r="I131" s="319"/>
      <c r="J131" s="319">
        <f t="shared" si="61"/>
        <v>0</v>
      </c>
      <c r="K131" s="319"/>
      <c r="L131" s="319"/>
      <c r="M131" s="319"/>
      <c r="N131" s="319"/>
      <c r="O131" s="319"/>
      <c r="P131" s="319"/>
      <c r="Q131" s="319"/>
      <c r="R131" s="319"/>
      <c r="S131" s="319"/>
      <c r="T131" s="319"/>
      <c r="U131" s="319"/>
      <c r="V131" s="319" t="e">
        <f>+$C$131*40%</f>
        <v>#REF!</v>
      </c>
      <c r="W131" s="319" t="e">
        <f t="shared" si="40"/>
        <v>#REF!</v>
      </c>
      <c r="X131" s="319" t="e">
        <f>+'8_MP'!#REF!</f>
        <v>#REF!</v>
      </c>
      <c r="Y131" s="319" t="e">
        <f>+'8_MP'!#REF!</f>
        <v>#REF!</v>
      </c>
      <c r="Z131" s="319" t="e">
        <f>+'8_MP'!#REF!</f>
        <v>#REF!</v>
      </c>
      <c r="AA131" s="319" t="e">
        <f>+'8_MP'!#REF!</f>
        <v>#REF!</v>
      </c>
      <c r="AB131" s="319" t="e">
        <f>+'8_MP'!#REF!</f>
        <v>#REF!</v>
      </c>
      <c r="AC131" s="319" t="e">
        <f>+'8_MP'!#REF!</f>
        <v>#REF!</v>
      </c>
      <c r="AE131" s="319" t="e">
        <f>+'8_MP'!#REF!</f>
        <v>#REF!</v>
      </c>
      <c r="AF131" s="319" t="e">
        <f>+'8_MP'!#REF!</f>
        <v>#REF!</v>
      </c>
      <c r="AG131" s="319" t="e">
        <f>+'8_MP'!#REF!</f>
        <v>#REF!</v>
      </c>
      <c r="AH131" s="319" t="e">
        <f>+'8_MP'!#REF!</f>
        <v>#REF!</v>
      </c>
      <c r="AI131" s="319" t="e">
        <f>+'8_MP'!#REF!</f>
        <v>#REF!</v>
      </c>
      <c r="AJ131" s="319" t="e">
        <f>+'8_MP'!#REF!</f>
        <v>#REF!</v>
      </c>
      <c r="AK131" s="319" t="e">
        <f>+'8_MP'!#REF!</f>
        <v>#REF!</v>
      </c>
      <c r="AL131" s="319" t="e">
        <f>+'8_MP'!#REF!</f>
        <v>#REF!</v>
      </c>
      <c r="AN131" s="319" t="e">
        <f>+'8_MP'!#REF!</f>
        <v>#REF!</v>
      </c>
      <c r="AO131" s="319" t="e">
        <f>+'8_MP'!#REF!</f>
        <v>#REF!</v>
      </c>
      <c r="AP131" s="319" t="e">
        <f>+'8_MP'!#REF!</f>
        <v>#REF!</v>
      </c>
      <c r="AQ131" s="319" t="e">
        <f>+'8_MP'!#REF!</f>
        <v>#REF!</v>
      </c>
      <c r="AR131" s="319" t="e">
        <f>+'8_MP'!#REF!</f>
        <v>#REF!</v>
      </c>
      <c r="AS131" s="319" t="e">
        <f>+'8_MP'!#REF!</f>
        <v>#REF!</v>
      </c>
      <c r="AT131" s="319" t="e">
        <f>+'8_MP'!#REF!</f>
        <v>#REF!</v>
      </c>
      <c r="AU131" s="319" t="e">
        <f>+'8_MP'!#REF!</f>
        <v>#REF!</v>
      </c>
    </row>
    <row r="132" spans="1:47" ht="14.25" customHeight="1" outlineLevel="1" x14ac:dyDescent="0.35">
      <c r="A132" s="89" t="e">
        <f>+'8_MP'!#REF!</f>
        <v>#REF!</v>
      </c>
      <c r="B132" s="91" t="e">
        <f>+'8_MP'!#REF!</f>
        <v>#REF!</v>
      </c>
      <c r="C132" s="98" t="e">
        <f>+'8_MP'!#REF!</f>
        <v>#REF!</v>
      </c>
      <c r="D132" s="319"/>
      <c r="E132" s="319"/>
      <c r="F132" s="319"/>
      <c r="G132" s="319"/>
      <c r="H132" s="319"/>
      <c r="I132" s="319"/>
      <c r="J132" s="319">
        <f t="shared" si="61"/>
        <v>0</v>
      </c>
      <c r="K132" s="319"/>
      <c r="L132" s="319"/>
      <c r="M132" s="319"/>
      <c r="N132" s="319"/>
      <c r="O132" s="319"/>
      <c r="P132" s="319"/>
      <c r="Q132" s="319"/>
      <c r="R132" s="319"/>
      <c r="S132" s="319"/>
      <c r="T132" s="319"/>
      <c r="U132" s="319"/>
      <c r="V132" s="319" t="e">
        <f>+$C$132*40%</f>
        <v>#REF!</v>
      </c>
      <c r="W132" s="319" t="e">
        <f t="shared" si="40"/>
        <v>#REF!</v>
      </c>
      <c r="X132" s="319" t="e">
        <f>+'8_MP'!#REF!</f>
        <v>#REF!</v>
      </c>
      <c r="Y132" s="319" t="e">
        <f>+'8_MP'!#REF!</f>
        <v>#REF!</v>
      </c>
      <c r="Z132" s="319" t="e">
        <f>+'8_MP'!#REF!</f>
        <v>#REF!</v>
      </c>
      <c r="AA132" s="319" t="e">
        <f>+'8_MP'!#REF!</f>
        <v>#REF!</v>
      </c>
      <c r="AB132" s="319" t="e">
        <f>+'8_MP'!#REF!</f>
        <v>#REF!</v>
      </c>
      <c r="AC132" s="319" t="e">
        <f>+'8_MP'!#REF!</f>
        <v>#REF!</v>
      </c>
      <c r="AE132" s="319" t="e">
        <f>+'8_MP'!#REF!</f>
        <v>#REF!</v>
      </c>
      <c r="AF132" s="319" t="e">
        <f>+'8_MP'!#REF!</f>
        <v>#REF!</v>
      </c>
      <c r="AG132" s="319" t="e">
        <f>+'8_MP'!#REF!</f>
        <v>#REF!</v>
      </c>
      <c r="AH132" s="319" t="e">
        <f>+'8_MP'!#REF!</f>
        <v>#REF!</v>
      </c>
      <c r="AI132" s="319" t="e">
        <f>+'8_MP'!#REF!</f>
        <v>#REF!</v>
      </c>
      <c r="AJ132" s="319" t="e">
        <f>+'8_MP'!#REF!</f>
        <v>#REF!</v>
      </c>
      <c r="AK132" s="319" t="e">
        <f>+'8_MP'!#REF!</f>
        <v>#REF!</v>
      </c>
      <c r="AL132" s="319" t="e">
        <f>+'8_MP'!#REF!</f>
        <v>#REF!</v>
      </c>
      <c r="AN132" s="319" t="e">
        <f>+'8_MP'!#REF!</f>
        <v>#REF!</v>
      </c>
      <c r="AO132" s="319" t="e">
        <f>+'8_MP'!#REF!</f>
        <v>#REF!</v>
      </c>
      <c r="AP132" s="319" t="e">
        <f>+'8_MP'!#REF!</f>
        <v>#REF!</v>
      </c>
      <c r="AQ132" s="319" t="e">
        <f>+'8_MP'!#REF!</f>
        <v>#REF!</v>
      </c>
      <c r="AR132" s="319" t="e">
        <f>+'8_MP'!#REF!</f>
        <v>#REF!</v>
      </c>
      <c r="AS132" s="319" t="e">
        <f>+'8_MP'!#REF!</f>
        <v>#REF!</v>
      </c>
      <c r="AT132" s="319" t="e">
        <f>+'8_MP'!#REF!</f>
        <v>#REF!</v>
      </c>
      <c r="AU132" s="319" t="e">
        <f>+'8_MP'!#REF!</f>
        <v>#REF!</v>
      </c>
    </row>
    <row r="133" spans="1:47" ht="14.25" customHeight="1" outlineLevel="1" x14ac:dyDescent="0.35">
      <c r="A133" s="322" t="e">
        <f>+'8_MP'!#REF!</f>
        <v>#REF!</v>
      </c>
      <c r="B133" s="323" t="e">
        <f>+'8_MP'!#REF!</f>
        <v>#REF!</v>
      </c>
      <c r="C133" s="336" t="e">
        <f>+'8_MP'!#REF!</f>
        <v>#REF!</v>
      </c>
      <c r="D133" s="324">
        <f t="shared" ref="D133:I133" si="82">SUM(D134:D135)</f>
        <v>0</v>
      </c>
      <c r="E133" s="324">
        <f t="shared" si="82"/>
        <v>0</v>
      </c>
      <c r="F133" s="324">
        <f t="shared" si="82"/>
        <v>0</v>
      </c>
      <c r="G133" s="324">
        <f t="shared" si="82"/>
        <v>0</v>
      </c>
      <c r="H133" s="324">
        <f t="shared" si="82"/>
        <v>0</v>
      </c>
      <c r="I133" s="324">
        <f t="shared" si="82"/>
        <v>0</v>
      </c>
      <c r="J133" s="324">
        <f t="shared" si="61"/>
        <v>0</v>
      </c>
      <c r="K133" s="324">
        <f t="shared" ref="K133:V133" si="83">SUM(K134:K135)</f>
        <v>0</v>
      </c>
      <c r="L133" s="324">
        <f t="shared" si="83"/>
        <v>0</v>
      </c>
      <c r="M133" s="324">
        <f t="shared" si="83"/>
        <v>0</v>
      </c>
      <c r="N133" s="324">
        <f t="shared" si="83"/>
        <v>0</v>
      </c>
      <c r="O133" s="324">
        <f t="shared" si="83"/>
        <v>0</v>
      </c>
      <c r="P133" s="324">
        <f t="shared" si="83"/>
        <v>0</v>
      </c>
      <c r="Q133" s="324">
        <f t="shared" si="83"/>
        <v>0</v>
      </c>
      <c r="R133" s="324">
        <f t="shared" si="83"/>
        <v>0</v>
      </c>
      <c r="S133" s="324">
        <f t="shared" si="83"/>
        <v>0</v>
      </c>
      <c r="T133" s="324">
        <f t="shared" si="83"/>
        <v>0</v>
      </c>
      <c r="U133" s="324">
        <f t="shared" si="83"/>
        <v>0</v>
      </c>
      <c r="V133" s="324">
        <f t="shared" si="83"/>
        <v>0</v>
      </c>
      <c r="W133" s="324">
        <f t="shared" si="40"/>
        <v>0</v>
      </c>
      <c r="X133" s="324" t="e">
        <f>+'8_MP'!#REF!</f>
        <v>#REF!</v>
      </c>
      <c r="Y133" s="324" t="e">
        <f>+'8_MP'!#REF!</f>
        <v>#REF!</v>
      </c>
      <c r="Z133" s="324" t="e">
        <f>+'8_MP'!#REF!</f>
        <v>#REF!</v>
      </c>
      <c r="AA133" s="324" t="e">
        <f>+'8_MP'!#REF!</f>
        <v>#REF!</v>
      </c>
      <c r="AB133" s="324" t="e">
        <f>+'8_MP'!#REF!</f>
        <v>#REF!</v>
      </c>
      <c r="AC133" s="324" t="e">
        <f>+'8_MP'!#REF!</f>
        <v>#REF!</v>
      </c>
      <c r="AE133" s="324" t="e">
        <f>+'8_MP'!#REF!</f>
        <v>#REF!</v>
      </c>
      <c r="AF133" s="324" t="e">
        <f>+'8_MP'!#REF!</f>
        <v>#REF!</v>
      </c>
      <c r="AG133" s="324" t="e">
        <f>+'8_MP'!#REF!</f>
        <v>#REF!</v>
      </c>
      <c r="AH133" s="324" t="e">
        <f>+'8_MP'!#REF!</f>
        <v>#REF!</v>
      </c>
      <c r="AI133" s="324" t="e">
        <f>+'8_MP'!#REF!</f>
        <v>#REF!</v>
      </c>
      <c r="AJ133" s="324" t="e">
        <f>+'8_MP'!#REF!</f>
        <v>#REF!</v>
      </c>
      <c r="AK133" s="324" t="e">
        <f>+'8_MP'!#REF!</f>
        <v>#REF!</v>
      </c>
      <c r="AL133" s="324" t="e">
        <f>+'8_MP'!#REF!</f>
        <v>#REF!</v>
      </c>
      <c r="AN133" s="324" t="e">
        <f>+'8_MP'!#REF!</f>
        <v>#REF!</v>
      </c>
      <c r="AO133" s="324" t="e">
        <f>+'8_MP'!#REF!</f>
        <v>#REF!</v>
      </c>
      <c r="AP133" s="324" t="e">
        <f>+'8_MP'!#REF!</f>
        <v>#REF!</v>
      </c>
      <c r="AQ133" s="324" t="e">
        <f>+'8_MP'!#REF!</f>
        <v>#REF!</v>
      </c>
      <c r="AR133" s="324" t="e">
        <f>+'8_MP'!#REF!</f>
        <v>#REF!</v>
      </c>
      <c r="AS133" s="324" t="e">
        <f>+'8_MP'!#REF!</f>
        <v>#REF!</v>
      </c>
      <c r="AT133" s="324" t="e">
        <f>+'8_MP'!#REF!</f>
        <v>#REF!</v>
      </c>
      <c r="AU133" s="324" t="e">
        <f>+'8_MP'!#REF!</f>
        <v>#REF!</v>
      </c>
    </row>
    <row r="134" spans="1:47" ht="14.25" customHeight="1" outlineLevel="1" x14ac:dyDescent="0.35">
      <c r="A134" s="89" t="e">
        <f>+'8_MP'!#REF!</f>
        <v>#REF!</v>
      </c>
      <c r="B134" s="91" t="e">
        <f>+'8_MP'!#REF!</f>
        <v>#REF!</v>
      </c>
      <c r="C134" s="98" t="e">
        <f>+'8_MP'!#REF!</f>
        <v>#REF!</v>
      </c>
      <c r="D134" s="319"/>
      <c r="E134" s="319"/>
      <c r="F134" s="319"/>
      <c r="G134" s="319"/>
      <c r="H134" s="319"/>
      <c r="I134" s="319"/>
      <c r="J134" s="319">
        <f t="shared" si="61"/>
        <v>0</v>
      </c>
      <c r="K134" s="319"/>
      <c r="L134" s="319"/>
      <c r="M134" s="319"/>
      <c r="N134" s="319"/>
      <c r="O134" s="319"/>
      <c r="P134" s="319"/>
      <c r="Q134" s="319"/>
      <c r="R134" s="319"/>
      <c r="S134" s="319"/>
      <c r="T134" s="319"/>
      <c r="U134" s="319"/>
      <c r="V134" s="319"/>
      <c r="W134" s="319">
        <f t="shared" si="40"/>
        <v>0</v>
      </c>
      <c r="X134" s="319" t="e">
        <f>+'8_MP'!#REF!</f>
        <v>#REF!</v>
      </c>
      <c r="Y134" s="319" t="e">
        <f>+'8_MP'!#REF!</f>
        <v>#REF!</v>
      </c>
      <c r="Z134" s="319" t="e">
        <f>+'8_MP'!#REF!</f>
        <v>#REF!</v>
      </c>
      <c r="AA134" s="319" t="e">
        <f>+'8_MP'!#REF!</f>
        <v>#REF!</v>
      </c>
      <c r="AB134" s="319" t="e">
        <f>+'8_MP'!#REF!</f>
        <v>#REF!</v>
      </c>
      <c r="AC134" s="319" t="e">
        <f>+'8_MP'!#REF!</f>
        <v>#REF!</v>
      </c>
      <c r="AE134" s="319" t="e">
        <f>+'8_MP'!#REF!</f>
        <v>#REF!</v>
      </c>
      <c r="AF134" s="319" t="e">
        <f>+'8_MP'!#REF!</f>
        <v>#REF!</v>
      </c>
      <c r="AG134" s="319" t="e">
        <f>+'8_MP'!#REF!</f>
        <v>#REF!</v>
      </c>
      <c r="AH134" s="319" t="e">
        <f>+'8_MP'!#REF!</f>
        <v>#REF!</v>
      </c>
      <c r="AI134" s="319" t="e">
        <f>+'8_MP'!#REF!</f>
        <v>#REF!</v>
      </c>
      <c r="AJ134" s="319" t="e">
        <f>+'8_MP'!#REF!</f>
        <v>#REF!</v>
      </c>
      <c r="AK134" s="319" t="e">
        <f>+'8_MP'!#REF!</f>
        <v>#REF!</v>
      </c>
      <c r="AL134" s="319" t="e">
        <f>+'8_MP'!#REF!</f>
        <v>#REF!</v>
      </c>
      <c r="AN134" s="319" t="e">
        <f>+'8_MP'!#REF!</f>
        <v>#REF!</v>
      </c>
      <c r="AO134" s="319" t="e">
        <f>+'8_MP'!#REF!</f>
        <v>#REF!</v>
      </c>
      <c r="AP134" s="319" t="e">
        <f>+'8_MP'!#REF!</f>
        <v>#REF!</v>
      </c>
      <c r="AQ134" s="319" t="e">
        <f>+'8_MP'!#REF!</f>
        <v>#REF!</v>
      </c>
      <c r="AR134" s="319" t="e">
        <f>+'8_MP'!#REF!</f>
        <v>#REF!</v>
      </c>
      <c r="AS134" s="319" t="e">
        <f>+'8_MP'!#REF!</f>
        <v>#REF!</v>
      </c>
      <c r="AT134" s="319" t="e">
        <f>+'8_MP'!#REF!</f>
        <v>#REF!</v>
      </c>
      <c r="AU134" s="319" t="e">
        <f>+'8_MP'!#REF!</f>
        <v>#REF!</v>
      </c>
    </row>
    <row r="135" spans="1:47" ht="14.25" customHeight="1" outlineLevel="1" x14ac:dyDescent="0.35">
      <c r="A135" s="89" t="e">
        <f>+'8_MP'!#REF!</f>
        <v>#REF!</v>
      </c>
      <c r="B135" s="91" t="e">
        <f>+'8_MP'!#REF!</f>
        <v>#REF!</v>
      </c>
      <c r="C135" s="98" t="e">
        <f>+'8_MP'!#REF!</f>
        <v>#REF!</v>
      </c>
      <c r="D135" s="319"/>
      <c r="E135" s="319"/>
      <c r="F135" s="319"/>
      <c r="G135" s="319"/>
      <c r="H135" s="319"/>
      <c r="I135" s="319"/>
      <c r="J135" s="319">
        <f t="shared" si="61"/>
        <v>0</v>
      </c>
      <c r="K135" s="319"/>
      <c r="L135" s="319"/>
      <c r="M135" s="319"/>
      <c r="N135" s="319"/>
      <c r="O135" s="319"/>
      <c r="P135" s="319"/>
      <c r="Q135" s="319"/>
      <c r="R135" s="319"/>
      <c r="S135" s="319"/>
      <c r="T135" s="319"/>
      <c r="U135" s="319"/>
      <c r="V135" s="319"/>
      <c r="W135" s="319">
        <f t="shared" si="40"/>
        <v>0</v>
      </c>
      <c r="X135" s="319" t="e">
        <f>+'8_MP'!#REF!</f>
        <v>#REF!</v>
      </c>
      <c r="Y135" s="319" t="e">
        <f>+'8_MP'!#REF!</f>
        <v>#REF!</v>
      </c>
      <c r="Z135" s="319" t="e">
        <f>+'8_MP'!#REF!</f>
        <v>#REF!</v>
      </c>
      <c r="AA135" s="319" t="e">
        <f>+'8_MP'!#REF!</f>
        <v>#REF!</v>
      </c>
      <c r="AB135" s="319" t="e">
        <f>+'8_MP'!#REF!</f>
        <v>#REF!</v>
      </c>
      <c r="AC135" s="319" t="e">
        <f>+'8_MP'!#REF!</f>
        <v>#REF!</v>
      </c>
      <c r="AE135" s="319" t="e">
        <f>+'8_MP'!#REF!</f>
        <v>#REF!</v>
      </c>
      <c r="AF135" s="319" t="e">
        <f>+'8_MP'!#REF!</f>
        <v>#REF!</v>
      </c>
      <c r="AG135" s="319" t="e">
        <f>+'8_MP'!#REF!</f>
        <v>#REF!</v>
      </c>
      <c r="AH135" s="319" t="e">
        <f>+'8_MP'!#REF!</f>
        <v>#REF!</v>
      </c>
      <c r="AI135" s="319" t="e">
        <f>+'8_MP'!#REF!</f>
        <v>#REF!</v>
      </c>
      <c r="AJ135" s="319" t="e">
        <f>+'8_MP'!#REF!</f>
        <v>#REF!</v>
      </c>
      <c r="AK135" s="319" t="e">
        <f>+'8_MP'!#REF!</f>
        <v>#REF!</v>
      </c>
      <c r="AL135" s="319" t="e">
        <f>+'8_MP'!#REF!</f>
        <v>#REF!</v>
      </c>
      <c r="AN135" s="319" t="e">
        <f>+'8_MP'!#REF!</f>
        <v>#REF!</v>
      </c>
      <c r="AO135" s="319" t="e">
        <f>+'8_MP'!#REF!</f>
        <v>#REF!</v>
      </c>
      <c r="AP135" s="319" t="e">
        <f>+'8_MP'!#REF!</f>
        <v>#REF!</v>
      </c>
      <c r="AQ135" s="319" t="e">
        <f>+'8_MP'!#REF!</f>
        <v>#REF!</v>
      </c>
      <c r="AR135" s="319" t="e">
        <f>+'8_MP'!#REF!</f>
        <v>#REF!</v>
      </c>
      <c r="AS135" s="319" t="e">
        <f>+'8_MP'!#REF!</f>
        <v>#REF!</v>
      </c>
      <c r="AT135" s="319" t="e">
        <f>+'8_MP'!#REF!</f>
        <v>#REF!</v>
      </c>
      <c r="AU135" s="319" t="e">
        <f>+'8_MP'!#REF!</f>
        <v>#REF!</v>
      </c>
    </row>
    <row r="136" spans="1:47" ht="14.25" customHeight="1" outlineLevel="1" x14ac:dyDescent="0.35">
      <c r="A136" s="326" t="e">
        <f>+'8_MP'!#REF!</f>
        <v>#REF!</v>
      </c>
      <c r="B136" s="327" t="e">
        <f>+'8_MP'!#REF!</f>
        <v>#REF!</v>
      </c>
      <c r="C136" s="328" t="e">
        <f>+'8_MP'!#REF!</f>
        <v>#REF!</v>
      </c>
      <c r="D136" s="328">
        <f t="shared" ref="D136:I136" si="84">+D137+D141</f>
        <v>0</v>
      </c>
      <c r="E136" s="328">
        <f t="shared" si="84"/>
        <v>0</v>
      </c>
      <c r="F136" s="328">
        <f t="shared" si="84"/>
        <v>0</v>
      </c>
      <c r="G136" s="328">
        <f t="shared" si="84"/>
        <v>0</v>
      </c>
      <c r="H136" s="328">
        <f t="shared" si="84"/>
        <v>0</v>
      </c>
      <c r="I136" s="328">
        <f t="shared" si="84"/>
        <v>0</v>
      </c>
      <c r="J136" s="328">
        <f t="shared" si="61"/>
        <v>0</v>
      </c>
      <c r="K136" s="328">
        <f t="shared" ref="K136:V136" si="85">+K137+K141</f>
        <v>0</v>
      </c>
      <c r="L136" s="328">
        <f t="shared" si="85"/>
        <v>0</v>
      </c>
      <c r="M136" s="328">
        <f t="shared" si="85"/>
        <v>0</v>
      </c>
      <c r="N136" s="328">
        <f t="shared" si="85"/>
        <v>0</v>
      </c>
      <c r="O136" s="328">
        <f t="shared" si="85"/>
        <v>0</v>
      </c>
      <c r="P136" s="328">
        <f t="shared" si="85"/>
        <v>0</v>
      </c>
      <c r="Q136" s="328">
        <f t="shared" si="85"/>
        <v>0</v>
      </c>
      <c r="R136" s="328">
        <f t="shared" si="85"/>
        <v>0</v>
      </c>
      <c r="S136" s="328">
        <f t="shared" si="85"/>
        <v>0</v>
      </c>
      <c r="T136" s="328">
        <f t="shared" si="85"/>
        <v>0</v>
      </c>
      <c r="U136" s="328">
        <f t="shared" si="85"/>
        <v>0</v>
      </c>
      <c r="V136" s="328" t="e">
        <f t="shared" si="85"/>
        <v>#REF!</v>
      </c>
      <c r="W136" s="328" t="e">
        <f t="shared" si="40"/>
        <v>#REF!</v>
      </c>
      <c r="X136" s="328" t="e">
        <f>+'8_MP'!#REF!</f>
        <v>#REF!</v>
      </c>
      <c r="Y136" s="328" t="e">
        <f>+'8_MP'!#REF!</f>
        <v>#REF!</v>
      </c>
      <c r="Z136" s="328" t="e">
        <f>+'8_MP'!#REF!</f>
        <v>#REF!</v>
      </c>
      <c r="AA136" s="328" t="e">
        <f>+'8_MP'!#REF!</f>
        <v>#REF!</v>
      </c>
      <c r="AB136" s="328" t="e">
        <f>+'8_MP'!#REF!</f>
        <v>#REF!</v>
      </c>
      <c r="AC136" s="328" t="e">
        <f>+'8_MP'!#REF!</f>
        <v>#REF!</v>
      </c>
      <c r="AE136" s="328" t="e">
        <f>+'8_MP'!#REF!</f>
        <v>#REF!</v>
      </c>
      <c r="AF136" s="328" t="e">
        <f>+'8_MP'!#REF!</f>
        <v>#REF!</v>
      </c>
      <c r="AG136" s="328" t="e">
        <f>+'8_MP'!#REF!</f>
        <v>#REF!</v>
      </c>
      <c r="AH136" s="328" t="e">
        <f>+'8_MP'!#REF!</f>
        <v>#REF!</v>
      </c>
      <c r="AI136" s="328" t="e">
        <f>+'8_MP'!#REF!</f>
        <v>#REF!</v>
      </c>
      <c r="AJ136" s="328" t="e">
        <f>+'8_MP'!#REF!</f>
        <v>#REF!</v>
      </c>
      <c r="AK136" s="328" t="e">
        <f>+'8_MP'!#REF!</f>
        <v>#REF!</v>
      </c>
      <c r="AL136" s="328" t="e">
        <f>+'8_MP'!#REF!</f>
        <v>#REF!</v>
      </c>
      <c r="AN136" s="328" t="e">
        <f>+'8_MP'!#REF!</f>
        <v>#REF!</v>
      </c>
      <c r="AO136" s="328" t="e">
        <f>+'8_MP'!#REF!</f>
        <v>#REF!</v>
      </c>
      <c r="AP136" s="328" t="e">
        <f>+'8_MP'!#REF!</f>
        <v>#REF!</v>
      </c>
      <c r="AQ136" s="328" t="e">
        <f>+'8_MP'!#REF!</f>
        <v>#REF!</v>
      </c>
      <c r="AR136" s="328" t="e">
        <f>+'8_MP'!#REF!</f>
        <v>#REF!</v>
      </c>
      <c r="AS136" s="328" t="e">
        <f>+'8_MP'!#REF!</f>
        <v>#REF!</v>
      </c>
      <c r="AT136" s="328" t="e">
        <f>+'8_MP'!#REF!</f>
        <v>#REF!</v>
      </c>
      <c r="AU136" s="328" t="e">
        <f>+'8_MP'!#REF!</f>
        <v>#REF!</v>
      </c>
    </row>
    <row r="137" spans="1:47" ht="14.25" customHeight="1" outlineLevel="1" x14ac:dyDescent="0.35">
      <c r="A137" s="322" t="e">
        <f>+'8_MP'!#REF!</f>
        <v>#REF!</v>
      </c>
      <c r="B137" s="323" t="e">
        <f>+'8_MP'!#REF!</f>
        <v>#REF!</v>
      </c>
      <c r="C137" s="336" t="e">
        <f>+'8_MP'!#REF!</f>
        <v>#REF!</v>
      </c>
      <c r="D137" s="324">
        <f t="shared" ref="D137:I137" si="86">SUM(D138:D140)</f>
        <v>0</v>
      </c>
      <c r="E137" s="324">
        <f t="shared" si="86"/>
        <v>0</v>
      </c>
      <c r="F137" s="324">
        <f t="shared" si="86"/>
        <v>0</v>
      </c>
      <c r="G137" s="324">
        <f t="shared" si="86"/>
        <v>0</v>
      </c>
      <c r="H137" s="324">
        <f t="shared" si="86"/>
        <v>0</v>
      </c>
      <c r="I137" s="324">
        <f t="shared" si="86"/>
        <v>0</v>
      </c>
      <c r="J137" s="324">
        <f t="shared" si="61"/>
        <v>0</v>
      </c>
      <c r="K137" s="324">
        <f t="shared" ref="K137:V137" si="87">SUM(K138:K140)</f>
        <v>0</v>
      </c>
      <c r="L137" s="324">
        <f t="shared" si="87"/>
        <v>0</v>
      </c>
      <c r="M137" s="324">
        <f t="shared" si="87"/>
        <v>0</v>
      </c>
      <c r="N137" s="324">
        <f t="shared" si="87"/>
        <v>0</v>
      </c>
      <c r="O137" s="324">
        <f t="shared" si="87"/>
        <v>0</v>
      </c>
      <c r="P137" s="324">
        <f t="shared" si="87"/>
        <v>0</v>
      </c>
      <c r="Q137" s="324">
        <f t="shared" si="87"/>
        <v>0</v>
      </c>
      <c r="R137" s="324">
        <f t="shared" si="87"/>
        <v>0</v>
      </c>
      <c r="S137" s="324">
        <f t="shared" si="87"/>
        <v>0</v>
      </c>
      <c r="T137" s="324">
        <f t="shared" si="87"/>
        <v>0</v>
      </c>
      <c r="U137" s="324">
        <f t="shared" si="87"/>
        <v>0</v>
      </c>
      <c r="V137" s="324" t="e">
        <f t="shared" si="87"/>
        <v>#REF!</v>
      </c>
      <c r="W137" s="324" t="e">
        <f t="shared" si="40"/>
        <v>#REF!</v>
      </c>
      <c r="X137" s="324" t="e">
        <f>+'8_MP'!#REF!</f>
        <v>#REF!</v>
      </c>
      <c r="Y137" s="324" t="e">
        <f>+'8_MP'!#REF!</f>
        <v>#REF!</v>
      </c>
      <c r="Z137" s="324" t="e">
        <f>+'8_MP'!#REF!</f>
        <v>#REF!</v>
      </c>
      <c r="AA137" s="324" t="e">
        <f>+'8_MP'!#REF!</f>
        <v>#REF!</v>
      </c>
      <c r="AB137" s="324" t="e">
        <f>+'8_MP'!#REF!</f>
        <v>#REF!</v>
      </c>
      <c r="AC137" s="324" t="e">
        <f>+'8_MP'!#REF!</f>
        <v>#REF!</v>
      </c>
      <c r="AE137" s="324" t="e">
        <f>+'8_MP'!#REF!</f>
        <v>#REF!</v>
      </c>
      <c r="AF137" s="324" t="e">
        <f>+'8_MP'!#REF!</f>
        <v>#REF!</v>
      </c>
      <c r="AG137" s="324" t="e">
        <f>+'8_MP'!#REF!</f>
        <v>#REF!</v>
      </c>
      <c r="AH137" s="324" t="e">
        <f>+'8_MP'!#REF!</f>
        <v>#REF!</v>
      </c>
      <c r="AI137" s="324" t="e">
        <f>+'8_MP'!#REF!</f>
        <v>#REF!</v>
      </c>
      <c r="AJ137" s="324" t="e">
        <f>+'8_MP'!#REF!</f>
        <v>#REF!</v>
      </c>
      <c r="AK137" s="324" t="e">
        <f>+'8_MP'!#REF!</f>
        <v>#REF!</v>
      </c>
      <c r="AL137" s="324" t="e">
        <f>+'8_MP'!#REF!</f>
        <v>#REF!</v>
      </c>
      <c r="AN137" s="324" t="e">
        <f>+'8_MP'!#REF!</f>
        <v>#REF!</v>
      </c>
      <c r="AO137" s="324" t="e">
        <f>+'8_MP'!#REF!</f>
        <v>#REF!</v>
      </c>
      <c r="AP137" s="324" t="e">
        <f>+'8_MP'!#REF!</f>
        <v>#REF!</v>
      </c>
      <c r="AQ137" s="324" t="e">
        <f>+'8_MP'!#REF!</f>
        <v>#REF!</v>
      </c>
      <c r="AR137" s="324" t="e">
        <f>+'8_MP'!#REF!</f>
        <v>#REF!</v>
      </c>
      <c r="AS137" s="324" t="e">
        <f>+'8_MP'!#REF!</f>
        <v>#REF!</v>
      </c>
      <c r="AT137" s="324" t="e">
        <f>+'8_MP'!#REF!</f>
        <v>#REF!</v>
      </c>
      <c r="AU137" s="324" t="e">
        <f>+'8_MP'!#REF!</f>
        <v>#REF!</v>
      </c>
    </row>
    <row r="138" spans="1:47" ht="14.25" customHeight="1" outlineLevel="1" x14ac:dyDescent="0.35">
      <c r="A138" s="89" t="e">
        <f>+'8_MP'!#REF!</f>
        <v>#REF!</v>
      </c>
      <c r="B138" s="91" t="e">
        <f>+'8_MP'!#REF!</f>
        <v>#REF!</v>
      </c>
      <c r="C138" s="98" t="e">
        <f>+'8_MP'!#REF!</f>
        <v>#REF!</v>
      </c>
      <c r="D138" s="319"/>
      <c r="E138" s="319"/>
      <c r="F138" s="319"/>
      <c r="G138" s="319"/>
      <c r="H138" s="319"/>
      <c r="I138" s="319"/>
      <c r="J138" s="319">
        <f t="shared" si="61"/>
        <v>0</v>
      </c>
      <c r="K138" s="319"/>
      <c r="L138" s="319"/>
      <c r="M138" s="319"/>
      <c r="N138" s="319"/>
      <c r="O138" s="319"/>
      <c r="P138" s="319"/>
      <c r="Q138" s="319"/>
      <c r="R138" s="319"/>
      <c r="S138" s="319"/>
      <c r="T138" s="319"/>
      <c r="U138" s="319"/>
      <c r="V138" s="319" t="e">
        <f>+$C$138*40%</f>
        <v>#REF!</v>
      </c>
      <c r="W138" s="319" t="e">
        <f t="shared" si="40"/>
        <v>#REF!</v>
      </c>
      <c r="X138" s="319" t="e">
        <f>+'8_MP'!#REF!</f>
        <v>#REF!</v>
      </c>
      <c r="Y138" s="319" t="e">
        <f>+'8_MP'!#REF!</f>
        <v>#REF!</v>
      </c>
      <c r="Z138" s="319" t="e">
        <f>+'8_MP'!#REF!</f>
        <v>#REF!</v>
      </c>
      <c r="AA138" s="319" t="e">
        <f>+'8_MP'!#REF!</f>
        <v>#REF!</v>
      </c>
      <c r="AB138" s="319" t="e">
        <f>+'8_MP'!#REF!</f>
        <v>#REF!</v>
      </c>
      <c r="AC138" s="319" t="e">
        <f>+'8_MP'!#REF!</f>
        <v>#REF!</v>
      </c>
      <c r="AE138" s="319" t="e">
        <f>+'8_MP'!#REF!</f>
        <v>#REF!</v>
      </c>
      <c r="AF138" s="319" t="e">
        <f>+'8_MP'!#REF!</f>
        <v>#REF!</v>
      </c>
      <c r="AG138" s="319" t="e">
        <f>+'8_MP'!#REF!</f>
        <v>#REF!</v>
      </c>
      <c r="AH138" s="319" t="e">
        <f>+'8_MP'!#REF!</f>
        <v>#REF!</v>
      </c>
      <c r="AI138" s="319" t="e">
        <f>+'8_MP'!#REF!</f>
        <v>#REF!</v>
      </c>
      <c r="AJ138" s="319" t="e">
        <f>+'8_MP'!#REF!</f>
        <v>#REF!</v>
      </c>
      <c r="AK138" s="319" t="e">
        <f>+'8_MP'!#REF!</f>
        <v>#REF!</v>
      </c>
      <c r="AL138" s="319" t="e">
        <f>+'8_MP'!#REF!</f>
        <v>#REF!</v>
      </c>
      <c r="AN138" s="319" t="e">
        <f>+'8_MP'!#REF!</f>
        <v>#REF!</v>
      </c>
      <c r="AO138" s="319" t="e">
        <f>+'8_MP'!#REF!</f>
        <v>#REF!</v>
      </c>
      <c r="AP138" s="319" t="e">
        <f>+'8_MP'!#REF!</f>
        <v>#REF!</v>
      </c>
      <c r="AQ138" s="319" t="e">
        <f>+'8_MP'!#REF!</f>
        <v>#REF!</v>
      </c>
      <c r="AR138" s="319" t="e">
        <f>+'8_MP'!#REF!</f>
        <v>#REF!</v>
      </c>
      <c r="AS138" s="319" t="e">
        <f>+'8_MP'!#REF!</f>
        <v>#REF!</v>
      </c>
      <c r="AT138" s="319" t="e">
        <f>+'8_MP'!#REF!</f>
        <v>#REF!</v>
      </c>
      <c r="AU138" s="319" t="e">
        <f>+'8_MP'!#REF!</f>
        <v>#REF!</v>
      </c>
    </row>
    <row r="139" spans="1:47" ht="14.25" customHeight="1" outlineLevel="1" x14ac:dyDescent="0.35">
      <c r="A139" s="89" t="e">
        <f>+'8_MP'!#REF!</f>
        <v>#REF!</v>
      </c>
      <c r="B139" s="91" t="e">
        <f>+'8_MP'!#REF!</f>
        <v>#REF!</v>
      </c>
      <c r="C139" s="98" t="e">
        <f>+'8_MP'!#REF!</f>
        <v>#REF!</v>
      </c>
      <c r="D139" s="319"/>
      <c r="E139" s="319"/>
      <c r="F139" s="319"/>
      <c r="G139" s="319"/>
      <c r="H139" s="319"/>
      <c r="I139" s="319"/>
      <c r="J139" s="319">
        <f t="shared" si="61"/>
        <v>0</v>
      </c>
      <c r="K139" s="319"/>
      <c r="L139" s="319"/>
      <c r="M139" s="319"/>
      <c r="N139" s="319"/>
      <c r="O139" s="319"/>
      <c r="P139" s="319"/>
      <c r="Q139" s="319"/>
      <c r="R139" s="319"/>
      <c r="S139" s="319"/>
      <c r="T139" s="319"/>
      <c r="U139" s="319"/>
      <c r="V139" s="319" t="e">
        <f>+$C$139*40%</f>
        <v>#REF!</v>
      </c>
      <c r="W139" s="319" t="e">
        <f t="shared" si="40"/>
        <v>#REF!</v>
      </c>
      <c r="X139" s="319" t="e">
        <f>+'8_MP'!#REF!</f>
        <v>#REF!</v>
      </c>
      <c r="Y139" s="319" t="e">
        <f>+'8_MP'!#REF!</f>
        <v>#REF!</v>
      </c>
      <c r="Z139" s="319" t="e">
        <f>+'8_MP'!#REF!</f>
        <v>#REF!</v>
      </c>
      <c r="AA139" s="319" t="e">
        <f>+'8_MP'!#REF!</f>
        <v>#REF!</v>
      </c>
      <c r="AB139" s="319" t="e">
        <f>+'8_MP'!#REF!</f>
        <v>#REF!</v>
      </c>
      <c r="AC139" s="319" t="e">
        <f>+'8_MP'!#REF!</f>
        <v>#REF!</v>
      </c>
      <c r="AE139" s="319" t="e">
        <f>+'8_MP'!#REF!</f>
        <v>#REF!</v>
      </c>
      <c r="AF139" s="319" t="e">
        <f>+'8_MP'!#REF!</f>
        <v>#REF!</v>
      </c>
      <c r="AG139" s="319" t="e">
        <f>+'8_MP'!#REF!</f>
        <v>#REF!</v>
      </c>
      <c r="AH139" s="319" t="e">
        <f>+'8_MP'!#REF!</f>
        <v>#REF!</v>
      </c>
      <c r="AI139" s="319" t="e">
        <f>+'8_MP'!#REF!</f>
        <v>#REF!</v>
      </c>
      <c r="AJ139" s="319" t="e">
        <f>+'8_MP'!#REF!</f>
        <v>#REF!</v>
      </c>
      <c r="AK139" s="319" t="e">
        <f>+'8_MP'!#REF!</f>
        <v>#REF!</v>
      </c>
      <c r="AL139" s="319" t="e">
        <f>+'8_MP'!#REF!</f>
        <v>#REF!</v>
      </c>
      <c r="AN139" s="319" t="e">
        <f>+'8_MP'!#REF!</f>
        <v>#REF!</v>
      </c>
      <c r="AO139" s="319" t="e">
        <f>+'8_MP'!#REF!</f>
        <v>#REF!</v>
      </c>
      <c r="AP139" s="319" t="e">
        <f>+'8_MP'!#REF!</f>
        <v>#REF!</v>
      </c>
      <c r="AQ139" s="319" t="e">
        <f>+'8_MP'!#REF!</f>
        <v>#REF!</v>
      </c>
      <c r="AR139" s="319" t="e">
        <f>+'8_MP'!#REF!</f>
        <v>#REF!</v>
      </c>
      <c r="AS139" s="319" t="e">
        <f>+'8_MP'!#REF!</f>
        <v>#REF!</v>
      </c>
      <c r="AT139" s="319" t="e">
        <f>+'8_MP'!#REF!</f>
        <v>#REF!</v>
      </c>
      <c r="AU139" s="319" t="e">
        <f>+'8_MP'!#REF!</f>
        <v>#REF!</v>
      </c>
    </row>
    <row r="140" spans="1:47" ht="14.25" customHeight="1" outlineLevel="1" x14ac:dyDescent="0.35">
      <c r="A140" s="89" t="e">
        <f>+'8_MP'!#REF!</f>
        <v>#REF!</v>
      </c>
      <c r="B140" s="91" t="e">
        <f>+'8_MP'!#REF!</f>
        <v>#REF!</v>
      </c>
      <c r="C140" s="98" t="e">
        <f>+'8_MP'!#REF!</f>
        <v>#REF!</v>
      </c>
      <c r="D140" s="319"/>
      <c r="E140" s="319"/>
      <c r="F140" s="319"/>
      <c r="G140" s="319"/>
      <c r="H140" s="319"/>
      <c r="I140" s="319"/>
      <c r="J140" s="319">
        <f t="shared" si="61"/>
        <v>0</v>
      </c>
      <c r="K140" s="319"/>
      <c r="L140" s="319"/>
      <c r="M140" s="319"/>
      <c r="N140" s="319"/>
      <c r="O140" s="319"/>
      <c r="P140" s="319"/>
      <c r="Q140" s="319"/>
      <c r="R140" s="319"/>
      <c r="S140" s="319"/>
      <c r="T140" s="319"/>
      <c r="U140" s="319"/>
      <c r="V140" s="319" t="e">
        <f>+$C$140*40%</f>
        <v>#REF!</v>
      </c>
      <c r="W140" s="319" t="e">
        <f t="shared" si="40"/>
        <v>#REF!</v>
      </c>
      <c r="X140" s="319" t="e">
        <f>+'8_MP'!#REF!</f>
        <v>#REF!</v>
      </c>
      <c r="Y140" s="319" t="e">
        <f>+'8_MP'!#REF!</f>
        <v>#REF!</v>
      </c>
      <c r="Z140" s="319" t="e">
        <f>+'8_MP'!#REF!</f>
        <v>#REF!</v>
      </c>
      <c r="AA140" s="319" t="e">
        <f>+'8_MP'!#REF!</f>
        <v>#REF!</v>
      </c>
      <c r="AB140" s="319" t="e">
        <f>+'8_MP'!#REF!</f>
        <v>#REF!</v>
      </c>
      <c r="AC140" s="319" t="e">
        <f>+'8_MP'!#REF!</f>
        <v>#REF!</v>
      </c>
      <c r="AE140" s="319" t="e">
        <f>+'8_MP'!#REF!</f>
        <v>#REF!</v>
      </c>
      <c r="AF140" s="319" t="e">
        <f>+'8_MP'!#REF!</f>
        <v>#REF!</v>
      </c>
      <c r="AG140" s="319" t="e">
        <f>+'8_MP'!#REF!</f>
        <v>#REF!</v>
      </c>
      <c r="AH140" s="319" t="e">
        <f>+'8_MP'!#REF!</f>
        <v>#REF!</v>
      </c>
      <c r="AI140" s="319" t="e">
        <f>+'8_MP'!#REF!</f>
        <v>#REF!</v>
      </c>
      <c r="AJ140" s="319" t="e">
        <f>+'8_MP'!#REF!</f>
        <v>#REF!</v>
      </c>
      <c r="AK140" s="319" t="e">
        <f>+'8_MP'!#REF!</f>
        <v>#REF!</v>
      </c>
      <c r="AL140" s="319" t="e">
        <f>+'8_MP'!#REF!</f>
        <v>#REF!</v>
      </c>
      <c r="AN140" s="319" t="e">
        <f>+'8_MP'!#REF!</f>
        <v>#REF!</v>
      </c>
      <c r="AO140" s="319" t="e">
        <f>+'8_MP'!#REF!</f>
        <v>#REF!</v>
      </c>
      <c r="AP140" s="319" t="e">
        <f>+'8_MP'!#REF!</f>
        <v>#REF!</v>
      </c>
      <c r="AQ140" s="319" t="e">
        <f>+'8_MP'!#REF!</f>
        <v>#REF!</v>
      </c>
      <c r="AR140" s="319" t="e">
        <f>+'8_MP'!#REF!</f>
        <v>#REF!</v>
      </c>
      <c r="AS140" s="319" t="e">
        <f>+'8_MP'!#REF!</f>
        <v>#REF!</v>
      </c>
      <c r="AT140" s="319" t="e">
        <f>+'8_MP'!#REF!</f>
        <v>#REF!</v>
      </c>
      <c r="AU140" s="319" t="e">
        <f>+'8_MP'!#REF!</f>
        <v>#REF!</v>
      </c>
    </row>
    <row r="141" spans="1:47" ht="14.25" customHeight="1" outlineLevel="1" x14ac:dyDescent="0.35">
      <c r="A141" s="322" t="e">
        <f>+'8_MP'!#REF!</f>
        <v>#REF!</v>
      </c>
      <c r="B141" s="323" t="e">
        <f>+'8_MP'!#REF!</f>
        <v>#REF!</v>
      </c>
      <c r="C141" s="336" t="e">
        <f>+'8_MP'!#REF!</f>
        <v>#REF!</v>
      </c>
      <c r="D141" s="324">
        <f t="shared" ref="D141:I141" si="88">SUM(D142:D143)</f>
        <v>0</v>
      </c>
      <c r="E141" s="324">
        <f t="shared" si="88"/>
        <v>0</v>
      </c>
      <c r="F141" s="324">
        <f t="shared" si="88"/>
        <v>0</v>
      </c>
      <c r="G141" s="324">
        <f t="shared" si="88"/>
        <v>0</v>
      </c>
      <c r="H141" s="324">
        <f t="shared" si="88"/>
        <v>0</v>
      </c>
      <c r="I141" s="324">
        <f t="shared" si="88"/>
        <v>0</v>
      </c>
      <c r="J141" s="324">
        <f t="shared" ref="J141:J172" si="89">SUM(D141:I141)</f>
        <v>0</v>
      </c>
      <c r="K141" s="324">
        <f t="shared" ref="K141:V141" si="90">SUM(K142:K143)</f>
        <v>0</v>
      </c>
      <c r="L141" s="324">
        <f t="shared" si="90"/>
        <v>0</v>
      </c>
      <c r="M141" s="324">
        <f t="shared" si="90"/>
        <v>0</v>
      </c>
      <c r="N141" s="324">
        <f t="shared" si="90"/>
        <v>0</v>
      </c>
      <c r="O141" s="324">
        <f t="shared" si="90"/>
        <v>0</v>
      </c>
      <c r="P141" s="324">
        <f t="shared" si="90"/>
        <v>0</v>
      </c>
      <c r="Q141" s="324">
        <f t="shared" si="90"/>
        <v>0</v>
      </c>
      <c r="R141" s="324">
        <f t="shared" si="90"/>
        <v>0</v>
      </c>
      <c r="S141" s="324">
        <f t="shared" si="90"/>
        <v>0</v>
      </c>
      <c r="T141" s="324">
        <f t="shared" si="90"/>
        <v>0</v>
      </c>
      <c r="U141" s="324">
        <f t="shared" si="90"/>
        <v>0</v>
      </c>
      <c r="V141" s="324">
        <f t="shared" si="90"/>
        <v>0</v>
      </c>
      <c r="W141" s="324">
        <f t="shared" ref="W141:W204" si="91">SUM(K141:V141)</f>
        <v>0</v>
      </c>
      <c r="X141" s="324" t="e">
        <f>+'8_MP'!#REF!</f>
        <v>#REF!</v>
      </c>
      <c r="Y141" s="324" t="e">
        <f>+'8_MP'!#REF!</f>
        <v>#REF!</v>
      </c>
      <c r="Z141" s="324" t="e">
        <f>+'8_MP'!#REF!</f>
        <v>#REF!</v>
      </c>
      <c r="AA141" s="324" t="e">
        <f>+'8_MP'!#REF!</f>
        <v>#REF!</v>
      </c>
      <c r="AB141" s="324" t="e">
        <f>+'8_MP'!#REF!</f>
        <v>#REF!</v>
      </c>
      <c r="AC141" s="324" t="e">
        <f>+'8_MP'!#REF!</f>
        <v>#REF!</v>
      </c>
      <c r="AE141" s="324" t="e">
        <f>+'8_MP'!#REF!</f>
        <v>#REF!</v>
      </c>
      <c r="AF141" s="324" t="e">
        <f>+'8_MP'!#REF!</f>
        <v>#REF!</v>
      </c>
      <c r="AG141" s="324" t="e">
        <f>+'8_MP'!#REF!</f>
        <v>#REF!</v>
      </c>
      <c r="AH141" s="324" t="e">
        <f>+'8_MP'!#REF!</f>
        <v>#REF!</v>
      </c>
      <c r="AI141" s="324" t="e">
        <f>+'8_MP'!#REF!</f>
        <v>#REF!</v>
      </c>
      <c r="AJ141" s="324" t="e">
        <f>+'8_MP'!#REF!</f>
        <v>#REF!</v>
      </c>
      <c r="AK141" s="324" t="e">
        <f>+'8_MP'!#REF!</f>
        <v>#REF!</v>
      </c>
      <c r="AL141" s="324" t="e">
        <f>+'8_MP'!#REF!</f>
        <v>#REF!</v>
      </c>
      <c r="AN141" s="324" t="e">
        <f>+'8_MP'!#REF!</f>
        <v>#REF!</v>
      </c>
      <c r="AO141" s="324" t="e">
        <f>+'8_MP'!#REF!</f>
        <v>#REF!</v>
      </c>
      <c r="AP141" s="324" t="e">
        <f>+'8_MP'!#REF!</f>
        <v>#REF!</v>
      </c>
      <c r="AQ141" s="324" t="e">
        <f>+'8_MP'!#REF!</f>
        <v>#REF!</v>
      </c>
      <c r="AR141" s="324" t="e">
        <f>+'8_MP'!#REF!</f>
        <v>#REF!</v>
      </c>
      <c r="AS141" s="324" t="e">
        <f>+'8_MP'!#REF!</f>
        <v>#REF!</v>
      </c>
      <c r="AT141" s="324" t="e">
        <f>+'8_MP'!#REF!</f>
        <v>#REF!</v>
      </c>
      <c r="AU141" s="324" t="e">
        <f>+'8_MP'!#REF!</f>
        <v>#REF!</v>
      </c>
    </row>
    <row r="142" spans="1:47" ht="14.25" customHeight="1" outlineLevel="1" x14ac:dyDescent="0.35">
      <c r="A142" s="89" t="e">
        <f>+'8_MP'!#REF!</f>
        <v>#REF!</v>
      </c>
      <c r="B142" s="91" t="e">
        <f>+'8_MP'!#REF!</f>
        <v>#REF!</v>
      </c>
      <c r="C142" s="98" t="e">
        <f>+'8_MP'!#REF!</f>
        <v>#REF!</v>
      </c>
      <c r="D142" s="319"/>
      <c r="E142" s="319"/>
      <c r="F142" s="319"/>
      <c r="G142" s="319"/>
      <c r="H142" s="319"/>
      <c r="I142" s="319"/>
      <c r="J142" s="319">
        <f t="shared" si="89"/>
        <v>0</v>
      </c>
      <c r="K142" s="319"/>
      <c r="L142" s="319"/>
      <c r="M142" s="319"/>
      <c r="N142" s="319"/>
      <c r="O142" s="319"/>
      <c r="P142" s="319"/>
      <c r="Q142" s="319"/>
      <c r="R142" s="319"/>
      <c r="S142" s="319"/>
      <c r="T142" s="319"/>
      <c r="U142" s="319"/>
      <c r="V142" s="319"/>
      <c r="W142" s="319">
        <f t="shared" si="91"/>
        <v>0</v>
      </c>
      <c r="X142" s="319" t="e">
        <f>+'8_MP'!#REF!</f>
        <v>#REF!</v>
      </c>
      <c r="Y142" s="319" t="e">
        <f>+'8_MP'!#REF!</f>
        <v>#REF!</v>
      </c>
      <c r="Z142" s="319" t="e">
        <f>+'8_MP'!#REF!</f>
        <v>#REF!</v>
      </c>
      <c r="AA142" s="319" t="e">
        <f>+'8_MP'!#REF!</f>
        <v>#REF!</v>
      </c>
      <c r="AB142" s="319" t="e">
        <f>+'8_MP'!#REF!</f>
        <v>#REF!</v>
      </c>
      <c r="AC142" s="319" t="e">
        <f>+'8_MP'!#REF!</f>
        <v>#REF!</v>
      </c>
      <c r="AE142" s="319" t="e">
        <f>+'8_MP'!#REF!</f>
        <v>#REF!</v>
      </c>
      <c r="AF142" s="319" t="e">
        <f>+'8_MP'!#REF!</f>
        <v>#REF!</v>
      </c>
      <c r="AG142" s="319" t="e">
        <f>+'8_MP'!#REF!</f>
        <v>#REF!</v>
      </c>
      <c r="AH142" s="319" t="e">
        <f>+'8_MP'!#REF!</f>
        <v>#REF!</v>
      </c>
      <c r="AI142" s="319" t="e">
        <f>+'8_MP'!#REF!</f>
        <v>#REF!</v>
      </c>
      <c r="AJ142" s="319" t="e">
        <f>+'8_MP'!#REF!</f>
        <v>#REF!</v>
      </c>
      <c r="AK142" s="319" t="e">
        <f>+'8_MP'!#REF!</f>
        <v>#REF!</v>
      </c>
      <c r="AL142" s="319" t="e">
        <f>+'8_MP'!#REF!</f>
        <v>#REF!</v>
      </c>
      <c r="AN142" s="319" t="e">
        <f>+'8_MP'!#REF!</f>
        <v>#REF!</v>
      </c>
      <c r="AO142" s="319" t="e">
        <f>+'8_MP'!#REF!</f>
        <v>#REF!</v>
      </c>
      <c r="AP142" s="319" t="e">
        <f>+'8_MP'!#REF!</f>
        <v>#REF!</v>
      </c>
      <c r="AQ142" s="319" t="e">
        <f>+'8_MP'!#REF!</f>
        <v>#REF!</v>
      </c>
      <c r="AR142" s="319" t="e">
        <f>+'8_MP'!#REF!</f>
        <v>#REF!</v>
      </c>
      <c r="AS142" s="319" t="e">
        <f>+'8_MP'!#REF!</f>
        <v>#REF!</v>
      </c>
      <c r="AT142" s="319" t="e">
        <f>+'8_MP'!#REF!</f>
        <v>#REF!</v>
      </c>
      <c r="AU142" s="319" t="e">
        <f>+'8_MP'!#REF!</f>
        <v>#REF!</v>
      </c>
    </row>
    <row r="143" spans="1:47" ht="14.25" customHeight="1" outlineLevel="1" x14ac:dyDescent="0.35">
      <c r="A143" s="89" t="e">
        <f>+'8_MP'!#REF!</f>
        <v>#REF!</v>
      </c>
      <c r="B143" s="91" t="e">
        <f>+'8_MP'!#REF!</f>
        <v>#REF!</v>
      </c>
      <c r="C143" s="98" t="e">
        <f>+'8_MP'!#REF!</f>
        <v>#REF!</v>
      </c>
      <c r="D143" s="319"/>
      <c r="E143" s="319"/>
      <c r="F143" s="319"/>
      <c r="G143" s="319"/>
      <c r="H143" s="319"/>
      <c r="I143" s="319"/>
      <c r="J143" s="319">
        <f t="shared" si="89"/>
        <v>0</v>
      </c>
      <c r="K143" s="319"/>
      <c r="L143" s="319"/>
      <c r="M143" s="319"/>
      <c r="N143" s="319"/>
      <c r="O143" s="319"/>
      <c r="P143" s="319"/>
      <c r="Q143" s="319"/>
      <c r="R143" s="319"/>
      <c r="S143" s="319"/>
      <c r="T143" s="319"/>
      <c r="U143" s="319"/>
      <c r="V143" s="319"/>
      <c r="W143" s="319">
        <f t="shared" si="91"/>
        <v>0</v>
      </c>
      <c r="X143" s="319" t="e">
        <f>+'8_MP'!#REF!</f>
        <v>#REF!</v>
      </c>
      <c r="Y143" s="319" t="e">
        <f>+'8_MP'!#REF!</f>
        <v>#REF!</v>
      </c>
      <c r="Z143" s="319" t="e">
        <f>+'8_MP'!#REF!</f>
        <v>#REF!</v>
      </c>
      <c r="AA143" s="319" t="e">
        <f>+'8_MP'!#REF!</f>
        <v>#REF!</v>
      </c>
      <c r="AB143" s="319" t="e">
        <f>+'8_MP'!#REF!</f>
        <v>#REF!</v>
      </c>
      <c r="AC143" s="319" t="e">
        <f>+'8_MP'!#REF!</f>
        <v>#REF!</v>
      </c>
      <c r="AE143" s="319" t="e">
        <f>+'8_MP'!#REF!</f>
        <v>#REF!</v>
      </c>
      <c r="AF143" s="319" t="e">
        <f>+'8_MP'!#REF!</f>
        <v>#REF!</v>
      </c>
      <c r="AG143" s="319" t="e">
        <f>+'8_MP'!#REF!</f>
        <v>#REF!</v>
      </c>
      <c r="AH143" s="319" t="e">
        <f>+'8_MP'!#REF!</f>
        <v>#REF!</v>
      </c>
      <c r="AI143" s="319" t="e">
        <f>+'8_MP'!#REF!</f>
        <v>#REF!</v>
      </c>
      <c r="AJ143" s="319" t="e">
        <f>+'8_MP'!#REF!</f>
        <v>#REF!</v>
      </c>
      <c r="AK143" s="319" t="e">
        <f>+'8_MP'!#REF!</f>
        <v>#REF!</v>
      </c>
      <c r="AL143" s="319" t="e">
        <f>+'8_MP'!#REF!</f>
        <v>#REF!</v>
      </c>
      <c r="AN143" s="319" t="e">
        <f>+'8_MP'!#REF!</f>
        <v>#REF!</v>
      </c>
      <c r="AO143" s="319" t="e">
        <f>+'8_MP'!#REF!</f>
        <v>#REF!</v>
      </c>
      <c r="AP143" s="319" t="e">
        <f>+'8_MP'!#REF!</f>
        <v>#REF!</v>
      </c>
      <c r="AQ143" s="319" t="e">
        <f>+'8_MP'!#REF!</f>
        <v>#REF!</v>
      </c>
      <c r="AR143" s="319" t="e">
        <f>+'8_MP'!#REF!</f>
        <v>#REF!</v>
      </c>
      <c r="AS143" s="319" t="e">
        <f>+'8_MP'!#REF!</f>
        <v>#REF!</v>
      </c>
      <c r="AT143" s="319" t="e">
        <f>+'8_MP'!#REF!</f>
        <v>#REF!</v>
      </c>
      <c r="AU143" s="319" t="e">
        <f>+'8_MP'!#REF!</f>
        <v>#REF!</v>
      </c>
    </row>
    <row r="144" spans="1:47" ht="14.25" customHeight="1" outlineLevel="1" x14ac:dyDescent="0.35">
      <c r="A144" s="326" t="e">
        <f>+'8_MP'!#REF!</f>
        <v>#REF!</v>
      </c>
      <c r="B144" s="327" t="e">
        <f>+'8_MP'!#REF!</f>
        <v>#REF!</v>
      </c>
      <c r="C144" s="328" t="e">
        <f>+'8_MP'!#REF!</f>
        <v>#REF!</v>
      </c>
      <c r="D144" s="328">
        <f t="shared" ref="D144:I144" si="92">+D145+D149</f>
        <v>0</v>
      </c>
      <c r="E144" s="328">
        <f t="shared" si="92"/>
        <v>0</v>
      </c>
      <c r="F144" s="328">
        <f t="shared" si="92"/>
        <v>0</v>
      </c>
      <c r="G144" s="328">
        <f t="shared" si="92"/>
        <v>0</v>
      </c>
      <c r="H144" s="328">
        <f t="shared" si="92"/>
        <v>0</v>
      </c>
      <c r="I144" s="328">
        <f t="shared" si="92"/>
        <v>0</v>
      </c>
      <c r="J144" s="328">
        <f t="shared" si="89"/>
        <v>0</v>
      </c>
      <c r="K144" s="328">
        <f t="shared" ref="K144:V144" si="93">+K145+K149</f>
        <v>0</v>
      </c>
      <c r="L144" s="328">
        <f t="shared" si="93"/>
        <v>0</v>
      </c>
      <c r="M144" s="328">
        <f t="shared" si="93"/>
        <v>0</v>
      </c>
      <c r="N144" s="328">
        <f t="shared" si="93"/>
        <v>0</v>
      </c>
      <c r="O144" s="328">
        <f t="shared" si="93"/>
        <v>0</v>
      </c>
      <c r="P144" s="328">
        <f t="shared" si="93"/>
        <v>0</v>
      </c>
      <c r="Q144" s="328">
        <f t="shared" si="93"/>
        <v>0</v>
      </c>
      <c r="R144" s="328">
        <f t="shared" si="93"/>
        <v>0</v>
      </c>
      <c r="S144" s="328">
        <f t="shared" si="93"/>
        <v>0</v>
      </c>
      <c r="T144" s="328">
        <f t="shared" si="93"/>
        <v>0</v>
      </c>
      <c r="U144" s="328">
        <f t="shared" si="93"/>
        <v>0</v>
      </c>
      <c r="V144" s="328" t="e">
        <f t="shared" si="93"/>
        <v>#REF!</v>
      </c>
      <c r="W144" s="328" t="e">
        <f t="shared" si="91"/>
        <v>#REF!</v>
      </c>
      <c r="X144" s="328" t="e">
        <f>+'8_MP'!#REF!</f>
        <v>#REF!</v>
      </c>
      <c r="Y144" s="328" t="e">
        <f>+'8_MP'!#REF!</f>
        <v>#REF!</v>
      </c>
      <c r="Z144" s="328" t="e">
        <f>+'8_MP'!#REF!</f>
        <v>#REF!</v>
      </c>
      <c r="AA144" s="328" t="e">
        <f>+'8_MP'!#REF!</f>
        <v>#REF!</v>
      </c>
      <c r="AB144" s="328" t="e">
        <f>+'8_MP'!#REF!</f>
        <v>#REF!</v>
      </c>
      <c r="AC144" s="328" t="e">
        <f>+'8_MP'!#REF!</f>
        <v>#REF!</v>
      </c>
      <c r="AE144" s="328" t="e">
        <f>+'8_MP'!#REF!</f>
        <v>#REF!</v>
      </c>
      <c r="AF144" s="328" t="e">
        <f>+'8_MP'!#REF!</f>
        <v>#REF!</v>
      </c>
      <c r="AG144" s="328" t="e">
        <f>+'8_MP'!#REF!</f>
        <v>#REF!</v>
      </c>
      <c r="AH144" s="328" t="e">
        <f>+'8_MP'!#REF!</f>
        <v>#REF!</v>
      </c>
      <c r="AI144" s="328" t="e">
        <f>+'8_MP'!#REF!</f>
        <v>#REF!</v>
      </c>
      <c r="AJ144" s="328" t="e">
        <f>+'8_MP'!#REF!</f>
        <v>#REF!</v>
      </c>
      <c r="AK144" s="328" t="e">
        <f>+'8_MP'!#REF!</f>
        <v>#REF!</v>
      </c>
      <c r="AL144" s="328" t="e">
        <f>+'8_MP'!#REF!</f>
        <v>#REF!</v>
      </c>
      <c r="AN144" s="328" t="e">
        <f>+'8_MP'!#REF!</f>
        <v>#REF!</v>
      </c>
      <c r="AO144" s="328" t="e">
        <f>+'8_MP'!#REF!</f>
        <v>#REF!</v>
      </c>
      <c r="AP144" s="328" t="e">
        <f>+'8_MP'!#REF!</f>
        <v>#REF!</v>
      </c>
      <c r="AQ144" s="328" t="e">
        <f>+'8_MP'!#REF!</f>
        <v>#REF!</v>
      </c>
      <c r="AR144" s="328" t="e">
        <f>+'8_MP'!#REF!</f>
        <v>#REF!</v>
      </c>
      <c r="AS144" s="328" t="e">
        <f>+'8_MP'!#REF!</f>
        <v>#REF!</v>
      </c>
      <c r="AT144" s="328" t="e">
        <f>+'8_MP'!#REF!</f>
        <v>#REF!</v>
      </c>
      <c r="AU144" s="328" t="e">
        <f>+'8_MP'!#REF!</f>
        <v>#REF!</v>
      </c>
    </row>
    <row r="145" spans="1:47" ht="14.25" customHeight="1" outlineLevel="1" x14ac:dyDescent="0.35">
      <c r="A145" s="322" t="e">
        <f>+'8_MP'!#REF!</f>
        <v>#REF!</v>
      </c>
      <c r="B145" s="323" t="e">
        <f>+'8_MP'!#REF!</f>
        <v>#REF!</v>
      </c>
      <c r="C145" s="336" t="e">
        <f>+'8_MP'!#REF!</f>
        <v>#REF!</v>
      </c>
      <c r="D145" s="324">
        <f t="shared" ref="D145:I145" si="94">SUM(D146:D148)</f>
        <v>0</v>
      </c>
      <c r="E145" s="324">
        <f t="shared" si="94"/>
        <v>0</v>
      </c>
      <c r="F145" s="324">
        <f t="shared" si="94"/>
        <v>0</v>
      </c>
      <c r="G145" s="324">
        <f t="shared" si="94"/>
        <v>0</v>
      </c>
      <c r="H145" s="324">
        <f t="shared" si="94"/>
        <v>0</v>
      </c>
      <c r="I145" s="324">
        <f t="shared" si="94"/>
        <v>0</v>
      </c>
      <c r="J145" s="324">
        <f t="shared" si="89"/>
        <v>0</v>
      </c>
      <c r="K145" s="324">
        <f t="shared" ref="K145:V145" si="95">SUM(K146:K148)</f>
        <v>0</v>
      </c>
      <c r="L145" s="324">
        <f t="shared" si="95"/>
        <v>0</v>
      </c>
      <c r="M145" s="324">
        <f t="shared" si="95"/>
        <v>0</v>
      </c>
      <c r="N145" s="324">
        <f t="shared" si="95"/>
        <v>0</v>
      </c>
      <c r="O145" s="324">
        <f t="shared" si="95"/>
        <v>0</v>
      </c>
      <c r="P145" s="324">
        <f t="shared" si="95"/>
        <v>0</v>
      </c>
      <c r="Q145" s="324">
        <f t="shared" si="95"/>
        <v>0</v>
      </c>
      <c r="R145" s="324">
        <f t="shared" si="95"/>
        <v>0</v>
      </c>
      <c r="S145" s="324">
        <f t="shared" si="95"/>
        <v>0</v>
      </c>
      <c r="T145" s="324">
        <f t="shared" si="95"/>
        <v>0</v>
      </c>
      <c r="U145" s="324">
        <f t="shared" si="95"/>
        <v>0</v>
      </c>
      <c r="V145" s="324" t="e">
        <f t="shared" si="95"/>
        <v>#REF!</v>
      </c>
      <c r="W145" s="324" t="e">
        <f t="shared" si="91"/>
        <v>#REF!</v>
      </c>
      <c r="X145" s="324" t="e">
        <f>+'8_MP'!#REF!</f>
        <v>#REF!</v>
      </c>
      <c r="Y145" s="324" t="e">
        <f>+'8_MP'!#REF!</f>
        <v>#REF!</v>
      </c>
      <c r="Z145" s="324" t="e">
        <f>+'8_MP'!#REF!</f>
        <v>#REF!</v>
      </c>
      <c r="AA145" s="324" t="e">
        <f>+'8_MP'!#REF!</f>
        <v>#REF!</v>
      </c>
      <c r="AB145" s="324" t="e">
        <f>+'8_MP'!#REF!</f>
        <v>#REF!</v>
      </c>
      <c r="AC145" s="324" t="e">
        <f>+'8_MP'!#REF!</f>
        <v>#REF!</v>
      </c>
      <c r="AE145" s="324" t="e">
        <f>+'8_MP'!#REF!</f>
        <v>#REF!</v>
      </c>
      <c r="AF145" s="324" t="e">
        <f>+'8_MP'!#REF!</f>
        <v>#REF!</v>
      </c>
      <c r="AG145" s="324" t="e">
        <f>+'8_MP'!#REF!</f>
        <v>#REF!</v>
      </c>
      <c r="AH145" s="324" t="e">
        <f>+'8_MP'!#REF!</f>
        <v>#REF!</v>
      </c>
      <c r="AI145" s="324" t="e">
        <f>+'8_MP'!#REF!</f>
        <v>#REF!</v>
      </c>
      <c r="AJ145" s="324" t="e">
        <f>+'8_MP'!#REF!</f>
        <v>#REF!</v>
      </c>
      <c r="AK145" s="324" t="e">
        <f>+'8_MP'!#REF!</f>
        <v>#REF!</v>
      </c>
      <c r="AL145" s="324" t="e">
        <f>+'8_MP'!#REF!</f>
        <v>#REF!</v>
      </c>
      <c r="AN145" s="324" t="e">
        <f>+'8_MP'!#REF!</f>
        <v>#REF!</v>
      </c>
      <c r="AO145" s="324" t="e">
        <f>+'8_MP'!#REF!</f>
        <v>#REF!</v>
      </c>
      <c r="AP145" s="324" t="e">
        <f>+'8_MP'!#REF!</f>
        <v>#REF!</v>
      </c>
      <c r="AQ145" s="324" t="e">
        <f>+'8_MP'!#REF!</f>
        <v>#REF!</v>
      </c>
      <c r="AR145" s="324" t="e">
        <f>+'8_MP'!#REF!</f>
        <v>#REF!</v>
      </c>
      <c r="AS145" s="324" t="e">
        <f>+'8_MP'!#REF!</f>
        <v>#REF!</v>
      </c>
      <c r="AT145" s="324" t="e">
        <f>+'8_MP'!#REF!</f>
        <v>#REF!</v>
      </c>
      <c r="AU145" s="324" t="e">
        <f>+'8_MP'!#REF!</f>
        <v>#REF!</v>
      </c>
    </row>
    <row r="146" spans="1:47" ht="14.25" customHeight="1" outlineLevel="1" x14ac:dyDescent="0.35">
      <c r="A146" s="89" t="e">
        <f>+'8_MP'!#REF!</f>
        <v>#REF!</v>
      </c>
      <c r="B146" s="91" t="e">
        <f>+'8_MP'!#REF!</f>
        <v>#REF!</v>
      </c>
      <c r="C146" s="98" t="e">
        <f>+'8_MP'!#REF!</f>
        <v>#REF!</v>
      </c>
      <c r="D146" s="319"/>
      <c r="E146" s="319"/>
      <c r="F146" s="319"/>
      <c r="G146" s="319"/>
      <c r="H146" s="319"/>
      <c r="I146" s="319"/>
      <c r="J146" s="319">
        <f t="shared" si="89"/>
        <v>0</v>
      </c>
      <c r="K146" s="319"/>
      <c r="L146" s="319"/>
      <c r="M146" s="319"/>
      <c r="N146" s="319"/>
      <c r="O146" s="319"/>
      <c r="P146" s="319"/>
      <c r="Q146" s="319"/>
      <c r="R146" s="319"/>
      <c r="S146" s="319"/>
      <c r="T146" s="319"/>
      <c r="U146" s="319"/>
      <c r="V146" s="319" t="e">
        <f>+$C$146*40%</f>
        <v>#REF!</v>
      </c>
      <c r="W146" s="319" t="e">
        <f t="shared" si="91"/>
        <v>#REF!</v>
      </c>
      <c r="X146" s="319" t="e">
        <f>+'8_MP'!#REF!</f>
        <v>#REF!</v>
      </c>
      <c r="Y146" s="319" t="e">
        <f>+'8_MP'!#REF!</f>
        <v>#REF!</v>
      </c>
      <c r="Z146" s="319" t="e">
        <f>+'8_MP'!#REF!</f>
        <v>#REF!</v>
      </c>
      <c r="AA146" s="319" t="e">
        <f>+'8_MP'!#REF!</f>
        <v>#REF!</v>
      </c>
      <c r="AB146" s="319" t="e">
        <f>+'8_MP'!#REF!</f>
        <v>#REF!</v>
      </c>
      <c r="AC146" s="319" t="e">
        <f>+'8_MP'!#REF!</f>
        <v>#REF!</v>
      </c>
      <c r="AE146" s="319" t="e">
        <f>+'8_MP'!#REF!</f>
        <v>#REF!</v>
      </c>
      <c r="AF146" s="319" t="e">
        <f>+'8_MP'!#REF!</f>
        <v>#REF!</v>
      </c>
      <c r="AG146" s="319" t="e">
        <f>+'8_MP'!#REF!</f>
        <v>#REF!</v>
      </c>
      <c r="AH146" s="319" t="e">
        <f>+'8_MP'!#REF!</f>
        <v>#REF!</v>
      </c>
      <c r="AI146" s="319" t="e">
        <f>+'8_MP'!#REF!</f>
        <v>#REF!</v>
      </c>
      <c r="AJ146" s="319" t="e">
        <f>+'8_MP'!#REF!</f>
        <v>#REF!</v>
      </c>
      <c r="AK146" s="319" t="e">
        <f>+'8_MP'!#REF!</f>
        <v>#REF!</v>
      </c>
      <c r="AL146" s="319" t="e">
        <f>+'8_MP'!#REF!</f>
        <v>#REF!</v>
      </c>
      <c r="AN146" s="319" t="e">
        <f>+'8_MP'!#REF!</f>
        <v>#REF!</v>
      </c>
      <c r="AO146" s="319" t="e">
        <f>+'8_MP'!#REF!</f>
        <v>#REF!</v>
      </c>
      <c r="AP146" s="319" t="e">
        <f>+'8_MP'!#REF!</f>
        <v>#REF!</v>
      </c>
      <c r="AQ146" s="319" t="e">
        <f>+'8_MP'!#REF!</f>
        <v>#REF!</v>
      </c>
      <c r="AR146" s="319" t="e">
        <f>+'8_MP'!#REF!</f>
        <v>#REF!</v>
      </c>
      <c r="AS146" s="319" t="e">
        <f>+'8_MP'!#REF!</f>
        <v>#REF!</v>
      </c>
      <c r="AT146" s="319" t="e">
        <f>+'8_MP'!#REF!</f>
        <v>#REF!</v>
      </c>
      <c r="AU146" s="319" t="e">
        <f>+'8_MP'!#REF!</f>
        <v>#REF!</v>
      </c>
    </row>
    <row r="147" spans="1:47" ht="14.25" customHeight="1" outlineLevel="1" x14ac:dyDescent="0.35">
      <c r="A147" s="89" t="e">
        <f>+'8_MP'!#REF!</f>
        <v>#REF!</v>
      </c>
      <c r="B147" s="91" t="e">
        <f>+'8_MP'!#REF!</f>
        <v>#REF!</v>
      </c>
      <c r="C147" s="98" t="e">
        <f>+'8_MP'!#REF!</f>
        <v>#REF!</v>
      </c>
      <c r="D147" s="319"/>
      <c r="E147" s="319"/>
      <c r="F147" s="319"/>
      <c r="G147" s="319"/>
      <c r="H147" s="319"/>
      <c r="I147" s="319"/>
      <c r="J147" s="319">
        <f t="shared" si="89"/>
        <v>0</v>
      </c>
      <c r="K147" s="319"/>
      <c r="L147" s="319"/>
      <c r="M147" s="319"/>
      <c r="N147" s="319"/>
      <c r="O147" s="319"/>
      <c r="P147" s="319"/>
      <c r="Q147" s="319"/>
      <c r="R147" s="319"/>
      <c r="S147" s="319"/>
      <c r="T147" s="319"/>
      <c r="U147" s="319"/>
      <c r="V147" s="319" t="e">
        <f>+$C$147*40%</f>
        <v>#REF!</v>
      </c>
      <c r="W147" s="319" t="e">
        <f t="shared" si="91"/>
        <v>#REF!</v>
      </c>
      <c r="X147" s="319" t="e">
        <f>+'8_MP'!#REF!</f>
        <v>#REF!</v>
      </c>
      <c r="Y147" s="319" t="e">
        <f>+'8_MP'!#REF!</f>
        <v>#REF!</v>
      </c>
      <c r="Z147" s="319" t="e">
        <f>+'8_MP'!#REF!</f>
        <v>#REF!</v>
      </c>
      <c r="AA147" s="319" t="e">
        <f>+'8_MP'!#REF!</f>
        <v>#REF!</v>
      </c>
      <c r="AB147" s="319" t="e">
        <f>+'8_MP'!#REF!</f>
        <v>#REF!</v>
      </c>
      <c r="AC147" s="319" t="e">
        <f>+'8_MP'!#REF!</f>
        <v>#REF!</v>
      </c>
      <c r="AE147" s="319" t="e">
        <f>+'8_MP'!#REF!</f>
        <v>#REF!</v>
      </c>
      <c r="AF147" s="319" t="e">
        <f>+'8_MP'!#REF!</f>
        <v>#REF!</v>
      </c>
      <c r="AG147" s="319" t="e">
        <f>+'8_MP'!#REF!</f>
        <v>#REF!</v>
      </c>
      <c r="AH147" s="319" t="e">
        <f>+'8_MP'!#REF!</f>
        <v>#REF!</v>
      </c>
      <c r="AI147" s="319" t="e">
        <f>+'8_MP'!#REF!</f>
        <v>#REF!</v>
      </c>
      <c r="AJ147" s="319" t="e">
        <f>+'8_MP'!#REF!</f>
        <v>#REF!</v>
      </c>
      <c r="AK147" s="319" t="e">
        <f>+'8_MP'!#REF!</f>
        <v>#REF!</v>
      </c>
      <c r="AL147" s="319" t="e">
        <f>+'8_MP'!#REF!</f>
        <v>#REF!</v>
      </c>
      <c r="AN147" s="319" t="e">
        <f>+'8_MP'!#REF!</f>
        <v>#REF!</v>
      </c>
      <c r="AO147" s="319" t="e">
        <f>+'8_MP'!#REF!</f>
        <v>#REF!</v>
      </c>
      <c r="AP147" s="319" t="e">
        <f>+'8_MP'!#REF!</f>
        <v>#REF!</v>
      </c>
      <c r="AQ147" s="319" t="e">
        <f>+'8_MP'!#REF!</f>
        <v>#REF!</v>
      </c>
      <c r="AR147" s="319" t="e">
        <f>+'8_MP'!#REF!</f>
        <v>#REF!</v>
      </c>
      <c r="AS147" s="319" t="e">
        <f>+'8_MP'!#REF!</f>
        <v>#REF!</v>
      </c>
      <c r="AT147" s="319" t="e">
        <f>+'8_MP'!#REF!</f>
        <v>#REF!</v>
      </c>
      <c r="AU147" s="319" t="e">
        <f>+'8_MP'!#REF!</f>
        <v>#REF!</v>
      </c>
    </row>
    <row r="148" spans="1:47" ht="14.25" customHeight="1" outlineLevel="1" x14ac:dyDescent="0.35">
      <c r="A148" s="89" t="e">
        <f>+'8_MP'!#REF!</f>
        <v>#REF!</v>
      </c>
      <c r="B148" s="91" t="e">
        <f>+'8_MP'!#REF!</f>
        <v>#REF!</v>
      </c>
      <c r="C148" s="98" t="e">
        <f>+'8_MP'!#REF!</f>
        <v>#REF!</v>
      </c>
      <c r="D148" s="319"/>
      <c r="E148" s="319"/>
      <c r="F148" s="319"/>
      <c r="G148" s="319"/>
      <c r="H148" s="319"/>
      <c r="I148" s="319"/>
      <c r="J148" s="319">
        <f t="shared" si="89"/>
        <v>0</v>
      </c>
      <c r="K148" s="319"/>
      <c r="L148" s="319"/>
      <c r="M148" s="319"/>
      <c r="N148" s="319"/>
      <c r="O148" s="319"/>
      <c r="P148" s="319"/>
      <c r="Q148" s="319"/>
      <c r="R148" s="319"/>
      <c r="S148" s="319"/>
      <c r="T148" s="319"/>
      <c r="U148" s="319"/>
      <c r="V148" s="319" t="e">
        <f>+$C$148*40%</f>
        <v>#REF!</v>
      </c>
      <c r="W148" s="319" t="e">
        <f t="shared" si="91"/>
        <v>#REF!</v>
      </c>
      <c r="X148" s="319" t="e">
        <f>+'8_MP'!#REF!</f>
        <v>#REF!</v>
      </c>
      <c r="Y148" s="319" t="e">
        <f>+'8_MP'!#REF!</f>
        <v>#REF!</v>
      </c>
      <c r="Z148" s="319" t="e">
        <f>+'8_MP'!#REF!</f>
        <v>#REF!</v>
      </c>
      <c r="AA148" s="319" t="e">
        <f>+'8_MP'!#REF!</f>
        <v>#REF!</v>
      </c>
      <c r="AB148" s="319" t="e">
        <f>+'8_MP'!#REF!</f>
        <v>#REF!</v>
      </c>
      <c r="AC148" s="319" t="e">
        <f>+'8_MP'!#REF!</f>
        <v>#REF!</v>
      </c>
      <c r="AE148" s="319" t="e">
        <f>+'8_MP'!#REF!</f>
        <v>#REF!</v>
      </c>
      <c r="AF148" s="319" t="e">
        <f>+'8_MP'!#REF!</f>
        <v>#REF!</v>
      </c>
      <c r="AG148" s="319" t="e">
        <f>+'8_MP'!#REF!</f>
        <v>#REF!</v>
      </c>
      <c r="AH148" s="319" t="e">
        <f>+'8_MP'!#REF!</f>
        <v>#REF!</v>
      </c>
      <c r="AI148" s="319" t="e">
        <f>+'8_MP'!#REF!</f>
        <v>#REF!</v>
      </c>
      <c r="AJ148" s="319" t="e">
        <f>+'8_MP'!#REF!</f>
        <v>#REF!</v>
      </c>
      <c r="AK148" s="319" t="e">
        <f>+'8_MP'!#REF!</f>
        <v>#REF!</v>
      </c>
      <c r="AL148" s="319" t="e">
        <f>+'8_MP'!#REF!</f>
        <v>#REF!</v>
      </c>
      <c r="AN148" s="319" t="e">
        <f>+'8_MP'!#REF!</f>
        <v>#REF!</v>
      </c>
      <c r="AO148" s="319" t="e">
        <f>+'8_MP'!#REF!</f>
        <v>#REF!</v>
      </c>
      <c r="AP148" s="319" t="e">
        <f>+'8_MP'!#REF!</f>
        <v>#REF!</v>
      </c>
      <c r="AQ148" s="319" t="e">
        <f>+'8_MP'!#REF!</f>
        <v>#REF!</v>
      </c>
      <c r="AR148" s="319" t="e">
        <f>+'8_MP'!#REF!</f>
        <v>#REF!</v>
      </c>
      <c r="AS148" s="319" t="e">
        <f>+'8_MP'!#REF!</f>
        <v>#REF!</v>
      </c>
      <c r="AT148" s="319" t="e">
        <f>+'8_MP'!#REF!</f>
        <v>#REF!</v>
      </c>
      <c r="AU148" s="319" t="e">
        <f>+'8_MP'!#REF!</f>
        <v>#REF!</v>
      </c>
    </row>
    <row r="149" spans="1:47" ht="14.25" customHeight="1" outlineLevel="1" x14ac:dyDescent="0.35">
      <c r="A149" s="322" t="e">
        <f>+'8_MP'!#REF!</f>
        <v>#REF!</v>
      </c>
      <c r="B149" s="323" t="e">
        <f>+'8_MP'!#REF!</f>
        <v>#REF!</v>
      </c>
      <c r="C149" s="336" t="e">
        <f>+'8_MP'!#REF!</f>
        <v>#REF!</v>
      </c>
      <c r="D149" s="324">
        <f t="shared" ref="D149:I149" si="96">SUM(D150:D151)</f>
        <v>0</v>
      </c>
      <c r="E149" s="324">
        <f t="shared" si="96"/>
        <v>0</v>
      </c>
      <c r="F149" s="324">
        <f t="shared" si="96"/>
        <v>0</v>
      </c>
      <c r="G149" s="324">
        <f t="shared" si="96"/>
        <v>0</v>
      </c>
      <c r="H149" s="324">
        <f t="shared" si="96"/>
        <v>0</v>
      </c>
      <c r="I149" s="324">
        <f t="shared" si="96"/>
        <v>0</v>
      </c>
      <c r="J149" s="324">
        <f t="shared" si="89"/>
        <v>0</v>
      </c>
      <c r="K149" s="324">
        <f t="shared" ref="K149:V149" si="97">SUM(K150:K151)</f>
        <v>0</v>
      </c>
      <c r="L149" s="324">
        <f t="shared" si="97"/>
        <v>0</v>
      </c>
      <c r="M149" s="324">
        <f t="shared" si="97"/>
        <v>0</v>
      </c>
      <c r="N149" s="324">
        <f t="shared" si="97"/>
        <v>0</v>
      </c>
      <c r="O149" s="324">
        <f t="shared" si="97"/>
        <v>0</v>
      </c>
      <c r="P149" s="324">
        <f t="shared" si="97"/>
        <v>0</v>
      </c>
      <c r="Q149" s="324">
        <f t="shared" si="97"/>
        <v>0</v>
      </c>
      <c r="R149" s="324">
        <f t="shared" si="97"/>
        <v>0</v>
      </c>
      <c r="S149" s="324">
        <f t="shared" si="97"/>
        <v>0</v>
      </c>
      <c r="T149" s="324">
        <f t="shared" si="97"/>
        <v>0</v>
      </c>
      <c r="U149" s="324">
        <f t="shared" si="97"/>
        <v>0</v>
      </c>
      <c r="V149" s="324">
        <f t="shared" si="97"/>
        <v>0</v>
      </c>
      <c r="W149" s="324">
        <f t="shared" si="91"/>
        <v>0</v>
      </c>
      <c r="X149" s="324" t="e">
        <f>+'8_MP'!#REF!</f>
        <v>#REF!</v>
      </c>
      <c r="Y149" s="324" t="e">
        <f>+'8_MP'!#REF!</f>
        <v>#REF!</v>
      </c>
      <c r="Z149" s="324" t="e">
        <f>+'8_MP'!#REF!</f>
        <v>#REF!</v>
      </c>
      <c r="AA149" s="324" t="e">
        <f>+'8_MP'!#REF!</f>
        <v>#REF!</v>
      </c>
      <c r="AB149" s="324" t="e">
        <f>+'8_MP'!#REF!</f>
        <v>#REF!</v>
      </c>
      <c r="AC149" s="324" t="e">
        <f>+'8_MP'!#REF!</f>
        <v>#REF!</v>
      </c>
      <c r="AE149" s="324" t="e">
        <f>+'8_MP'!#REF!</f>
        <v>#REF!</v>
      </c>
      <c r="AF149" s="324" t="e">
        <f>+'8_MP'!#REF!</f>
        <v>#REF!</v>
      </c>
      <c r="AG149" s="324" t="e">
        <f>+'8_MP'!#REF!</f>
        <v>#REF!</v>
      </c>
      <c r="AH149" s="324" t="e">
        <f>+'8_MP'!#REF!</f>
        <v>#REF!</v>
      </c>
      <c r="AI149" s="324" t="e">
        <f>+'8_MP'!#REF!</f>
        <v>#REF!</v>
      </c>
      <c r="AJ149" s="324" t="e">
        <f>+'8_MP'!#REF!</f>
        <v>#REF!</v>
      </c>
      <c r="AK149" s="324" t="e">
        <f>+'8_MP'!#REF!</f>
        <v>#REF!</v>
      </c>
      <c r="AL149" s="324" t="e">
        <f>+'8_MP'!#REF!</f>
        <v>#REF!</v>
      </c>
      <c r="AN149" s="324" t="e">
        <f>+'8_MP'!#REF!</f>
        <v>#REF!</v>
      </c>
      <c r="AO149" s="324" t="e">
        <f>+'8_MP'!#REF!</f>
        <v>#REF!</v>
      </c>
      <c r="AP149" s="324" t="e">
        <f>+'8_MP'!#REF!</f>
        <v>#REF!</v>
      </c>
      <c r="AQ149" s="324" t="e">
        <f>+'8_MP'!#REF!</f>
        <v>#REF!</v>
      </c>
      <c r="AR149" s="324" t="e">
        <f>+'8_MP'!#REF!</f>
        <v>#REF!</v>
      </c>
      <c r="AS149" s="324" t="e">
        <f>+'8_MP'!#REF!</f>
        <v>#REF!</v>
      </c>
      <c r="AT149" s="324" t="e">
        <f>+'8_MP'!#REF!</f>
        <v>#REF!</v>
      </c>
      <c r="AU149" s="324" t="e">
        <f>+'8_MP'!#REF!</f>
        <v>#REF!</v>
      </c>
    </row>
    <row r="150" spans="1:47" ht="14.25" customHeight="1" outlineLevel="1" x14ac:dyDescent="0.35">
      <c r="A150" s="89" t="e">
        <f>+'8_MP'!#REF!</f>
        <v>#REF!</v>
      </c>
      <c r="B150" s="91" t="e">
        <f>+'8_MP'!#REF!</f>
        <v>#REF!</v>
      </c>
      <c r="C150" s="98" t="e">
        <f>+'8_MP'!#REF!</f>
        <v>#REF!</v>
      </c>
      <c r="D150" s="319"/>
      <c r="E150" s="319"/>
      <c r="F150" s="319"/>
      <c r="G150" s="319"/>
      <c r="H150" s="319"/>
      <c r="I150" s="319"/>
      <c r="J150" s="319">
        <f t="shared" si="89"/>
        <v>0</v>
      </c>
      <c r="K150" s="319"/>
      <c r="L150" s="319"/>
      <c r="M150" s="319"/>
      <c r="N150" s="319"/>
      <c r="O150" s="319"/>
      <c r="P150" s="319"/>
      <c r="Q150" s="319"/>
      <c r="R150" s="319"/>
      <c r="S150" s="319"/>
      <c r="T150" s="319"/>
      <c r="U150" s="319"/>
      <c r="V150" s="319"/>
      <c r="W150" s="319">
        <f t="shared" si="91"/>
        <v>0</v>
      </c>
      <c r="X150" s="319" t="e">
        <f>+'8_MP'!#REF!</f>
        <v>#REF!</v>
      </c>
      <c r="Y150" s="319" t="e">
        <f>+'8_MP'!#REF!</f>
        <v>#REF!</v>
      </c>
      <c r="Z150" s="319" t="e">
        <f>+'8_MP'!#REF!</f>
        <v>#REF!</v>
      </c>
      <c r="AA150" s="319" t="e">
        <f>+'8_MP'!#REF!</f>
        <v>#REF!</v>
      </c>
      <c r="AB150" s="319" t="e">
        <f>+'8_MP'!#REF!</f>
        <v>#REF!</v>
      </c>
      <c r="AC150" s="319" t="e">
        <f>+'8_MP'!#REF!</f>
        <v>#REF!</v>
      </c>
      <c r="AE150" s="319" t="e">
        <f>+'8_MP'!#REF!</f>
        <v>#REF!</v>
      </c>
      <c r="AF150" s="319" t="e">
        <f>+'8_MP'!#REF!</f>
        <v>#REF!</v>
      </c>
      <c r="AG150" s="319" t="e">
        <f>+'8_MP'!#REF!</f>
        <v>#REF!</v>
      </c>
      <c r="AH150" s="319" t="e">
        <f>+'8_MP'!#REF!</f>
        <v>#REF!</v>
      </c>
      <c r="AI150" s="319" t="e">
        <f>+'8_MP'!#REF!</f>
        <v>#REF!</v>
      </c>
      <c r="AJ150" s="319" t="e">
        <f>+'8_MP'!#REF!</f>
        <v>#REF!</v>
      </c>
      <c r="AK150" s="319" t="e">
        <f>+'8_MP'!#REF!</f>
        <v>#REF!</v>
      </c>
      <c r="AL150" s="319" t="e">
        <f>+'8_MP'!#REF!</f>
        <v>#REF!</v>
      </c>
      <c r="AN150" s="319" t="e">
        <f>+'8_MP'!#REF!</f>
        <v>#REF!</v>
      </c>
      <c r="AO150" s="319" t="e">
        <f>+'8_MP'!#REF!</f>
        <v>#REF!</v>
      </c>
      <c r="AP150" s="319" t="e">
        <f>+'8_MP'!#REF!</f>
        <v>#REF!</v>
      </c>
      <c r="AQ150" s="319" t="e">
        <f>+'8_MP'!#REF!</f>
        <v>#REF!</v>
      </c>
      <c r="AR150" s="319" t="e">
        <f>+'8_MP'!#REF!</f>
        <v>#REF!</v>
      </c>
      <c r="AS150" s="319" t="e">
        <f>+'8_MP'!#REF!</f>
        <v>#REF!</v>
      </c>
      <c r="AT150" s="319" t="e">
        <f>+'8_MP'!#REF!</f>
        <v>#REF!</v>
      </c>
      <c r="AU150" s="319" t="e">
        <f>+'8_MP'!#REF!</f>
        <v>#REF!</v>
      </c>
    </row>
    <row r="151" spans="1:47" ht="14.25" customHeight="1" outlineLevel="1" x14ac:dyDescent="0.35">
      <c r="A151" s="89" t="e">
        <f>+'8_MP'!#REF!</f>
        <v>#REF!</v>
      </c>
      <c r="B151" s="91" t="e">
        <f>+'8_MP'!#REF!</f>
        <v>#REF!</v>
      </c>
      <c r="C151" s="98" t="e">
        <f>+'8_MP'!#REF!</f>
        <v>#REF!</v>
      </c>
      <c r="D151" s="319"/>
      <c r="E151" s="319"/>
      <c r="F151" s="319"/>
      <c r="G151" s="319"/>
      <c r="H151" s="319"/>
      <c r="I151" s="319"/>
      <c r="J151" s="319">
        <f t="shared" si="89"/>
        <v>0</v>
      </c>
      <c r="K151" s="319"/>
      <c r="L151" s="319"/>
      <c r="M151" s="319"/>
      <c r="N151" s="319"/>
      <c r="O151" s="319"/>
      <c r="P151" s="319"/>
      <c r="Q151" s="319"/>
      <c r="R151" s="319"/>
      <c r="S151" s="319"/>
      <c r="T151" s="319"/>
      <c r="U151" s="319"/>
      <c r="V151" s="319"/>
      <c r="W151" s="319">
        <f t="shared" si="91"/>
        <v>0</v>
      </c>
      <c r="X151" s="319" t="e">
        <f>+'8_MP'!#REF!</f>
        <v>#REF!</v>
      </c>
      <c r="Y151" s="319" t="e">
        <f>+'8_MP'!#REF!</f>
        <v>#REF!</v>
      </c>
      <c r="Z151" s="319" t="e">
        <f>+'8_MP'!#REF!</f>
        <v>#REF!</v>
      </c>
      <c r="AA151" s="319" t="e">
        <f>+'8_MP'!#REF!</f>
        <v>#REF!</v>
      </c>
      <c r="AB151" s="319" t="e">
        <f>+'8_MP'!#REF!</f>
        <v>#REF!</v>
      </c>
      <c r="AC151" s="319" t="e">
        <f>+'8_MP'!#REF!</f>
        <v>#REF!</v>
      </c>
      <c r="AE151" s="319" t="e">
        <f>+'8_MP'!#REF!</f>
        <v>#REF!</v>
      </c>
      <c r="AF151" s="319" t="e">
        <f>+'8_MP'!#REF!</f>
        <v>#REF!</v>
      </c>
      <c r="AG151" s="319" t="e">
        <f>+'8_MP'!#REF!</f>
        <v>#REF!</v>
      </c>
      <c r="AH151" s="319" t="e">
        <f>+'8_MP'!#REF!</f>
        <v>#REF!</v>
      </c>
      <c r="AI151" s="319" t="e">
        <f>+'8_MP'!#REF!</f>
        <v>#REF!</v>
      </c>
      <c r="AJ151" s="319" t="e">
        <f>+'8_MP'!#REF!</f>
        <v>#REF!</v>
      </c>
      <c r="AK151" s="319" t="e">
        <f>+'8_MP'!#REF!</f>
        <v>#REF!</v>
      </c>
      <c r="AL151" s="319" t="e">
        <f>+'8_MP'!#REF!</f>
        <v>#REF!</v>
      </c>
      <c r="AN151" s="319" t="e">
        <f>+'8_MP'!#REF!</f>
        <v>#REF!</v>
      </c>
      <c r="AO151" s="319" t="e">
        <f>+'8_MP'!#REF!</f>
        <v>#REF!</v>
      </c>
      <c r="AP151" s="319" t="e">
        <f>+'8_MP'!#REF!</f>
        <v>#REF!</v>
      </c>
      <c r="AQ151" s="319" t="e">
        <f>+'8_MP'!#REF!</f>
        <v>#REF!</v>
      </c>
      <c r="AR151" s="319" t="e">
        <f>+'8_MP'!#REF!</f>
        <v>#REF!</v>
      </c>
      <c r="AS151" s="319" t="e">
        <f>+'8_MP'!#REF!</f>
        <v>#REF!</v>
      </c>
      <c r="AT151" s="319" t="e">
        <f>+'8_MP'!#REF!</f>
        <v>#REF!</v>
      </c>
      <c r="AU151" s="319" t="e">
        <f>+'8_MP'!#REF!</f>
        <v>#REF!</v>
      </c>
    </row>
    <row r="152" spans="1:47" ht="14.25" customHeight="1" outlineLevel="1" x14ac:dyDescent="0.35">
      <c r="A152" s="326" t="e">
        <f>+'8_MP'!#REF!</f>
        <v>#REF!</v>
      </c>
      <c r="B152" s="327" t="e">
        <f>+'8_MP'!#REF!</f>
        <v>#REF!</v>
      </c>
      <c r="C152" s="328" t="e">
        <f>+'8_MP'!#REF!</f>
        <v>#REF!</v>
      </c>
      <c r="D152" s="328">
        <f t="shared" ref="D152:I152" si="98">+D153+D157</f>
        <v>0</v>
      </c>
      <c r="E152" s="328">
        <f t="shared" si="98"/>
        <v>0</v>
      </c>
      <c r="F152" s="328">
        <f t="shared" si="98"/>
        <v>0</v>
      </c>
      <c r="G152" s="328">
        <f t="shared" si="98"/>
        <v>0</v>
      </c>
      <c r="H152" s="328">
        <f t="shared" si="98"/>
        <v>0</v>
      </c>
      <c r="I152" s="328">
        <f t="shared" si="98"/>
        <v>0</v>
      </c>
      <c r="J152" s="328">
        <f t="shared" si="89"/>
        <v>0</v>
      </c>
      <c r="K152" s="328">
        <f t="shared" ref="K152:V152" si="99">+K153+K157</f>
        <v>0</v>
      </c>
      <c r="L152" s="328">
        <f t="shared" si="99"/>
        <v>0</v>
      </c>
      <c r="M152" s="328">
        <f t="shared" si="99"/>
        <v>0</v>
      </c>
      <c r="N152" s="328">
        <f t="shared" si="99"/>
        <v>0</v>
      </c>
      <c r="O152" s="328">
        <f t="shared" si="99"/>
        <v>0</v>
      </c>
      <c r="P152" s="328">
        <f t="shared" si="99"/>
        <v>0</v>
      </c>
      <c r="Q152" s="328">
        <f t="shared" si="99"/>
        <v>0</v>
      </c>
      <c r="R152" s="328">
        <f t="shared" si="99"/>
        <v>0</v>
      </c>
      <c r="S152" s="328">
        <f t="shared" si="99"/>
        <v>0</v>
      </c>
      <c r="T152" s="328">
        <f t="shared" si="99"/>
        <v>0</v>
      </c>
      <c r="U152" s="328">
        <f t="shared" si="99"/>
        <v>0</v>
      </c>
      <c r="V152" s="328" t="e">
        <f t="shared" si="99"/>
        <v>#REF!</v>
      </c>
      <c r="W152" s="328" t="e">
        <f t="shared" si="91"/>
        <v>#REF!</v>
      </c>
      <c r="X152" s="328" t="e">
        <f>+'8_MP'!#REF!</f>
        <v>#REF!</v>
      </c>
      <c r="Y152" s="328" t="e">
        <f>+'8_MP'!#REF!</f>
        <v>#REF!</v>
      </c>
      <c r="Z152" s="328" t="e">
        <f>+'8_MP'!#REF!</f>
        <v>#REF!</v>
      </c>
      <c r="AA152" s="328" t="e">
        <f>+'8_MP'!#REF!</f>
        <v>#REF!</v>
      </c>
      <c r="AB152" s="328" t="e">
        <f>+'8_MP'!#REF!</f>
        <v>#REF!</v>
      </c>
      <c r="AC152" s="328" t="e">
        <f>+'8_MP'!#REF!</f>
        <v>#REF!</v>
      </c>
      <c r="AE152" s="328" t="e">
        <f>+'8_MP'!#REF!</f>
        <v>#REF!</v>
      </c>
      <c r="AF152" s="328" t="e">
        <f>+'8_MP'!#REF!</f>
        <v>#REF!</v>
      </c>
      <c r="AG152" s="328" t="e">
        <f>+'8_MP'!#REF!</f>
        <v>#REF!</v>
      </c>
      <c r="AH152" s="328" t="e">
        <f>+'8_MP'!#REF!</f>
        <v>#REF!</v>
      </c>
      <c r="AI152" s="328" t="e">
        <f>+'8_MP'!#REF!</f>
        <v>#REF!</v>
      </c>
      <c r="AJ152" s="328" t="e">
        <f>+'8_MP'!#REF!</f>
        <v>#REF!</v>
      </c>
      <c r="AK152" s="328" t="e">
        <f>+'8_MP'!#REF!</f>
        <v>#REF!</v>
      </c>
      <c r="AL152" s="328" t="e">
        <f>+'8_MP'!#REF!</f>
        <v>#REF!</v>
      </c>
      <c r="AN152" s="328" t="e">
        <f>+'8_MP'!#REF!</f>
        <v>#REF!</v>
      </c>
      <c r="AO152" s="328" t="e">
        <f>+'8_MP'!#REF!</f>
        <v>#REF!</v>
      </c>
      <c r="AP152" s="328" t="e">
        <f>+'8_MP'!#REF!</f>
        <v>#REF!</v>
      </c>
      <c r="AQ152" s="328" t="e">
        <f>+'8_MP'!#REF!</f>
        <v>#REF!</v>
      </c>
      <c r="AR152" s="328" t="e">
        <f>+'8_MP'!#REF!</f>
        <v>#REF!</v>
      </c>
      <c r="AS152" s="328" t="e">
        <f>+'8_MP'!#REF!</f>
        <v>#REF!</v>
      </c>
      <c r="AT152" s="328" t="e">
        <f>+'8_MP'!#REF!</f>
        <v>#REF!</v>
      </c>
      <c r="AU152" s="328" t="e">
        <f>+'8_MP'!#REF!</f>
        <v>#REF!</v>
      </c>
    </row>
    <row r="153" spans="1:47" ht="14.25" customHeight="1" outlineLevel="1" x14ac:dyDescent="0.35">
      <c r="A153" s="322" t="e">
        <f>+'8_MP'!#REF!</f>
        <v>#REF!</v>
      </c>
      <c r="B153" s="323" t="e">
        <f>+'8_MP'!#REF!</f>
        <v>#REF!</v>
      </c>
      <c r="C153" s="336" t="e">
        <f>+'8_MP'!#REF!</f>
        <v>#REF!</v>
      </c>
      <c r="D153" s="324">
        <f t="shared" ref="D153:I153" si="100">SUM(D154:D156)</f>
        <v>0</v>
      </c>
      <c r="E153" s="324">
        <f t="shared" si="100"/>
        <v>0</v>
      </c>
      <c r="F153" s="324">
        <f t="shared" si="100"/>
        <v>0</v>
      </c>
      <c r="G153" s="324">
        <f t="shared" si="100"/>
        <v>0</v>
      </c>
      <c r="H153" s="324">
        <f t="shared" si="100"/>
        <v>0</v>
      </c>
      <c r="I153" s="324">
        <f t="shared" si="100"/>
        <v>0</v>
      </c>
      <c r="J153" s="324">
        <f t="shared" si="89"/>
        <v>0</v>
      </c>
      <c r="K153" s="324">
        <f t="shared" ref="K153:V153" si="101">SUM(K154:K156)</f>
        <v>0</v>
      </c>
      <c r="L153" s="324">
        <f t="shared" si="101"/>
        <v>0</v>
      </c>
      <c r="M153" s="324">
        <f t="shared" si="101"/>
        <v>0</v>
      </c>
      <c r="N153" s="324">
        <f t="shared" si="101"/>
        <v>0</v>
      </c>
      <c r="O153" s="324">
        <f t="shared" si="101"/>
        <v>0</v>
      </c>
      <c r="P153" s="324">
        <f t="shared" si="101"/>
        <v>0</v>
      </c>
      <c r="Q153" s="324">
        <f t="shared" si="101"/>
        <v>0</v>
      </c>
      <c r="R153" s="324">
        <f t="shared" si="101"/>
        <v>0</v>
      </c>
      <c r="S153" s="324">
        <f t="shared" si="101"/>
        <v>0</v>
      </c>
      <c r="T153" s="324">
        <f t="shared" si="101"/>
        <v>0</v>
      </c>
      <c r="U153" s="324">
        <f t="shared" si="101"/>
        <v>0</v>
      </c>
      <c r="V153" s="324" t="e">
        <f t="shared" si="101"/>
        <v>#REF!</v>
      </c>
      <c r="W153" s="324" t="e">
        <f t="shared" si="91"/>
        <v>#REF!</v>
      </c>
      <c r="X153" s="324" t="e">
        <f>+'8_MP'!#REF!</f>
        <v>#REF!</v>
      </c>
      <c r="Y153" s="324" t="e">
        <f>+'8_MP'!#REF!</f>
        <v>#REF!</v>
      </c>
      <c r="Z153" s="324" t="e">
        <f>+'8_MP'!#REF!</f>
        <v>#REF!</v>
      </c>
      <c r="AA153" s="324" t="e">
        <f>+'8_MP'!#REF!</f>
        <v>#REF!</v>
      </c>
      <c r="AB153" s="324" t="e">
        <f>+'8_MP'!#REF!</f>
        <v>#REF!</v>
      </c>
      <c r="AC153" s="324" t="e">
        <f>+'8_MP'!#REF!</f>
        <v>#REF!</v>
      </c>
      <c r="AE153" s="324" t="e">
        <f>+'8_MP'!#REF!</f>
        <v>#REF!</v>
      </c>
      <c r="AF153" s="324" t="e">
        <f>+'8_MP'!#REF!</f>
        <v>#REF!</v>
      </c>
      <c r="AG153" s="324" t="e">
        <f>+'8_MP'!#REF!</f>
        <v>#REF!</v>
      </c>
      <c r="AH153" s="324" t="e">
        <f>+'8_MP'!#REF!</f>
        <v>#REF!</v>
      </c>
      <c r="AI153" s="324" t="e">
        <f>+'8_MP'!#REF!</f>
        <v>#REF!</v>
      </c>
      <c r="AJ153" s="324" t="e">
        <f>+'8_MP'!#REF!</f>
        <v>#REF!</v>
      </c>
      <c r="AK153" s="324" t="e">
        <f>+'8_MP'!#REF!</f>
        <v>#REF!</v>
      </c>
      <c r="AL153" s="324" t="e">
        <f>+'8_MP'!#REF!</f>
        <v>#REF!</v>
      </c>
      <c r="AN153" s="324" t="e">
        <f>+'8_MP'!#REF!</f>
        <v>#REF!</v>
      </c>
      <c r="AO153" s="324" t="e">
        <f>+'8_MP'!#REF!</f>
        <v>#REF!</v>
      </c>
      <c r="AP153" s="324" t="e">
        <f>+'8_MP'!#REF!</f>
        <v>#REF!</v>
      </c>
      <c r="AQ153" s="324" t="e">
        <f>+'8_MP'!#REF!</f>
        <v>#REF!</v>
      </c>
      <c r="AR153" s="324" t="e">
        <f>+'8_MP'!#REF!</f>
        <v>#REF!</v>
      </c>
      <c r="AS153" s="324" t="e">
        <f>+'8_MP'!#REF!</f>
        <v>#REF!</v>
      </c>
      <c r="AT153" s="324" t="e">
        <f>+'8_MP'!#REF!</f>
        <v>#REF!</v>
      </c>
      <c r="AU153" s="324" t="e">
        <f>+'8_MP'!#REF!</f>
        <v>#REF!</v>
      </c>
    </row>
    <row r="154" spans="1:47" ht="14.25" customHeight="1" outlineLevel="1" x14ac:dyDescent="0.35">
      <c r="A154" s="89" t="e">
        <f>+'8_MP'!#REF!</f>
        <v>#REF!</v>
      </c>
      <c r="B154" s="91" t="e">
        <f>+'8_MP'!#REF!</f>
        <v>#REF!</v>
      </c>
      <c r="C154" s="98" t="e">
        <f>+'8_MP'!#REF!</f>
        <v>#REF!</v>
      </c>
      <c r="D154" s="319"/>
      <c r="E154" s="319"/>
      <c r="F154" s="319"/>
      <c r="G154" s="319"/>
      <c r="H154" s="319"/>
      <c r="I154" s="319"/>
      <c r="J154" s="319">
        <f t="shared" si="89"/>
        <v>0</v>
      </c>
      <c r="K154" s="319"/>
      <c r="L154" s="319"/>
      <c r="M154" s="319"/>
      <c r="N154" s="319"/>
      <c r="O154" s="319"/>
      <c r="P154" s="319"/>
      <c r="Q154" s="319"/>
      <c r="R154" s="319"/>
      <c r="S154" s="319"/>
      <c r="T154" s="319"/>
      <c r="U154" s="319"/>
      <c r="V154" s="319" t="e">
        <f>+$C$154*40%</f>
        <v>#REF!</v>
      </c>
      <c r="W154" s="319" t="e">
        <f t="shared" si="91"/>
        <v>#REF!</v>
      </c>
      <c r="X154" s="319" t="e">
        <f>+'8_MP'!#REF!</f>
        <v>#REF!</v>
      </c>
      <c r="Y154" s="319" t="e">
        <f>+'8_MP'!#REF!</f>
        <v>#REF!</v>
      </c>
      <c r="Z154" s="319" t="e">
        <f>+'8_MP'!#REF!</f>
        <v>#REF!</v>
      </c>
      <c r="AA154" s="319" t="e">
        <f>+'8_MP'!#REF!</f>
        <v>#REF!</v>
      </c>
      <c r="AB154" s="319" t="e">
        <f>+'8_MP'!#REF!</f>
        <v>#REF!</v>
      </c>
      <c r="AC154" s="319" t="e">
        <f>+'8_MP'!#REF!</f>
        <v>#REF!</v>
      </c>
      <c r="AE154" s="319" t="e">
        <f>+'8_MP'!#REF!</f>
        <v>#REF!</v>
      </c>
      <c r="AF154" s="319" t="e">
        <f>+'8_MP'!#REF!</f>
        <v>#REF!</v>
      </c>
      <c r="AG154" s="319" t="e">
        <f>+'8_MP'!#REF!</f>
        <v>#REF!</v>
      </c>
      <c r="AH154" s="319" t="e">
        <f>+'8_MP'!#REF!</f>
        <v>#REF!</v>
      </c>
      <c r="AI154" s="319" t="e">
        <f>+'8_MP'!#REF!</f>
        <v>#REF!</v>
      </c>
      <c r="AJ154" s="319" t="e">
        <f>+'8_MP'!#REF!</f>
        <v>#REF!</v>
      </c>
      <c r="AK154" s="319" t="e">
        <f>+'8_MP'!#REF!</f>
        <v>#REF!</v>
      </c>
      <c r="AL154" s="319" t="e">
        <f>+'8_MP'!#REF!</f>
        <v>#REF!</v>
      </c>
      <c r="AN154" s="319" t="e">
        <f>+'8_MP'!#REF!</f>
        <v>#REF!</v>
      </c>
      <c r="AO154" s="319" t="e">
        <f>+'8_MP'!#REF!</f>
        <v>#REF!</v>
      </c>
      <c r="AP154" s="319" t="e">
        <f>+'8_MP'!#REF!</f>
        <v>#REF!</v>
      </c>
      <c r="AQ154" s="319" t="e">
        <f>+'8_MP'!#REF!</f>
        <v>#REF!</v>
      </c>
      <c r="AR154" s="319" t="e">
        <f>+'8_MP'!#REF!</f>
        <v>#REF!</v>
      </c>
      <c r="AS154" s="319" t="e">
        <f>+'8_MP'!#REF!</f>
        <v>#REF!</v>
      </c>
      <c r="AT154" s="319" t="e">
        <f>+'8_MP'!#REF!</f>
        <v>#REF!</v>
      </c>
      <c r="AU154" s="319" t="e">
        <f>+'8_MP'!#REF!</f>
        <v>#REF!</v>
      </c>
    </row>
    <row r="155" spans="1:47" ht="14.25" customHeight="1" outlineLevel="1" x14ac:dyDescent="0.35">
      <c r="A155" s="89" t="e">
        <f>+'8_MP'!#REF!</f>
        <v>#REF!</v>
      </c>
      <c r="B155" s="91" t="e">
        <f>+'8_MP'!#REF!</f>
        <v>#REF!</v>
      </c>
      <c r="C155" s="98" t="e">
        <f>+'8_MP'!#REF!</f>
        <v>#REF!</v>
      </c>
      <c r="D155" s="319"/>
      <c r="E155" s="319"/>
      <c r="F155" s="319"/>
      <c r="G155" s="319"/>
      <c r="H155" s="319"/>
      <c r="I155" s="319"/>
      <c r="J155" s="319">
        <f t="shared" si="89"/>
        <v>0</v>
      </c>
      <c r="K155" s="319"/>
      <c r="L155" s="319"/>
      <c r="M155" s="319"/>
      <c r="N155" s="319"/>
      <c r="O155" s="319"/>
      <c r="P155" s="319"/>
      <c r="Q155" s="319"/>
      <c r="R155" s="319"/>
      <c r="S155" s="319"/>
      <c r="T155" s="319"/>
      <c r="U155" s="319"/>
      <c r="V155" s="319" t="e">
        <f>+$C$155*40%</f>
        <v>#REF!</v>
      </c>
      <c r="W155" s="319" t="e">
        <f t="shared" si="91"/>
        <v>#REF!</v>
      </c>
      <c r="X155" s="319" t="e">
        <f>+'8_MP'!#REF!</f>
        <v>#REF!</v>
      </c>
      <c r="Y155" s="319" t="e">
        <f>+'8_MP'!#REF!</f>
        <v>#REF!</v>
      </c>
      <c r="Z155" s="319" t="e">
        <f>+'8_MP'!#REF!</f>
        <v>#REF!</v>
      </c>
      <c r="AA155" s="319" t="e">
        <f>+'8_MP'!#REF!</f>
        <v>#REF!</v>
      </c>
      <c r="AB155" s="319" t="e">
        <f>+'8_MP'!#REF!</f>
        <v>#REF!</v>
      </c>
      <c r="AC155" s="319" t="e">
        <f>+'8_MP'!#REF!</f>
        <v>#REF!</v>
      </c>
      <c r="AE155" s="319" t="e">
        <f>+'8_MP'!#REF!</f>
        <v>#REF!</v>
      </c>
      <c r="AF155" s="319" t="e">
        <f>+'8_MP'!#REF!</f>
        <v>#REF!</v>
      </c>
      <c r="AG155" s="319" t="e">
        <f>+'8_MP'!#REF!</f>
        <v>#REF!</v>
      </c>
      <c r="AH155" s="319" t="e">
        <f>+'8_MP'!#REF!</f>
        <v>#REF!</v>
      </c>
      <c r="AI155" s="319" t="e">
        <f>+'8_MP'!#REF!</f>
        <v>#REF!</v>
      </c>
      <c r="AJ155" s="319" t="e">
        <f>+'8_MP'!#REF!</f>
        <v>#REF!</v>
      </c>
      <c r="AK155" s="319" t="e">
        <f>+'8_MP'!#REF!</f>
        <v>#REF!</v>
      </c>
      <c r="AL155" s="319" t="e">
        <f>+'8_MP'!#REF!</f>
        <v>#REF!</v>
      </c>
      <c r="AN155" s="319" t="e">
        <f>+'8_MP'!#REF!</f>
        <v>#REF!</v>
      </c>
      <c r="AO155" s="319" t="e">
        <f>+'8_MP'!#REF!</f>
        <v>#REF!</v>
      </c>
      <c r="AP155" s="319" t="e">
        <f>+'8_MP'!#REF!</f>
        <v>#REF!</v>
      </c>
      <c r="AQ155" s="319" t="e">
        <f>+'8_MP'!#REF!</f>
        <v>#REF!</v>
      </c>
      <c r="AR155" s="319" t="e">
        <f>+'8_MP'!#REF!</f>
        <v>#REF!</v>
      </c>
      <c r="AS155" s="319" t="e">
        <f>+'8_MP'!#REF!</f>
        <v>#REF!</v>
      </c>
      <c r="AT155" s="319" t="e">
        <f>+'8_MP'!#REF!</f>
        <v>#REF!</v>
      </c>
      <c r="AU155" s="319" t="e">
        <f>+'8_MP'!#REF!</f>
        <v>#REF!</v>
      </c>
    </row>
    <row r="156" spans="1:47" ht="14.25" customHeight="1" outlineLevel="1" x14ac:dyDescent="0.35">
      <c r="A156" s="89" t="e">
        <f>+'8_MP'!#REF!</f>
        <v>#REF!</v>
      </c>
      <c r="B156" s="91" t="e">
        <f>+'8_MP'!#REF!</f>
        <v>#REF!</v>
      </c>
      <c r="C156" s="98" t="e">
        <f>+'8_MP'!#REF!</f>
        <v>#REF!</v>
      </c>
      <c r="D156" s="319"/>
      <c r="E156" s="319"/>
      <c r="F156" s="319"/>
      <c r="G156" s="319"/>
      <c r="H156" s="319"/>
      <c r="I156" s="319"/>
      <c r="J156" s="319">
        <f t="shared" si="89"/>
        <v>0</v>
      </c>
      <c r="K156" s="319"/>
      <c r="L156" s="319"/>
      <c r="M156" s="319"/>
      <c r="N156" s="319"/>
      <c r="O156" s="319"/>
      <c r="P156" s="319"/>
      <c r="Q156" s="319"/>
      <c r="R156" s="319"/>
      <c r="S156" s="319"/>
      <c r="T156" s="319"/>
      <c r="U156" s="319"/>
      <c r="V156" s="319" t="e">
        <f>+$C$156*40%</f>
        <v>#REF!</v>
      </c>
      <c r="W156" s="319" t="e">
        <f t="shared" si="91"/>
        <v>#REF!</v>
      </c>
      <c r="X156" s="319" t="e">
        <f>+'8_MP'!#REF!</f>
        <v>#REF!</v>
      </c>
      <c r="Y156" s="319" t="e">
        <f>+'8_MP'!#REF!</f>
        <v>#REF!</v>
      </c>
      <c r="Z156" s="319" t="e">
        <f>+'8_MP'!#REF!</f>
        <v>#REF!</v>
      </c>
      <c r="AA156" s="319" t="e">
        <f>+'8_MP'!#REF!</f>
        <v>#REF!</v>
      </c>
      <c r="AB156" s="319" t="e">
        <f>+'8_MP'!#REF!</f>
        <v>#REF!</v>
      </c>
      <c r="AC156" s="319" t="e">
        <f>+'8_MP'!#REF!</f>
        <v>#REF!</v>
      </c>
      <c r="AE156" s="319" t="e">
        <f>+'8_MP'!#REF!</f>
        <v>#REF!</v>
      </c>
      <c r="AF156" s="319" t="e">
        <f>+'8_MP'!#REF!</f>
        <v>#REF!</v>
      </c>
      <c r="AG156" s="319" t="e">
        <f>+'8_MP'!#REF!</f>
        <v>#REF!</v>
      </c>
      <c r="AH156" s="319" t="e">
        <f>+'8_MP'!#REF!</f>
        <v>#REF!</v>
      </c>
      <c r="AI156" s="319" t="e">
        <f>+'8_MP'!#REF!</f>
        <v>#REF!</v>
      </c>
      <c r="AJ156" s="319" t="e">
        <f>+'8_MP'!#REF!</f>
        <v>#REF!</v>
      </c>
      <c r="AK156" s="319" t="e">
        <f>+'8_MP'!#REF!</f>
        <v>#REF!</v>
      </c>
      <c r="AL156" s="319" t="e">
        <f>+'8_MP'!#REF!</f>
        <v>#REF!</v>
      </c>
      <c r="AN156" s="319" t="e">
        <f>+'8_MP'!#REF!</f>
        <v>#REF!</v>
      </c>
      <c r="AO156" s="319" t="e">
        <f>+'8_MP'!#REF!</f>
        <v>#REF!</v>
      </c>
      <c r="AP156" s="319" t="e">
        <f>+'8_MP'!#REF!</f>
        <v>#REF!</v>
      </c>
      <c r="AQ156" s="319" t="e">
        <f>+'8_MP'!#REF!</f>
        <v>#REF!</v>
      </c>
      <c r="AR156" s="319" t="e">
        <f>+'8_MP'!#REF!</f>
        <v>#REF!</v>
      </c>
      <c r="AS156" s="319" t="e">
        <f>+'8_MP'!#REF!</f>
        <v>#REF!</v>
      </c>
      <c r="AT156" s="319" t="e">
        <f>+'8_MP'!#REF!</f>
        <v>#REF!</v>
      </c>
      <c r="AU156" s="319" t="e">
        <f>+'8_MP'!#REF!</f>
        <v>#REF!</v>
      </c>
    </row>
    <row r="157" spans="1:47" ht="14.25" customHeight="1" outlineLevel="1" x14ac:dyDescent="0.35">
      <c r="A157" s="322" t="e">
        <f>+'8_MP'!#REF!</f>
        <v>#REF!</v>
      </c>
      <c r="B157" s="323" t="e">
        <f>+'8_MP'!#REF!</f>
        <v>#REF!</v>
      </c>
      <c r="C157" s="336" t="e">
        <f>+'8_MP'!#REF!</f>
        <v>#REF!</v>
      </c>
      <c r="D157" s="324">
        <f t="shared" ref="D157:I157" si="102">SUM(D158:D159)</f>
        <v>0</v>
      </c>
      <c r="E157" s="324">
        <f t="shared" si="102"/>
        <v>0</v>
      </c>
      <c r="F157" s="324">
        <f t="shared" si="102"/>
        <v>0</v>
      </c>
      <c r="G157" s="324">
        <f t="shared" si="102"/>
        <v>0</v>
      </c>
      <c r="H157" s="324">
        <f t="shared" si="102"/>
        <v>0</v>
      </c>
      <c r="I157" s="324">
        <f t="shared" si="102"/>
        <v>0</v>
      </c>
      <c r="J157" s="324">
        <f t="shared" si="89"/>
        <v>0</v>
      </c>
      <c r="K157" s="324">
        <f t="shared" ref="K157:V157" si="103">SUM(K158:K159)</f>
        <v>0</v>
      </c>
      <c r="L157" s="324">
        <f t="shared" si="103"/>
        <v>0</v>
      </c>
      <c r="M157" s="324">
        <f t="shared" si="103"/>
        <v>0</v>
      </c>
      <c r="N157" s="324">
        <f t="shared" si="103"/>
        <v>0</v>
      </c>
      <c r="O157" s="324">
        <f t="shared" si="103"/>
        <v>0</v>
      </c>
      <c r="P157" s="324">
        <f t="shared" si="103"/>
        <v>0</v>
      </c>
      <c r="Q157" s="324">
        <f t="shared" si="103"/>
        <v>0</v>
      </c>
      <c r="R157" s="324">
        <f t="shared" si="103"/>
        <v>0</v>
      </c>
      <c r="S157" s="324">
        <f t="shared" si="103"/>
        <v>0</v>
      </c>
      <c r="T157" s="324">
        <f t="shared" si="103"/>
        <v>0</v>
      </c>
      <c r="U157" s="324">
        <f t="shared" si="103"/>
        <v>0</v>
      </c>
      <c r="V157" s="324">
        <f t="shared" si="103"/>
        <v>0</v>
      </c>
      <c r="W157" s="324">
        <f t="shared" si="91"/>
        <v>0</v>
      </c>
      <c r="X157" s="324" t="e">
        <f>+'8_MP'!#REF!</f>
        <v>#REF!</v>
      </c>
      <c r="Y157" s="324" t="e">
        <f>+'8_MP'!#REF!</f>
        <v>#REF!</v>
      </c>
      <c r="Z157" s="324" t="e">
        <f>+'8_MP'!#REF!</f>
        <v>#REF!</v>
      </c>
      <c r="AA157" s="324" t="e">
        <f>+'8_MP'!#REF!</f>
        <v>#REF!</v>
      </c>
      <c r="AB157" s="324" t="e">
        <f>+'8_MP'!#REF!</f>
        <v>#REF!</v>
      </c>
      <c r="AC157" s="324" t="e">
        <f>+'8_MP'!#REF!</f>
        <v>#REF!</v>
      </c>
      <c r="AE157" s="324" t="e">
        <f>+'8_MP'!#REF!</f>
        <v>#REF!</v>
      </c>
      <c r="AF157" s="324" t="e">
        <f>+'8_MP'!#REF!</f>
        <v>#REF!</v>
      </c>
      <c r="AG157" s="324" t="e">
        <f>+'8_MP'!#REF!</f>
        <v>#REF!</v>
      </c>
      <c r="AH157" s="324" t="e">
        <f>+'8_MP'!#REF!</f>
        <v>#REF!</v>
      </c>
      <c r="AI157" s="324" t="e">
        <f>+'8_MP'!#REF!</f>
        <v>#REF!</v>
      </c>
      <c r="AJ157" s="324" t="e">
        <f>+'8_MP'!#REF!</f>
        <v>#REF!</v>
      </c>
      <c r="AK157" s="324" t="e">
        <f>+'8_MP'!#REF!</f>
        <v>#REF!</v>
      </c>
      <c r="AL157" s="324" t="e">
        <f>+'8_MP'!#REF!</f>
        <v>#REF!</v>
      </c>
      <c r="AN157" s="324" t="e">
        <f>+'8_MP'!#REF!</f>
        <v>#REF!</v>
      </c>
      <c r="AO157" s="324" t="e">
        <f>+'8_MP'!#REF!</f>
        <v>#REF!</v>
      </c>
      <c r="AP157" s="324" t="e">
        <f>+'8_MP'!#REF!</f>
        <v>#REF!</v>
      </c>
      <c r="AQ157" s="324" t="e">
        <f>+'8_MP'!#REF!</f>
        <v>#REF!</v>
      </c>
      <c r="AR157" s="324" t="e">
        <f>+'8_MP'!#REF!</f>
        <v>#REF!</v>
      </c>
      <c r="AS157" s="324" t="e">
        <f>+'8_MP'!#REF!</f>
        <v>#REF!</v>
      </c>
      <c r="AT157" s="324" t="e">
        <f>+'8_MP'!#REF!</f>
        <v>#REF!</v>
      </c>
      <c r="AU157" s="324" t="e">
        <f>+'8_MP'!#REF!</f>
        <v>#REF!</v>
      </c>
    </row>
    <row r="158" spans="1:47" ht="14.25" customHeight="1" outlineLevel="1" x14ac:dyDescent="0.35">
      <c r="A158" s="89" t="e">
        <f>+'8_MP'!#REF!</f>
        <v>#REF!</v>
      </c>
      <c r="B158" s="91" t="e">
        <f>+'8_MP'!#REF!</f>
        <v>#REF!</v>
      </c>
      <c r="C158" s="98" t="e">
        <f>+'8_MP'!#REF!</f>
        <v>#REF!</v>
      </c>
      <c r="D158" s="319"/>
      <c r="E158" s="319"/>
      <c r="F158" s="319"/>
      <c r="G158" s="319"/>
      <c r="H158" s="319"/>
      <c r="I158" s="319"/>
      <c r="J158" s="319">
        <f t="shared" si="89"/>
        <v>0</v>
      </c>
      <c r="K158" s="319"/>
      <c r="L158" s="319"/>
      <c r="M158" s="319"/>
      <c r="N158" s="319"/>
      <c r="O158" s="319"/>
      <c r="P158" s="319"/>
      <c r="Q158" s="319"/>
      <c r="R158" s="319"/>
      <c r="S158" s="319"/>
      <c r="T158" s="319"/>
      <c r="U158" s="319"/>
      <c r="V158" s="319"/>
      <c r="W158" s="319">
        <f t="shared" si="91"/>
        <v>0</v>
      </c>
      <c r="X158" s="319" t="e">
        <f>+'8_MP'!#REF!</f>
        <v>#REF!</v>
      </c>
      <c r="Y158" s="319" t="e">
        <f>+'8_MP'!#REF!</f>
        <v>#REF!</v>
      </c>
      <c r="Z158" s="319" t="e">
        <f>+'8_MP'!#REF!</f>
        <v>#REF!</v>
      </c>
      <c r="AA158" s="319" t="e">
        <f>+'8_MP'!#REF!</f>
        <v>#REF!</v>
      </c>
      <c r="AB158" s="319" t="e">
        <f>+'8_MP'!#REF!</f>
        <v>#REF!</v>
      </c>
      <c r="AC158" s="319" t="e">
        <f>+'8_MP'!#REF!</f>
        <v>#REF!</v>
      </c>
      <c r="AE158" s="319" t="e">
        <f>+'8_MP'!#REF!</f>
        <v>#REF!</v>
      </c>
      <c r="AF158" s="319" t="e">
        <f>+'8_MP'!#REF!</f>
        <v>#REF!</v>
      </c>
      <c r="AG158" s="319" t="e">
        <f>+'8_MP'!#REF!</f>
        <v>#REF!</v>
      </c>
      <c r="AH158" s="319" t="e">
        <f>+'8_MP'!#REF!</f>
        <v>#REF!</v>
      </c>
      <c r="AI158" s="319" t="e">
        <f>+'8_MP'!#REF!</f>
        <v>#REF!</v>
      </c>
      <c r="AJ158" s="319" t="e">
        <f>+'8_MP'!#REF!</f>
        <v>#REF!</v>
      </c>
      <c r="AK158" s="319" t="e">
        <f>+'8_MP'!#REF!</f>
        <v>#REF!</v>
      </c>
      <c r="AL158" s="319" t="e">
        <f>+'8_MP'!#REF!</f>
        <v>#REF!</v>
      </c>
      <c r="AN158" s="319" t="e">
        <f>+'8_MP'!#REF!</f>
        <v>#REF!</v>
      </c>
      <c r="AO158" s="319" t="e">
        <f>+'8_MP'!#REF!</f>
        <v>#REF!</v>
      </c>
      <c r="AP158" s="319" t="e">
        <f>+'8_MP'!#REF!</f>
        <v>#REF!</v>
      </c>
      <c r="AQ158" s="319" t="e">
        <f>+'8_MP'!#REF!</f>
        <v>#REF!</v>
      </c>
      <c r="AR158" s="319" t="e">
        <f>+'8_MP'!#REF!</f>
        <v>#REF!</v>
      </c>
      <c r="AS158" s="319" t="e">
        <f>+'8_MP'!#REF!</f>
        <v>#REF!</v>
      </c>
      <c r="AT158" s="319" t="e">
        <f>+'8_MP'!#REF!</f>
        <v>#REF!</v>
      </c>
      <c r="AU158" s="319" t="e">
        <f>+'8_MP'!#REF!</f>
        <v>#REF!</v>
      </c>
    </row>
    <row r="159" spans="1:47" ht="14.25" customHeight="1" outlineLevel="1" x14ac:dyDescent="0.35">
      <c r="A159" s="89" t="e">
        <f>+'8_MP'!#REF!</f>
        <v>#REF!</v>
      </c>
      <c r="B159" s="91" t="e">
        <f>+'8_MP'!#REF!</f>
        <v>#REF!</v>
      </c>
      <c r="C159" s="98" t="e">
        <f>+'8_MP'!#REF!</f>
        <v>#REF!</v>
      </c>
      <c r="D159" s="319"/>
      <c r="E159" s="319"/>
      <c r="F159" s="319"/>
      <c r="G159" s="319"/>
      <c r="H159" s="319"/>
      <c r="I159" s="319"/>
      <c r="J159" s="319">
        <f t="shared" si="89"/>
        <v>0</v>
      </c>
      <c r="K159" s="319"/>
      <c r="L159" s="319"/>
      <c r="M159" s="319"/>
      <c r="N159" s="319"/>
      <c r="O159" s="319"/>
      <c r="P159" s="319"/>
      <c r="Q159" s="319"/>
      <c r="R159" s="319"/>
      <c r="S159" s="319"/>
      <c r="T159" s="319"/>
      <c r="U159" s="319"/>
      <c r="V159" s="319"/>
      <c r="W159" s="319">
        <f t="shared" si="91"/>
        <v>0</v>
      </c>
      <c r="X159" s="319" t="e">
        <f>+'8_MP'!#REF!</f>
        <v>#REF!</v>
      </c>
      <c r="Y159" s="319" t="e">
        <f>+'8_MP'!#REF!</f>
        <v>#REF!</v>
      </c>
      <c r="Z159" s="319" t="e">
        <f>+'8_MP'!#REF!</f>
        <v>#REF!</v>
      </c>
      <c r="AA159" s="319" t="e">
        <f>+'8_MP'!#REF!</f>
        <v>#REF!</v>
      </c>
      <c r="AB159" s="319" t="e">
        <f>+'8_MP'!#REF!</f>
        <v>#REF!</v>
      </c>
      <c r="AC159" s="319" t="e">
        <f>+'8_MP'!#REF!</f>
        <v>#REF!</v>
      </c>
      <c r="AE159" s="319" t="e">
        <f>+'8_MP'!#REF!</f>
        <v>#REF!</v>
      </c>
      <c r="AF159" s="319" t="e">
        <f>+'8_MP'!#REF!</f>
        <v>#REF!</v>
      </c>
      <c r="AG159" s="319" t="e">
        <f>+'8_MP'!#REF!</f>
        <v>#REF!</v>
      </c>
      <c r="AH159" s="319" t="e">
        <f>+'8_MP'!#REF!</f>
        <v>#REF!</v>
      </c>
      <c r="AI159" s="319" t="e">
        <f>+'8_MP'!#REF!</f>
        <v>#REF!</v>
      </c>
      <c r="AJ159" s="319" t="e">
        <f>+'8_MP'!#REF!</f>
        <v>#REF!</v>
      </c>
      <c r="AK159" s="319" t="e">
        <f>+'8_MP'!#REF!</f>
        <v>#REF!</v>
      </c>
      <c r="AL159" s="319" t="e">
        <f>+'8_MP'!#REF!</f>
        <v>#REF!</v>
      </c>
      <c r="AN159" s="319" t="e">
        <f>+'8_MP'!#REF!</f>
        <v>#REF!</v>
      </c>
      <c r="AO159" s="319" t="e">
        <f>+'8_MP'!#REF!</f>
        <v>#REF!</v>
      </c>
      <c r="AP159" s="319" t="e">
        <f>+'8_MP'!#REF!</f>
        <v>#REF!</v>
      </c>
      <c r="AQ159" s="319" t="e">
        <f>+'8_MP'!#REF!</f>
        <v>#REF!</v>
      </c>
      <c r="AR159" s="319" t="e">
        <f>+'8_MP'!#REF!</f>
        <v>#REF!</v>
      </c>
      <c r="AS159" s="319" t="e">
        <f>+'8_MP'!#REF!</f>
        <v>#REF!</v>
      </c>
      <c r="AT159" s="319" t="e">
        <f>+'8_MP'!#REF!</f>
        <v>#REF!</v>
      </c>
      <c r="AU159" s="319" t="e">
        <f>+'8_MP'!#REF!</f>
        <v>#REF!</v>
      </c>
    </row>
    <row r="160" spans="1:47" ht="14.25" customHeight="1" outlineLevel="1" x14ac:dyDescent="0.35">
      <c r="A160" s="326" t="e">
        <f>+'8_MP'!#REF!</f>
        <v>#REF!</v>
      </c>
      <c r="B160" s="327" t="e">
        <f>+'8_MP'!#REF!</f>
        <v>#REF!</v>
      </c>
      <c r="C160" s="328" t="e">
        <f>+'8_MP'!#REF!</f>
        <v>#REF!</v>
      </c>
      <c r="D160" s="328">
        <f t="shared" ref="D160:I160" si="104">+D161+D165</f>
        <v>0</v>
      </c>
      <c r="E160" s="328">
        <f t="shared" si="104"/>
        <v>0</v>
      </c>
      <c r="F160" s="328">
        <f t="shared" si="104"/>
        <v>0</v>
      </c>
      <c r="G160" s="328">
        <f t="shared" si="104"/>
        <v>0</v>
      </c>
      <c r="H160" s="328">
        <f t="shared" si="104"/>
        <v>0</v>
      </c>
      <c r="I160" s="328">
        <f t="shared" si="104"/>
        <v>0</v>
      </c>
      <c r="J160" s="328">
        <f t="shared" si="89"/>
        <v>0</v>
      </c>
      <c r="K160" s="328">
        <f t="shared" ref="K160:V160" si="105">+K161+K165</f>
        <v>0</v>
      </c>
      <c r="L160" s="328">
        <f t="shared" si="105"/>
        <v>0</v>
      </c>
      <c r="M160" s="328">
        <f t="shared" si="105"/>
        <v>0</v>
      </c>
      <c r="N160" s="328">
        <f t="shared" si="105"/>
        <v>0</v>
      </c>
      <c r="O160" s="328">
        <f t="shared" si="105"/>
        <v>0</v>
      </c>
      <c r="P160" s="328">
        <f t="shared" si="105"/>
        <v>0</v>
      </c>
      <c r="Q160" s="328">
        <f t="shared" si="105"/>
        <v>0</v>
      </c>
      <c r="R160" s="328">
        <f t="shared" si="105"/>
        <v>0</v>
      </c>
      <c r="S160" s="328">
        <f t="shared" si="105"/>
        <v>0</v>
      </c>
      <c r="T160" s="328">
        <f t="shared" si="105"/>
        <v>0</v>
      </c>
      <c r="U160" s="328">
        <f t="shared" si="105"/>
        <v>0</v>
      </c>
      <c r="V160" s="328" t="e">
        <f t="shared" si="105"/>
        <v>#REF!</v>
      </c>
      <c r="W160" s="328" t="e">
        <f t="shared" si="91"/>
        <v>#REF!</v>
      </c>
      <c r="X160" s="328" t="e">
        <f>+'8_MP'!#REF!</f>
        <v>#REF!</v>
      </c>
      <c r="Y160" s="328" t="e">
        <f>+'8_MP'!#REF!</f>
        <v>#REF!</v>
      </c>
      <c r="Z160" s="328" t="e">
        <f>+'8_MP'!#REF!</f>
        <v>#REF!</v>
      </c>
      <c r="AA160" s="328" t="e">
        <f>+'8_MP'!#REF!</f>
        <v>#REF!</v>
      </c>
      <c r="AB160" s="328" t="e">
        <f>+'8_MP'!#REF!</f>
        <v>#REF!</v>
      </c>
      <c r="AC160" s="328" t="e">
        <f>+'8_MP'!#REF!</f>
        <v>#REF!</v>
      </c>
      <c r="AE160" s="328" t="e">
        <f>+'8_MP'!#REF!</f>
        <v>#REF!</v>
      </c>
      <c r="AF160" s="328" t="e">
        <f>+'8_MP'!#REF!</f>
        <v>#REF!</v>
      </c>
      <c r="AG160" s="328" t="e">
        <f>+'8_MP'!#REF!</f>
        <v>#REF!</v>
      </c>
      <c r="AH160" s="328" t="e">
        <f>+'8_MP'!#REF!</f>
        <v>#REF!</v>
      </c>
      <c r="AI160" s="328" t="e">
        <f>+'8_MP'!#REF!</f>
        <v>#REF!</v>
      </c>
      <c r="AJ160" s="328" t="e">
        <f>+'8_MP'!#REF!</f>
        <v>#REF!</v>
      </c>
      <c r="AK160" s="328" t="e">
        <f>+'8_MP'!#REF!</f>
        <v>#REF!</v>
      </c>
      <c r="AL160" s="328" t="e">
        <f>+'8_MP'!#REF!</f>
        <v>#REF!</v>
      </c>
      <c r="AN160" s="328" t="e">
        <f>+'8_MP'!#REF!</f>
        <v>#REF!</v>
      </c>
      <c r="AO160" s="328" t="e">
        <f>+'8_MP'!#REF!</f>
        <v>#REF!</v>
      </c>
      <c r="AP160" s="328" t="e">
        <f>+'8_MP'!#REF!</f>
        <v>#REF!</v>
      </c>
      <c r="AQ160" s="328" t="e">
        <f>+'8_MP'!#REF!</f>
        <v>#REF!</v>
      </c>
      <c r="AR160" s="328" t="e">
        <f>+'8_MP'!#REF!</f>
        <v>#REF!</v>
      </c>
      <c r="AS160" s="328" t="e">
        <f>+'8_MP'!#REF!</f>
        <v>#REF!</v>
      </c>
      <c r="AT160" s="328" t="e">
        <f>+'8_MP'!#REF!</f>
        <v>#REF!</v>
      </c>
      <c r="AU160" s="328" t="e">
        <f>+'8_MP'!#REF!</f>
        <v>#REF!</v>
      </c>
    </row>
    <row r="161" spans="1:47" ht="14.25" customHeight="1" outlineLevel="1" x14ac:dyDescent="0.35">
      <c r="A161" s="322" t="e">
        <f>+'8_MP'!#REF!</f>
        <v>#REF!</v>
      </c>
      <c r="B161" s="323" t="e">
        <f>+'8_MP'!#REF!</f>
        <v>#REF!</v>
      </c>
      <c r="C161" s="336" t="e">
        <f>+'8_MP'!#REF!</f>
        <v>#REF!</v>
      </c>
      <c r="D161" s="324">
        <f t="shared" ref="D161:I161" si="106">SUM(D162:D164)</f>
        <v>0</v>
      </c>
      <c r="E161" s="324">
        <f t="shared" si="106"/>
        <v>0</v>
      </c>
      <c r="F161" s="324">
        <f t="shared" si="106"/>
        <v>0</v>
      </c>
      <c r="G161" s="324">
        <f t="shared" si="106"/>
        <v>0</v>
      </c>
      <c r="H161" s="324">
        <f t="shared" si="106"/>
        <v>0</v>
      </c>
      <c r="I161" s="324">
        <f t="shared" si="106"/>
        <v>0</v>
      </c>
      <c r="J161" s="324">
        <f t="shared" si="89"/>
        <v>0</v>
      </c>
      <c r="K161" s="324">
        <f t="shared" ref="K161:V161" si="107">SUM(K162:K164)</f>
        <v>0</v>
      </c>
      <c r="L161" s="324">
        <f t="shared" si="107"/>
        <v>0</v>
      </c>
      <c r="M161" s="324">
        <f t="shared" si="107"/>
        <v>0</v>
      </c>
      <c r="N161" s="324">
        <f t="shared" si="107"/>
        <v>0</v>
      </c>
      <c r="O161" s="324">
        <f t="shared" si="107"/>
        <v>0</v>
      </c>
      <c r="P161" s="324">
        <f t="shared" si="107"/>
        <v>0</v>
      </c>
      <c r="Q161" s="324">
        <f t="shared" si="107"/>
        <v>0</v>
      </c>
      <c r="R161" s="324">
        <f t="shared" si="107"/>
        <v>0</v>
      </c>
      <c r="S161" s="324">
        <f t="shared" si="107"/>
        <v>0</v>
      </c>
      <c r="T161" s="324">
        <f t="shared" si="107"/>
        <v>0</v>
      </c>
      <c r="U161" s="324">
        <f t="shared" si="107"/>
        <v>0</v>
      </c>
      <c r="V161" s="324" t="e">
        <f t="shared" si="107"/>
        <v>#REF!</v>
      </c>
      <c r="W161" s="324" t="e">
        <f t="shared" si="91"/>
        <v>#REF!</v>
      </c>
      <c r="X161" s="324" t="e">
        <f>+'8_MP'!#REF!</f>
        <v>#REF!</v>
      </c>
      <c r="Y161" s="324" t="e">
        <f>+'8_MP'!#REF!</f>
        <v>#REF!</v>
      </c>
      <c r="Z161" s="324" t="e">
        <f>+'8_MP'!#REF!</f>
        <v>#REF!</v>
      </c>
      <c r="AA161" s="324" t="e">
        <f>+'8_MP'!#REF!</f>
        <v>#REF!</v>
      </c>
      <c r="AB161" s="324" t="e">
        <f>+'8_MP'!#REF!</f>
        <v>#REF!</v>
      </c>
      <c r="AC161" s="324" t="e">
        <f>+'8_MP'!#REF!</f>
        <v>#REF!</v>
      </c>
      <c r="AE161" s="324" t="e">
        <f>+'8_MP'!#REF!</f>
        <v>#REF!</v>
      </c>
      <c r="AF161" s="324" t="e">
        <f>+'8_MP'!#REF!</f>
        <v>#REF!</v>
      </c>
      <c r="AG161" s="324" t="e">
        <f>+'8_MP'!#REF!</f>
        <v>#REF!</v>
      </c>
      <c r="AH161" s="324" t="e">
        <f>+'8_MP'!#REF!</f>
        <v>#REF!</v>
      </c>
      <c r="AI161" s="324" t="e">
        <f>+'8_MP'!#REF!</f>
        <v>#REF!</v>
      </c>
      <c r="AJ161" s="324" t="e">
        <f>+'8_MP'!#REF!</f>
        <v>#REF!</v>
      </c>
      <c r="AK161" s="324" t="e">
        <f>+'8_MP'!#REF!</f>
        <v>#REF!</v>
      </c>
      <c r="AL161" s="324" t="e">
        <f>+'8_MP'!#REF!</f>
        <v>#REF!</v>
      </c>
      <c r="AN161" s="324" t="e">
        <f>+'8_MP'!#REF!</f>
        <v>#REF!</v>
      </c>
      <c r="AO161" s="324" t="e">
        <f>+'8_MP'!#REF!</f>
        <v>#REF!</v>
      </c>
      <c r="AP161" s="324" t="e">
        <f>+'8_MP'!#REF!</f>
        <v>#REF!</v>
      </c>
      <c r="AQ161" s="324" t="e">
        <f>+'8_MP'!#REF!</f>
        <v>#REF!</v>
      </c>
      <c r="AR161" s="324" t="e">
        <f>+'8_MP'!#REF!</f>
        <v>#REF!</v>
      </c>
      <c r="AS161" s="324" t="e">
        <f>+'8_MP'!#REF!</f>
        <v>#REF!</v>
      </c>
      <c r="AT161" s="324" t="e">
        <f>+'8_MP'!#REF!</f>
        <v>#REF!</v>
      </c>
      <c r="AU161" s="324" t="e">
        <f>+'8_MP'!#REF!</f>
        <v>#REF!</v>
      </c>
    </row>
    <row r="162" spans="1:47" ht="14.25" customHeight="1" outlineLevel="1" x14ac:dyDescent="0.35">
      <c r="A162" s="89" t="e">
        <f>+'8_MP'!#REF!</f>
        <v>#REF!</v>
      </c>
      <c r="B162" s="91" t="e">
        <f>+'8_MP'!#REF!</f>
        <v>#REF!</v>
      </c>
      <c r="C162" s="98" t="e">
        <f>+'8_MP'!#REF!</f>
        <v>#REF!</v>
      </c>
      <c r="D162" s="319"/>
      <c r="E162" s="319"/>
      <c r="F162" s="319"/>
      <c r="G162" s="319"/>
      <c r="H162" s="319"/>
      <c r="I162" s="319"/>
      <c r="J162" s="319">
        <f t="shared" si="89"/>
        <v>0</v>
      </c>
      <c r="K162" s="319"/>
      <c r="L162" s="319"/>
      <c r="M162" s="319"/>
      <c r="N162" s="319"/>
      <c r="O162" s="319"/>
      <c r="P162" s="319"/>
      <c r="Q162" s="319"/>
      <c r="R162" s="319"/>
      <c r="S162" s="319"/>
      <c r="T162" s="319"/>
      <c r="U162" s="319"/>
      <c r="V162" s="319" t="e">
        <f>+$C$162*40%</f>
        <v>#REF!</v>
      </c>
      <c r="W162" s="319" t="e">
        <f t="shared" si="91"/>
        <v>#REF!</v>
      </c>
      <c r="X162" s="319" t="e">
        <f>+'8_MP'!#REF!</f>
        <v>#REF!</v>
      </c>
      <c r="Y162" s="319" t="e">
        <f>+'8_MP'!#REF!</f>
        <v>#REF!</v>
      </c>
      <c r="Z162" s="319" t="e">
        <f>+'8_MP'!#REF!</f>
        <v>#REF!</v>
      </c>
      <c r="AA162" s="319" t="e">
        <f>+'8_MP'!#REF!</f>
        <v>#REF!</v>
      </c>
      <c r="AB162" s="319" t="e">
        <f>+'8_MP'!#REF!</f>
        <v>#REF!</v>
      </c>
      <c r="AC162" s="319" t="e">
        <f>+'8_MP'!#REF!</f>
        <v>#REF!</v>
      </c>
      <c r="AE162" s="319" t="e">
        <f>+'8_MP'!#REF!</f>
        <v>#REF!</v>
      </c>
      <c r="AF162" s="319" t="e">
        <f>+'8_MP'!#REF!</f>
        <v>#REF!</v>
      </c>
      <c r="AG162" s="319" t="e">
        <f>+'8_MP'!#REF!</f>
        <v>#REF!</v>
      </c>
      <c r="AH162" s="319" t="e">
        <f>+'8_MP'!#REF!</f>
        <v>#REF!</v>
      </c>
      <c r="AI162" s="319" t="e">
        <f>+'8_MP'!#REF!</f>
        <v>#REF!</v>
      </c>
      <c r="AJ162" s="319" t="e">
        <f>+'8_MP'!#REF!</f>
        <v>#REF!</v>
      </c>
      <c r="AK162" s="319" t="e">
        <f>+'8_MP'!#REF!</f>
        <v>#REF!</v>
      </c>
      <c r="AL162" s="319" t="e">
        <f>+'8_MP'!#REF!</f>
        <v>#REF!</v>
      </c>
      <c r="AN162" s="319" t="e">
        <f>+'8_MP'!#REF!</f>
        <v>#REF!</v>
      </c>
      <c r="AO162" s="319" t="e">
        <f>+'8_MP'!#REF!</f>
        <v>#REF!</v>
      </c>
      <c r="AP162" s="319" t="e">
        <f>+'8_MP'!#REF!</f>
        <v>#REF!</v>
      </c>
      <c r="AQ162" s="319" t="e">
        <f>+'8_MP'!#REF!</f>
        <v>#REF!</v>
      </c>
      <c r="AR162" s="319" t="e">
        <f>+'8_MP'!#REF!</f>
        <v>#REF!</v>
      </c>
      <c r="AS162" s="319" t="e">
        <f>+'8_MP'!#REF!</f>
        <v>#REF!</v>
      </c>
      <c r="AT162" s="319" t="e">
        <f>+'8_MP'!#REF!</f>
        <v>#REF!</v>
      </c>
      <c r="AU162" s="319" t="e">
        <f>+'8_MP'!#REF!</f>
        <v>#REF!</v>
      </c>
    </row>
    <row r="163" spans="1:47" ht="14.25" customHeight="1" outlineLevel="1" x14ac:dyDescent="0.35">
      <c r="A163" s="89" t="e">
        <f>+'8_MP'!#REF!</f>
        <v>#REF!</v>
      </c>
      <c r="B163" s="91" t="e">
        <f>+'8_MP'!#REF!</f>
        <v>#REF!</v>
      </c>
      <c r="C163" s="98" t="e">
        <f>+'8_MP'!#REF!</f>
        <v>#REF!</v>
      </c>
      <c r="D163" s="319"/>
      <c r="E163" s="319"/>
      <c r="F163" s="319"/>
      <c r="G163" s="319"/>
      <c r="H163" s="319"/>
      <c r="I163" s="319"/>
      <c r="J163" s="319">
        <f t="shared" si="89"/>
        <v>0</v>
      </c>
      <c r="K163" s="319"/>
      <c r="L163" s="319"/>
      <c r="M163" s="319"/>
      <c r="N163" s="319"/>
      <c r="O163" s="319"/>
      <c r="P163" s="319"/>
      <c r="Q163" s="319"/>
      <c r="R163" s="319"/>
      <c r="S163" s="319"/>
      <c r="T163" s="319"/>
      <c r="U163" s="319"/>
      <c r="V163" s="319" t="e">
        <f>+$C$163*40%</f>
        <v>#REF!</v>
      </c>
      <c r="W163" s="319" t="e">
        <f t="shared" si="91"/>
        <v>#REF!</v>
      </c>
      <c r="X163" s="319" t="e">
        <f>+'8_MP'!#REF!</f>
        <v>#REF!</v>
      </c>
      <c r="Y163" s="319" t="e">
        <f>+'8_MP'!#REF!</f>
        <v>#REF!</v>
      </c>
      <c r="Z163" s="319" t="e">
        <f>+'8_MP'!#REF!</f>
        <v>#REF!</v>
      </c>
      <c r="AA163" s="319" t="e">
        <f>+'8_MP'!#REF!</f>
        <v>#REF!</v>
      </c>
      <c r="AB163" s="319" t="e">
        <f>+'8_MP'!#REF!</f>
        <v>#REF!</v>
      </c>
      <c r="AC163" s="319" t="e">
        <f>+'8_MP'!#REF!</f>
        <v>#REF!</v>
      </c>
      <c r="AE163" s="319" t="e">
        <f>+'8_MP'!#REF!</f>
        <v>#REF!</v>
      </c>
      <c r="AF163" s="319" t="e">
        <f>+'8_MP'!#REF!</f>
        <v>#REF!</v>
      </c>
      <c r="AG163" s="319" t="e">
        <f>+'8_MP'!#REF!</f>
        <v>#REF!</v>
      </c>
      <c r="AH163" s="319" t="e">
        <f>+'8_MP'!#REF!</f>
        <v>#REF!</v>
      </c>
      <c r="AI163" s="319" t="e">
        <f>+'8_MP'!#REF!</f>
        <v>#REF!</v>
      </c>
      <c r="AJ163" s="319" t="e">
        <f>+'8_MP'!#REF!</f>
        <v>#REF!</v>
      </c>
      <c r="AK163" s="319" t="e">
        <f>+'8_MP'!#REF!</f>
        <v>#REF!</v>
      </c>
      <c r="AL163" s="319" t="e">
        <f>+'8_MP'!#REF!</f>
        <v>#REF!</v>
      </c>
      <c r="AN163" s="319" t="e">
        <f>+'8_MP'!#REF!</f>
        <v>#REF!</v>
      </c>
      <c r="AO163" s="319" t="e">
        <f>+'8_MP'!#REF!</f>
        <v>#REF!</v>
      </c>
      <c r="AP163" s="319" t="e">
        <f>+'8_MP'!#REF!</f>
        <v>#REF!</v>
      </c>
      <c r="AQ163" s="319" t="e">
        <f>+'8_MP'!#REF!</f>
        <v>#REF!</v>
      </c>
      <c r="AR163" s="319" t="e">
        <f>+'8_MP'!#REF!</f>
        <v>#REF!</v>
      </c>
      <c r="AS163" s="319" t="e">
        <f>+'8_MP'!#REF!</f>
        <v>#REF!</v>
      </c>
      <c r="AT163" s="319" t="e">
        <f>+'8_MP'!#REF!</f>
        <v>#REF!</v>
      </c>
      <c r="AU163" s="319" t="e">
        <f>+'8_MP'!#REF!</f>
        <v>#REF!</v>
      </c>
    </row>
    <row r="164" spans="1:47" ht="14.25" customHeight="1" outlineLevel="1" x14ac:dyDescent="0.35">
      <c r="A164" s="89" t="e">
        <f>+'8_MP'!#REF!</f>
        <v>#REF!</v>
      </c>
      <c r="B164" s="91" t="e">
        <f>+'8_MP'!#REF!</f>
        <v>#REF!</v>
      </c>
      <c r="C164" s="98" t="e">
        <f>+'8_MP'!#REF!</f>
        <v>#REF!</v>
      </c>
      <c r="D164" s="319"/>
      <c r="E164" s="319"/>
      <c r="F164" s="319"/>
      <c r="G164" s="319"/>
      <c r="H164" s="319"/>
      <c r="I164" s="319"/>
      <c r="J164" s="319">
        <f t="shared" si="89"/>
        <v>0</v>
      </c>
      <c r="K164" s="319"/>
      <c r="L164" s="319"/>
      <c r="M164" s="319"/>
      <c r="N164" s="319"/>
      <c r="O164" s="319"/>
      <c r="P164" s="319"/>
      <c r="Q164" s="319"/>
      <c r="R164" s="319"/>
      <c r="S164" s="319"/>
      <c r="T164" s="319"/>
      <c r="U164" s="319"/>
      <c r="V164" s="319" t="e">
        <f>+$C$164*40%</f>
        <v>#REF!</v>
      </c>
      <c r="W164" s="319" t="e">
        <f t="shared" si="91"/>
        <v>#REF!</v>
      </c>
      <c r="X164" s="319" t="e">
        <f>+'8_MP'!#REF!</f>
        <v>#REF!</v>
      </c>
      <c r="Y164" s="319" t="e">
        <f>+'8_MP'!#REF!</f>
        <v>#REF!</v>
      </c>
      <c r="Z164" s="319" t="e">
        <f>+'8_MP'!#REF!</f>
        <v>#REF!</v>
      </c>
      <c r="AA164" s="319" t="e">
        <f>+'8_MP'!#REF!</f>
        <v>#REF!</v>
      </c>
      <c r="AB164" s="319" t="e">
        <f>+'8_MP'!#REF!</f>
        <v>#REF!</v>
      </c>
      <c r="AC164" s="319" t="e">
        <f>+'8_MP'!#REF!</f>
        <v>#REF!</v>
      </c>
      <c r="AE164" s="319" t="e">
        <f>+'8_MP'!#REF!</f>
        <v>#REF!</v>
      </c>
      <c r="AF164" s="319" t="e">
        <f>+'8_MP'!#REF!</f>
        <v>#REF!</v>
      </c>
      <c r="AG164" s="319" t="e">
        <f>+'8_MP'!#REF!</f>
        <v>#REF!</v>
      </c>
      <c r="AH164" s="319" t="e">
        <f>+'8_MP'!#REF!</f>
        <v>#REF!</v>
      </c>
      <c r="AI164" s="319" t="e">
        <f>+'8_MP'!#REF!</f>
        <v>#REF!</v>
      </c>
      <c r="AJ164" s="319" t="e">
        <f>+'8_MP'!#REF!</f>
        <v>#REF!</v>
      </c>
      <c r="AK164" s="319" t="e">
        <f>+'8_MP'!#REF!</f>
        <v>#REF!</v>
      </c>
      <c r="AL164" s="319" t="e">
        <f>+'8_MP'!#REF!</f>
        <v>#REF!</v>
      </c>
      <c r="AN164" s="319" t="e">
        <f>+'8_MP'!#REF!</f>
        <v>#REF!</v>
      </c>
      <c r="AO164" s="319" t="e">
        <f>+'8_MP'!#REF!</f>
        <v>#REF!</v>
      </c>
      <c r="AP164" s="319" t="e">
        <f>+'8_MP'!#REF!</f>
        <v>#REF!</v>
      </c>
      <c r="AQ164" s="319" t="e">
        <f>+'8_MP'!#REF!</f>
        <v>#REF!</v>
      </c>
      <c r="AR164" s="319" t="e">
        <f>+'8_MP'!#REF!</f>
        <v>#REF!</v>
      </c>
      <c r="AS164" s="319" t="e">
        <f>+'8_MP'!#REF!</f>
        <v>#REF!</v>
      </c>
      <c r="AT164" s="319" t="e">
        <f>+'8_MP'!#REF!</f>
        <v>#REF!</v>
      </c>
      <c r="AU164" s="319" t="e">
        <f>+'8_MP'!#REF!</f>
        <v>#REF!</v>
      </c>
    </row>
    <row r="165" spans="1:47" ht="14.25" customHeight="1" outlineLevel="1" x14ac:dyDescent="0.35">
      <c r="A165" s="322" t="e">
        <f>+'8_MP'!#REF!</f>
        <v>#REF!</v>
      </c>
      <c r="B165" s="323" t="e">
        <f>+'8_MP'!#REF!</f>
        <v>#REF!</v>
      </c>
      <c r="C165" s="336" t="e">
        <f>+'8_MP'!#REF!</f>
        <v>#REF!</v>
      </c>
      <c r="D165" s="324">
        <f t="shared" ref="D165:I165" si="108">SUM(D166:D167)</f>
        <v>0</v>
      </c>
      <c r="E165" s="324">
        <f t="shared" si="108"/>
        <v>0</v>
      </c>
      <c r="F165" s="324">
        <f t="shared" si="108"/>
        <v>0</v>
      </c>
      <c r="G165" s="324">
        <f t="shared" si="108"/>
        <v>0</v>
      </c>
      <c r="H165" s="324">
        <f t="shared" si="108"/>
        <v>0</v>
      </c>
      <c r="I165" s="324">
        <f t="shared" si="108"/>
        <v>0</v>
      </c>
      <c r="J165" s="324">
        <f t="shared" si="89"/>
        <v>0</v>
      </c>
      <c r="K165" s="324">
        <f t="shared" ref="K165:U165" si="109">SUM(K166:K167)</f>
        <v>0</v>
      </c>
      <c r="L165" s="324">
        <f t="shared" si="109"/>
        <v>0</v>
      </c>
      <c r="M165" s="324">
        <f t="shared" si="109"/>
        <v>0</v>
      </c>
      <c r="N165" s="324">
        <f t="shared" si="109"/>
        <v>0</v>
      </c>
      <c r="O165" s="324">
        <f t="shared" si="109"/>
        <v>0</v>
      </c>
      <c r="P165" s="324">
        <f t="shared" si="109"/>
        <v>0</v>
      </c>
      <c r="Q165" s="324">
        <f t="shared" si="109"/>
        <v>0</v>
      </c>
      <c r="R165" s="324">
        <f t="shared" si="109"/>
        <v>0</v>
      </c>
      <c r="S165" s="324">
        <f t="shared" si="109"/>
        <v>0</v>
      </c>
      <c r="T165" s="324">
        <f t="shared" si="109"/>
        <v>0</v>
      </c>
      <c r="U165" s="324">
        <f t="shared" si="109"/>
        <v>0</v>
      </c>
      <c r="V165" s="324"/>
      <c r="W165" s="324">
        <f t="shared" si="91"/>
        <v>0</v>
      </c>
      <c r="X165" s="324" t="e">
        <f>+'8_MP'!#REF!</f>
        <v>#REF!</v>
      </c>
      <c r="Y165" s="324" t="e">
        <f>+'8_MP'!#REF!</f>
        <v>#REF!</v>
      </c>
      <c r="Z165" s="324" t="e">
        <f>+'8_MP'!#REF!</f>
        <v>#REF!</v>
      </c>
      <c r="AA165" s="324" t="e">
        <f>+'8_MP'!#REF!</f>
        <v>#REF!</v>
      </c>
      <c r="AB165" s="324" t="e">
        <f>+'8_MP'!#REF!</f>
        <v>#REF!</v>
      </c>
      <c r="AC165" s="324" t="e">
        <f>+'8_MP'!#REF!</f>
        <v>#REF!</v>
      </c>
      <c r="AE165" s="324" t="e">
        <f>+'8_MP'!#REF!</f>
        <v>#REF!</v>
      </c>
      <c r="AF165" s="324" t="e">
        <f>+'8_MP'!#REF!</f>
        <v>#REF!</v>
      </c>
      <c r="AG165" s="324" t="e">
        <f>+'8_MP'!#REF!</f>
        <v>#REF!</v>
      </c>
      <c r="AH165" s="324" t="e">
        <f>+'8_MP'!#REF!</f>
        <v>#REF!</v>
      </c>
      <c r="AI165" s="324" t="e">
        <f>+'8_MP'!#REF!</f>
        <v>#REF!</v>
      </c>
      <c r="AJ165" s="324" t="e">
        <f>+'8_MP'!#REF!</f>
        <v>#REF!</v>
      </c>
      <c r="AK165" s="324" t="e">
        <f>+'8_MP'!#REF!</f>
        <v>#REF!</v>
      </c>
      <c r="AL165" s="324" t="e">
        <f>+'8_MP'!#REF!</f>
        <v>#REF!</v>
      </c>
      <c r="AN165" s="324" t="e">
        <f>+'8_MP'!#REF!</f>
        <v>#REF!</v>
      </c>
      <c r="AO165" s="324" t="e">
        <f>+'8_MP'!#REF!</f>
        <v>#REF!</v>
      </c>
      <c r="AP165" s="324" t="e">
        <f>+'8_MP'!#REF!</f>
        <v>#REF!</v>
      </c>
      <c r="AQ165" s="324" t="e">
        <f>+'8_MP'!#REF!</f>
        <v>#REF!</v>
      </c>
      <c r="AR165" s="324" t="e">
        <f>+'8_MP'!#REF!</f>
        <v>#REF!</v>
      </c>
      <c r="AS165" s="324" t="e">
        <f>+'8_MP'!#REF!</f>
        <v>#REF!</v>
      </c>
      <c r="AT165" s="324" t="e">
        <f>+'8_MP'!#REF!</f>
        <v>#REF!</v>
      </c>
      <c r="AU165" s="324" t="e">
        <f>+'8_MP'!#REF!</f>
        <v>#REF!</v>
      </c>
    </row>
    <row r="166" spans="1:47" ht="14.25" customHeight="1" outlineLevel="1" x14ac:dyDescent="0.35">
      <c r="A166" s="89" t="e">
        <f>+'8_MP'!#REF!</f>
        <v>#REF!</v>
      </c>
      <c r="B166" s="91" t="e">
        <f>+'8_MP'!#REF!</f>
        <v>#REF!</v>
      </c>
      <c r="C166" s="98" t="e">
        <f>+'8_MP'!#REF!</f>
        <v>#REF!</v>
      </c>
      <c r="D166" s="319"/>
      <c r="E166" s="319"/>
      <c r="F166" s="319"/>
      <c r="G166" s="319"/>
      <c r="H166" s="319"/>
      <c r="I166" s="319"/>
      <c r="J166" s="319">
        <f t="shared" si="89"/>
        <v>0</v>
      </c>
      <c r="K166" s="319"/>
      <c r="L166" s="319"/>
      <c r="M166" s="319"/>
      <c r="N166" s="319"/>
      <c r="O166" s="319"/>
      <c r="P166" s="319"/>
      <c r="Q166" s="319"/>
      <c r="R166" s="319"/>
      <c r="S166" s="319"/>
      <c r="T166" s="319"/>
      <c r="U166" s="319"/>
      <c r="V166" s="319"/>
      <c r="W166" s="319">
        <f t="shared" si="91"/>
        <v>0</v>
      </c>
      <c r="X166" s="319" t="e">
        <f>+'8_MP'!#REF!</f>
        <v>#REF!</v>
      </c>
      <c r="Y166" s="319" t="e">
        <f>+'8_MP'!#REF!</f>
        <v>#REF!</v>
      </c>
      <c r="Z166" s="319" t="e">
        <f>+'8_MP'!#REF!</f>
        <v>#REF!</v>
      </c>
      <c r="AA166" s="319" t="e">
        <f>+'8_MP'!#REF!</f>
        <v>#REF!</v>
      </c>
      <c r="AB166" s="319" t="e">
        <f>+'8_MP'!#REF!</f>
        <v>#REF!</v>
      </c>
      <c r="AC166" s="319" t="e">
        <f>+'8_MP'!#REF!</f>
        <v>#REF!</v>
      </c>
      <c r="AE166" s="319" t="e">
        <f>+'8_MP'!#REF!</f>
        <v>#REF!</v>
      </c>
      <c r="AF166" s="319" t="e">
        <f>+'8_MP'!#REF!</f>
        <v>#REF!</v>
      </c>
      <c r="AG166" s="319" t="e">
        <f>+'8_MP'!#REF!</f>
        <v>#REF!</v>
      </c>
      <c r="AH166" s="319" t="e">
        <f>+'8_MP'!#REF!</f>
        <v>#REF!</v>
      </c>
      <c r="AI166" s="319" t="e">
        <f>+'8_MP'!#REF!</f>
        <v>#REF!</v>
      </c>
      <c r="AJ166" s="319" t="e">
        <f>+'8_MP'!#REF!</f>
        <v>#REF!</v>
      </c>
      <c r="AK166" s="319" t="e">
        <f>+'8_MP'!#REF!</f>
        <v>#REF!</v>
      </c>
      <c r="AL166" s="319" t="e">
        <f>+'8_MP'!#REF!</f>
        <v>#REF!</v>
      </c>
      <c r="AN166" s="319" t="e">
        <f>+'8_MP'!#REF!</f>
        <v>#REF!</v>
      </c>
      <c r="AO166" s="319" t="e">
        <f>+'8_MP'!#REF!</f>
        <v>#REF!</v>
      </c>
      <c r="AP166" s="319" t="e">
        <f>+'8_MP'!#REF!</f>
        <v>#REF!</v>
      </c>
      <c r="AQ166" s="319" t="e">
        <f>+'8_MP'!#REF!</f>
        <v>#REF!</v>
      </c>
      <c r="AR166" s="319" t="e">
        <f>+'8_MP'!#REF!</f>
        <v>#REF!</v>
      </c>
      <c r="AS166" s="319" t="e">
        <f>+'8_MP'!#REF!</f>
        <v>#REF!</v>
      </c>
      <c r="AT166" s="319" t="e">
        <f>+'8_MP'!#REF!</f>
        <v>#REF!</v>
      </c>
      <c r="AU166" s="319" t="e">
        <f>+'8_MP'!#REF!</f>
        <v>#REF!</v>
      </c>
    </row>
    <row r="167" spans="1:47" ht="14.25" customHeight="1" outlineLevel="1" x14ac:dyDescent="0.35">
      <c r="A167" s="89" t="e">
        <f>+'8_MP'!#REF!</f>
        <v>#REF!</v>
      </c>
      <c r="B167" s="91" t="e">
        <f>+'8_MP'!#REF!</f>
        <v>#REF!</v>
      </c>
      <c r="C167" s="98" t="e">
        <f>+'8_MP'!#REF!</f>
        <v>#REF!</v>
      </c>
      <c r="D167" s="319"/>
      <c r="E167" s="319"/>
      <c r="F167" s="319"/>
      <c r="G167" s="319"/>
      <c r="H167" s="319"/>
      <c r="I167" s="319"/>
      <c r="J167" s="319">
        <f t="shared" si="89"/>
        <v>0</v>
      </c>
      <c r="K167" s="319"/>
      <c r="L167" s="319"/>
      <c r="M167" s="319"/>
      <c r="N167" s="319"/>
      <c r="O167" s="319"/>
      <c r="P167" s="319"/>
      <c r="Q167" s="319"/>
      <c r="R167" s="319"/>
      <c r="S167" s="319"/>
      <c r="T167" s="319"/>
      <c r="U167" s="319"/>
      <c r="V167" s="319"/>
      <c r="W167" s="319">
        <f t="shared" si="91"/>
        <v>0</v>
      </c>
      <c r="X167" s="319" t="e">
        <f>+'8_MP'!#REF!</f>
        <v>#REF!</v>
      </c>
      <c r="Y167" s="319" t="e">
        <f>+'8_MP'!#REF!</f>
        <v>#REF!</v>
      </c>
      <c r="Z167" s="319" t="e">
        <f>+'8_MP'!#REF!</f>
        <v>#REF!</v>
      </c>
      <c r="AA167" s="319" t="e">
        <f>+'8_MP'!#REF!</f>
        <v>#REF!</v>
      </c>
      <c r="AB167" s="319" t="e">
        <f>+'8_MP'!#REF!</f>
        <v>#REF!</v>
      </c>
      <c r="AC167" s="319" t="e">
        <f>+'8_MP'!#REF!</f>
        <v>#REF!</v>
      </c>
      <c r="AE167" s="319" t="e">
        <f>+'8_MP'!#REF!</f>
        <v>#REF!</v>
      </c>
      <c r="AF167" s="319" t="e">
        <f>+'8_MP'!#REF!</f>
        <v>#REF!</v>
      </c>
      <c r="AG167" s="319" t="e">
        <f>+'8_MP'!#REF!</f>
        <v>#REF!</v>
      </c>
      <c r="AH167" s="319" t="e">
        <f>+'8_MP'!#REF!</f>
        <v>#REF!</v>
      </c>
      <c r="AI167" s="319" t="e">
        <f>+'8_MP'!#REF!</f>
        <v>#REF!</v>
      </c>
      <c r="AJ167" s="319" t="e">
        <f>+'8_MP'!#REF!</f>
        <v>#REF!</v>
      </c>
      <c r="AK167" s="319" t="e">
        <f>+'8_MP'!#REF!</f>
        <v>#REF!</v>
      </c>
      <c r="AL167" s="319" t="e">
        <f>+'8_MP'!#REF!</f>
        <v>#REF!</v>
      </c>
      <c r="AN167" s="319" t="e">
        <f>+'8_MP'!#REF!</f>
        <v>#REF!</v>
      </c>
      <c r="AO167" s="319" t="e">
        <f>+'8_MP'!#REF!</f>
        <v>#REF!</v>
      </c>
      <c r="AP167" s="319" t="e">
        <f>+'8_MP'!#REF!</f>
        <v>#REF!</v>
      </c>
      <c r="AQ167" s="319" t="e">
        <f>+'8_MP'!#REF!</f>
        <v>#REF!</v>
      </c>
      <c r="AR167" s="319" t="e">
        <f>+'8_MP'!#REF!</f>
        <v>#REF!</v>
      </c>
      <c r="AS167" s="319" t="e">
        <f>+'8_MP'!#REF!</f>
        <v>#REF!</v>
      </c>
      <c r="AT167" s="319" t="e">
        <f>+'8_MP'!#REF!</f>
        <v>#REF!</v>
      </c>
      <c r="AU167" s="319" t="e">
        <f>+'8_MP'!#REF!</f>
        <v>#REF!</v>
      </c>
    </row>
    <row r="168" spans="1:47" ht="14.25" customHeight="1" x14ac:dyDescent="0.35">
      <c r="A168" s="85" t="e">
        <f>+'8_MP'!#REF!</f>
        <v>#REF!</v>
      </c>
      <c r="B168" s="111" t="e">
        <f>+'8_MP'!#REF!</f>
        <v>#REF!</v>
      </c>
      <c r="C168" s="86" t="e">
        <f>+'8_MP'!#REF!</f>
        <v>#REF!</v>
      </c>
      <c r="D168" s="86">
        <f t="shared" ref="D168:I168" si="110">+D169+D172+D175</f>
        <v>0</v>
      </c>
      <c r="E168" s="86">
        <f t="shared" si="110"/>
        <v>0</v>
      </c>
      <c r="F168" s="86">
        <f t="shared" si="110"/>
        <v>0</v>
      </c>
      <c r="G168" s="86">
        <f t="shared" si="110"/>
        <v>0</v>
      </c>
      <c r="H168" s="86">
        <f t="shared" si="110"/>
        <v>0</v>
      </c>
      <c r="I168" s="86">
        <f t="shared" si="110"/>
        <v>0</v>
      </c>
      <c r="J168" s="86">
        <f t="shared" si="89"/>
        <v>0</v>
      </c>
      <c r="K168" s="86">
        <f t="shared" ref="K168:V168" si="111">+K169+K172+K175</f>
        <v>0</v>
      </c>
      <c r="L168" s="86">
        <f t="shared" si="111"/>
        <v>0</v>
      </c>
      <c r="M168" s="86">
        <f t="shared" si="111"/>
        <v>0</v>
      </c>
      <c r="N168" s="86">
        <f t="shared" si="111"/>
        <v>0</v>
      </c>
      <c r="O168" s="86">
        <f t="shared" si="111"/>
        <v>0</v>
      </c>
      <c r="P168" s="86">
        <f t="shared" si="111"/>
        <v>0</v>
      </c>
      <c r="Q168" s="86">
        <f t="shared" si="111"/>
        <v>0</v>
      </c>
      <c r="R168" s="86">
        <f t="shared" si="111"/>
        <v>0</v>
      </c>
      <c r="S168" s="86">
        <f t="shared" si="111"/>
        <v>0</v>
      </c>
      <c r="T168" s="86">
        <f t="shared" si="111"/>
        <v>0</v>
      </c>
      <c r="U168" s="86">
        <f t="shared" si="111"/>
        <v>0</v>
      </c>
      <c r="V168" s="86">
        <f t="shared" si="111"/>
        <v>0</v>
      </c>
      <c r="W168" s="86">
        <f t="shared" si="91"/>
        <v>0</v>
      </c>
      <c r="X168" s="86" t="e">
        <f>+'8_MP'!#REF!</f>
        <v>#REF!</v>
      </c>
      <c r="Y168" s="86" t="e">
        <f>+'8_MP'!#REF!</f>
        <v>#REF!</v>
      </c>
      <c r="Z168" s="86" t="e">
        <f>+'8_MP'!#REF!</f>
        <v>#REF!</v>
      </c>
      <c r="AA168" s="86" t="e">
        <f>+'8_MP'!#REF!</f>
        <v>#REF!</v>
      </c>
      <c r="AB168" s="86" t="e">
        <f>+'8_MP'!#REF!</f>
        <v>#REF!</v>
      </c>
      <c r="AC168" s="86" t="e">
        <f>+'8_MP'!#REF!</f>
        <v>#REF!</v>
      </c>
      <c r="AE168" s="86" t="e">
        <f>+'8_MP'!#REF!</f>
        <v>#REF!</v>
      </c>
      <c r="AF168" s="86" t="e">
        <f>+'8_MP'!#REF!</f>
        <v>#REF!</v>
      </c>
      <c r="AG168" s="86" t="e">
        <f>+'8_MP'!#REF!</f>
        <v>#REF!</v>
      </c>
      <c r="AH168" s="86" t="e">
        <f>+'8_MP'!#REF!</f>
        <v>#REF!</v>
      </c>
      <c r="AI168" s="86" t="e">
        <f>+'8_MP'!#REF!</f>
        <v>#REF!</v>
      </c>
      <c r="AJ168" s="86" t="e">
        <f>+'8_MP'!#REF!</f>
        <v>#REF!</v>
      </c>
      <c r="AK168" s="86" t="e">
        <f>+'8_MP'!#REF!</f>
        <v>#REF!</v>
      </c>
      <c r="AL168" s="86" t="e">
        <f>+'8_MP'!#REF!</f>
        <v>#REF!</v>
      </c>
      <c r="AN168" s="86" t="e">
        <f>+'8_MP'!#REF!</f>
        <v>#REF!</v>
      </c>
      <c r="AO168" s="86" t="e">
        <f>+'8_MP'!#REF!</f>
        <v>#REF!</v>
      </c>
      <c r="AP168" s="86" t="e">
        <f>+'8_MP'!#REF!</f>
        <v>#REF!</v>
      </c>
      <c r="AQ168" s="86" t="e">
        <f>+'8_MP'!#REF!</f>
        <v>#REF!</v>
      </c>
      <c r="AR168" s="86" t="e">
        <f>+'8_MP'!#REF!</f>
        <v>#REF!</v>
      </c>
      <c r="AS168" s="86" t="e">
        <f>+'8_MP'!#REF!</f>
        <v>#REF!</v>
      </c>
      <c r="AT168" s="86" t="e">
        <f>+'8_MP'!#REF!</f>
        <v>#REF!</v>
      </c>
      <c r="AU168" s="86" t="e">
        <f>+'8_MP'!#REF!</f>
        <v>#REF!</v>
      </c>
    </row>
    <row r="169" spans="1:47" ht="14.25" customHeight="1" outlineLevel="1" x14ac:dyDescent="0.35">
      <c r="A169" s="326" t="e">
        <f>+'8_MP'!#REF!</f>
        <v>#REF!</v>
      </c>
      <c r="B169" s="327" t="e">
        <f>+'8_MP'!#REF!</f>
        <v>#REF!</v>
      </c>
      <c r="C169" s="328" t="e">
        <f>+'8_MP'!#REF!</f>
        <v>#REF!</v>
      </c>
      <c r="D169" s="328">
        <f t="shared" ref="D169:I169" si="112">SUM(D170:D171)</f>
        <v>0</v>
      </c>
      <c r="E169" s="328">
        <f t="shared" si="112"/>
        <v>0</v>
      </c>
      <c r="F169" s="328">
        <f t="shared" si="112"/>
        <v>0</v>
      </c>
      <c r="G169" s="328">
        <f t="shared" si="112"/>
        <v>0</v>
      </c>
      <c r="H169" s="328">
        <f t="shared" si="112"/>
        <v>0</v>
      </c>
      <c r="I169" s="328">
        <f t="shared" si="112"/>
        <v>0</v>
      </c>
      <c r="J169" s="328">
        <f t="shared" si="89"/>
        <v>0</v>
      </c>
      <c r="K169" s="328">
        <f t="shared" ref="K169:V169" si="113">SUM(K170:K171)</f>
        <v>0</v>
      </c>
      <c r="L169" s="328">
        <f t="shared" si="113"/>
        <v>0</v>
      </c>
      <c r="M169" s="328">
        <f t="shared" si="113"/>
        <v>0</v>
      </c>
      <c r="N169" s="328">
        <f t="shared" si="113"/>
        <v>0</v>
      </c>
      <c r="O169" s="328">
        <f t="shared" si="113"/>
        <v>0</v>
      </c>
      <c r="P169" s="328">
        <f t="shared" si="113"/>
        <v>0</v>
      </c>
      <c r="Q169" s="328">
        <f t="shared" si="113"/>
        <v>0</v>
      </c>
      <c r="R169" s="328">
        <f t="shared" si="113"/>
        <v>0</v>
      </c>
      <c r="S169" s="328">
        <f t="shared" si="113"/>
        <v>0</v>
      </c>
      <c r="T169" s="328">
        <f t="shared" si="113"/>
        <v>0</v>
      </c>
      <c r="U169" s="328">
        <f t="shared" si="113"/>
        <v>0</v>
      </c>
      <c r="V169" s="328">
        <f t="shared" si="113"/>
        <v>0</v>
      </c>
      <c r="W169" s="328">
        <f t="shared" si="91"/>
        <v>0</v>
      </c>
      <c r="X169" s="328" t="e">
        <f>+'8_MP'!#REF!</f>
        <v>#REF!</v>
      </c>
      <c r="Y169" s="328" t="e">
        <f>+'8_MP'!#REF!</f>
        <v>#REF!</v>
      </c>
      <c r="Z169" s="328" t="e">
        <f>+'8_MP'!#REF!</f>
        <v>#REF!</v>
      </c>
      <c r="AA169" s="328" t="e">
        <f>+'8_MP'!#REF!</f>
        <v>#REF!</v>
      </c>
      <c r="AB169" s="328" t="e">
        <f>+'8_MP'!#REF!</f>
        <v>#REF!</v>
      </c>
      <c r="AC169" s="328" t="e">
        <f>+'8_MP'!#REF!</f>
        <v>#REF!</v>
      </c>
      <c r="AE169" s="328" t="e">
        <f>+'8_MP'!#REF!</f>
        <v>#REF!</v>
      </c>
      <c r="AF169" s="328" t="e">
        <f>+'8_MP'!#REF!</f>
        <v>#REF!</v>
      </c>
      <c r="AG169" s="328" t="e">
        <f>+'8_MP'!#REF!</f>
        <v>#REF!</v>
      </c>
      <c r="AH169" s="328" t="e">
        <f>+'8_MP'!#REF!</f>
        <v>#REF!</v>
      </c>
      <c r="AI169" s="328" t="e">
        <f>+'8_MP'!#REF!</f>
        <v>#REF!</v>
      </c>
      <c r="AJ169" s="328" t="e">
        <f>+'8_MP'!#REF!</f>
        <v>#REF!</v>
      </c>
      <c r="AK169" s="328" t="e">
        <f>+'8_MP'!#REF!</f>
        <v>#REF!</v>
      </c>
      <c r="AL169" s="328" t="e">
        <f>+'8_MP'!#REF!</f>
        <v>#REF!</v>
      </c>
      <c r="AN169" s="328" t="e">
        <f>+'8_MP'!#REF!</f>
        <v>#REF!</v>
      </c>
      <c r="AO169" s="328" t="e">
        <f>+'8_MP'!#REF!</f>
        <v>#REF!</v>
      </c>
      <c r="AP169" s="328" t="e">
        <f>+'8_MP'!#REF!</f>
        <v>#REF!</v>
      </c>
      <c r="AQ169" s="328" t="e">
        <f>+'8_MP'!#REF!</f>
        <v>#REF!</v>
      </c>
      <c r="AR169" s="328" t="e">
        <f>+'8_MP'!#REF!</f>
        <v>#REF!</v>
      </c>
      <c r="AS169" s="328" t="e">
        <f>+'8_MP'!#REF!</f>
        <v>#REF!</v>
      </c>
      <c r="AT169" s="328" t="e">
        <f>+'8_MP'!#REF!</f>
        <v>#REF!</v>
      </c>
      <c r="AU169" s="328" t="e">
        <f>+'8_MP'!#REF!</f>
        <v>#REF!</v>
      </c>
    </row>
    <row r="170" spans="1:47" ht="14.25" customHeight="1" outlineLevel="1" x14ac:dyDescent="0.35">
      <c r="A170" s="89" t="e">
        <f>+'8_MP'!#REF!</f>
        <v>#REF!</v>
      </c>
      <c r="B170" s="91" t="e">
        <f>+'8_MP'!#REF!</f>
        <v>#REF!</v>
      </c>
      <c r="C170" s="98" t="e">
        <f>+'8_MP'!#REF!</f>
        <v>#REF!</v>
      </c>
      <c r="D170" s="98"/>
      <c r="E170" s="98"/>
      <c r="F170" s="98"/>
      <c r="G170" s="98"/>
      <c r="H170" s="98"/>
      <c r="I170" s="98"/>
      <c r="J170" s="98">
        <f t="shared" si="89"/>
        <v>0</v>
      </c>
      <c r="K170" s="98"/>
      <c r="L170" s="98"/>
      <c r="M170" s="98"/>
      <c r="N170" s="98"/>
      <c r="O170" s="98"/>
      <c r="P170" s="98"/>
      <c r="Q170" s="98"/>
      <c r="R170" s="98"/>
      <c r="S170" s="98"/>
      <c r="T170" s="98"/>
      <c r="U170" s="98"/>
      <c r="V170" s="98"/>
      <c r="W170" s="98">
        <f t="shared" si="91"/>
        <v>0</v>
      </c>
      <c r="X170" s="98" t="e">
        <f>+'8_MP'!#REF!</f>
        <v>#REF!</v>
      </c>
      <c r="Y170" s="98" t="e">
        <f>+'8_MP'!#REF!</f>
        <v>#REF!</v>
      </c>
      <c r="Z170" s="98" t="e">
        <f>+'8_MP'!#REF!</f>
        <v>#REF!</v>
      </c>
      <c r="AA170" s="98" t="e">
        <f>+'8_MP'!#REF!</f>
        <v>#REF!</v>
      </c>
      <c r="AB170" s="98" t="e">
        <f>+'8_MP'!#REF!</f>
        <v>#REF!</v>
      </c>
      <c r="AC170" s="98" t="e">
        <f>+'8_MP'!#REF!</f>
        <v>#REF!</v>
      </c>
      <c r="AE170" s="98" t="e">
        <f>+'8_MP'!#REF!</f>
        <v>#REF!</v>
      </c>
      <c r="AF170" s="98" t="e">
        <f>+'8_MP'!#REF!</f>
        <v>#REF!</v>
      </c>
      <c r="AG170" s="98" t="e">
        <f>+'8_MP'!#REF!</f>
        <v>#REF!</v>
      </c>
      <c r="AH170" s="98" t="e">
        <f>+'8_MP'!#REF!</f>
        <v>#REF!</v>
      </c>
      <c r="AI170" s="98" t="e">
        <f>+'8_MP'!#REF!</f>
        <v>#REF!</v>
      </c>
      <c r="AJ170" s="98" t="e">
        <f>+'8_MP'!#REF!</f>
        <v>#REF!</v>
      </c>
      <c r="AK170" s="98" t="e">
        <f>+'8_MP'!#REF!</f>
        <v>#REF!</v>
      </c>
      <c r="AL170" s="98" t="e">
        <f>+'8_MP'!#REF!</f>
        <v>#REF!</v>
      </c>
      <c r="AN170" s="98" t="e">
        <f>+'8_MP'!#REF!</f>
        <v>#REF!</v>
      </c>
      <c r="AO170" s="98" t="e">
        <f>+'8_MP'!#REF!</f>
        <v>#REF!</v>
      </c>
      <c r="AP170" s="98" t="e">
        <f>+'8_MP'!#REF!</f>
        <v>#REF!</v>
      </c>
      <c r="AQ170" s="98" t="e">
        <f>+'8_MP'!#REF!</f>
        <v>#REF!</v>
      </c>
      <c r="AR170" s="98" t="e">
        <f>+'8_MP'!#REF!</f>
        <v>#REF!</v>
      </c>
      <c r="AS170" s="98" t="e">
        <f>+'8_MP'!#REF!</f>
        <v>#REF!</v>
      </c>
      <c r="AT170" s="98" t="e">
        <f>+'8_MP'!#REF!</f>
        <v>#REF!</v>
      </c>
      <c r="AU170" s="98" t="e">
        <f>+'8_MP'!#REF!</f>
        <v>#REF!</v>
      </c>
    </row>
    <row r="171" spans="1:47" ht="14.25" customHeight="1" outlineLevel="1" x14ac:dyDescent="0.35">
      <c r="A171" s="89" t="e">
        <f>+'8_MP'!#REF!</f>
        <v>#REF!</v>
      </c>
      <c r="B171" s="91" t="e">
        <f>+'8_MP'!#REF!</f>
        <v>#REF!</v>
      </c>
      <c r="C171" s="98" t="e">
        <f>+'8_MP'!#REF!</f>
        <v>#REF!</v>
      </c>
      <c r="D171" s="98"/>
      <c r="E171" s="98"/>
      <c r="F171" s="98"/>
      <c r="G171" s="98"/>
      <c r="H171" s="98"/>
      <c r="I171" s="98"/>
      <c r="J171" s="98">
        <f t="shared" si="89"/>
        <v>0</v>
      </c>
      <c r="K171" s="98"/>
      <c r="L171" s="98"/>
      <c r="M171" s="98"/>
      <c r="N171" s="98"/>
      <c r="O171" s="98"/>
      <c r="P171" s="98"/>
      <c r="Q171" s="98"/>
      <c r="R171" s="98"/>
      <c r="S171" s="98"/>
      <c r="T171" s="98"/>
      <c r="U171" s="98"/>
      <c r="V171" s="98"/>
      <c r="W171" s="98">
        <f t="shared" si="91"/>
        <v>0</v>
      </c>
      <c r="X171" s="98" t="e">
        <f>+'8_MP'!#REF!</f>
        <v>#REF!</v>
      </c>
      <c r="Y171" s="98" t="e">
        <f>+'8_MP'!#REF!</f>
        <v>#REF!</v>
      </c>
      <c r="Z171" s="98" t="e">
        <f>+'8_MP'!#REF!</f>
        <v>#REF!</v>
      </c>
      <c r="AA171" s="98" t="e">
        <f>+'8_MP'!#REF!</f>
        <v>#REF!</v>
      </c>
      <c r="AB171" s="98" t="e">
        <f>+'8_MP'!#REF!</f>
        <v>#REF!</v>
      </c>
      <c r="AC171" s="98" t="e">
        <f>+'8_MP'!#REF!</f>
        <v>#REF!</v>
      </c>
      <c r="AE171" s="98" t="e">
        <f>+'8_MP'!#REF!</f>
        <v>#REF!</v>
      </c>
      <c r="AF171" s="98" t="e">
        <f>+'8_MP'!#REF!</f>
        <v>#REF!</v>
      </c>
      <c r="AG171" s="98" t="e">
        <f>+'8_MP'!#REF!</f>
        <v>#REF!</v>
      </c>
      <c r="AH171" s="98" t="e">
        <f>+'8_MP'!#REF!</f>
        <v>#REF!</v>
      </c>
      <c r="AI171" s="98" t="e">
        <f>+'8_MP'!#REF!</f>
        <v>#REF!</v>
      </c>
      <c r="AJ171" s="98" t="e">
        <f>+'8_MP'!#REF!</f>
        <v>#REF!</v>
      </c>
      <c r="AK171" s="98" t="e">
        <f>+'8_MP'!#REF!</f>
        <v>#REF!</v>
      </c>
      <c r="AL171" s="98" t="e">
        <f>+'8_MP'!#REF!</f>
        <v>#REF!</v>
      </c>
      <c r="AN171" s="98" t="e">
        <f>+'8_MP'!#REF!</f>
        <v>#REF!</v>
      </c>
      <c r="AO171" s="98" t="e">
        <f>+'8_MP'!#REF!</f>
        <v>#REF!</v>
      </c>
      <c r="AP171" s="98" t="e">
        <f>+'8_MP'!#REF!</f>
        <v>#REF!</v>
      </c>
      <c r="AQ171" s="98" t="e">
        <f>+'8_MP'!#REF!</f>
        <v>#REF!</v>
      </c>
      <c r="AR171" s="98" t="e">
        <f>+'8_MP'!#REF!</f>
        <v>#REF!</v>
      </c>
      <c r="AS171" s="98" t="e">
        <f>+'8_MP'!#REF!</f>
        <v>#REF!</v>
      </c>
      <c r="AT171" s="98" t="e">
        <f>+'8_MP'!#REF!</f>
        <v>#REF!</v>
      </c>
      <c r="AU171" s="98" t="e">
        <f>+'8_MP'!#REF!</f>
        <v>#REF!</v>
      </c>
    </row>
    <row r="172" spans="1:47" ht="14.25" customHeight="1" outlineLevel="1" x14ac:dyDescent="0.35">
      <c r="A172" s="326" t="e">
        <f>+'8_MP'!#REF!</f>
        <v>#REF!</v>
      </c>
      <c r="B172" s="327" t="e">
        <f>+'8_MP'!#REF!</f>
        <v>#REF!</v>
      </c>
      <c r="C172" s="328" t="e">
        <f>+'8_MP'!#REF!</f>
        <v>#REF!</v>
      </c>
      <c r="D172" s="328">
        <f t="shared" ref="D172:I172" si="114">SUM(D173:D174)</f>
        <v>0</v>
      </c>
      <c r="E172" s="328">
        <f t="shared" si="114"/>
        <v>0</v>
      </c>
      <c r="F172" s="328">
        <f t="shared" si="114"/>
        <v>0</v>
      </c>
      <c r="G172" s="328">
        <f t="shared" si="114"/>
        <v>0</v>
      </c>
      <c r="H172" s="328">
        <f t="shared" si="114"/>
        <v>0</v>
      </c>
      <c r="I172" s="328">
        <f t="shared" si="114"/>
        <v>0</v>
      </c>
      <c r="J172" s="328">
        <f t="shared" si="89"/>
        <v>0</v>
      </c>
      <c r="K172" s="328">
        <f t="shared" ref="K172:V172" si="115">SUM(K173:K174)</f>
        <v>0</v>
      </c>
      <c r="L172" s="328">
        <f t="shared" si="115"/>
        <v>0</v>
      </c>
      <c r="M172" s="328">
        <f t="shared" si="115"/>
        <v>0</v>
      </c>
      <c r="N172" s="328">
        <f t="shared" si="115"/>
        <v>0</v>
      </c>
      <c r="O172" s="328">
        <f t="shared" si="115"/>
        <v>0</v>
      </c>
      <c r="P172" s="328">
        <f t="shared" si="115"/>
        <v>0</v>
      </c>
      <c r="Q172" s="328">
        <f t="shared" si="115"/>
        <v>0</v>
      </c>
      <c r="R172" s="328">
        <f t="shared" si="115"/>
        <v>0</v>
      </c>
      <c r="S172" s="328">
        <f t="shared" si="115"/>
        <v>0</v>
      </c>
      <c r="T172" s="328">
        <f t="shared" si="115"/>
        <v>0</v>
      </c>
      <c r="U172" s="328">
        <f t="shared" si="115"/>
        <v>0</v>
      </c>
      <c r="V172" s="328">
        <f t="shared" si="115"/>
        <v>0</v>
      </c>
      <c r="W172" s="328">
        <f t="shared" si="91"/>
        <v>0</v>
      </c>
      <c r="X172" s="328" t="e">
        <f>+'8_MP'!#REF!</f>
        <v>#REF!</v>
      </c>
      <c r="Y172" s="328" t="e">
        <f>+'8_MP'!#REF!</f>
        <v>#REF!</v>
      </c>
      <c r="Z172" s="328" t="e">
        <f>+'8_MP'!#REF!</f>
        <v>#REF!</v>
      </c>
      <c r="AA172" s="328" t="e">
        <f>+'8_MP'!#REF!</f>
        <v>#REF!</v>
      </c>
      <c r="AB172" s="328" t="e">
        <f>+'8_MP'!#REF!</f>
        <v>#REF!</v>
      </c>
      <c r="AC172" s="328" t="e">
        <f>+'8_MP'!#REF!</f>
        <v>#REF!</v>
      </c>
      <c r="AE172" s="328" t="e">
        <f>+'8_MP'!#REF!</f>
        <v>#REF!</v>
      </c>
      <c r="AF172" s="328" t="e">
        <f>+'8_MP'!#REF!</f>
        <v>#REF!</v>
      </c>
      <c r="AG172" s="328" t="e">
        <f>+'8_MP'!#REF!</f>
        <v>#REF!</v>
      </c>
      <c r="AH172" s="328" t="e">
        <f>+'8_MP'!#REF!</f>
        <v>#REF!</v>
      </c>
      <c r="AI172" s="328" t="e">
        <f>+'8_MP'!#REF!</f>
        <v>#REF!</v>
      </c>
      <c r="AJ172" s="328" t="e">
        <f>+'8_MP'!#REF!</f>
        <v>#REF!</v>
      </c>
      <c r="AK172" s="328" t="e">
        <f>+'8_MP'!#REF!</f>
        <v>#REF!</v>
      </c>
      <c r="AL172" s="328" t="e">
        <f>+'8_MP'!#REF!</f>
        <v>#REF!</v>
      </c>
      <c r="AN172" s="328" t="e">
        <f>+'8_MP'!#REF!</f>
        <v>#REF!</v>
      </c>
      <c r="AO172" s="328" t="e">
        <f>+'8_MP'!#REF!</f>
        <v>#REF!</v>
      </c>
      <c r="AP172" s="328" t="e">
        <f>+'8_MP'!#REF!</f>
        <v>#REF!</v>
      </c>
      <c r="AQ172" s="328" t="e">
        <f>+'8_MP'!#REF!</f>
        <v>#REF!</v>
      </c>
      <c r="AR172" s="328" t="e">
        <f>+'8_MP'!#REF!</f>
        <v>#REF!</v>
      </c>
      <c r="AS172" s="328" t="e">
        <f>+'8_MP'!#REF!</f>
        <v>#REF!</v>
      </c>
      <c r="AT172" s="328" t="e">
        <f>+'8_MP'!#REF!</f>
        <v>#REF!</v>
      </c>
      <c r="AU172" s="328" t="e">
        <f>+'8_MP'!#REF!</f>
        <v>#REF!</v>
      </c>
    </row>
    <row r="173" spans="1:47" ht="14.25" customHeight="1" outlineLevel="1" x14ac:dyDescent="0.35">
      <c r="A173" s="89" t="e">
        <f>+'8_MP'!#REF!</f>
        <v>#REF!</v>
      </c>
      <c r="B173" s="91" t="e">
        <f>+'8_MP'!#REF!</f>
        <v>#REF!</v>
      </c>
      <c r="C173" s="98" t="e">
        <f>+'8_MP'!#REF!</f>
        <v>#REF!</v>
      </c>
      <c r="D173" s="98"/>
      <c r="E173" s="98"/>
      <c r="F173" s="98"/>
      <c r="G173" s="98"/>
      <c r="H173" s="98"/>
      <c r="I173" s="98"/>
      <c r="J173" s="98">
        <f t="shared" ref="J173:J184" si="116">SUM(D173:I173)</f>
        <v>0</v>
      </c>
      <c r="K173" s="98"/>
      <c r="L173" s="98"/>
      <c r="M173" s="98"/>
      <c r="N173" s="98"/>
      <c r="O173" s="98"/>
      <c r="P173" s="98"/>
      <c r="Q173" s="98"/>
      <c r="R173" s="98"/>
      <c r="S173" s="98"/>
      <c r="T173" s="98"/>
      <c r="U173" s="98"/>
      <c r="V173" s="98"/>
      <c r="W173" s="98">
        <f t="shared" si="91"/>
        <v>0</v>
      </c>
      <c r="X173" s="98" t="e">
        <f>+'8_MP'!#REF!</f>
        <v>#REF!</v>
      </c>
      <c r="Y173" s="98" t="e">
        <f>+'8_MP'!#REF!</f>
        <v>#REF!</v>
      </c>
      <c r="Z173" s="98" t="e">
        <f>+'8_MP'!#REF!</f>
        <v>#REF!</v>
      </c>
      <c r="AA173" s="98" t="e">
        <f>+'8_MP'!#REF!</f>
        <v>#REF!</v>
      </c>
      <c r="AB173" s="98" t="e">
        <f>+'8_MP'!#REF!</f>
        <v>#REF!</v>
      </c>
      <c r="AC173" s="98" t="e">
        <f>+'8_MP'!#REF!</f>
        <v>#REF!</v>
      </c>
      <c r="AE173" s="98" t="e">
        <f>+'8_MP'!#REF!</f>
        <v>#REF!</v>
      </c>
      <c r="AF173" s="98" t="e">
        <f>+'8_MP'!#REF!</f>
        <v>#REF!</v>
      </c>
      <c r="AG173" s="98" t="e">
        <f>+'8_MP'!#REF!</f>
        <v>#REF!</v>
      </c>
      <c r="AH173" s="98" t="e">
        <f>+'8_MP'!#REF!</f>
        <v>#REF!</v>
      </c>
      <c r="AI173" s="98" t="e">
        <f>+'8_MP'!#REF!</f>
        <v>#REF!</v>
      </c>
      <c r="AJ173" s="98" t="e">
        <f>+'8_MP'!#REF!</f>
        <v>#REF!</v>
      </c>
      <c r="AK173" s="98" t="e">
        <f>+'8_MP'!#REF!</f>
        <v>#REF!</v>
      </c>
      <c r="AL173" s="98" t="e">
        <f>+'8_MP'!#REF!</f>
        <v>#REF!</v>
      </c>
      <c r="AN173" s="98" t="e">
        <f>+'8_MP'!#REF!</f>
        <v>#REF!</v>
      </c>
      <c r="AO173" s="98" t="e">
        <f>+'8_MP'!#REF!</f>
        <v>#REF!</v>
      </c>
      <c r="AP173" s="98" t="e">
        <f>+'8_MP'!#REF!</f>
        <v>#REF!</v>
      </c>
      <c r="AQ173" s="98" t="e">
        <f>+'8_MP'!#REF!</f>
        <v>#REF!</v>
      </c>
      <c r="AR173" s="98" t="e">
        <f>+'8_MP'!#REF!</f>
        <v>#REF!</v>
      </c>
      <c r="AS173" s="98" t="e">
        <f>+'8_MP'!#REF!</f>
        <v>#REF!</v>
      </c>
      <c r="AT173" s="98" t="e">
        <f>+'8_MP'!#REF!</f>
        <v>#REF!</v>
      </c>
      <c r="AU173" s="98" t="e">
        <f>+'8_MP'!#REF!</f>
        <v>#REF!</v>
      </c>
    </row>
    <row r="174" spans="1:47" ht="14.25" customHeight="1" outlineLevel="1" x14ac:dyDescent="0.35">
      <c r="A174" s="89" t="e">
        <f>+'8_MP'!#REF!</f>
        <v>#REF!</v>
      </c>
      <c r="B174" s="91" t="e">
        <f>+'8_MP'!#REF!</f>
        <v>#REF!</v>
      </c>
      <c r="C174" s="98" t="e">
        <f>+'8_MP'!#REF!</f>
        <v>#REF!</v>
      </c>
      <c r="D174" s="98"/>
      <c r="E174" s="98"/>
      <c r="F174" s="98"/>
      <c r="G174" s="98"/>
      <c r="H174" s="98"/>
      <c r="I174" s="98"/>
      <c r="J174" s="98">
        <f t="shared" si="116"/>
        <v>0</v>
      </c>
      <c r="K174" s="98"/>
      <c r="L174" s="98"/>
      <c r="M174" s="98"/>
      <c r="N174" s="98"/>
      <c r="O174" s="98"/>
      <c r="P174" s="98"/>
      <c r="Q174" s="98"/>
      <c r="R174" s="98"/>
      <c r="S174" s="98"/>
      <c r="T174" s="98"/>
      <c r="U174" s="98"/>
      <c r="V174" s="98"/>
      <c r="W174" s="98">
        <f t="shared" si="91"/>
        <v>0</v>
      </c>
      <c r="X174" s="98" t="e">
        <f>+'8_MP'!#REF!</f>
        <v>#REF!</v>
      </c>
      <c r="Y174" s="98" t="e">
        <f>+'8_MP'!#REF!</f>
        <v>#REF!</v>
      </c>
      <c r="Z174" s="98" t="e">
        <f>+'8_MP'!#REF!</f>
        <v>#REF!</v>
      </c>
      <c r="AA174" s="98" t="e">
        <f>+'8_MP'!#REF!</f>
        <v>#REF!</v>
      </c>
      <c r="AB174" s="98" t="e">
        <f>+'8_MP'!#REF!</f>
        <v>#REF!</v>
      </c>
      <c r="AC174" s="98" t="e">
        <f>+'8_MP'!#REF!</f>
        <v>#REF!</v>
      </c>
      <c r="AE174" s="98" t="e">
        <f>+'8_MP'!#REF!</f>
        <v>#REF!</v>
      </c>
      <c r="AF174" s="98" t="e">
        <f>+'8_MP'!#REF!</f>
        <v>#REF!</v>
      </c>
      <c r="AG174" s="98" t="e">
        <f>+'8_MP'!#REF!</f>
        <v>#REF!</v>
      </c>
      <c r="AH174" s="98" t="e">
        <f>+'8_MP'!#REF!</f>
        <v>#REF!</v>
      </c>
      <c r="AI174" s="98" t="e">
        <f>+'8_MP'!#REF!</f>
        <v>#REF!</v>
      </c>
      <c r="AJ174" s="98" t="e">
        <f>+'8_MP'!#REF!</f>
        <v>#REF!</v>
      </c>
      <c r="AK174" s="98" t="e">
        <f>+'8_MP'!#REF!</f>
        <v>#REF!</v>
      </c>
      <c r="AL174" s="98" t="e">
        <f>+'8_MP'!#REF!</f>
        <v>#REF!</v>
      </c>
      <c r="AN174" s="98" t="e">
        <f>+'8_MP'!#REF!</f>
        <v>#REF!</v>
      </c>
      <c r="AO174" s="98" t="e">
        <f>+'8_MP'!#REF!</f>
        <v>#REF!</v>
      </c>
      <c r="AP174" s="98" t="e">
        <f>+'8_MP'!#REF!</f>
        <v>#REF!</v>
      </c>
      <c r="AQ174" s="98" t="e">
        <f>+'8_MP'!#REF!</f>
        <v>#REF!</v>
      </c>
      <c r="AR174" s="98" t="e">
        <f>+'8_MP'!#REF!</f>
        <v>#REF!</v>
      </c>
      <c r="AS174" s="98" t="e">
        <f>+'8_MP'!#REF!</f>
        <v>#REF!</v>
      </c>
      <c r="AT174" s="98" t="e">
        <f>+'8_MP'!#REF!</f>
        <v>#REF!</v>
      </c>
      <c r="AU174" s="98" t="e">
        <f>+'8_MP'!#REF!</f>
        <v>#REF!</v>
      </c>
    </row>
    <row r="175" spans="1:47" ht="14.25" customHeight="1" outlineLevel="1" x14ac:dyDescent="0.35">
      <c r="A175" s="326" t="e">
        <f>+'8_MP'!#REF!</f>
        <v>#REF!</v>
      </c>
      <c r="B175" s="327" t="e">
        <f>+'8_MP'!#REF!</f>
        <v>#REF!</v>
      </c>
      <c r="C175" s="328" t="e">
        <f>+'8_MP'!#REF!</f>
        <v>#REF!</v>
      </c>
      <c r="D175" s="328">
        <f t="shared" ref="D175:I175" si="117">SUM(D176:D177)</f>
        <v>0</v>
      </c>
      <c r="E175" s="328">
        <f t="shared" si="117"/>
        <v>0</v>
      </c>
      <c r="F175" s="328">
        <f t="shared" si="117"/>
        <v>0</v>
      </c>
      <c r="G175" s="328">
        <f t="shared" si="117"/>
        <v>0</v>
      </c>
      <c r="H175" s="328">
        <f t="shared" si="117"/>
        <v>0</v>
      </c>
      <c r="I175" s="328">
        <f t="shared" si="117"/>
        <v>0</v>
      </c>
      <c r="J175" s="328">
        <f t="shared" si="116"/>
        <v>0</v>
      </c>
      <c r="K175" s="328">
        <f t="shared" ref="K175:V175" si="118">SUM(K176:K177)</f>
        <v>0</v>
      </c>
      <c r="L175" s="328">
        <f t="shared" si="118"/>
        <v>0</v>
      </c>
      <c r="M175" s="328">
        <f t="shared" si="118"/>
        <v>0</v>
      </c>
      <c r="N175" s="328">
        <f t="shared" si="118"/>
        <v>0</v>
      </c>
      <c r="O175" s="328">
        <f t="shared" si="118"/>
        <v>0</v>
      </c>
      <c r="P175" s="328">
        <f t="shared" si="118"/>
        <v>0</v>
      </c>
      <c r="Q175" s="328">
        <f t="shared" si="118"/>
        <v>0</v>
      </c>
      <c r="R175" s="328">
        <f t="shared" si="118"/>
        <v>0</v>
      </c>
      <c r="S175" s="328">
        <f t="shared" si="118"/>
        <v>0</v>
      </c>
      <c r="T175" s="328">
        <f t="shared" si="118"/>
        <v>0</v>
      </c>
      <c r="U175" s="328">
        <f t="shared" si="118"/>
        <v>0</v>
      </c>
      <c r="V175" s="328">
        <f t="shared" si="118"/>
        <v>0</v>
      </c>
      <c r="W175" s="328">
        <f t="shared" si="91"/>
        <v>0</v>
      </c>
      <c r="X175" s="328" t="e">
        <f>+'8_MP'!#REF!</f>
        <v>#REF!</v>
      </c>
      <c r="Y175" s="328" t="e">
        <f>+'8_MP'!#REF!</f>
        <v>#REF!</v>
      </c>
      <c r="Z175" s="328" t="e">
        <f>+'8_MP'!#REF!</f>
        <v>#REF!</v>
      </c>
      <c r="AA175" s="328" t="e">
        <f>+'8_MP'!#REF!</f>
        <v>#REF!</v>
      </c>
      <c r="AB175" s="328" t="e">
        <f>+'8_MP'!#REF!</f>
        <v>#REF!</v>
      </c>
      <c r="AC175" s="328" t="e">
        <f>+'8_MP'!#REF!</f>
        <v>#REF!</v>
      </c>
      <c r="AE175" s="328" t="e">
        <f>+'8_MP'!#REF!</f>
        <v>#REF!</v>
      </c>
      <c r="AF175" s="328" t="e">
        <f>+'8_MP'!#REF!</f>
        <v>#REF!</v>
      </c>
      <c r="AG175" s="328" t="e">
        <f>+'8_MP'!#REF!</f>
        <v>#REF!</v>
      </c>
      <c r="AH175" s="328" t="e">
        <f>+'8_MP'!#REF!</f>
        <v>#REF!</v>
      </c>
      <c r="AI175" s="328" t="e">
        <f>+'8_MP'!#REF!</f>
        <v>#REF!</v>
      </c>
      <c r="AJ175" s="328" t="e">
        <f>+'8_MP'!#REF!</f>
        <v>#REF!</v>
      </c>
      <c r="AK175" s="328" t="e">
        <f>+'8_MP'!#REF!</f>
        <v>#REF!</v>
      </c>
      <c r="AL175" s="328" t="e">
        <f>+'8_MP'!#REF!</f>
        <v>#REF!</v>
      </c>
      <c r="AN175" s="328" t="e">
        <f>+'8_MP'!#REF!</f>
        <v>#REF!</v>
      </c>
      <c r="AO175" s="328" t="e">
        <f>+'8_MP'!#REF!</f>
        <v>#REF!</v>
      </c>
      <c r="AP175" s="328" t="e">
        <f>+'8_MP'!#REF!</f>
        <v>#REF!</v>
      </c>
      <c r="AQ175" s="328" t="e">
        <f>+'8_MP'!#REF!</f>
        <v>#REF!</v>
      </c>
      <c r="AR175" s="328" t="e">
        <f>+'8_MP'!#REF!</f>
        <v>#REF!</v>
      </c>
      <c r="AS175" s="328" t="e">
        <f>+'8_MP'!#REF!</f>
        <v>#REF!</v>
      </c>
      <c r="AT175" s="328" t="e">
        <f>+'8_MP'!#REF!</f>
        <v>#REF!</v>
      </c>
      <c r="AU175" s="328" t="e">
        <f>+'8_MP'!#REF!</f>
        <v>#REF!</v>
      </c>
    </row>
    <row r="176" spans="1:47" ht="14.25" customHeight="1" outlineLevel="1" x14ac:dyDescent="0.35">
      <c r="A176" s="89" t="e">
        <f>+'8_MP'!#REF!</f>
        <v>#REF!</v>
      </c>
      <c r="B176" s="91" t="e">
        <f>+'8_MP'!#REF!</f>
        <v>#REF!</v>
      </c>
      <c r="C176" s="98" t="e">
        <f>+'8_MP'!#REF!</f>
        <v>#REF!</v>
      </c>
      <c r="D176" s="98"/>
      <c r="E176" s="98"/>
      <c r="F176" s="98"/>
      <c r="G176" s="98"/>
      <c r="H176" s="98"/>
      <c r="I176" s="98"/>
      <c r="J176" s="98">
        <f t="shared" si="116"/>
        <v>0</v>
      </c>
      <c r="K176" s="98"/>
      <c r="L176" s="98"/>
      <c r="M176" s="98"/>
      <c r="N176" s="98"/>
      <c r="O176" s="98"/>
      <c r="P176" s="98"/>
      <c r="Q176" s="98"/>
      <c r="R176" s="98"/>
      <c r="S176" s="98"/>
      <c r="T176" s="98"/>
      <c r="U176" s="98"/>
      <c r="V176" s="98"/>
      <c r="W176" s="98">
        <f t="shared" si="91"/>
        <v>0</v>
      </c>
      <c r="X176" s="98" t="e">
        <f>+'8_MP'!#REF!</f>
        <v>#REF!</v>
      </c>
      <c r="Y176" s="98" t="e">
        <f>+'8_MP'!#REF!</f>
        <v>#REF!</v>
      </c>
      <c r="Z176" s="98" t="e">
        <f>+'8_MP'!#REF!</f>
        <v>#REF!</v>
      </c>
      <c r="AA176" s="98" t="e">
        <f>+'8_MP'!#REF!</f>
        <v>#REF!</v>
      </c>
      <c r="AB176" s="98" t="e">
        <f>+'8_MP'!#REF!</f>
        <v>#REF!</v>
      </c>
      <c r="AC176" s="98" t="e">
        <f>+'8_MP'!#REF!</f>
        <v>#REF!</v>
      </c>
      <c r="AE176" s="98" t="e">
        <f>+'8_MP'!#REF!</f>
        <v>#REF!</v>
      </c>
      <c r="AF176" s="98" t="e">
        <f>+'8_MP'!#REF!</f>
        <v>#REF!</v>
      </c>
      <c r="AG176" s="98" t="e">
        <f>+'8_MP'!#REF!</f>
        <v>#REF!</v>
      </c>
      <c r="AH176" s="98" t="e">
        <f>+'8_MP'!#REF!</f>
        <v>#REF!</v>
      </c>
      <c r="AI176" s="98" t="e">
        <f>+'8_MP'!#REF!</f>
        <v>#REF!</v>
      </c>
      <c r="AJ176" s="98" t="e">
        <f>+'8_MP'!#REF!</f>
        <v>#REF!</v>
      </c>
      <c r="AK176" s="98" t="e">
        <f>+'8_MP'!#REF!</f>
        <v>#REF!</v>
      </c>
      <c r="AL176" s="98" t="e">
        <f>+'8_MP'!#REF!</f>
        <v>#REF!</v>
      </c>
      <c r="AN176" s="98" t="e">
        <f>+'8_MP'!#REF!</f>
        <v>#REF!</v>
      </c>
      <c r="AO176" s="98" t="e">
        <f>+'8_MP'!#REF!</f>
        <v>#REF!</v>
      </c>
      <c r="AP176" s="98" t="e">
        <f>+'8_MP'!#REF!</f>
        <v>#REF!</v>
      </c>
      <c r="AQ176" s="98" t="e">
        <f>+'8_MP'!#REF!</f>
        <v>#REF!</v>
      </c>
      <c r="AR176" s="98" t="e">
        <f>+'8_MP'!#REF!</f>
        <v>#REF!</v>
      </c>
      <c r="AS176" s="98" t="e">
        <f>+'8_MP'!#REF!</f>
        <v>#REF!</v>
      </c>
      <c r="AT176" s="98" t="e">
        <f>+'8_MP'!#REF!</f>
        <v>#REF!</v>
      </c>
      <c r="AU176" s="98" t="e">
        <f>+'8_MP'!#REF!</f>
        <v>#REF!</v>
      </c>
    </row>
    <row r="177" spans="1:47" ht="14.25" customHeight="1" outlineLevel="1" x14ac:dyDescent="0.35">
      <c r="A177" s="89" t="e">
        <f>+'8_MP'!#REF!</f>
        <v>#REF!</v>
      </c>
      <c r="B177" s="91" t="e">
        <f>+'8_MP'!#REF!</f>
        <v>#REF!</v>
      </c>
      <c r="C177" s="98" t="e">
        <f>+'8_MP'!#REF!</f>
        <v>#REF!</v>
      </c>
      <c r="D177" s="98"/>
      <c r="E177" s="98"/>
      <c r="F177" s="98"/>
      <c r="G177" s="98"/>
      <c r="H177" s="98"/>
      <c r="I177" s="98"/>
      <c r="J177" s="98">
        <f t="shared" si="116"/>
        <v>0</v>
      </c>
      <c r="K177" s="98"/>
      <c r="L177" s="98"/>
      <c r="M177" s="98"/>
      <c r="N177" s="98"/>
      <c r="O177" s="98"/>
      <c r="P177" s="98"/>
      <c r="Q177" s="98"/>
      <c r="R177" s="98"/>
      <c r="S177" s="98"/>
      <c r="T177" s="98"/>
      <c r="U177" s="98"/>
      <c r="V177" s="98"/>
      <c r="W177" s="98">
        <f t="shared" si="91"/>
        <v>0</v>
      </c>
      <c r="X177" s="98" t="e">
        <f>+'8_MP'!#REF!</f>
        <v>#REF!</v>
      </c>
      <c r="Y177" s="98" t="e">
        <f>+'8_MP'!#REF!</f>
        <v>#REF!</v>
      </c>
      <c r="Z177" s="98" t="e">
        <f>+'8_MP'!#REF!</f>
        <v>#REF!</v>
      </c>
      <c r="AA177" s="98" t="e">
        <f>+'8_MP'!#REF!</f>
        <v>#REF!</v>
      </c>
      <c r="AB177" s="98" t="e">
        <f>+'8_MP'!#REF!</f>
        <v>#REF!</v>
      </c>
      <c r="AC177" s="98" t="e">
        <f>+'8_MP'!#REF!</f>
        <v>#REF!</v>
      </c>
      <c r="AE177" s="98" t="e">
        <f>+'8_MP'!#REF!</f>
        <v>#REF!</v>
      </c>
      <c r="AF177" s="98" t="e">
        <f>+'8_MP'!#REF!</f>
        <v>#REF!</v>
      </c>
      <c r="AG177" s="98" t="e">
        <f>+'8_MP'!#REF!</f>
        <v>#REF!</v>
      </c>
      <c r="AH177" s="98" t="e">
        <f>+'8_MP'!#REF!</f>
        <v>#REF!</v>
      </c>
      <c r="AI177" s="98" t="e">
        <f>+'8_MP'!#REF!</f>
        <v>#REF!</v>
      </c>
      <c r="AJ177" s="98" t="e">
        <f>+'8_MP'!#REF!</f>
        <v>#REF!</v>
      </c>
      <c r="AK177" s="98" t="e">
        <f>+'8_MP'!#REF!</f>
        <v>#REF!</v>
      </c>
      <c r="AL177" s="98" t="e">
        <f>+'8_MP'!#REF!</f>
        <v>#REF!</v>
      </c>
      <c r="AN177" s="98" t="e">
        <f>+'8_MP'!#REF!</f>
        <v>#REF!</v>
      </c>
      <c r="AO177" s="98" t="e">
        <f>+'8_MP'!#REF!</f>
        <v>#REF!</v>
      </c>
      <c r="AP177" s="98" t="e">
        <f>+'8_MP'!#REF!</f>
        <v>#REF!</v>
      </c>
      <c r="AQ177" s="98" t="e">
        <f>+'8_MP'!#REF!</f>
        <v>#REF!</v>
      </c>
      <c r="AR177" s="98" t="e">
        <f>+'8_MP'!#REF!</f>
        <v>#REF!</v>
      </c>
      <c r="AS177" s="98" t="e">
        <f>+'8_MP'!#REF!</f>
        <v>#REF!</v>
      </c>
      <c r="AT177" s="98" t="e">
        <f>+'8_MP'!#REF!</f>
        <v>#REF!</v>
      </c>
      <c r="AU177" s="98" t="e">
        <f>+'8_MP'!#REF!</f>
        <v>#REF!</v>
      </c>
    </row>
    <row r="178" spans="1:47" ht="14.25" customHeight="1" x14ac:dyDescent="0.35">
      <c r="A178" s="85" t="s">
        <v>95</v>
      </c>
      <c r="B178" s="111" t="e">
        <v>#VALUE!</v>
      </c>
      <c r="C178" s="86">
        <v>2000000</v>
      </c>
      <c r="D178" s="86">
        <f t="shared" ref="D178:I178" si="119">+D179+D183+D187+D191+D195+D199+D203+D207+D211+D215+D219</f>
        <v>0</v>
      </c>
      <c r="E178" s="86">
        <f t="shared" si="119"/>
        <v>0</v>
      </c>
      <c r="F178" s="86">
        <f t="shared" si="119"/>
        <v>0</v>
      </c>
      <c r="G178" s="86">
        <f t="shared" si="119"/>
        <v>0</v>
      </c>
      <c r="H178" s="86">
        <f t="shared" si="119"/>
        <v>0</v>
      </c>
      <c r="I178" s="86">
        <f t="shared" si="119"/>
        <v>0</v>
      </c>
      <c r="J178" s="86">
        <f t="shared" si="116"/>
        <v>0</v>
      </c>
      <c r="K178" s="86">
        <f t="shared" ref="K178:V178" si="120">+K179+K183+K187+K191+K195+K199+K203+K207+K211+K215+K219</f>
        <v>0</v>
      </c>
      <c r="L178" s="86">
        <f t="shared" si="120"/>
        <v>0</v>
      </c>
      <c r="M178" s="86">
        <f t="shared" si="120"/>
        <v>0</v>
      </c>
      <c r="N178" s="86">
        <f t="shared" si="120"/>
        <v>0</v>
      </c>
      <c r="O178" s="86">
        <f t="shared" si="120"/>
        <v>0</v>
      </c>
      <c r="P178" s="86">
        <f t="shared" si="120"/>
        <v>0</v>
      </c>
      <c r="Q178" s="86">
        <f t="shared" si="120"/>
        <v>0</v>
      </c>
      <c r="R178" s="86">
        <f t="shared" si="120"/>
        <v>0</v>
      </c>
      <c r="S178" s="86">
        <f t="shared" si="120"/>
        <v>0</v>
      </c>
      <c r="T178" s="86">
        <f t="shared" si="120"/>
        <v>0</v>
      </c>
      <c r="U178" s="86">
        <f t="shared" si="120"/>
        <v>0</v>
      </c>
      <c r="V178" s="86">
        <f t="shared" si="120"/>
        <v>0</v>
      </c>
      <c r="W178" s="86">
        <f t="shared" si="91"/>
        <v>0</v>
      </c>
      <c r="X178" s="86">
        <v>0</v>
      </c>
      <c r="Y178" s="86">
        <v>0</v>
      </c>
      <c r="Z178" s="86">
        <v>0</v>
      </c>
      <c r="AA178" s="86">
        <v>0</v>
      </c>
      <c r="AB178" s="86">
        <v>0</v>
      </c>
      <c r="AC178" s="86">
        <v>0</v>
      </c>
      <c r="AE178" s="86">
        <v>0</v>
      </c>
      <c r="AF178" s="86">
        <v>0</v>
      </c>
      <c r="AG178" s="86">
        <v>0</v>
      </c>
      <c r="AH178" s="86">
        <v>0</v>
      </c>
      <c r="AI178" s="86">
        <v>0</v>
      </c>
      <c r="AJ178" s="86">
        <v>0</v>
      </c>
      <c r="AK178" s="86">
        <v>0</v>
      </c>
      <c r="AL178" s="86">
        <v>0</v>
      </c>
      <c r="AN178" s="86">
        <v>0</v>
      </c>
      <c r="AO178" s="86">
        <v>0</v>
      </c>
      <c r="AP178" s="86">
        <v>0</v>
      </c>
      <c r="AQ178" s="86">
        <v>0</v>
      </c>
      <c r="AR178" s="86">
        <v>0</v>
      </c>
      <c r="AS178" s="86">
        <v>0</v>
      </c>
      <c r="AT178" s="86">
        <v>0</v>
      </c>
      <c r="AU178" s="86">
        <v>0</v>
      </c>
    </row>
    <row r="179" spans="1:47" ht="14.25" customHeight="1" outlineLevel="1" x14ac:dyDescent="0.35">
      <c r="A179" s="326" t="e">
        <f>+'8_MP'!#REF!</f>
        <v>#REF!</v>
      </c>
      <c r="B179" s="327" t="e">
        <f>+'8_MP'!#REF!</f>
        <v>#REF!</v>
      </c>
      <c r="C179" s="328" t="e">
        <f>+'8_MP'!#REF!</f>
        <v>#REF!</v>
      </c>
      <c r="D179" s="328">
        <f t="shared" ref="D179:I179" si="121">SUM(D180:D182)</f>
        <v>0</v>
      </c>
      <c r="E179" s="328">
        <f t="shared" si="121"/>
        <v>0</v>
      </c>
      <c r="F179" s="328">
        <f t="shared" si="121"/>
        <v>0</v>
      </c>
      <c r="G179" s="328">
        <f t="shared" si="121"/>
        <v>0</v>
      </c>
      <c r="H179" s="328">
        <f t="shared" si="121"/>
        <v>0</v>
      </c>
      <c r="I179" s="328">
        <f t="shared" si="121"/>
        <v>0</v>
      </c>
      <c r="J179" s="328">
        <f t="shared" si="116"/>
        <v>0</v>
      </c>
      <c r="K179" s="328">
        <f t="shared" ref="K179:V179" si="122">SUM(K180:K182)</f>
        <v>0</v>
      </c>
      <c r="L179" s="328">
        <f t="shared" si="122"/>
        <v>0</v>
      </c>
      <c r="M179" s="328">
        <f t="shared" si="122"/>
        <v>0</v>
      </c>
      <c r="N179" s="328">
        <f t="shared" si="122"/>
        <v>0</v>
      </c>
      <c r="O179" s="328">
        <f t="shared" si="122"/>
        <v>0</v>
      </c>
      <c r="P179" s="328">
        <f t="shared" si="122"/>
        <v>0</v>
      </c>
      <c r="Q179" s="328">
        <f t="shared" si="122"/>
        <v>0</v>
      </c>
      <c r="R179" s="328">
        <f t="shared" si="122"/>
        <v>0</v>
      </c>
      <c r="S179" s="328">
        <f t="shared" si="122"/>
        <v>0</v>
      </c>
      <c r="T179" s="328">
        <f t="shared" si="122"/>
        <v>0</v>
      </c>
      <c r="U179" s="328">
        <f t="shared" si="122"/>
        <v>0</v>
      </c>
      <c r="V179" s="328">
        <f t="shared" si="122"/>
        <v>0</v>
      </c>
      <c r="W179" s="328">
        <f t="shared" si="91"/>
        <v>0</v>
      </c>
      <c r="X179" s="328" t="e">
        <f>+'8_MP'!#REF!</f>
        <v>#REF!</v>
      </c>
      <c r="Y179" s="328" t="e">
        <f>+'8_MP'!#REF!</f>
        <v>#REF!</v>
      </c>
      <c r="Z179" s="328" t="e">
        <f>+'8_MP'!#REF!</f>
        <v>#REF!</v>
      </c>
      <c r="AA179" s="328" t="e">
        <f>+'8_MP'!#REF!</f>
        <v>#REF!</v>
      </c>
      <c r="AB179" s="328" t="e">
        <f>+'8_MP'!#REF!</f>
        <v>#REF!</v>
      </c>
      <c r="AC179" s="328" t="e">
        <f>+'8_MP'!#REF!</f>
        <v>#REF!</v>
      </c>
      <c r="AE179" s="328" t="e">
        <f>+'8_MP'!#REF!</f>
        <v>#REF!</v>
      </c>
      <c r="AF179" s="328" t="e">
        <f>+'8_MP'!#REF!</f>
        <v>#REF!</v>
      </c>
      <c r="AG179" s="328" t="e">
        <f>+'8_MP'!#REF!</f>
        <v>#REF!</v>
      </c>
      <c r="AH179" s="328" t="e">
        <f>+'8_MP'!#REF!</f>
        <v>#REF!</v>
      </c>
      <c r="AI179" s="328" t="e">
        <f>+'8_MP'!#REF!</f>
        <v>#REF!</v>
      </c>
      <c r="AJ179" s="328" t="e">
        <f>+'8_MP'!#REF!</f>
        <v>#REF!</v>
      </c>
      <c r="AK179" s="328" t="e">
        <f>+'8_MP'!#REF!</f>
        <v>#REF!</v>
      </c>
      <c r="AL179" s="328" t="e">
        <f>+'8_MP'!#REF!</f>
        <v>#REF!</v>
      </c>
      <c r="AN179" s="328" t="e">
        <f>+'8_MP'!#REF!</f>
        <v>#REF!</v>
      </c>
      <c r="AO179" s="328" t="e">
        <f>+'8_MP'!#REF!</f>
        <v>#REF!</v>
      </c>
      <c r="AP179" s="328" t="e">
        <f>+'8_MP'!#REF!</f>
        <v>#REF!</v>
      </c>
      <c r="AQ179" s="328" t="e">
        <f>+'8_MP'!#REF!</f>
        <v>#REF!</v>
      </c>
      <c r="AR179" s="328" t="e">
        <f>+'8_MP'!#REF!</f>
        <v>#REF!</v>
      </c>
      <c r="AS179" s="328" t="e">
        <f>+'8_MP'!#REF!</f>
        <v>#REF!</v>
      </c>
      <c r="AT179" s="328" t="e">
        <f>+'8_MP'!#REF!</f>
        <v>#REF!</v>
      </c>
      <c r="AU179" s="328" t="e">
        <f>+'8_MP'!#REF!</f>
        <v>#REF!</v>
      </c>
    </row>
    <row r="180" spans="1:47" ht="14.25" customHeight="1" outlineLevel="1" x14ac:dyDescent="0.35">
      <c r="A180" s="89" t="e">
        <f>+'8_MP'!#REF!</f>
        <v>#REF!</v>
      </c>
      <c r="B180" s="91" t="e">
        <f>+'8_MP'!#REF!</f>
        <v>#REF!</v>
      </c>
      <c r="C180" s="98" t="e">
        <f>+'8_MP'!#REF!</f>
        <v>#REF!</v>
      </c>
      <c r="D180" s="98"/>
      <c r="E180" s="98"/>
      <c r="F180" s="98"/>
      <c r="G180" s="98"/>
      <c r="H180" s="98"/>
      <c r="I180" s="98"/>
      <c r="J180" s="98">
        <f t="shared" si="116"/>
        <v>0</v>
      </c>
      <c r="K180" s="98"/>
      <c r="L180" s="98"/>
      <c r="M180" s="98"/>
      <c r="N180" s="98"/>
      <c r="O180" s="98"/>
      <c r="P180" s="98"/>
      <c r="Q180" s="98"/>
      <c r="R180" s="98"/>
      <c r="S180" s="98"/>
      <c r="T180" s="98"/>
      <c r="U180" s="98"/>
      <c r="V180" s="98"/>
      <c r="W180" s="77">
        <f t="shared" si="91"/>
        <v>0</v>
      </c>
      <c r="X180" s="77" t="e">
        <f>+'8_MP'!#REF!</f>
        <v>#REF!</v>
      </c>
      <c r="Y180" s="77" t="e">
        <f>+'8_MP'!#REF!</f>
        <v>#REF!</v>
      </c>
      <c r="Z180" s="77" t="e">
        <f>+'8_MP'!#REF!</f>
        <v>#REF!</v>
      </c>
      <c r="AA180" s="77" t="e">
        <f>+'8_MP'!#REF!</f>
        <v>#REF!</v>
      </c>
      <c r="AB180" s="77" t="e">
        <f>+'8_MP'!#REF!</f>
        <v>#REF!</v>
      </c>
      <c r="AC180" s="77" t="e">
        <f>+'8_MP'!#REF!</f>
        <v>#REF!</v>
      </c>
      <c r="AE180" s="77" t="e">
        <f>+'8_MP'!#REF!</f>
        <v>#REF!</v>
      </c>
      <c r="AF180" s="77" t="e">
        <f>+'8_MP'!#REF!</f>
        <v>#REF!</v>
      </c>
      <c r="AG180" s="77" t="e">
        <f>+'8_MP'!#REF!</f>
        <v>#REF!</v>
      </c>
      <c r="AH180" s="77" t="e">
        <f>+'8_MP'!#REF!</f>
        <v>#REF!</v>
      </c>
      <c r="AI180" s="77" t="e">
        <f>+'8_MP'!#REF!</f>
        <v>#REF!</v>
      </c>
      <c r="AJ180" s="77" t="e">
        <f>+'8_MP'!#REF!</f>
        <v>#REF!</v>
      </c>
      <c r="AK180" s="77" t="e">
        <f>+'8_MP'!#REF!</f>
        <v>#REF!</v>
      </c>
      <c r="AL180" s="77" t="e">
        <f>+'8_MP'!#REF!</f>
        <v>#REF!</v>
      </c>
      <c r="AN180" s="77" t="e">
        <f>+'8_MP'!#REF!</f>
        <v>#REF!</v>
      </c>
      <c r="AO180" s="77" t="e">
        <f>+'8_MP'!#REF!</f>
        <v>#REF!</v>
      </c>
      <c r="AP180" s="77" t="e">
        <f>+'8_MP'!#REF!</f>
        <v>#REF!</v>
      </c>
      <c r="AQ180" s="77" t="e">
        <f>+'8_MP'!#REF!</f>
        <v>#REF!</v>
      </c>
      <c r="AR180" s="77" t="e">
        <f>+'8_MP'!#REF!</f>
        <v>#REF!</v>
      </c>
      <c r="AS180" s="77" t="e">
        <f>+'8_MP'!#REF!</f>
        <v>#REF!</v>
      </c>
      <c r="AT180" s="77" t="e">
        <f>+'8_MP'!#REF!</f>
        <v>#REF!</v>
      </c>
      <c r="AU180" s="77" t="e">
        <f>+'8_MP'!#REF!</f>
        <v>#REF!</v>
      </c>
    </row>
    <row r="181" spans="1:47" ht="14.25" customHeight="1" outlineLevel="1" x14ac:dyDescent="0.35">
      <c r="A181" s="89" t="e">
        <f>+'8_MP'!#REF!</f>
        <v>#REF!</v>
      </c>
      <c r="B181" s="91" t="e">
        <f>+'8_MP'!#REF!</f>
        <v>#REF!</v>
      </c>
      <c r="C181" s="98" t="e">
        <f>+'8_MP'!#REF!</f>
        <v>#REF!</v>
      </c>
      <c r="D181" s="98"/>
      <c r="E181" s="98"/>
      <c r="F181" s="98"/>
      <c r="G181" s="98"/>
      <c r="H181" s="98"/>
      <c r="I181" s="98"/>
      <c r="J181" s="98">
        <f t="shared" si="116"/>
        <v>0</v>
      </c>
      <c r="K181" s="98"/>
      <c r="L181" s="98"/>
      <c r="M181" s="98"/>
      <c r="N181" s="98"/>
      <c r="O181" s="98"/>
      <c r="P181" s="98"/>
      <c r="Q181" s="98"/>
      <c r="R181" s="98"/>
      <c r="S181" s="98"/>
      <c r="T181" s="98"/>
      <c r="U181" s="98"/>
      <c r="V181" s="98"/>
      <c r="W181" s="77">
        <f t="shared" si="91"/>
        <v>0</v>
      </c>
      <c r="X181" s="77" t="e">
        <f>+'8_MP'!#REF!</f>
        <v>#REF!</v>
      </c>
      <c r="Y181" s="77" t="e">
        <f>+'8_MP'!#REF!</f>
        <v>#REF!</v>
      </c>
      <c r="Z181" s="77" t="e">
        <f>+'8_MP'!#REF!</f>
        <v>#REF!</v>
      </c>
      <c r="AA181" s="77" t="e">
        <f>+'8_MP'!#REF!</f>
        <v>#REF!</v>
      </c>
      <c r="AB181" s="77" t="e">
        <f>+'8_MP'!#REF!</f>
        <v>#REF!</v>
      </c>
      <c r="AC181" s="77" t="e">
        <f>+'8_MP'!#REF!</f>
        <v>#REF!</v>
      </c>
      <c r="AE181" s="77" t="e">
        <f>+'8_MP'!#REF!</f>
        <v>#REF!</v>
      </c>
      <c r="AF181" s="77" t="e">
        <f>+'8_MP'!#REF!</f>
        <v>#REF!</v>
      </c>
      <c r="AG181" s="77" t="e">
        <f>+'8_MP'!#REF!</f>
        <v>#REF!</v>
      </c>
      <c r="AH181" s="77" t="e">
        <f>+'8_MP'!#REF!</f>
        <v>#REF!</v>
      </c>
      <c r="AI181" s="77" t="e">
        <f>+'8_MP'!#REF!</f>
        <v>#REF!</v>
      </c>
      <c r="AJ181" s="77" t="e">
        <f>+'8_MP'!#REF!</f>
        <v>#REF!</v>
      </c>
      <c r="AK181" s="77" t="e">
        <f>+'8_MP'!#REF!</f>
        <v>#REF!</v>
      </c>
      <c r="AL181" s="77" t="e">
        <f>+'8_MP'!#REF!</f>
        <v>#REF!</v>
      </c>
      <c r="AN181" s="77" t="e">
        <f>+'8_MP'!#REF!</f>
        <v>#REF!</v>
      </c>
      <c r="AO181" s="77" t="e">
        <f>+'8_MP'!#REF!</f>
        <v>#REF!</v>
      </c>
      <c r="AP181" s="77" t="e">
        <f>+'8_MP'!#REF!</f>
        <v>#REF!</v>
      </c>
      <c r="AQ181" s="77" t="e">
        <f>+'8_MP'!#REF!</f>
        <v>#REF!</v>
      </c>
      <c r="AR181" s="77" t="e">
        <f>+'8_MP'!#REF!</f>
        <v>#REF!</v>
      </c>
      <c r="AS181" s="77" t="e">
        <f>+'8_MP'!#REF!</f>
        <v>#REF!</v>
      </c>
      <c r="AT181" s="77" t="e">
        <f>+'8_MP'!#REF!</f>
        <v>#REF!</v>
      </c>
      <c r="AU181" s="77" t="e">
        <f>+'8_MP'!#REF!</f>
        <v>#REF!</v>
      </c>
    </row>
    <row r="182" spans="1:47" ht="14.25" customHeight="1" outlineLevel="1" x14ac:dyDescent="0.35">
      <c r="A182" s="89" t="e">
        <f>+'8_MP'!#REF!</f>
        <v>#REF!</v>
      </c>
      <c r="B182" s="91" t="e">
        <f>+'8_MP'!#REF!</f>
        <v>#REF!</v>
      </c>
      <c r="C182" s="98" t="e">
        <f>+'8_MP'!#REF!</f>
        <v>#REF!</v>
      </c>
      <c r="D182" s="98"/>
      <c r="E182" s="98"/>
      <c r="F182" s="98"/>
      <c r="G182" s="98"/>
      <c r="H182" s="98"/>
      <c r="I182" s="98"/>
      <c r="J182" s="98">
        <f t="shared" si="116"/>
        <v>0</v>
      </c>
      <c r="K182" s="98"/>
      <c r="L182" s="98"/>
      <c r="M182" s="98"/>
      <c r="N182" s="98"/>
      <c r="O182" s="98"/>
      <c r="P182" s="98"/>
      <c r="Q182" s="98"/>
      <c r="R182" s="98"/>
      <c r="S182" s="98"/>
      <c r="T182" s="98"/>
      <c r="U182" s="98"/>
      <c r="V182" s="98"/>
      <c r="W182" s="77">
        <f t="shared" si="91"/>
        <v>0</v>
      </c>
      <c r="X182" s="77" t="e">
        <f>+'8_MP'!#REF!</f>
        <v>#REF!</v>
      </c>
      <c r="Y182" s="77" t="e">
        <f>+'8_MP'!#REF!</f>
        <v>#REF!</v>
      </c>
      <c r="Z182" s="77" t="e">
        <f>+'8_MP'!#REF!</f>
        <v>#REF!</v>
      </c>
      <c r="AA182" s="77" t="e">
        <f>+'8_MP'!#REF!</f>
        <v>#REF!</v>
      </c>
      <c r="AB182" s="77" t="e">
        <f>+'8_MP'!#REF!</f>
        <v>#REF!</v>
      </c>
      <c r="AC182" s="77" t="e">
        <f>+'8_MP'!#REF!</f>
        <v>#REF!</v>
      </c>
      <c r="AE182" s="77" t="e">
        <f>+'8_MP'!#REF!</f>
        <v>#REF!</v>
      </c>
      <c r="AF182" s="77" t="e">
        <f>+'8_MP'!#REF!</f>
        <v>#REF!</v>
      </c>
      <c r="AG182" s="77" t="e">
        <f>+'8_MP'!#REF!</f>
        <v>#REF!</v>
      </c>
      <c r="AH182" s="77" t="e">
        <f>+'8_MP'!#REF!</f>
        <v>#REF!</v>
      </c>
      <c r="AI182" s="77" t="e">
        <f>+'8_MP'!#REF!</f>
        <v>#REF!</v>
      </c>
      <c r="AJ182" s="77" t="e">
        <f>+'8_MP'!#REF!</f>
        <v>#REF!</v>
      </c>
      <c r="AK182" s="77" t="e">
        <f>+'8_MP'!#REF!</f>
        <v>#REF!</v>
      </c>
      <c r="AL182" s="77" t="e">
        <f>+'8_MP'!#REF!</f>
        <v>#REF!</v>
      </c>
      <c r="AN182" s="77" t="e">
        <f>+'8_MP'!#REF!</f>
        <v>#REF!</v>
      </c>
      <c r="AO182" s="77" t="e">
        <f>+'8_MP'!#REF!</f>
        <v>#REF!</v>
      </c>
      <c r="AP182" s="77" t="e">
        <f>+'8_MP'!#REF!</f>
        <v>#REF!</v>
      </c>
      <c r="AQ182" s="77" t="e">
        <f>+'8_MP'!#REF!</f>
        <v>#REF!</v>
      </c>
      <c r="AR182" s="77" t="e">
        <f>+'8_MP'!#REF!</f>
        <v>#REF!</v>
      </c>
      <c r="AS182" s="77" t="e">
        <f>+'8_MP'!#REF!</f>
        <v>#REF!</v>
      </c>
      <c r="AT182" s="77" t="e">
        <f>+'8_MP'!#REF!</f>
        <v>#REF!</v>
      </c>
      <c r="AU182" s="77" t="e">
        <f>+'8_MP'!#REF!</f>
        <v>#REF!</v>
      </c>
    </row>
    <row r="183" spans="1:47" ht="14.25" customHeight="1" outlineLevel="1" x14ac:dyDescent="0.35">
      <c r="A183" s="326" t="e">
        <f>+'8_MP'!#REF!</f>
        <v>#REF!</v>
      </c>
      <c r="B183" s="327" t="e">
        <f>+'8_MP'!#REF!</f>
        <v>#REF!</v>
      </c>
      <c r="C183" s="328" t="e">
        <f>+'8_MP'!#REF!</f>
        <v>#REF!</v>
      </c>
      <c r="D183" s="328">
        <f t="shared" ref="D183:I183" si="123">SUM(D184:D186)</f>
        <v>0</v>
      </c>
      <c r="E183" s="328">
        <f t="shared" si="123"/>
        <v>0</v>
      </c>
      <c r="F183" s="328">
        <f t="shared" si="123"/>
        <v>0</v>
      </c>
      <c r="G183" s="328">
        <f t="shared" si="123"/>
        <v>0</v>
      </c>
      <c r="H183" s="328">
        <f t="shared" si="123"/>
        <v>0</v>
      </c>
      <c r="I183" s="328">
        <f t="shared" si="123"/>
        <v>0</v>
      </c>
      <c r="J183" s="328">
        <f t="shared" si="116"/>
        <v>0</v>
      </c>
      <c r="K183" s="328">
        <f t="shared" ref="K183:V183" si="124">SUM(K184:K186)</f>
        <v>0</v>
      </c>
      <c r="L183" s="328">
        <f t="shared" si="124"/>
        <v>0</v>
      </c>
      <c r="M183" s="328">
        <f t="shared" si="124"/>
        <v>0</v>
      </c>
      <c r="N183" s="328">
        <f t="shared" si="124"/>
        <v>0</v>
      </c>
      <c r="O183" s="328">
        <f t="shared" si="124"/>
        <v>0</v>
      </c>
      <c r="P183" s="328">
        <f t="shared" si="124"/>
        <v>0</v>
      </c>
      <c r="Q183" s="328">
        <f t="shared" si="124"/>
        <v>0</v>
      </c>
      <c r="R183" s="328">
        <f t="shared" si="124"/>
        <v>0</v>
      </c>
      <c r="S183" s="328">
        <f t="shared" si="124"/>
        <v>0</v>
      </c>
      <c r="T183" s="328">
        <f t="shared" si="124"/>
        <v>0</v>
      </c>
      <c r="U183" s="328">
        <f t="shared" si="124"/>
        <v>0</v>
      </c>
      <c r="V183" s="328">
        <f t="shared" si="124"/>
        <v>0</v>
      </c>
      <c r="W183" s="328">
        <f t="shared" si="91"/>
        <v>0</v>
      </c>
      <c r="X183" s="328" t="e">
        <f>+'8_MP'!#REF!</f>
        <v>#REF!</v>
      </c>
      <c r="Y183" s="328" t="e">
        <f>+'8_MP'!#REF!</f>
        <v>#REF!</v>
      </c>
      <c r="Z183" s="328" t="e">
        <f>+'8_MP'!#REF!</f>
        <v>#REF!</v>
      </c>
      <c r="AA183" s="328" t="e">
        <f>+'8_MP'!#REF!</f>
        <v>#REF!</v>
      </c>
      <c r="AB183" s="328" t="e">
        <f>+'8_MP'!#REF!</f>
        <v>#REF!</v>
      </c>
      <c r="AC183" s="328" t="e">
        <f>+'8_MP'!#REF!</f>
        <v>#REF!</v>
      </c>
      <c r="AE183" s="328" t="e">
        <f>+'8_MP'!#REF!</f>
        <v>#REF!</v>
      </c>
      <c r="AF183" s="328" t="e">
        <f>+'8_MP'!#REF!</f>
        <v>#REF!</v>
      </c>
      <c r="AG183" s="328" t="e">
        <f>+'8_MP'!#REF!</f>
        <v>#REF!</v>
      </c>
      <c r="AH183" s="328" t="e">
        <f>+'8_MP'!#REF!</f>
        <v>#REF!</v>
      </c>
      <c r="AI183" s="328" t="e">
        <f>+'8_MP'!#REF!</f>
        <v>#REF!</v>
      </c>
      <c r="AJ183" s="328" t="e">
        <f>+'8_MP'!#REF!</f>
        <v>#REF!</v>
      </c>
      <c r="AK183" s="328" t="e">
        <f>+'8_MP'!#REF!</f>
        <v>#REF!</v>
      </c>
      <c r="AL183" s="328" t="e">
        <f>+'8_MP'!#REF!</f>
        <v>#REF!</v>
      </c>
      <c r="AN183" s="328" t="e">
        <f>+'8_MP'!#REF!</f>
        <v>#REF!</v>
      </c>
      <c r="AO183" s="328" t="e">
        <f>+'8_MP'!#REF!</f>
        <v>#REF!</v>
      </c>
      <c r="AP183" s="328" t="e">
        <f>+'8_MP'!#REF!</f>
        <v>#REF!</v>
      </c>
      <c r="AQ183" s="328" t="e">
        <f>+'8_MP'!#REF!</f>
        <v>#REF!</v>
      </c>
      <c r="AR183" s="328" t="e">
        <f>+'8_MP'!#REF!</f>
        <v>#REF!</v>
      </c>
      <c r="AS183" s="328" t="e">
        <f>+'8_MP'!#REF!</f>
        <v>#REF!</v>
      </c>
      <c r="AT183" s="328" t="e">
        <f>+'8_MP'!#REF!</f>
        <v>#REF!</v>
      </c>
      <c r="AU183" s="328" t="e">
        <f>+'8_MP'!#REF!</f>
        <v>#REF!</v>
      </c>
    </row>
    <row r="184" spans="1:47" ht="14.25" customHeight="1" outlineLevel="1" x14ac:dyDescent="0.35">
      <c r="A184" s="89" t="e">
        <f>+'8_MP'!#REF!</f>
        <v>#REF!</v>
      </c>
      <c r="B184" s="91" t="e">
        <f>+'8_MP'!#REF!</f>
        <v>#REF!</v>
      </c>
      <c r="C184" s="98" t="e">
        <f>+'8_MP'!#REF!</f>
        <v>#REF!</v>
      </c>
      <c r="D184" s="98"/>
      <c r="E184" s="98"/>
      <c r="F184" s="98"/>
      <c r="G184" s="98"/>
      <c r="H184" s="98"/>
      <c r="I184" s="98"/>
      <c r="J184" s="98">
        <f t="shared" si="116"/>
        <v>0</v>
      </c>
      <c r="K184" s="98"/>
      <c r="L184" s="98"/>
      <c r="M184" s="98"/>
      <c r="N184" s="98"/>
      <c r="O184" s="98"/>
      <c r="P184" s="98"/>
      <c r="Q184" s="98"/>
      <c r="R184" s="98"/>
      <c r="S184" s="98"/>
      <c r="T184" s="98"/>
      <c r="U184" s="98"/>
      <c r="V184" s="98"/>
      <c r="W184" s="77">
        <f t="shared" si="91"/>
        <v>0</v>
      </c>
      <c r="X184" s="77" t="e">
        <f>+'8_MP'!#REF!</f>
        <v>#REF!</v>
      </c>
      <c r="Y184" s="77" t="e">
        <f>+'8_MP'!#REF!</f>
        <v>#REF!</v>
      </c>
      <c r="Z184" s="77" t="e">
        <f>+'8_MP'!#REF!</f>
        <v>#REF!</v>
      </c>
      <c r="AA184" s="77" t="e">
        <f>+'8_MP'!#REF!</f>
        <v>#REF!</v>
      </c>
      <c r="AB184" s="77" t="e">
        <f>+'8_MP'!#REF!</f>
        <v>#REF!</v>
      </c>
      <c r="AC184" s="77" t="e">
        <f>+'8_MP'!#REF!</f>
        <v>#REF!</v>
      </c>
      <c r="AE184" s="77" t="e">
        <f>+'8_MP'!#REF!</f>
        <v>#REF!</v>
      </c>
      <c r="AF184" s="77" t="e">
        <f>+'8_MP'!#REF!</f>
        <v>#REF!</v>
      </c>
      <c r="AG184" s="77" t="e">
        <f>+'8_MP'!#REF!</f>
        <v>#REF!</v>
      </c>
      <c r="AH184" s="77" t="e">
        <f>+'8_MP'!#REF!</f>
        <v>#REF!</v>
      </c>
      <c r="AI184" s="77" t="e">
        <f>+'8_MP'!#REF!</f>
        <v>#REF!</v>
      </c>
      <c r="AJ184" s="77" t="e">
        <f>+'8_MP'!#REF!</f>
        <v>#REF!</v>
      </c>
      <c r="AK184" s="77" t="e">
        <f>+'8_MP'!#REF!</f>
        <v>#REF!</v>
      </c>
      <c r="AL184" s="77" t="e">
        <f>+'8_MP'!#REF!</f>
        <v>#REF!</v>
      </c>
      <c r="AN184" s="77" t="e">
        <f>+'8_MP'!#REF!</f>
        <v>#REF!</v>
      </c>
      <c r="AO184" s="77" t="e">
        <f>+'8_MP'!#REF!</f>
        <v>#REF!</v>
      </c>
      <c r="AP184" s="77" t="e">
        <f>+'8_MP'!#REF!</f>
        <v>#REF!</v>
      </c>
      <c r="AQ184" s="77" t="e">
        <f>+'8_MP'!#REF!</f>
        <v>#REF!</v>
      </c>
      <c r="AR184" s="77" t="e">
        <f>+'8_MP'!#REF!</f>
        <v>#REF!</v>
      </c>
      <c r="AS184" s="77" t="e">
        <f>+'8_MP'!#REF!</f>
        <v>#REF!</v>
      </c>
      <c r="AT184" s="77" t="e">
        <f>+'8_MP'!#REF!</f>
        <v>#REF!</v>
      </c>
      <c r="AU184" s="77" t="e">
        <f>+'8_MP'!#REF!</f>
        <v>#REF!</v>
      </c>
    </row>
    <row r="185" spans="1:47" ht="14.25" customHeight="1" outlineLevel="1" x14ac:dyDescent="0.35">
      <c r="A185" s="89" t="e">
        <f>+'8_MP'!#REF!</f>
        <v>#REF!</v>
      </c>
      <c r="B185" s="91" t="e">
        <f>+'8_MP'!#REF!</f>
        <v>#REF!</v>
      </c>
      <c r="C185" s="98" t="e">
        <f>+'8_MP'!#REF!</f>
        <v>#REF!</v>
      </c>
      <c r="D185" s="98"/>
      <c r="E185" s="98"/>
      <c r="F185" s="98"/>
      <c r="G185" s="98"/>
      <c r="H185" s="98"/>
      <c r="I185" s="98"/>
      <c r="J185" s="98"/>
      <c r="K185" s="98"/>
      <c r="L185" s="98"/>
      <c r="M185" s="98"/>
      <c r="N185" s="98"/>
      <c r="O185" s="98"/>
      <c r="P185" s="98"/>
      <c r="Q185" s="98"/>
      <c r="R185" s="98"/>
      <c r="S185" s="98"/>
      <c r="T185" s="98"/>
      <c r="U185" s="98"/>
      <c r="V185" s="98"/>
      <c r="W185" s="77">
        <f t="shared" si="91"/>
        <v>0</v>
      </c>
      <c r="X185" s="77" t="e">
        <f>+'8_MP'!#REF!</f>
        <v>#REF!</v>
      </c>
      <c r="Y185" s="77" t="e">
        <f>+'8_MP'!#REF!</f>
        <v>#REF!</v>
      </c>
      <c r="Z185" s="77" t="e">
        <f>+'8_MP'!#REF!</f>
        <v>#REF!</v>
      </c>
      <c r="AA185" s="77" t="e">
        <f>+'8_MP'!#REF!</f>
        <v>#REF!</v>
      </c>
      <c r="AB185" s="77" t="e">
        <f>+'8_MP'!#REF!</f>
        <v>#REF!</v>
      </c>
      <c r="AC185" s="77" t="e">
        <f>+'8_MP'!#REF!</f>
        <v>#REF!</v>
      </c>
      <c r="AE185" s="77" t="e">
        <f>+'8_MP'!#REF!</f>
        <v>#REF!</v>
      </c>
      <c r="AF185" s="77" t="e">
        <f>+'8_MP'!#REF!</f>
        <v>#REF!</v>
      </c>
      <c r="AG185" s="77" t="e">
        <f>+'8_MP'!#REF!</f>
        <v>#REF!</v>
      </c>
      <c r="AH185" s="77" t="e">
        <f>+'8_MP'!#REF!</f>
        <v>#REF!</v>
      </c>
      <c r="AI185" s="77" t="e">
        <f>+'8_MP'!#REF!</f>
        <v>#REF!</v>
      </c>
      <c r="AJ185" s="77" t="e">
        <f>+'8_MP'!#REF!</f>
        <v>#REF!</v>
      </c>
      <c r="AK185" s="77" t="e">
        <f>+'8_MP'!#REF!</f>
        <v>#REF!</v>
      </c>
      <c r="AL185" s="77" t="e">
        <f>+'8_MP'!#REF!</f>
        <v>#REF!</v>
      </c>
      <c r="AN185" s="77" t="e">
        <f>+'8_MP'!#REF!</f>
        <v>#REF!</v>
      </c>
      <c r="AO185" s="77" t="e">
        <f>+'8_MP'!#REF!</f>
        <v>#REF!</v>
      </c>
      <c r="AP185" s="77" t="e">
        <f>+'8_MP'!#REF!</f>
        <v>#REF!</v>
      </c>
      <c r="AQ185" s="77" t="e">
        <f>+'8_MP'!#REF!</f>
        <v>#REF!</v>
      </c>
      <c r="AR185" s="77" t="e">
        <f>+'8_MP'!#REF!</f>
        <v>#REF!</v>
      </c>
      <c r="AS185" s="77" t="e">
        <f>+'8_MP'!#REF!</f>
        <v>#REF!</v>
      </c>
      <c r="AT185" s="77" t="e">
        <f>+'8_MP'!#REF!</f>
        <v>#REF!</v>
      </c>
      <c r="AU185" s="77" t="e">
        <f>+'8_MP'!#REF!</f>
        <v>#REF!</v>
      </c>
    </row>
    <row r="186" spans="1:47" ht="14.25" customHeight="1" outlineLevel="1" x14ac:dyDescent="0.35">
      <c r="A186" s="89" t="e">
        <f>+'8_MP'!#REF!</f>
        <v>#REF!</v>
      </c>
      <c r="B186" s="91" t="e">
        <f>+'8_MP'!#REF!</f>
        <v>#REF!</v>
      </c>
      <c r="C186" s="98" t="e">
        <f>+'8_MP'!#REF!</f>
        <v>#REF!</v>
      </c>
      <c r="D186" s="98"/>
      <c r="E186" s="98"/>
      <c r="F186" s="98"/>
      <c r="G186" s="98"/>
      <c r="H186" s="98"/>
      <c r="I186" s="98"/>
      <c r="J186" s="98">
        <f t="shared" ref="J186:J217" si="125">SUM(D186:I186)</f>
        <v>0</v>
      </c>
      <c r="K186" s="98"/>
      <c r="L186" s="98"/>
      <c r="M186" s="98"/>
      <c r="N186" s="98"/>
      <c r="O186" s="98"/>
      <c r="P186" s="98"/>
      <c r="Q186" s="98"/>
      <c r="R186" s="98"/>
      <c r="S186" s="98"/>
      <c r="T186" s="98"/>
      <c r="U186" s="98"/>
      <c r="V186" s="98"/>
      <c r="W186" s="77">
        <f t="shared" si="91"/>
        <v>0</v>
      </c>
      <c r="X186" s="77" t="e">
        <f>+'8_MP'!#REF!</f>
        <v>#REF!</v>
      </c>
      <c r="Y186" s="77" t="e">
        <f>+'8_MP'!#REF!</f>
        <v>#REF!</v>
      </c>
      <c r="Z186" s="77" t="e">
        <f>+'8_MP'!#REF!</f>
        <v>#REF!</v>
      </c>
      <c r="AA186" s="77" t="e">
        <f>+'8_MP'!#REF!</f>
        <v>#REF!</v>
      </c>
      <c r="AB186" s="77" t="e">
        <f>+'8_MP'!#REF!</f>
        <v>#REF!</v>
      </c>
      <c r="AC186" s="77" t="e">
        <f>+'8_MP'!#REF!</f>
        <v>#REF!</v>
      </c>
      <c r="AE186" s="77" t="e">
        <f>+'8_MP'!#REF!</f>
        <v>#REF!</v>
      </c>
      <c r="AF186" s="77" t="e">
        <f>+'8_MP'!#REF!</f>
        <v>#REF!</v>
      </c>
      <c r="AG186" s="77" t="e">
        <f>+'8_MP'!#REF!</f>
        <v>#REF!</v>
      </c>
      <c r="AH186" s="77" t="e">
        <f>+'8_MP'!#REF!</f>
        <v>#REF!</v>
      </c>
      <c r="AI186" s="77" t="e">
        <f>+'8_MP'!#REF!</f>
        <v>#REF!</v>
      </c>
      <c r="AJ186" s="77" t="e">
        <f>+'8_MP'!#REF!</f>
        <v>#REF!</v>
      </c>
      <c r="AK186" s="77" t="e">
        <f>+'8_MP'!#REF!</f>
        <v>#REF!</v>
      </c>
      <c r="AL186" s="77" t="e">
        <f>+'8_MP'!#REF!</f>
        <v>#REF!</v>
      </c>
      <c r="AN186" s="77" t="e">
        <f>+'8_MP'!#REF!</f>
        <v>#REF!</v>
      </c>
      <c r="AO186" s="77" t="e">
        <f>+'8_MP'!#REF!</f>
        <v>#REF!</v>
      </c>
      <c r="AP186" s="77" t="e">
        <f>+'8_MP'!#REF!</f>
        <v>#REF!</v>
      </c>
      <c r="AQ186" s="77" t="e">
        <f>+'8_MP'!#REF!</f>
        <v>#REF!</v>
      </c>
      <c r="AR186" s="77" t="e">
        <f>+'8_MP'!#REF!</f>
        <v>#REF!</v>
      </c>
      <c r="AS186" s="77" t="e">
        <f>+'8_MP'!#REF!</f>
        <v>#REF!</v>
      </c>
      <c r="AT186" s="77" t="e">
        <f>+'8_MP'!#REF!</f>
        <v>#REF!</v>
      </c>
      <c r="AU186" s="77" t="e">
        <f>+'8_MP'!#REF!</f>
        <v>#REF!</v>
      </c>
    </row>
    <row r="187" spans="1:47" ht="14.25" customHeight="1" outlineLevel="1" x14ac:dyDescent="0.35">
      <c r="A187" s="326" t="e">
        <f>+'8_MP'!#REF!</f>
        <v>#REF!</v>
      </c>
      <c r="B187" s="327" t="e">
        <f>+'8_MP'!#REF!</f>
        <v>#REF!</v>
      </c>
      <c r="C187" s="328" t="e">
        <f>+'8_MP'!#REF!</f>
        <v>#REF!</v>
      </c>
      <c r="D187" s="328">
        <f t="shared" ref="D187:I187" si="126">SUM(D188:D190)</f>
        <v>0</v>
      </c>
      <c r="E187" s="328">
        <f t="shared" si="126"/>
        <v>0</v>
      </c>
      <c r="F187" s="328">
        <f t="shared" si="126"/>
        <v>0</v>
      </c>
      <c r="G187" s="328">
        <f t="shared" si="126"/>
        <v>0</v>
      </c>
      <c r="H187" s="328">
        <f t="shared" si="126"/>
        <v>0</v>
      </c>
      <c r="I187" s="328">
        <f t="shared" si="126"/>
        <v>0</v>
      </c>
      <c r="J187" s="328">
        <f t="shared" si="125"/>
        <v>0</v>
      </c>
      <c r="K187" s="328">
        <f t="shared" ref="K187:V187" si="127">SUM(K188:K190)</f>
        <v>0</v>
      </c>
      <c r="L187" s="328">
        <f t="shared" si="127"/>
        <v>0</v>
      </c>
      <c r="M187" s="328">
        <f t="shared" si="127"/>
        <v>0</v>
      </c>
      <c r="N187" s="328">
        <f t="shared" si="127"/>
        <v>0</v>
      </c>
      <c r="O187" s="328">
        <f t="shared" si="127"/>
        <v>0</v>
      </c>
      <c r="P187" s="328">
        <f t="shared" si="127"/>
        <v>0</v>
      </c>
      <c r="Q187" s="328">
        <f t="shared" si="127"/>
        <v>0</v>
      </c>
      <c r="R187" s="328">
        <f t="shared" si="127"/>
        <v>0</v>
      </c>
      <c r="S187" s="328">
        <f t="shared" si="127"/>
        <v>0</v>
      </c>
      <c r="T187" s="328">
        <f t="shared" si="127"/>
        <v>0</v>
      </c>
      <c r="U187" s="328">
        <f t="shared" si="127"/>
        <v>0</v>
      </c>
      <c r="V187" s="328">
        <f t="shared" si="127"/>
        <v>0</v>
      </c>
      <c r="W187" s="328">
        <f t="shared" si="91"/>
        <v>0</v>
      </c>
      <c r="X187" s="328" t="e">
        <f>+'8_MP'!#REF!</f>
        <v>#REF!</v>
      </c>
      <c r="Y187" s="328" t="e">
        <f>+'8_MP'!#REF!</f>
        <v>#REF!</v>
      </c>
      <c r="Z187" s="328" t="e">
        <f>+'8_MP'!#REF!</f>
        <v>#REF!</v>
      </c>
      <c r="AA187" s="328" t="e">
        <f>+'8_MP'!#REF!</f>
        <v>#REF!</v>
      </c>
      <c r="AB187" s="328" t="e">
        <f>+'8_MP'!#REF!</f>
        <v>#REF!</v>
      </c>
      <c r="AC187" s="328" t="e">
        <f>+'8_MP'!#REF!</f>
        <v>#REF!</v>
      </c>
      <c r="AE187" s="328" t="e">
        <f>+'8_MP'!#REF!</f>
        <v>#REF!</v>
      </c>
      <c r="AF187" s="328" t="e">
        <f>+'8_MP'!#REF!</f>
        <v>#REF!</v>
      </c>
      <c r="AG187" s="328" t="e">
        <f>+'8_MP'!#REF!</f>
        <v>#REF!</v>
      </c>
      <c r="AH187" s="328" t="e">
        <f>+'8_MP'!#REF!</f>
        <v>#REF!</v>
      </c>
      <c r="AI187" s="328" t="e">
        <f>+'8_MP'!#REF!</f>
        <v>#REF!</v>
      </c>
      <c r="AJ187" s="328" t="e">
        <f>+'8_MP'!#REF!</f>
        <v>#REF!</v>
      </c>
      <c r="AK187" s="328" t="e">
        <f>+'8_MP'!#REF!</f>
        <v>#REF!</v>
      </c>
      <c r="AL187" s="328" t="e">
        <f>+'8_MP'!#REF!</f>
        <v>#REF!</v>
      </c>
      <c r="AN187" s="328" t="e">
        <f>+'8_MP'!#REF!</f>
        <v>#REF!</v>
      </c>
      <c r="AO187" s="328" t="e">
        <f>+'8_MP'!#REF!</f>
        <v>#REF!</v>
      </c>
      <c r="AP187" s="328" t="e">
        <f>+'8_MP'!#REF!</f>
        <v>#REF!</v>
      </c>
      <c r="AQ187" s="328" t="e">
        <f>+'8_MP'!#REF!</f>
        <v>#REF!</v>
      </c>
      <c r="AR187" s="328" t="e">
        <f>+'8_MP'!#REF!</f>
        <v>#REF!</v>
      </c>
      <c r="AS187" s="328" t="e">
        <f>+'8_MP'!#REF!</f>
        <v>#REF!</v>
      </c>
      <c r="AT187" s="328" t="e">
        <f>+'8_MP'!#REF!</f>
        <v>#REF!</v>
      </c>
      <c r="AU187" s="328" t="e">
        <f>+'8_MP'!#REF!</f>
        <v>#REF!</v>
      </c>
    </row>
    <row r="188" spans="1:47" ht="14.25" customHeight="1" outlineLevel="1" x14ac:dyDescent="0.35">
      <c r="A188" s="89" t="e">
        <f>+'8_MP'!#REF!</f>
        <v>#REF!</v>
      </c>
      <c r="B188" s="91" t="e">
        <f>+'8_MP'!#REF!</f>
        <v>#REF!</v>
      </c>
      <c r="C188" s="98" t="e">
        <f>+'8_MP'!#REF!</f>
        <v>#REF!</v>
      </c>
      <c r="D188" s="98"/>
      <c r="E188" s="98"/>
      <c r="F188" s="98"/>
      <c r="G188" s="98"/>
      <c r="H188" s="98"/>
      <c r="I188" s="98"/>
      <c r="J188" s="98">
        <f t="shared" si="125"/>
        <v>0</v>
      </c>
      <c r="K188" s="98"/>
      <c r="L188" s="98"/>
      <c r="M188" s="98"/>
      <c r="N188" s="98"/>
      <c r="O188" s="98"/>
      <c r="P188" s="98"/>
      <c r="Q188" s="98"/>
      <c r="R188" s="98"/>
      <c r="S188" s="98"/>
      <c r="T188" s="98"/>
      <c r="U188" s="98"/>
      <c r="V188" s="98"/>
      <c r="W188" s="77">
        <f t="shared" si="91"/>
        <v>0</v>
      </c>
      <c r="X188" s="77" t="e">
        <f>+'8_MP'!#REF!</f>
        <v>#REF!</v>
      </c>
      <c r="Y188" s="77" t="e">
        <f>+'8_MP'!#REF!</f>
        <v>#REF!</v>
      </c>
      <c r="Z188" s="77" t="e">
        <f>+'8_MP'!#REF!</f>
        <v>#REF!</v>
      </c>
      <c r="AA188" s="77" t="e">
        <f>+'8_MP'!#REF!</f>
        <v>#REF!</v>
      </c>
      <c r="AB188" s="77" t="e">
        <f>+'8_MP'!#REF!</f>
        <v>#REF!</v>
      </c>
      <c r="AC188" s="77" t="e">
        <f>+'8_MP'!#REF!</f>
        <v>#REF!</v>
      </c>
      <c r="AE188" s="77" t="e">
        <f>+'8_MP'!#REF!</f>
        <v>#REF!</v>
      </c>
      <c r="AF188" s="77" t="e">
        <f>+'8_MP'!#REF!</f>
        <v>#REF!</v>
      </c>
      <c r="AG188" s="77" t="e">
        <f>+'8_MP'!#REF!</f>
        <v>#REF!</v>
      </c>
      <c r="AH188" s="77" t="e">
        <f>+'8_MP'!#REF!</f>
        <v>#REF!</v>
      </c>
      <c r="AI188" s="77" t="e">
        <f>+'8_MP'!#REF!</f>
        <v>#REF!</v>
      </c>
      <c r="AJ188" s="77" t="e">
        <f>+'8_MP'!#REF!</f>
        <v>#REF!</v>
      </c>
      <c r="AK188" s="77" t="e">
        <f>+'8_MP'!#REF!</f>
        <v>#REF!</v>
      </c>
      <c r="AL188" s="77" t="e">
        <f>+'8_MP'!#REF!</f>
        <v>#REF!</v>
      </c>
      <c r="AN188" s="77" t="e">
        <f>+'8_MP'!#REF!</f>
        <v>#REF!</v>
      </c>
      <c r="AO188" s="77" t="e">
        <f>+'8_MP'!#REF!</f>
        <v>#REF!</v>
      </c>
      <c r="AP188" s="77" t="e">
        <f>+'8_MP'!#REF!</f>
        <v>#REF!</v>
      </c>
      <c r="AQ188" s="77" t="e">
        <f>+'8_MP'!#REF!</f>
        <v>#REF!</v>
      </c>
      <c r="AR188" s="77" t="e">
        <f>+'8_MP'!#REF!</f>
        <v>#REF!</v>
      </c>
      <c r="AS188" s="77" t="e">
        <f>+'8_MP'!#REF!</f>
        <v>#REF!</v>
      </c>
      <c r="AT188" s="77" t="e">
        <f>+'8_MP'!#REF!</f>
        <v>#REF!</v>
      </c>
      <c r="AU188" s="77" t="e">
        <f>+'8_MP'!#REF!</f>
        <v>#REF!</v>
      </c>
    </row>
    <row r="189" spans="1:47" ht="14.25" customHeight="1" outlineLevel="1" x14ac:dyDescent="0.35">
      <c r="A189" s="89" t="e">
        <f>+'8_MP'!#REF!</f>
        <v>#REF!</v>
      </c>
      <c r="B189" s="91" t="e">
        <f>+'8_MP'!#REF!</f>
        <v>#REF!</v>
      </c>
      <c r="C189" s="98" t="e">
        <f>+'8_MP'!#REF!</f>
        <v>#REF!</v>
      </c>
      <c r="D189" s="98"/>
      <c r="E189" s="98"/>
      <c r="F189" s="98"/>
      <c r="G189" s="98"/>
      <c r="H189" s="98"/>
      <c r="I189" s="98"/>
      <c r="J189" s="98">
        <f t="shared" si="125"/>
        <v>0</v>
      </c>
      <c r="K189" s="98"/>
      <c r="L189" s="98"/>
      <c r="M189" s="98"/>
      <c r="N189" s="98"/>
      <c r="O189" s="98"/>
      <c r="P189" s="98"/>
      <c r="Q189" s="98"/>
      <c r="R189" s="98"/>
      <c r="S189" s="98"/>
      <c r="T189" s="98"/>
      <c r="U189" s="98"/>
      <c r="V189" s="98"/>
      <c r="W189" s="77">
        <f t="shared" si="91"/>
        <v>0</v>
      </c>
      <c r="X189" s="77" t="e">
        <f>+'8_MP'!#REF!</f>
        <v>#REF!</v>
      </c>
      <c r="Y189" s="77" t="e">
        <f>+'8_MP'!#REF!</f>
        <v>#REF!</v>
      </c>
      <c r="Z189" s="77" t="e">
        <f>+'8_MP'!#REF!</f>
        <v>#REF!</v>
      </c>
      <c r="AA189" s="77" t="e">
        <f>+'8_MP'!#REF!</f>
        <v>#REF!</v>
      </c>
      <c r="AB189" s="77" t="e">
        <f>+'8_MP'!#REF!</f>
        <v>#REF!</v>
      </c>
      <c r="AC189" s="77" t="e">
        <f>+'8_MP'!#REF!</f>
        <v>#REF!</v>
      </c>
      <c r="AE189" s="77" t="e">
        <f>+'8_MP'!#REF!</f>
        <v>#REF!</v>
      </c>
      <c r="AF189" s="77" t="e">
        <f>+'8_MP'!#REF!</f>
        <v>#REF!</v>
      </c>
      <c r="AG189" s="77" t="e">
        <f>+'8_MP'!#REF!</f>
        <v>#REF!</v>
      </c>
      <c r="AH189" s="77" t="e">
        <f>+'8_MP'!#REF!</f>
        <v>#REF!</v>
      </c>
      <c r="AI189" s="77" t="e">
        <f>+'8_MP'!#REF!</f>
        <v>#REF!</v>
      </c>
      <c r="AJ189" s="77" t="e">
        <f>+'8_MP'!#REF!</f>
        <v>#REF!</v>
      </c>
      <c r="AK189" s="77" t="e">
        <f>+'8_MP'!#REF!</f>
        <v>#REF!</v>
      </c>
      <c r="AL189" s="77" t="e">
        <f>+'8_MP'!#REF!</f>
        <v>#REF!</v>
      </c>
      <c r="AN189" s="77" t="e">
        <f>+'8_MP'!#REF!</f>
        <v>#REF!</v>
      </c>
      <c r="AO189" s="77" t="e">
        <f>+'8_MP'!#REF!</f>
        <v>#REF!</v>
      </c>
      <c r="AP189" s="77" t="e">
        <f>+'8_MP'!#REF!</f>
        <v>#REF!</v>
      </c>
      <c r="AQ189" s="77" t="e">
        <f>+'8_MP'!#REF!</f>
        <v>#REF!</v>
      </c>
      <c r="AR189" s="77" t="e">
        <f>+'8_MP'!#REF!</f>
        <v>#REF!</v>
      </c>
      <c r="AS189" s="77" t="e">
        <f>+'8_MP'!#REF!</f>
        <v>#REF!</v>
      </c>
      <c r="AT189" s="77" t="e">
        <f>+'8_MP'!#REF!</f>
        <v>#REF!</v>
      </c>
      <c r="AU189" s="77" t="e">
        <f>+'8_MP'!#REF!</f>
        <v>#REF!</v>
      </c>
    </row>
    <row r="190" spans="1:47" ht="14.25" customHeight="1" outlineLevel="1" x14ac:dyDescent="0.35">
      <c r="A190" s="89" t="e">
        <f>+'8_MP'!#REF!</f>
        <v>#REF!</v>
      </c>
      <c r="B190" s="91" t="e">
        <f>+'8_MP'!#REF!</f>
        <v>#REF!</v>
      </c>
      <c r="C190" s="98" t="e">
        <f>+'8_MP'!#REF!</f>
        <v>#REF!</v>
      </c>
      <c r="D190" s="98"/>
      <c r="E190" s="98"/>
      <c r="F190" s="98"/>
      <c r="G190" s="98"/>
      <c r="H190" s="98"/>
      <c r="I190" s="98"/>
      <c r="J190" s="98">
        <f t="shared" si="125"/>
        <v>0</v>
      </c>
      <c r="K190" s="98"/>
      <c r="L190" s="98"/>
      <c r="M190" s="98"/>
      <c r="N190" s="98"/>
      <c r="O190" s="98"/>
      <c r="P190" s="98"/>
      <c r="Q190" s="98"/>
      <c r="R190" s="98"/>
      <c r="S190" s="98"/>
      <c r="T190" s="98"/>
      <c r="U190" s="98"/>
      <c r="V190" s="98"/>
      <c r="W190" s="77">
        <f t="shared" si="91"/>
        <v>0</v>
      </c>
      <c r="X190" s="77" t="e">
        <f>+'8_MP'!#REF!</f>
        <v>#REF!</v>
      </c>
      <c r="Y190" s="77" t="e">
        <f>+'8_MP'!#REF!</f>
        <v>#REF!</v>
      </c>
      <c r="Z190" s="77" t="e">
        <f>+'8_MP'!#REF!</f>
        <v>#REF!</v>
      </c>
      <c r="AA190" s="77" t="e">
        <f>+'8_MP'!#REF!</f>
        <v>#REF!</v>
      </c>
      <c r="AB190" s="77" t="e">
        <f>+'8_MP'!#REF!</f>
        <v>#REF!</v>
      </c>
      <c r="AC190" s="77" t="e">
        <f>+'8_MP'!#REF!</f>
        <v>#REF!</v>
      </c>
      <c r="AE190" s="77" t="e">
        <f>+'8_MP'!#REF!</f>
        <v>#REF!</v>
      </c>
      <c r="AF190" s="77" t="e">
        <f>+'8_MP'!#REF!</f>
        <v>#REF!</v>
      </c>
      <c r="AG190" s="77" t="e">
        <f>+'8_MP'!#REF!</f>
        <v>#REF!</v>
      </c>
      <c r="AH190" s="77" t="e">
        <f>+'8_MP'!#REF!</f>
        <v>#REF!</v>
      </c>
      <c r="AI190" s="77" t="e">
        <f>+'8_MP'!#REF!</f>
        <v>#REF!</v>
      </c>
      <c r="AJ190" s="77" t="e">
        <f>+'8_MP'!#REF!</f>
        <v>#REF!</v>
      </c>
      <c r="AK190" s="77" t="e">
        <f>+'8_MP'!#REF!</f>
        <v>#REF!</v>
      </c>
      <c r="AL190" s="77" t="e">
        <f>+'8_MP'!#REF!</f>
        <v>#REF!</v>
      </c>
      <c r="AN190" s="77" t="e">
        <f>+'8_MP'!#REF!</f>
        <v>#REF!</v>
      </c>
      <c r="AO190" s="77" t="e">
        <f>+'8_MP'!#REF!</f>
        <v>#REF!</v>
      </c>
      <c r="AP190" s="77" t="e">
        <f>+'8_MP'!#REF!</f>
        <v>#REF!</v>
      </c>
      <c r="AQ190" s="77" t="e">
        <f>+'8_MP'!#REF!</f>
        <v>#REF!</v>
      </c>
      <c r="AR190" s="77" t="e">
        <f>+'8_MP'!#REF!</f>
        <v>#REF!</v>
      </c>
      <c r="AS190" s="77" t="e">
        <f>+'8_MP'!#REF!</f>
        <v>#REF!</v>
      </c>
      <c r="AT190" s="77" t="e">
        <f>+'8_MP'!#REF!</f>
        <v>#REF!</v>
      </c>
      <c r="AU190" s="77" t="e">
        <f>+'8_MP'!#REF!</f>
        <v>#REF!</v>
      </c>
    </row>
    <row r="191" spans="1:47" ht="14.25" customHeight="1" outlineLevel="1" x14ac:dyDescent="0.35">
      <c r="A191" s="326" t="e">
        <f>+'8_MP'!#REF!</f>
        <v>#REF!</v>
      </c>
      <c r="B191" s="327" t="e">
        <f>+'8_MP'!#REF!</f>
        <v>#REF!</v>
      </c>
      <c r="C191" s="328" t="e">
        <f>+'8_MP'!#REF!</f>
        <v>#REF!</v>
      </c>
      <c r="D191" s="328">
        <f t="shared" ref="D191:I191" si="128">SUM(D192:D194)</f>
        <v>0</v>
      </c>
      <c r="E191" s="328">
        <f t="shared" si="128"/>
        <v>0</v>
      </c>
      <c r="F191" s="328">
        <f t="shared" si="128"/>
        <v>0</v>
      </c>
      <c r="G191" s="328">
        <f t="shared" si="128"/>
        <v>0</v>
      </c>
      <c r="H191" s="328">
        <f t="shared" si="128"/>
        <v>0</v>
      </c>
      <c r="I191" s="328">
        <f t="shared" si="128"/>
        <v>0</v>
      </c>
      <c r="J191" s="328">
        <f t="shared" si="125"/>
        <v>0</v>
      </c>
      <c r="K191" s="328">
        <f t="shared" ref="K191:V191" si="129">SUM(K192:K194)</f>
        <v>0</v>
      </c>
      <c r="L191" s="328">
        <f t="shared" si="129"/>
        <v>0</v>
      </c>
      <c r="M191" s="328">
        <f t="shared" si="129"/>
        <v>0</v>
      </c>
      <c r="N191" s="328">
        <f t="shared" si="129"/>
        <v>0</v>
      </c>
      <c r="O191" s="328">
        <f t="shared" si="129"/>
        <v>0</v>
      </c>
      <c r="P191" s="328">
        <f t="shared" si="129"/>
        <v>0</v>
      </c>
      <c r="Q191" s="328">
        <f t="shared" si="129"/>
        <v>0</v>
      </c>
      <c r="R191" s="328">
        <f t="shared" si="129"/>
        <v>0</v>
      </c>
      <c r="S191" s="328">
        <f t="shared" si="129"/>
        <v>0</v>
      </c>
      <c r="T191" s="328">
        <f t="shared" si="129"/>
        <v>0</v>
      </c>
      <c r="U191" s="328">
        <f t="shared" si="129"/>
        <v>0</v>
      </c>
      <c r="V191" s="328">
        <f t="shared" si="129"/>
        <v>0</v>
      </c>
      <c r="W191" s="328">
        <f t="shared" si="91"/>
        <v>0</v>
      </c>
      <c r="X191" s="328" t="e">
        <f>+'8_MP'!#REF!</f>
        <v>#REF!</v>
      </c>
      <c r="Y191" s="328" t="e">
        <f>+'8_MP'!#REF!</f>
        <v>#REF!</v>
      </c>
      <c r="Z191" s="328" t="e">
        <f>+'8_MP'!#REF!</f>
        <v>#REF!</v>
      </c>
      <c r="AA191" s="328" t="e">
        <f>+'8_MP'!#REF!</f>
        <v>#REF!</v>
      </c>
      <c r="AB191" s="328" t="e">
        <f>+'8_MP'!#REF!</f>
        <v>#REF!</v>
      </c>
      <c r="AC191" s="328" t="e">
        <f>+'8_MP'!#REF!</f>
        <v>#REF!</v>
      </c>
      <c r="AE191" s="328" t="e">
        <f>+'8_MP'!#REF!</f>
        <v>#REF!</v>
      </c>
      <c r="AF191" s="328" t="e">
        <f>+'8_MP'!#REF!</f>
        <v>#REF!</v>
      </c>
      <c r="AG191" s="328" t="e">
        <f>+'8_MP'!#REF!</f>
        <v>#REF!</v>
      </c>
      <c r="AH191" s="328" t="e">
        <f>+'8_MP'!#REF!</f>
        <v>#REF!</v>
      </c>
      <c r="AI191" s="328" t="e">
        <f>+'8_MP'!#REF!</f>
        <v>#REF!</v>
      </c>
      <c r="AJ191" s="328" t="e">
        <f>+'8_MP'!#REF!</f>
        <v>#REF!</v>
      </c>
      <c r="AK191" s="328" t="e">
        <f>+'8_MP'!#REF!</f>
        <v>#REF!</v>
      </c>
      <c r="AL191" s="328" t="e">
        <f>+'8_MP'!#REF!</f>
        <v>#REF!</v>
      </c>
      <c r="AN191" s="328" t="e">
        <f>+'8_MP'!#REF!</f>
        <v>#REF!</v>
      </c>
      <c r="AO191" s="328" t="e">
        <f>+'8_MP'!#REF!</f>
        <v>#REF!</v>
      </c>
      <c r="AP191" s="328" t="e">
        <f>+'8_MP'!#REF!</f>
        <v>#REF!</v>
      </c>
      <c r="AQ191" s="328" t="e">
        <f>+'8_MP'!#REF!</f>
        <v>#REF!</v>
      </c>
      <c r="AR191" s="328" t="e">
        <f>+'8_MP'!#REF!</f>
        <v>#REF!</v>
      </c>
      <c r="AS191" s="328" t="e">
        <f>+'8_MP'!#REF!</f>
        <v>#REF!</v>
      </c>
      <c r="AT191" s="328" t="e">
        <f>+'8_MP'!#REF!</f>
        <v>#REF!</v>
      </c>
      <c r="AU191" s="328" t="e">
        <f>+'8_MP'!#REF!</f>
        <v>#REF!</v>
      </c>
    </row>
    <row r="192" spans="1:47" ht="14.25" customHeight="1" outlineLevel="1" x14ac:dyDescent="0.35">
      <c r="A192" s="89" t="e">
        <f>+'8_MP'!#REF!</f>
        <v>#REF!</v>
      </c>
      <c r="B192" s="91" t="e">
        <f>+'8_MP'!#REF!</f>
        <v>#REF!</v>
      </c>
      <c r="C192" s="98" t="e">
        <f>+'8_MP'!#REF!</f>
        <v>#REF!</v>
      </c>
      <c r="D192" s="98"/>
      <c r="E192" s="98"/>
      <c r="F192" s="98"/>
      <c r="G192" s="98"/>
      <c r="H192" s="98"/>
      <c r="I192" s="98"/>
      <c r="J192" s="98">
        <f t="shared" si="125"/>
        <v>0</v>
      </c>
      <c r="K192" s="98"/>
      <c r="L192" s="98"/>
      <c r="M192" s="98"/>
      <c r="N192" s="98"/>
      <c r="O192" s="98"/>
      <c r="P192" s="98"/>
      <c r="Q192" s="98"/>
      <c r="R192" s="98"/>
      <c r="S192" s="98"/>
      <c r="T192" s="98"/>
      <c r="U192" s="98"/>
      <c r="V192" s="98"/>
      <c r="W192" s="77">
        <f t="shared" si="91"/>
        <v>0</v>
      </c>
      <c r="X192" s="77" t="e">
        <f>+'8_MP'!#REF!</f>
        <v>#REF!</v>
      </c>
      <c r="Y192" s="77" t="e">
        <f>+'8_MP'!#REF!</f>
        <v>#REF!</v>
      </c>
      <c r="Z192" s="77" t="e">
        <f>+'8_MP'!#REF!</f>
        <v>#REF!</v>
      </c>
      <c r="AA192" s="77" t="e">
        <f>+'8_MP'!#REF!</f>
        <v>#REF!</v>
      </c>
      <c r="AB192" s="77" t="e">
        <f>+'8_MP'!#REF!</f>
        <v>#REF!</v>
      </c>
      <c r="AC192" s="77" t="e">
        <f>+'8_MP'!#REF!</f>
        <v>#REF!</v>
      </c>
      <c r="AE192" s="77" t="e">
        <f>+'8_MP'!#REF!</f>
        <v>#REF!</v>
      </c>
      <c r="AF192" s="77" t="e">
        <f>+'8_MP'!#REF!</f>
        <v>#REF!</v>
      </c>
      <c r="AG192" s="77" t="e">
        <f>+'8_MP'!#REF!</f>
        <v>#REF!</v>
      </c>
      <c r="AH192" s="77" t="e">
        <f>+'8_MP'!#REF!</f>
        <v>#REF!</v>
      </c>
      <c r="AI192" s="77" t="e">
        <f>+'8_MP'!#REF!</f>
        <v>#REF!</v>
      </c>
      <c r="AJ192" s="77" t="e">
        <f>+'8_MP'!#REF!</f>
        <v>#REF!</v>
      </c>
      <c r="AK192" s="77" t="e">
        <f>+'8_MP'!#REF!</f>
        <v>#REF!</v>
      </c>
      <c r="AL192" s="77" t="e">
        <f>+'8_MP'!#REF!</f>
        <v>#REF!</v>
      </c>
      <c r="AN192" s="77" t="e">
        <f>+'8_MP'!#REF!</f>
        <v>#REF!</v>
      </c>
      <c r="AO192" s="77" t="e">
        <f>+'8_MP'!#REF!</f>
        <v>#REF!</v>
      </c>
      <c r="AP192" s="77" t="e">
        <f>+'8_MP'!#REF!</f>
        <v>#REF!</v>
      </c>
      <c r="AQ192" s="77" t="e">
        <f>+'8_MP'!#REF!</f>
        <v>#REF!</v>
      </c>
      <c r="AR192" s="77" t="e">
        <f>+'8_MP'!#REF!</f>
        <v>#REF!</v>
      </c>
      <c r="AS192" s="77" t="e">
        <f>+'8_MP'!#REF!</f>
        <v>#REF!</v>
      </c>
      <c r="AT192" s="77" t="e">
        <f>+'8_MP'!#REF!</f>
        <v>#REF!</v>
      </c>
      <c r="AU192" s="77" t="e">
        <f>+'8_MP'!#REF!</f>
        <v>#REF!</v>
      </c>
    </row>
    <row r="193" spans="1:47" ht="14.25" customHeight="1" outlineLevel="1" x14ac:dyDescent="0.35">
      <c r="A193" s="89" t="e">
        <f>+'8_MP'!#REF!</f>
        <v>#REF!</v>
      </c>
      <c r="B193" s="91" t="e">
        <f>+'8_MP'!#REF!</f>
        <v>#REF!</v>
      </c>
      <c r="C193" s="98" t="e">
        <f>+'8_MP'!#REF!</f>
        <v>#REF!</v>
      </c>
      <c r="D193" s="98"/>
      <c r="E193" s="98"/>
      <c r="F193" s="98"/>
      <c r="G193" s="98"/>
      <c r="H193" s="98"/>
      <c r="I193" s="98"/>
      <c r="J193" s="98">
        <f t="shared" si="125"/>
        <v>0</v>
      </c>
      <c r="K193" s="98"/>
      <c r="L193" s="98"/>
      <c r="M193" s="98"/>
      <c r="N193" s="98"/>
      <c r="O193" s="98"/>
      <c r="P193" s="98"/>
      <c r="Q193" s="98"/>
      <c r="R193" s="98"/>
      <c r="S193" s="98"/>
      <c r="T193" s="98"/>
      <c r="U193" s="98"/>
      <c r="V193" s="98"/>
      <c r="W193" s="77">
        <f t="shared" si="91"/>
        <v>0</v>
      </c>
      <c r="X193" s="77" t="e">
        <f>+'8_MP'!#REF!</f>
        <v>#REF!</v>
      </c>
      <c r="Y193" s="77" t="e">
        <f>+'8_MP'!#REF!</f>
        <v>#REF!</v>
      </c>
      <c r="Z193" s="77" t="e">
        <f>+'8_MP'!#REF!</f>
        <v>#REF!</v>
      </c>
      <c r="AA193" s="77" t="e">
        <f>+'8_MP'!#REF!</f>
        <v>#REF!</v>
      </c>
      <c r="AB193" s="77" t="e">
        <f>+'8_MP'!#REF!</f>
        <v>#REF!</v>
      </c>
      <c r="AC193" s="77" t="e">
        <f>+'8_MP'!#REF!</f>
        <v>#REF!</v>
      </c>
      <c r="AE193" s="77" t="e">
        <f>+'8_MP'!#REF!</f>
        <v>#REF!</v>
      </c>
      <c r="AF193" s="77" t="e">
        <f>+'8_MP'!#REF!</f>
        <v>#REF!</v>
      </c>
      <c r="AG193" s="77" t="e">
        <f>+'8_MP'!#REF!</f>
        <v>#REF!</v>
      </c>
      <c r="AH193" s="77" t="e">
        <f>+'8_MP'!#REF!</f>
        <v>#REF!</v>
      </c>
      <c r="AI193" s="77" t="e">
        <f>+'8_MP'!#REF!</f>
        <v>#REF!</v>
      </c>
      <c r="AJ193" s="77" t="e">
        <f>+'8_MP'!#REF!</f>
        <v>#REF!</v>
      </c>
      <c r="AK193" s="77" t="e">
        <f>+'8_MP'!#REF!</f>
        <v>#REF!</v>
      </c>
      <c r="AL193" s="77" t="e">
        <f>+'8_MP'!#REF!</f>
        <v>#REF!</v>
      </c>
      <c r="AN193" s="77" t="e">
        <f>+'8_MP'!#REF!</f>
        <v>#REF!</v>
      </c>
      <c r="AO193" s="77" t="e">
        <f>+'8_MP'!#REF!</f>
        <v>#REF!</v>
      </c>
      <c r="AP193" s="77" t="e">
        <f>+'8_MP'!#REF!</f>
        <v>#REF!</v>
      </c>
      <c r="AQ193" s="77" t="e">
        <f>+'8_MP'!#REF!</f>
        <v>#REF!</v>
      </c>
      <c r="AR193" s="77" t="e">
        <f>+'8_MP'!#REF!</f>
        <v>#REF!</v>
      </c>
      <c r="AS193" s="77" t="e">
        <f>+'8_MP'!#REF!</f>
        <v>#REF!</v>
      </c>
      <c r="AT193" s="77" t="e">
        <f>+'8_MP'!#REF!</f>
        <v>#REF!</v>
      </c>
      <c r="AU193" s="77" t="e">
        <f>+'8_MP'!#REF!</f>
        <v>#REF!</v>
      </c>
    </row>
    <row r="194" spans="1:47" ht="14.25" customHeight="1" outlineLevel="1" x14ac:dyDescent="0.35">
      <c r="A194" s="89" t="e">
        <f>+'8_MP'!#REF!</f>
        <v>#REF!</v>
      </c>
      <c r="B194" s="91" t="e">
        <f>+'8_MP'!#REF!</f>
        <v>#REF!</v>
      </c>
      <c r="C194" s="98" t="e">
        <f>+'8_MP'!#REF!</f>
        <v>#REF!</v>
      </c>
      <c r="D194" s="98"/>
      <c r="E194" s="98"/>
      <c r="F194" s="98"/>
      <c r="G194" s="98"/>
      <c r="H194" s="98"/>
      <c r="I194" s="98"/>
      <c r="J194" s="98">
        <f t="shared" si="125"/>
        <v>0</v>
      </c>
      <c r="K194" s="98"/>
      <c r="L194" s="98"/>
      <c r="M194" s="98"/>
      <c r="N194" s="98"/>
      <c r="O194" s="98"/>
      <c r="P194" s="98"/>
      <c r="Q194" s="98"/>
      <c r="R194" s="98"/>
      <c r="S194" s="98"/>
      <c r="T194" s="98"/>
      <c r="U194" s="98"/>
      <c r="V194" s="98"/>
      <c r="W194" s="77">
        <f t="shared" si="91"/>
        <v>0</v>
      </c>
      <c r="X194" s="77" t="e">
        <f>+'8_MP'!#REF!</f>
        <v>#REF!</v>
      </c>
      <c r="Y194" s="77" t="e">
        <f>+'8_MP'!#REF!</f>
        <v>#REF!</v>
      </c>
      <c r="Z194" s="77" t="e">
        <f>+'8_MP'!#REF!</f>
        <v>#REF!</v>
      </c>
      <c r="AA194" s="77" t="e">
        <f>+'8_MP'!#REF!</f>
        <v>#REF!</v>
      </c>
      <c r="AB194" s="77" t="e">
        <f>+'8_MP'!#REF!</f>
        <v>#REF!</v>
      </c>
      <c r="AC194" s="77" t="e">
        <f>+'8_MP'!#REF!</f>
        <v>#REF!</v>
      </c>
      <c r="AE194" s="77" t="e">
        <f>+'8_MP'!#REF!</f>
        <v>#REF!</v>
      </c>
      <c r="AF194" s="77" t="e">
        <f>+'8_MP'!#REF!</f>
        <v>#REF!</v>
      </c>
      <c r="AG194" s="77" t="e">
        <f>+'8_MP'!#REF!</f>
        <v>#REF!</v>
      </c>
      <c r="AH194" s="77" t="e">
        <f>+'8_MP'!#REF!</f>
        <v>#REF!</v>
      </c>
      <c r="AI194" s="77" t="e">
        <f>+'8_MP'!#REF!</f>
        <v>#REF!</v>
      </c>
      <c r="AJ194" s="77" t="e">
        <f>+'8_MP'!#REF!</f>
        <v>#REF!</v>
      </c>
      <c r="AK194" s="77" t="e">
        <f>+'8_MP'!#REF!</f>
        <v>#REF!</v>
      </c>
      <c r="AL194" s="77" t="e">
        <f>+'8_MP'!#REF!</f>
        <v>#REF!</v>
      </c>
      <c r="AN194" s="77" t="e">
        <f>+'8_MP'!#REF!</f>
        <v>#REF!</v>
      </c>
      <c r="AO194" s="77" t="e">
        <f>+'8_MP'!#REF!</f>
        <v>#REF!</v>
      </c>
      <c r="AP194" s="77" t="e">
        <f>+'8_MP'!#REF!</f>
        <v>#REF!</v>
      </c>
      <c r="AQ194" s="77" t="e">
        <f>+'8_MP'!#REF!</f>
        <v>#REF!</v>
      </c>
      <c r="AR194" s="77" t="e">
        <f>+'8_MP'!#REF!</f>
        <v>#REF!</v>
      </c>
      <c r="AS194" s="77" t="e">
        <f>+'8_MP'!#REF!</f>
        <v>#REF!</v>
      </c>
      <c r="AT194" s="77" t="e">
        <f>+'8_MP'!#REF!</f>
        <v>#REF!</v>
      </c>
      <c r="AU194" s="77" t="e">
        <f>+'8_MP'!#REF!</f>
        <v>#REF!</v>
      </c>
    </row>
    <row r="195" spans="1:47" ht="14.25" customHeight="1" outlineLevel="1" x14ac:dyDescent="0.35">
      <c r="A195" s="326" t="e">
        <f>+'8_MP'!#REF!</f>
        <v>#REF!</v>
      </c>
      <c r="B195" s="327" t="e">
        <f>+'8_MP'!#REF!</f>
        <v>#REF!</v>
      </c>
      <c r="C195" s="328" t="e">
        <f>+'8_MP'!#REF!</f>
        <v>#REF!</v>
      </c>
      <c r="D195" s="328">
        <f t="shared" ref="D195:I195" si="130">SUM(D196:D198)</f>
        <v>0</v>
      </c>
      <c r="E195" s="328">
        <f t="shared" si="130"/>
        <v>0</v>
      </c>
      <c r="F195" s="328">
        <f t="shared" si="130"/>
        <v>0</v>
      </c>
      <c r="G195" s="328">
        <f t="shared" si="130"/>
        <v>0</v>
      </c>
      <c r="H195" s="328">
        <f t="shared" si="130"/>
        <v>0</v>
      </c>
      <c r="I195" s="328">
        <f t="shared" si="130"/>
        <v>0</v>
      </c>
      <c r="J195" s="328">
        <f t="shared" si="125"/>
        <v>0</v>
      </c>
      <c r="K195" s="328">
        <f t="shared" ref="K195:V195" si="131">SUM(K196:K198)</f>
        <v>0</v>
      </c>
      <c r="L195" s="328">
        <f t="shared" si="131"/>
        <v>0</v>
      </c>
      <c r="M195" s="328">
        <f t="shared" si="131"/>
        <v>0</v>
      </c>
      <c r="N195" s="328">
        <f t="shared" si="131"/>
        <v>0</v>
      </c>
      <c r="O195" s="328">
        <f t="shared" si="131"/>
        <v>0</v>
      </c>
      <c r="P195" s="328">
        <f t="shared" si="131"/>
        <v>0</v>
      </c>
      <c r="Q195" s="328">
        <f t="shared" si="131"/>
        <v>0</v>
      </c>
      <c r="R195" s="328">
        <f t="shared" si="131"/>
        <v>0</v>
      </c>
      <c r="S195" s="328">
        <f t="shared" si="131"/>
        <v>0</v>
      </c>
      <c r="T195" s="328">
        <f t="shared" si="131"/>
        <v>0</v>
      </c>
      <c r="U195" s="328">
        <f t="shared" si="131"/>
        <v>0</v>
      </c>
      <c r="V195" s="328">
        <f t="shared" si="131"/>
        <v>0</v>
      </c>
      <c r="W195" s="328">
        <f t="shared" si="91"/>
        <v>0</v>
      </c>
      <c r="X195" s="328" t="e">
        <f>+'8_MP'!#REF!</f>
        <v>#REF!</v>
      </c>
      <c r="Y195" s="328" t="e">
        <f>+'8_MP'!#REF!</f>
        <v>#REF!</v>
      </c>
      <c r="Z195" s="328" t="e">
        <f>+'8_MP'!#REF!</f>
        <v>#REF!</v>
      </c>
      <c r="AA195" s="328" t="e">
        <f>+'8_MP'!#REF!</f>
        <v>#REF!</v>
      </c>
      <c r="AB195" s="328" t="e">
        <f>+'8_MP'!#REF!</f>
        <v>#REF!</v>
      </c>
      <c r="AC195" s="328" t="e">
        <f>+'8_MP'!#REF!</f>
        <v>#REF!</v>
      </c>
      <c r="AE195" s="328" t="e">
        <f>+'8_MP'!#REF!</f>
        <v>#REF!</v>
      </c>
      <c r="AF195" s="328" t="e">
        <f>+'8_MP'!#REF!</f>
        <v>#REF!</v>
      </c>
      <c r="AG195" s="328" t="e">
        <f>+'8_MP'!#REF!</f>
        <v>#REF!</v>
      </c>
      <c r="AH195" s="328" t="e">
        <f>+'8_MP'!#REF!</f>
        <v>#REF!</v>
      </c>
      <c r="AI195" s="328" t="e">
        <f>+'8_MP'!#REF!</f>
        <v>#REF!</v>
      </c>
      <c r="AJ195" s="328" t="e">
        <f>+'8_MP'!#REF!</f>
        <v>#REF!</v>
      </c>
      <c r="AK195" s="328" t="e">
        <f>+'8_MP'!#REF!</f>
        <v>#REF!</v>
      </c>
      <c r="AL195" s="328" t="e">
        <f>+'8_MP'!#REF!</f>
        <v>#REF!</v>
      </c>
      <c r="AN195" s="328" t="e">
        <f>+'8_MP'!#REF!</f>
        <v>#REF!</v>
      </c>
      <c r="AO195" s="328" t="e">
        <f>+'8_MP'!#REF!</f>
        <v>#REF!</v>
      </c>
      <c r="AP195" s="328" t="e">
        <f>+'8_MP'!#REF!</f>
        <v>#REF!</v>
      </c>
      <c r="AQ195" s="328" t="e">
        <f>+'8_MP'!#REF!</f>
        <v>#REF!</v>
      </c>
      <c r="AR195" s="328" t="e">
        <f>+'8_MP'!#REF!</f>
        <v>#REF!</v>
      </c>
      <c r="AS195" s="328" t="e">
        <f>+'8_MP'!#REF!</f>
        <v>#REF!</v>
      </c>
      <c r="AT195" s="328" t="e">
        <f>+'8_MP'!#REF!</f>
        <v>#REF!</v>
      </c>
      <c r="AU195" s="328" t="e">
        <f>+'8_MP'!#REF!</f>
        <v>#REF!</v>
      </c>
    </row>
    <row r="196" spans="1:47" ht="14.25" customHeight="1" outlineLevel="1" x14ac:dyDescent="0.35">
      <c r="A196" s="89" t="e">
        <f>+'8_MP'!#REF!</f>
        <v>#REF!</v>
      </c>
      <c r="B196" s="91" t="e">
        <f>+'8_MP'!#REF!</f>
        <v>#REF!</v>
      </c>
      <c r="C196" s="98" t="e">
        <f>+'8_MP'!#REF!</f>
        <v>#REF!</v>
      </c>
      <c r="D196" s="98"/>
      <c r="E196" s="98"/>
      <c r="F196" s="98"/>
      <c r="G196" s="98"/>
      <c r="H196" s="98"/>
      <c r="I196" s="98"/>
      <c r="J196" s="98">
        <f t="shared" si="125"/>
        <v>0</v>
      </c>
      <c r="K196" s="98"/>
      <c r="L196" s="98"/>
      <c r="M196" s="98"/>
      <c r="N196" s="98"/>
      <c r="O196" s="98"/>
      <c r="P196" s="98"/>
      <c r="Q196" s="98"/>
      <c r="R196" s="98"/>
      <c r="S196" s="98"/>
      <c r="T196" s="98"/>
      <c r="U196" s="98"/>
      <c r="V196" s="98"/>
      <c r="W196" s="77">
        <f t="shared" si="91"/>
        <v>0</v>
      </c>
      <c r="X196" s="77" t="e">
        <f>+'8_MP'!#REF!</f>
        <v>#REF!</v>
      </c>
      <c r="Y196" s="77" t="e">
        <f>+'8_MP'!#REF!</f>
        <v>#REF!</v>
      </c>
      <c r="Z196" s="77" t="e">
        <f>+'8_MP'!#REF!</f>
        <v>#REF!</v>
      </c>
      <c r="AA196" s="77" t="e">
        <f>+'8_MP'!#REF!</f>
        <v>#REF!</v>
      </c>
      <c r="AB196" s="77" t="e">
        <f>+'8_MP'!#REF!</f>
        <v>#REF!</v>
      </c>
      <c r="AC196" s="77" t="e">
        <f>+'8_MP'!#REF!</f>
        <v>#REF!</v>
      </c>
      <c r="AE196" s="77" t="e">
        <f>+'8_MP'!#REF!</f>
        <v>#REF!</v>
      </c>
      <c r="AF196" s="77" t="e">
        <f>+'8_MP'!#REF!</f>
        <v>#REF!</v>
      </c>
      <c r="AG196" s="77" t="e">
        <f>+'8_MP'!#REF!</f>
        <v>#REF!</v>
      </c>
      <c r="AH196" s="77" t="e">
        <f>+'8_MP'!#REF!</f>
        <v>#REF!</v>
      </c>
      <c r="AI196" s="77" t="e">
        <f>+'8_MP'!#REF!</f>
        <v>#REF!</v>
      </c>
      <c r="AJ196" s="77" t="e">
        <f>+'8_MP'!#REF!</f>
        <v>#REF!</v>
      </c>
      <c r="AK196" s="77" t="e">
        <f>+'8_MP'!#REF!</f>
        <v>#REF!</v>
      </c>
      <c r="AL196" s="77" t="e">
        <f>+'8_MP'!#REF!</f>
        <v>#REF!</v>
      </c>
      <c r="AN196" s="77" t="e">
        <f>+'8_MP'!#REF!</f>
        <v>#REF!</v>
      </c>
      <c r="AO196" s="77" t="e">
        <f>+'8_MP'!#REF!</f>
        <v>#REF!</v>
      </c>
      <c r="AP196" s="77" t="e">
        <f>+'8_MP'!#REF!</f>
        <v>#REF!</v>
      </c>
      <c r="AQ196" s="77" t="e">
        <f>+'8_MP'!#REF!</f>
        <v>#REF!</v>
      </c>
      <c r="AR196" s="77" t="e">
        <f>+'8_MP'!#REF!</f>
        <v>#REF!</v>
      </c>
      <c r="AS196" s="77" t="e">
        <f>+'8_MP'!#REF!</f>
        <v>#REF!</v>
      </c>
      <c r="AT196" s="77" t="e">
        <f>+'8_MP'!#REF!</f>
        <v>#REF!</v>
      </c>
      <c r="AU196" s="77" t="e">
        <f>+'8_MP'!#REF!</f>
        <v>#REF!</v>
      </c>
    </row>
    <row r="197" spans="1:47" ht="14.25" customHeight="1" outlineLevel="1" x14ac:dyDescent="0.35">
      <c r="A197" s="89" t="e">
        <f>+'8_MP'!#REF!</f>
        <v>#REF!</v>
      </c>
      <c r="B197" s="91" t="e">
        <f>+'8_MP'!#REF!</f>
        <v>#REF!</v>
      </c>
      <c r="C197" s="98" t="e">
        <f>+'8_MP'!#REF!</f>
        <v>#REF!</v>
      </c>
      <c r="D197" s="98"/>
      <c r="E197" s="98"/>
      <c r="F197" s="98"/>
      <c r="G197" s="98"/>
      <c r="H197" s="98"/>
      <c r="I197" s="98"/>
      <c r="J197" s="98">
        <f t="shared" si="125"/>
        <v>0</v>
      </c>
      <c r="K197" s="98"/>
      <c r="L197" s="98"/>
      <c r="M197" s="98"/>
      <c r="N197" s="98"/>
      <c r="O197" s="98"/>
      <c r="P197" s="98"/>
      <c r="Q197" s="98"/>
      <c r="R197" s="98"/>
      <c r="S197" s="98"/>
      <c r="T197" s="98"/>
      <c r="U197" s="98"/>
      <c r="V197" s="98"/>
      <c r="W197" s="77">
        <f t="shared" si="91"/>
        <v>0</v>
      </c>
      <c r="X197" s="77" t="e">
        <f>+'8_MP'!#REF!</f>
        <v>#REF!</v>
      </c>
      <c r="Y197" s="77" t="e">
        <f>+'8_MP'!#REF!</f>
        <v>#REF!</v>
      </c>
      <c r="Z197" s="77" t="e">
        <f>+'8_MP'!#REF!</f>
        <v>#REF!</v>
      </c>
      <c r="AA197" s="77" t="e">
        <f>+'8_MP'!#REF!</f>
        <v>#REF!</v>
      </c>
      <c r="AB197" s="77" t="e">
        <f>+'8_MP'!#REF!</f>
        <v>#REF!</v>
      </c>
      <c r="AC197" s="77" t="e">
        <f>+'8_MP'!#REF!</f>
        <v>#REF!</v>
      </c>
      <c r="AE197" s="77" t="e">
        <f>+'8_MP'!#REF!</f>
        <v>#REF!</v>
      </c>
      <c r="AF197" s="77" t="e">
        <f>+'8_MP'!#REF!</f>
        <v>#REF!</v>
      </c>
      <c r="AG197" s="77" t="e">
        <f>+'8_MP'!#REF!</f>
        <v>#REF!</v>
      </c>
      <c r="AH197" s="77" t="e">
        <f>+'8_MP'!#REF!</f>
        <v>#REF!</v>
      </c>
      <c r="AI197" s="77" t="e">
        <f>+'8_MP'!#REF!</f>
        <v>#REF!</v>
      </c>
      <c r="AJ197" s="77" t="e">
        <f>+'8_MP'!#REF!</f>
        <v>#REF!</v>
      </c>
      <c r="AK197" s="77" t="e">
        <f>+'8_MP'!#REF!</f>
        <v>#REF!</v>
      </c>
      <c r="AL197" s="77" t="e">
        <f>+'8_MP'!#REF!</f>
        <v>#REF!</v>
      </c>
      <c r="AN197" s="77" t="e">
        <f>+'8_MP'!#REF!</f>
        <v>#REF!</v>
      </c>
      <c r="AO197" s="77" t="e">
        <f>+'8_MP'!#REF!</f>
        <v>#REF!</v>
      </c>
      <c r="AP197" s="77" t="e">
        <f>+'8_MP'!#REF!</f>
        <v>#REF!</v>
      </c>
      <c r="AQ197" s="77" t="e">
        <f>+'8_MP'!#REF!</f>
        <v>#REF!</v>
      </c>
      <c r="AR197" s="77" t="e">
        <f>+'8_MP'!#REF!</f>
        <v>#REF!</v>
      </c>
      <c r="AS197" s="77" t="e">
        <f>+'8_MP'!#REF!</f>
        <v>#REF!</v>
      </c>
      <c r="AT197" s="77" t="e">
        <f>+'8_MP'!#REF!</f>
        <v>#REF!</v>
      </c>
      <c r="AU197" s="77" t="e">
        <f>+'8_MP'!#REF!</f>
        <v>#REF!</v>
      </c>
    </row>
    <row r="198" spans="1:47" ht="14.25" customHeight="1" outlineLevel="1" x14ac:dyDescent="0.35">
      <c r="A198" s="89" t="e">
        <f>+'8_MP'!#REF!</f>
        <v>#REF!</v>
      </c>
      <c r="B198" s="91" t="e">
        <f>+'8_MP'!#REF!</f>
        <v>#REF!</v>
      </c>
      <c r="C198" s="98" t="e">
        <f>+'8_MP'!#REF!</f>
        <v>#REF!</v>
      </c>
      <c r="D198" s="98"/>
      <c r="E198" s="98"/>
      <c r="F198" s="98"/>
      <c r="G198" s="98"/>
      <c r="H198" s="98"/>
      <c r="I198" s="98"/>
      <c r="J198" s="98">
        <f t="shared" si="125"/>
        <v>0</v>
      </c>
      <c r="K198" s="98"/>
      <c r="L198" s="98"/>
      <c r="M198" s="98"/>
      <c r="N198" s="98"/>
      <c r="O198" s="98"/>
      <c r="P198" s="98"/>
      <c r="Q198" s="98"/>
      <c r="R198" s="98"/>
      <c r="S198" s="98"/>
      <c r="T198" s="98"/>
      <c r="U198" s="98"/>
      <c r="V198" s="98"/>
      <c r="W198" s="77">
        <f t="shared" si="91"/>
        <v>0</v>
      </c>
      <c r="X198" s="77" t="e">
        <f>+'8_MP'!#REF!</f>
        <v>#REF!</v>
      </c>
      <c r="Y198" s="77" t="e">
        <f>+'8_MP'!#REF!</f>
        <v>#REF!</v>
      </c>
      <c r="Z198" s="77" t="e">
        <f>+'8_MP'!#REF!</f>
        <v>#REF!</v>
      </c>
      <c r="AA198" s="77" t="e">
        <f>+'8_MP'!#REF!</f>
        <v>#REF!</v>
      </c>
      <c r="AB198" s="77" t="e">
        <f>+'8_MP'!#REF!</f>
        <v>#REF!</v>
      </c>
      <c r="AC198" s="77" t="e">
        <f>+'8_MP'!#REF!</f>
        <v>#REF!</v>
      </c>
      <c r="AE198" s="77" t="e">
        <f>+'8_MP'!#REF!</f>
        <v>#REF!</v>
      </c>
      <c r="AF198" s="77" t="e">
        <f>+'8_MP'!#REF!</f>
        <v>#REF!</v>
      </c>
      <c r="AG198" s="77" t="e">
        <f>+'8_MP'!#REF!</f>
        <v>#REF!</v>
      </c>
      <c r="AH198" s="77" t="e">
        <f>+'8_MP'!#REF!</f>
        <v>#REF!</v>
      </c>
      <c r="AI198" s="77" t="e">
        <f>+'8_MP'!#REF!</f>
        <v>#REF!</v>
      </c>
      <c r="AJ198" s="77" t="e">
        <f>+'8_MP'!#REF!</f>
        <v>#REF!</v>
      </c>
      <c r="AK198" s="77" t="e">
        <f>+'8_MP'!#REF!</f>
        <v>#REF!</v>
      </c>
      <c r="AL198" s="77" t="e">
        <f>+'8_MP'!#REF!</f>
        <v>#REF!</v>
      </c>
      <c r="AN198" s="77" t="e">
        <f>+'8_MP'!#REF!</f>
        <v>#REF!</v>
      </c>
      <c r="AO198" s="77" t="e">
        <f>+'8_MP'!#REF!</f>
        <v>#REF!</v>
      </c>
      <c r="AP198" s="77" t="e">
        <f>+'8_MP'!#REF!</f>
        <v>#REF!</v>
      </c>
      <c r="AQ198" s="77" t="e">
        <f>+'8_MP'!#REF!</f>
        <v>#REF!</v>
      </c>
      <c r="AR198" s="77" t="e">
        <f>+'8_MP'!#REF!</f>
        <v>#REF!</v>
      </c>
      <c r="AS198" s="77" t="e">
        <f>+'8_MP'!#REF!</f>
        <v>#REF!</v>
      </c>
      <c r="AT198" s="77" t="e">
        <f>+'8_MP'!#REF!</f>
        <v>#REF!</v>
      </c>
      <c r="AU198" s="77" t="e">
        <f>+'8_MP'!#REF!</f>
        <v>#REF!</v>
      </c>
    </row>
    <row r="199" spans="1:47" ht="14.25" customHeight="1" outlineLevel="1" x14ac:dyDescent="0.35">
      <c r="A199" s="326" t="e">
        <f>+'8_MP'!#REF!</f>
        <v>#REF!</v>
      </c>
      <c r="B199" s="327" t="e">
        <f>+'8_MP'!#REF!</f>
        <v>#REF!</v>
      </c>
      <c r="C199" s="328" t="e">
        <f>+'8_MP'!#REF!</f>
        <v>#REF!</v>
      </c>
      <c r="D199" s="328">
        <f t="shared" ref="D199:I199" si="132">SUM(D200:D202)</f>
        <v>0</v>
      </c>
      <c r="E199" s="328">
        <f t="shared" si="132"/>
        <v>0</v>
      </c>
      <c r="F199" s="328">
        <f t="shared" si="132"/>
        <v>0</v>
      </c>
      <c r="G199" s="328">
        <f t="shared" si="132"/>
        <v>0</v>
      </c>
      <c r="H199" s="328">
        <f t="shared" si="132"/>
        <v>0</v>
      </c>
      <c r="I199" s="328">
        <f t="shared" si="132"/>
        <v>0</v>
      </c>
      <c r="J199" s="328">
        <f t="shared" si="125"/>
        <v>0</v>
      </c>
      <c r="K199" s="328">
        <f t="shared" ref="K199:V199" si="133">SUM(K200:K202)</f>
        <v>0</v>
      </c>
      <c r="L199" s="328">
        <f t="shared" si="133"/>
        <v>0</v>
      </c>
      <c r="M199" s="328">
        <f t="shared" si="133"/>
        <v>0</v>
      </c>
      <c r="N199" s="328">
        <f t="shared" si="133"/>
        <v>0</v>
      </c>
      <c r="O199" s="328">
        <f t="shared" si="133"/>
        <v>0</v>
      </c>
      <c r="P199" s="328">
        <f t="shared" si="133"/>
        <v>0</v>
      </c>
      <c r="Q199" s="328">
        <f t="shared" si="133"/>
        <v>0</v>
      </c>
      <c r="R199" s="328">
        <f t="shared" si="133"/>
        <v>0</v>
      </c>
      <c r="S199" s="328">
        <f t="shared" si="133"/>
        <v>0</v>
      </c>
      <c r="T199" s="328">
        <f t="shared" si="133"/>
        <v>0</v>
      </c>
      <c r="U199" s="328">
        <f t="shared" si="133"/>
        <v>0</v>
      </c>
      <c r="V199" s="328">
        <f t="shared" si="133"/>
        <v>0</v>
      </c>
      <c r="W199" s="328">
        <f t="shared" si="91"/>
        <v>0</v>
      </c>
      <c r="X199" s="328" t="e">
        <f>+'8_MP'!#REF!</f>
        <v>#REF!</v>
      </c>
      <c r="Y199" s="328" t="e">
        <f>+'8_MP'!#REF!</f>
        <v>#REF!</v>
      </c>
      <c r="Z199" s="328" t="e">
        <f>+'8_MP'!#REF!</f>
        <v>#REF!</v>
      </c>
      <c r="AA199" s="328" t="e">
        <f>+'8_MP'!#REF!</f>
        <v>#REF!</v>
      </c>
      <c r="AB199" s="328" t="e">
        <f>+'8_MP'!#REF!</f>
        <v>#REF!</v>
      </c>
      <c r="AC199" s="328" t="e">
        <f>+'8_MP'!#REF!</f>
        <v>#REF!</v>
      </c>
      <c r="AE199" s="328" t="e">
        <f>+'8_MP'!#REF!</f>
        <v>#REF!</v>
      </c>
      <c r="AF199" s="328" t="e">
        <f>+'8_MP'!#REF!</f>
        <v>#REF!</v>
      </c>
      <c r="AG199" s="328" t="e">
        <f>+'8_MP'!#REF!</f>
        <v>#REF!</v>
      </c>
      <c r="AH199" s="328" t="e">
        <f>+'8_MP'!#REF!</f>
        <v>#REF!</v>
      </c>
      <c r="AI199" s="328" t="e">
        <f>+'8_MP'!#REF!</f>
        <v>#REF!</v>
      </c>
      <c r="AJ199" s="328" t="e">
        <f>+'8_MP'!#REF!</f>
        <v>#REF!</v>
      </c>
      <c r="AK199" s="328" t="e">
        <f>+'8_MP'!#REF!</f>
        <v>#REF!</v>
      </c>
      <c r="AL199" s="328" t="e">
        <f>+'8_MP'!#REF!</f>
        <v>#REF!</v>
      </c>
      <c r="AN199" s="328" t="e">
        <f>+'8_MP'!#REF!</f>
        <v>#REF!</v>
      </c>
      <c r="AO199" s="328" t="e">
        <f>+'8_MP'!#REF!</f>
        <v>#REF!</v>
      </c>
      <c r="AP199" s="328" t="e">
        <f>+'8_MP'!#REF!</f>
        <v>#REF!</v>
      </c>
      <c r="AQ199" s="328" t="e">
        <f>+'8_MP'!#REF!</f>
        <v>#REF!</v>
      </c>
      <c r="AR199" s="328" t="e">
        <f>+'8_MP'!#REF!</f>
        <v>#REF!</v>
      </c>
      <c r="AS199" s="328" t="e">
        <f>+'8_MP'!#REF!</f>
        <v>#REF!</v>
      </c>
      <c r="AT199" s="328" t="e">
        <f>+'8_MP'!#REF!</f>
        <v>#REF!</v>
      </c>
      <c r="AU199" s="328" t="e">
        <f>+'8_MP'!#REF!</f>
        <v>#REF!</v>
      </c>
    </row>
    <row r="200" spans="1:47" ht="14.25" customHeight="1" outlineLevel="1" x14ac:dyDescent="0.35">
      <c r="A200" s="89" t="e">
        <f>+'8_MP'!#REF!</f>
        <v>#REF!</v>
      </c>
      <c r="B200" s="91" t="e">
        <f>+'8_MP'!#REF!</f>
        <v>#REF!</v>
      </c>
      <c r="C200" s="98" t="e">
        <f>+'8_MP'!#REF!</f>
        <v>#REF!</v>
      </c>
      <c r="D200" s="98"/>
      <c r="E200" s="98"/>
      <c r="F200" s="98"/>
      <c r="G200" s="98"/>
      <c r="H200" s="98"/>
      <c r="I200" s="98"/>
      <c r="J200" s="98">
        <f t="shared" si="125"/>
        <v>0</v>
      </c>
      <c r="K200" s="98"/>
      <c r="L200" s="98"/>
      <c r="M200" s="98"/>
      <c r="N200" s="98"/>
      <c r="O200" s="98"/>
      <c r="P200" s="98"/>
      <c r="Q200" s="98"/>
      <c r="R200" s="98"/>
      <c r="S200" s="98"/>
      <c r="T200" s="98"/>
      <c r="U200" s="98"/>
      <c r="V200" s="98"/>
      <c r="W200" s="77">
        <f t="shared" si="91"/>
        <v>0</v>
      </c>
      <c r="X200" s="77" t="e">
        <f>+'8_MP'!#REF!</f>
        <v>#REF!</v>
      </c>
      <c r="Y200" s="77" t="e">
        <f>+'8_MP'!#REF!</f>
        <v>#REF!</v>
      </c>
      <c r="Z200" s="77" t="e">
        <f>+'8_MP'!#REF!</f>
        <v>#REF!</v>
      </c>
      <c r="AA200" s="77" t="e">
        <f>+'8_MP'!#REF!</f>
        <v>#REF!</v>
      </c>
      <c r="AB200" s="77" t="e">
        <f>+'8_MP'!#REF!</f>
        <v>#REF!</v>
      </c>
      <c r="AC200" s="77" t="e">
        <f>+'8_MP'!#REF!</f>
        <v>#REF!</v>
      </c>
      <c r="AE200" s="77" t="e">
        <f>+'8_MP'!#REF!</f>
        <v>#REF!</v>
      </c>
      <c r="AF200" s="77" t="e">
        <f>+'8_MP'!#REF!</f>
        <v>#REF!</v>
      </c>
      <c r="AG200" s="77" t="e">
        <f>+'8_MP'!#REF!</f>
        <v>#REF!</v>
      </c>
      <c r="AH200" s="77" t="e">
        <f>+'8_MP'!#REF!</f>
        <v>#REF!</v>
      </c>
      <c r="AI200" s="77" t="e">
        <f>+'8_MP'!#REF!</f>
        <v>#REF!</v>
      </c>
      <c r="AJ200" s="77" t="e">
        <f>+'8_MP'!#REF!</f>
        <v>#REF!</v>
      </c>
      <c r="AK200" s="77" t="e">
        <f>+'8_MP'!#REF!</f>
        <v>#REF!</v>
      </c>
      <c r="AL200" s="77" t="e">
        <f>+'8_MP'!#REF!</f>
        <v>#REF!</v>
      </c>
      <c r="AN200" s="77" t="e">
        <f>+'8_MP'!#REF!</f>
        <v>#REF!</v>
      </c>
      <c r="AO200" s="77" t="e">
        <f>+'8_MP'!#REF!</f>
        <v>#REF!</v>
      </c>
      <c r="AP200" s="77" t="e">
        <f>+'8_MP'!#REF!</f>
        <v>#REF!</v>
      </c>
      <c r="AQ200" s="77" t="e">
        <f>+'8_MP'!#REF!</f>
        <v>#REF!</v>
      </c>
      <c r="AR200" s="77" t="e">
        <f>+'8_MP'!#REF!</f>
        <v>#REF!</v>
      </c>
      <c r="AS200" s="77" t="e">
        <f>+'8_MP'!#REF!</f>
        <v>#REF!</v>
      </c>
      <c r="AT200" s="77" t="e">
        <f>+'8_MP'!#REF!</f>
        <v>#REF!</v>
      </c>
      <c r="AU200" s="77" t="e">
        <f>+'8_MP'!#REF!</f>
        <v>#REF!</v>
      </c>
    </row>
    <row r="201" spans="1:47" ht="14.25" customHeight="1" outlineLevel="1" x14ac:dyDescent="0.35">
      <c r="A201" s="89" t="e">
        <f>+'8_MP'!#REF!</f>
        <v>#REF!</v>
      </c>
      <c r="B201" s="91" t="e">
        <f>+'8_MP'!#REF!</f>
        <v>#REF!</v>
      </c>
      <c r="C201" s="98" t="e">
        <f>+'8_MP'!#REF!</f>
        <v>#REF!</v>
      </c>
      <c r="D201" s="98"/>
      <c r="E201" s="98"/>
      <c r="F201" s="98"/>
      <c r="G201" s="98"/>
      <c r="H201" s="98"/>
      <c r="I201" s="98"/>
      <c r="J201" s="98">
        <f t="shared" si="125"/>
        <v>0</v>
      </c>
      <c r="K201" s="98"/>
      <c r="L201" s="98"/>
      <c r="M201" s="98"/>
      <c r="N201" s="98"/>
      <c r="O201" s="98"/>
      <c r="P201" s="98"/>
      <c r="Q201" s="98"/>
      <c r="R201" s="98"/>
      <c r="S201" s="98"/>
      <c r="T201" s="98"/>
      <c r="U201" s="98"/>
      <c r="V201" s="98"/>
      <c r="W201" s="77">
        <f t="shared" si="91"/>
        <v>0</v>
      </c>
      <c r="X201" s="77" t="e">
        <f>+'8_MP'!#REF!</f>
        <v>#REF!</v>
      </c>
      <c r="Y201" s="77" t="e">
        <f>+'8_MP'!#REF!</f>
        <v>#REF!</v>
      </c>
      <c r="Z201" s="77" t="e">
        <f>+'8_MP'!#REF!</f>
        <v>#REF!</v>
      </c>
      <c r="AA201" s="77" t="e">
        <f>+'8_MP'!#REF!</f>
        <v>#REF!</v>
      </c>
      <c r="AB201" s="77" t="e">
        <f>+'8_MP'!#REF!</f>
        <v>#REF!</v>
      </c>
      <c r="AC201" s="77" t="e">
        <f>+'8_MP'!#REF!</f>
        <v>#REF!</v>
      </c>
      <c r="AE201" s="77" t="e">
        <f>+'8_MP'!#REF!</f>
        <v>#REF!</v>
      </c>
      <c r="AF201" s="77" t="e">
        <f>+'8_MP'!#REF!</f>
        <v>#REF!</v>
      </c>
      <c r="AG201" s="77" t="e">
        <f>+'8_MP'!#REF!</f>
        <v>#REF!</v>
      </c>
      <c r="AH201" s="77" t="e">
        <f>+'8_MP'!#REF!</f>
        <v>#REF!</v>
      </c>
      <c r="AI201" s="77" t="e">
        <f>+'8_MP'!#REF!</f>
        <v>#REF!</v>
      </c>
      <c r="AJ201" s="77" t="e">
        <f>+'8_MP'!#REF!</f>
        <v>#REF!</v>
      </c>
      <c r="AK201" s="77" t="e">
        <f>+'8_MP'!#REF!</f>
        <v>#REF!</v>
      </c>
      <c r="AL201" s="77" t="e">
        <f>+'8_MP'!#REF!</f>
        <v>#REF!</v>
      </c>
      <c r="AN201" s="77" t="e">
        <f>+'8_MP'!#REF!</f>
        <v>#REF!</v>
      </c>
      <c r="AO201" s="77" t="e">
        <f>+'8_MP'!#REF!</f>
        <v>#REF!</v>
      </c>
      <c r="AP201" s="77" t="e">
        <f>+'8_MP'!#REF!</f>
        <v>#REF!</v>
      </c>
      <c r="AQ201" s="77" t="e">
        <f>+'8_MP'!#REF!</f>
        <v>#REF!</v>
      </c>
      <c r="AR201" s="77" t="e">
        <f>+'8_MP'!#REF!</f>
        <v>#REF!</v>
      </c>
      <c r="AS201" s="77" t="e">
        <f>+'8_MP'!#REF!</f>
        <v>#REF!</v>
      </c>
      <c r="AT201" s="77" t="e">
        <f>+'8_MP'!#REF!</f>
        <v>#REF!</v>
      </c>
      <c r="AU201" s="77" t="e">
        <f>+'8_MP'!#REF!</f>
        <v>#REF!</v>
      </c>
    </row>
    <row r="202" spans="1:47" ht="14.25" customHeight="1" outlineLevel="1" x14ac:dyDescent="0.35">
      <c r="A202" s="89" t="e">
        <f>+'8_MP'!#REF!</f>
        <v>#REF!</v>
      </c>
      <c r="B202" s="91" t="e">
        <f>+'8_MP'!#REF!</f>
        <v>#REF!</v>
      </c>
      <c r="C202" s="98" t="e">
        <f>+'8_MP'!#REF!</f>
        <v>#REF!</v>
      </c>
      <c r="D202" s="98"/>
      <c r="E202" s="98"/>
      <c r="F202" s="98"/>
      <c r="G202" s="98"/>
      <c r="H202" s="98"/>
      <c r="I202" s="98"/>
      <c r="J202" s="98">
        <f t="shared" si="125"/>
        <v>0</v>
      </c>
      <c r="K202" s="98"/>
      <c r="L202" s="98"/>
      <c r="M202" s="98"/>
      <c r="N202" s="98"/>
      <c r="O202" s="98"/>
      <c r="P202" s="98"/>
      <c r="Q202" s="98"/>
      <c r="R202" s="98"/>
      <c r="S202" s="98"/>
      <c r="T202" s="98"/>
      <c r="U202" s="98"/>
      <c r="V202" s="98"/>
      <c r="W202" s="77">
        <f t="shared" si="91"/>
        <v>0</v>
      </c>
      <c r="X202" s="77" t="e">
        <f>+'8_MP'!#REF!</f>
        <v>#REF!</v>
      </c>
      <c r="Y202" s="77" t="e">
        <f>+'8_MP'!#REF!</f>
        <v>#REF!</v>
      </c>
      <c r="Z202" s="77" t="e">
        <f>+'8_MP'!#REF!</f>
        <v>#REF!</v>
      </c>
      <c r="AA202" s="77" t="e">
        <f>+'8_MP'!#REF!</f>
        <v>#REF!</v>
      </c>
      <c r="AB202" s="77" t="e">
        <f>+'8_MP'!#REF!</f>
        <v>#REF!</v>
      </c>
      <c r="AC202" s="77" t="e">
        <f>+'8_MP'!#REF!</f>
        <v>#REF!</v>
      </c>
      <c r="AE202" s="77" t="e">
        <f>+'8_MP'!#REF!</f>
        <v>#REF!</v>
      </c>
      <c r="AF202" s="77" t="e">
        <f>+'8_MP'!#REF!</f>
        <v>#REF!</v>
      </c>
      <c r="AG202" s="77" t="e">
        <f>+'8_MP'!#REF!</f>
        <v>#REF!</v>
      </c>
      <c r="AH202" s="77" t="e">
        <f>+'8_MP'!#REF!</f>
        <v>#REF!</v>
      </c>
      <c r="AI202" s="77" t="e">
        <f>+'8_MP'!#REF!</f>
        <v>#REF!</v>
      </c>
      <c r="AJ202" s="77" t="e">
        <f>+'8_MP'!#REF!</f>
        <v>#REF!</v>
      </c>
      <c r="AK202" s="77" t="e">
        <f>+'8_MP'!#REF!</f>
        <v>#REF!</v>
      </c>
      <c r="AL202" s="77" t="e">
        <f>+'8_MP'!#REF!</f>
        <v>#REF!</v>
      </c>
      <c r="AN202" s="77" t="e">
        <f>+'8_MP'!#REF!</f>
        <v>#REF!</v>
      </c>
      <c r="AO202" s="77" t="e">
        <f>+'8_MP'!#REF!</f>
        <v>#REF!</v>
      </c>
      <c r="AP202" s="77" t="e">
        <f>+'8_MP'!#REF!</f>
        <v>#REF!</v>
      </c>
      <c r="AQ202" s="77" t="e">
        <f>+'8_MP'!#REF!</f>
        <v>#REF!</v>
      </c>
      <c r="AR202" s="77" t="e">
        <f>+'8_MP'!#REF!</f>
        <v>#REF!</v>
      </c>
      <c r="AS202" s="77" t="e">
        <f>+'8_MP'!#REF!</f>
        <v>#REF!</v>
      </c>
      <c r="AT202" s="77" t="e">
        <f>+'8_MP'!#REF!</f>
        <v>#REF!</v>
      </c>
      <c r="AU202" s="77" t="e">
        <f>+'8_MP'!#REF!</f>
        <v>#REF!</v>
      </c>
    </row>
    <row r="203" spans="1:47" ht="14.25" customHeight="1" outlineLevel="1" x14ac:dyDescent="0.35">
      <c r="A203" s="326" t="e">
        <f>+'8_MP'!#REF!</f>
        <v>#REF!</v>
      </c>
      <c r="B203" s="327" t="e">
        <f>+'8_MP'!#REF!</f>
        <v>#REF!</v>
      </c>
      <c r="C203" s="328" t="e">
        <f>+'8_MP'!#REF!</f>
        <v>#REF!</v>
      </c>
      <c r="D203" s="328">
        <f t="shared" ref="D203:I203" si="134">SUM(D204:D206)</f>
        <v>0</v>
      </c>
      <c r="E203" s="328">
        <f t="shared" si="134"/>
        <v>0</v>
      </c>
      <c r="F203" s="328">
        <f t="shared" si="134"/>
        <v>0</v>
      </c>
      <c r="G203" s="328">
        <f t="shared" si="134"/>
        <v>0</v>
      </c>
      <c r="H203" s="328">
        <f t="shared" si="134"/>
        <v>0</v>
      </c>
      <c r="I203" s="328">
        <f t="shared" si="134"/>
        <v>0</v>
      </c>
      <c r="J203" s="328">
        <f t="shared" si="125"/>
        <v>0</v>
      </c>
      <c r="K203" s="328">
        <f t="shared" ref="K203:V203" si="135">SUM(K204:K206)</f>
        <v>0</v>
      </c>
      <c r="L203" s="328">
        <f t="shared" si="135"/>
        <v>0</v>
      </c>
      <c r="M203" s="328">
        <f t="shared" si="135"/>
        <v>0</v>
      </c>
      <c r="N203" s="328">
        <f t="shared" si="135"/>
        <v>0</v>
      </c>
      <c r="O203" s="328">
        <f t="shared" si="135"/>
        <v>0</v>
      </c>
      <c r="P203" s="328">
        <f t="shared" si="135"/>
        <v>0</v>
      </c>
      <c r="Q203" s="328">
        <f t="shared" si="135"/>
        <v>0</v>
      </c>
      <c r="R203" s="328">
        <f t="shared" si="135"/>
        <v>0</v>
      </c>
      <c r="S203" s="328">
        <f t="shared" si="135"/>
        <v>0</v>
      </c>
      <c r="T203" s="328">
        <f t="shared" si="135"/>
        <v>0</v>
      </c>
      <c r="U203" s="328">
        <f t="shared" si="135"/>
        <v>0</v>
      </c>
      <c r="V203" s="328">
        <f t="shared" si="135"/>
        <v>0</v>
      </c>
      <c r="W203" s="328">
        <f t="shared" si="91"/>
        <v>0</v>
      </c>
      <c r="X203" s="328" t="e">
        <f>+'8_MP'!#REF!</f>
        <v>#REF!</v>
      </c>
      <c r="Y203" s="328" t="e">
        <f>+'8_MP'!#REF!</f>
        <v>#REF!</v>
      </c>
      <c r="Z203" s="328" t="e">
        <f>+'8_MP'!#REF!</f>
        <v>#REF!</v>
      </c>
      <c r="AA203" s="328" t="e">
        <f>+'8_MP'!#REF!</f>
        <v>#REF!</v>
      </c>
      <c r="AB203" s="328" t="e">
        <f>+'8_MP'!#REF!</f>
        <v>#REF!</v>
      </c>
      <c r="AC203" s="328" t="e">
        <f>+'8_MP'!#REF!</f>
        <v>#REF!</v>
      </c>
      <c r="AE203" s="328" t="e">
        <f>+'8_MP'!#REF!</f>
        <v>#REF!</v>
      </c>
      <c r="AF203" s="328" t="e">
        <f>+'8_MP'!#REF!</f>
        <v>#REF!</v>
      </c>
      <c r="AG203" s="328" t="e">
        <f>+'8_MP'!#REF!</f>
        <v>#REF!</v>
      </c>
      <c r="AH203" s="328" t="e">
        <f>+'8_MP'!#REF!</f>
        <v>#REF!</v>
      </c>
      <c r="AI203" s="328" t="e">
        <f>+'8_MP'!#REF!</f>
        <v>#REF!</v>
      </c>
      <c r="AJ203" s="328" t="e">
        <f>+'8_MP'!#REF!</f>
        <v>#REF!</v>
      </c>
      <c r="AK203" s="328" t="e">
        <f>+'8_MP'!#REF!</f>
        <v>#REF!</v>
      </c>
      <c r="AL203" s="328" t="e">
        <f>+'8_MP'!#REF!</f>
        <v>#REF!</v>
      </c>
      <c r="AN203" s="328" t="e">
        <f>+'8_MP'!#REF!</f>
        <v>#REF!</v>
      </c>
      <c r="AO203" s="328" t="e">
        <f>+'8_MP'!#REF!</f>
        <v>#REF!</v>
      </c>
      <c r="AP203" s="328" t="e">
        <f>+'8_MP'!#REF!</f>
        <v>#REF!</v>
      </c>
      <c r="AQ203" s="328" t="e">
        <f>+'8_MP'!#REF!</f>
        <v>#REF!</v>
      </c>
      <c r="AR203" s="328" t="e">
        <f>+'8_MP'!#REF!</f>
        <v>#REF!</v>
      </c>
      <c r="AS203" s="328" t="e">
        <f>+'8_MP'!#REF!</f>
        <v>#REF!</v>
      </c>
      <c r="AT203" s="328" t="e">
        <f>+'8_MP'!#REF!</f>
        <v>#REF!</v>
      </c>
      <c r="AU203" s="328" t="e">
        <f>+'8_MP'!#REF!</f>
        <v>#REF!</v>
      </c>
    </row>
    <row r="204" spans="1:47" ht="14.25" customHeight="1" outlineLevel="1" x14ac:dyDescent="0.35">
      <c r="A204" s="89" t="e">
        <f>+'8_MP'!#REF!</f>
        <v>#REF!</v>
      </c>
      <c r="B204" s="91" t="e">
        <f>+'8_MP'!#REF!</f>
        <v>#REF!</v>
      </c>
      <c r="C204" s="98" t="e">
        <f>+'8_MP'!#REF!</f>
        <v>#REF!</v>
      </c>
      <c r="D204" s="98"/>
      <c r="E204" s="98"/>
      <c r="F204" s="98"/>
      <c r="G204" s="98"/>
      <c r="H204" s="98"/>
      <c r="I204" s="98"/>
      <c r="J204" s="98">
        <f t="shared" si="125"/>
        <v>0</v>
      </c>
      <c r="K204" s="98"/>
      <c r="L204" s="98"/>
      <c r="M204" s="98"/>
      <c r="N204" s="98"/>
      <c r="O204" s="98"/>
      <c r="P204" s="98"/>
      <c r="Q204" s="98"/>
      <c r="R204" s="98"/>
      <c r="S204" s="98"/>
      <c r="T204" s="98"/>
      <c r="U204" s="98"/>
      <c r="V204" s="98"/>
      <c r="W204" s="77">
        <f t="shared" si="91"/>
        <v>0</v>
      </c>
      <c r="X204" s="77" t="e">
        <f>+'8_MP'!#REF!</f>
        <v>#REF!</v>
      </c>
      <c r="Y204" s="77" t="e">
        <f>+'8_MP'!#REF!</f>
        <v>#REF!</v>
      </c>
      <c r="Z204" s="77" t="e">
        <f>+'8_MP'!#REF!</f>
        <v>#REF!</v>
      </c>
      <c r="AA204" s="77" t="e">
        <f>+'8_MP'!#REF!</f>
        <v>#REF!</v>
      </c>
      <c r="AB204" s="77" t="e">
        <f>+'8_MP'!#REF!</f>
        <v>#REF!</v>
      </c>
      <c r="AC204" s="77" t="e">
        <f>+'8_MP'!#REF!</f>
        <v>#REF!</v>
      </c>
      <c r="AE204" s="77" t="e">
        <f>+'8_MP'!#REF!</f>
        <v>#REF!</v>
      </c>
      <c r="AF204" s="77" t="e">
        <f>+'8_MP'!#REF!</f>
        <v>#REF!</v>
      </c>
      <c r="AG204" s="77" t="e">
        <f>+'8_MP'!#REF!</f>
        <v>#REF!</v>
      </c>
      <c r="AH204" s="77" t="e">
        <f>+'8_MP'!#REF!</f>
        <v>#REF!</v>
      </c>
      <c r="AI204" s="77" t="e">
        <f>+'8_MP'!#REF!</f>
        <v>#REF!</v>
      </c>
      <c r="AJ204" s="77" t="e">
        <f>+'8_MP'!#REF!</f>
        <v>#REF!</v>
      </c>
      <c r="AK204" s="77" t="e">
        <f>+'8_MP'!#REF!</f>
        <v>#REF!</v>
      </c>
      <c r="AL204" s="77" t="e">
        <f>+'8_MP'!#REF!</f>
        <v>#REF!</v>
      </c>
      <c r="AN204" s="77" t="e">
        <f>+'8_MP'!#REF!</f>
        <v>#REF!</v>
      </c>
      <c r="AO204" s="77" t="e">
        <f>+'8_MP'!#REF!</f>
        <v>#REF!</v>
      </c>
      <c r="AP204" s="77" t="e">
        <f>+'8_MP'!#REF!</f>
        <v>#REF!</v>
      </c>
      <c r="AQ204" s="77" t="e">
        <f>+'8_MP'!#REF!</f>
        <v>#REF!</v>
      </c>
      <c r="AR204" s="77" t="e">
        <f>+'8_MP'!#REF!</f>
        <v>#REF!</v>
      </c>
      <c r="AS204" s="77" t="e">
        <f>+'8_MP'!#REF!</f>
        <v>#REF!</v>
      </c>
      <c r="AT204" s="77" t="e">
        <f>+'8_MP'!#REF!</f>
        <v>#REF!</v>
      </c>
      <c r="AU204" s="77" t="e">
        <f>+'8_MP'!#REF!</f>
        <v>#REF!</v>
      </c>
    </row>
    <row r="205" spans="1:47" ht="14.25" customHeight="1" outlineLevel="1" x14ac:dyDescent="0.35">
      <c r="A205" s="89" t="e">
        <f>+'8_MP'!#REF!</f>
        <v>#REF!</v>
      </c>
      <c r="B205" s="91" t="e">
        <f>+'8_MP'!#REF!</f>
        <v>#REF!</v>
      </c>
      <c r="C205" s="98" t="e">
        <f>+'8_MP'!#REF!</f>
        <v>#REF!</v>
      </c>
      <c r="D205" s="98"/>
      <c r="E205" s="98"/>
      <c r="F205" s="98"/>
      <c r="G205" s="98"/>
      <c r="H205" s="98"/>
      <c r="I205" s="98"/>
      <c r="J205" s="98">
        <f t="shared" si="125"/>
        <v>0</v>
      </c>
      <c r="K205" s="98"/>
      <c r="L205" s="98"/>
      <c r="M205" s="98"/>
      <c r="N205" s="98"/>
      <c r="O205" s="98"/>
      <c r="P205" s="98"/>
      <c r="Q205" s="98"/>
      <c r="R205" s="98"/>
      <c r="S205" s="98"/>
      <c r="T205" s="98"/>
      <c r="U205" s="98"/>
      <c r="V205" s="98"/>
      <c r="W205" s="77">
        <f t="shared" ref="W205:W268" si="136">SUM(K205:V205)</f>
        <v>0</v>
      </c>
      <c r="X205" s="77" t="e">
        <f>+'8_MP'!#REF!</f>
        <v>#REF!</v>
      </c>
      <c r="Y205" s="77" t="e">
        <f>+'8_MP'!#REF!</f>
        <v>#REF!</v>
      </c>
      <c r="Z205" s="77" t="e">
        <f>+'8_MP'!#REF!</f>
        <v>#REF!</v>
      </c>
      <c r="AA205" s="77" t="e">
        <f>+'8_MP'!#REF!</f>
        <v>#REF!</v>
      </c>
      <c r="AB205" s="77" t="e">
        <f>+'8_MP'!#REF!</f>
        <v>#REF!</v>
      </c>
      <c r="AC205" s="77" t="e">
        <f>+'8_MP'!#REF!</f>
        <v>#REF!</v>
      </c>
      <c r="AE205" s="77" t="e">
        <f>+'8_MP'!#REF!</f>
        <v>#REF!</v>
      </c>
      <c r="AF205" s="77" t="e">
        <f>+'8_MP'!#REF!</f>
        <v>#REF!</v>
      </c>
      <c r="AG205" s="77" t="e">
        <f>+'8_MP'!#REF!</f>
        <v>#REF!</v>
      </c>
      <c r="AH205" s="77" t="e">
        <f>+'8_MP'!#REF!</f>
        <v>#REF!</v>
      </c>
      <c r="AI205" s="77" t="e">
        <f>+'8_MP'!#REF!</f>
        <v>#REF!</v>
      </c>
      <c r="AJ205" s="77" t="e">
        <f>+'8_MP'!#REF!</f>
        <v>#REF!</v>
      </c>
      <c r="AK205" s="77" t="e">
        <f>+'8_MP'!#REF!</f>
        <v>#REF!</v>
      </c>
      <c r="AL205" s="77" t="e">
        <f>+'8_MP'!#REF!</f>
        <v>#REF!</v>
      </c>
      <c r="AN205" s="77" t="e">
        <f>+'8_MP'!#REF!</f>
        <v>#REF!</v>
      </c>
      <c r="AO205" s="77" t="e">
        <f>+'8_MP'!#REF!</f>
        <v>#REF!</v>
      </c>
      <c r="AP205" s="77" t="e">
        <f>+'8_MP'!#REF!</f>
        <v>#REF!</v>
      </c>
      <c r="AQ205" s="77" t="e">
        <f>+'8_MP'!#REF!</f>
        <v>#REF!</v>
      </c>
      <c r="AR205" s="77" t="e">
        <f>+'8_MP'!#REF!</f>
        <v>#REF!</v>
      </c>
      <c r="AS205" s="77" t="e">
        <f>+'8_MP'!#REF!</f>
        <v>#REF!</v>
      </c>
      <c r="AT205" s="77" t="e">
        <f>+'8_MP'!#REF!</f>
        <v>#REF!</v>
      </c>
      <c r="AU205" s="77" t="e">
        <f>+'8_MP'!#REF!</f>
        <v>#REF!</v>
      </c>
    </row>
    <row r="206" spans="1:47" ht="14.25" customHeight="1" outlineLevel="1" x14ac:dyDescent="0.35">
      <c r="A206" s="89" t="e">
        <f>+'8_MP'!#REF!</f>
        <v>#REF!</v>
      </c>
      <c r="B206" s="91" t="e">
        <f>+'8_MP'!#REF!</f>
        <v>#REF!</v>
      </c>
      <c r="C206" s="98" t="e">
        <f>+'8_MP'!#REF!</f>
        <v>#REF!</v>
      </c>
      <c r="D206" s="98"/>
      <c r="E206" s="98"/>
      <c r="F206" s="98"/>
      <c r="G206" s="98"/>
      <c r="H206" s="98"/>
      <c r="I206" s="98"/>
      <c r="J206" s="98">
        <f t="shared" si="125"/>
        <v>0</v>
      </c>
      <c r="K206" s="98"/>
      <c r="L206" s="98"/>
      <c r="M206" s="98"/>
      <c r="N206" s="98"/>
      <c r="O206" s="98"/>
      <c r="P206" s="98"/>
      <c r="Q206" s="98"/>
      <c r="R206" s="98"/>
      <c r="S206" s="98"/>
      <c r="T206" s="98"/>
      <c r="U206" s="98"/>
      <c r="V206" s="98"/>
      <c r="W206" s="77">
        <f t="shared" si="136"/>
        <v>0</v>
      </c>
      <c r="X206" s="77" t="e">
        <f>+'8_MP'!#REF!</f>
        <v>#REF!</v>
      </c>
      <c r="Y206" s="77" t="e">
        <f>+'8_MP'!#REF!</f>
        <v>#REF!</v>
      </c>
      <c r="Z206" s="77" t="e">
        <f>+'8_MP'!#REF!</f>
        <v>#REF!</v>
      </c>
      <c r="AA206" s="77" t="e">
        <f>+'8_MP'!#REF!</f>
        <v>#REF!</v>
      </c>
      <c r="AB206" s="77" t="e">
        <f>+'8_MP'!#REF!</f>
        <v>#REF!</v>
      </c>
      <c r="AC206" s="77" t="e">
        <f>+'8_MP'!#REF!</f>
        <v>#REF!</v>
      </c>
      <c r="AE206" s="77" t="e">
        <f>+'8_MP'!#REF!</f>
        <v>#REF!</v>
      </c>
      <c r="AF206" s="77" t="e">
        <f>+'8_MP'!#REF!</f>
        <v>#REF!</v>
      </c>
      <c r="AG206" s="77" t="e">
        <f>+'8_MP'!#REF!</f>
        <v>#REF!</v>
      </c>
      <c r="AH206" s="77" t="e">
        <f>+'8_MP'!#REF!</f>
        <v>#REF!</v>
      </c>
      <c r="AI206" s="77" t="e">
        <f>+'8_MP'!#REF!</f>
        <v>#REF!</v>
      </c>
      <c r="AJ206" s="77" t="e">
        <f>+'8_MP'!#REF!</f>
        <v>#REF!</v>
      </c>
      <c r="AK206" s="77" t="e">
        <f>+'8_MP'!#REF!</f>
        <v>#REF!</v>
      </c>
      <c r="AL206" s="77" t="e">
        <f>+'8_MP'!#REF!</f>
        <v>#REF!</v>
      </c>
      <c r="AN206" s="77" t="e">
        <f>+'8_MP'!#REF!</f>
        <v>#REF!</v>
      </c>
      <c r="AO206" s="77" t="e">
        <f>+'8_MP'!#REF!</f>
        <v>#REF!</v>
      </c>
      <c r="AP206" s="77" t="e">
        <f>+'8_MP'!#REF!</f>
        <v>#REF!</v>
      </c>
      <c r="AQ206" s="77" t="e">
        <f>+'8_MP'!#REF!</f>
        <v>#REF!</v>
      </c>
      <c r="AR206" s="77" t="e">
        <f>+'8_MP'!#REF!</f>
        <v>#REF!</v>
      </c>
      <c r="AS206" s="77" t="e">
        <f>+'8_MP'!#REF!</f>
        <v>#REF!</v>
      </c>
      <c r="AT206" s="77" t="e">
        <f>+'8_MP'!#REF!</f>
        <v>#REF!</v>
      </c>
      <c r="AU206" s="77" t="e">
        <f>+'8_MP'!#REF!</f>
        <v>#REF!</v>
      </c>
    </row>
    <row r="207" spans="1:47" ht="14.25" customHeight="1" outlineLevel="1" x14ac:dyDescent="0.35">
      <c r="A207" s="326" t="e">
        <f>+'8_MP'!#REF!</f>
        <v>#REF!</v>
      </c>
      <c r="B207" s="327" t="e">
        <f>+'8_MP'!#REF!</f>
        <v>#REF!</v>
      </c>
      <c r="C207" s="328" t="e">
        <f>+'8_MP'!#REF!</f>
        <v>#REF!</v>
      </c>
      <c r="D207" s="328">
        <f t="shared" ref="D207:I207" si="137">SUM(D208:D210)</f>
        <v>0</v>
      </c>
      <c r="E207" s="328">
        <f t="shared" si="137"/>
        <v>0</v>
      </c>
      <c r="F207" s="328">
        <f t="shared" si="137"/>
        <v>0</v>
      </c>
      <c r="G207" s="328">
        <f t="shared" si="137"/>
        <v>0</v>
      </c>
      <c r="H207" s="328">
        <f t="shared" si="137"/>
        <v>0</v>
      </c>
      <c r="I207" s="328">
        <f t="shared" si="137"/>
        <v>0</v>
      </c>
      <c r="J207" s="328">
        <f t="shared" si="125"/>
        <v>0</v>
      </c>
      <c r="K207" s="328">
        <f t="shared" ref="K207:V207" si="138">SUM(K208:K210)</f>
        <v>0</v>
      </c>
      <c r="L207" s="328">
        <f t="shared" si="138"/>
        <v>0</v>
      </c>
      <c r="M207" s="328">
        <f t="shared" si="138"/>
        <v>0</v>
      </c>
      <c r="N207" s="328">
        <f t="shared" si="138"/>
        <v>0</v>
      </c>
      <c r="O207" s="328">
        <f t="shared" si="138"/>
        <v>0</v>
      </c>
      <c r="P207" s="328">
        <f t="shared" si="138"/>
        <v>0</v>
      </c>
      <c r="Q207" s="328">
        <f t="shared" si="138"/>
        <v>0</v>
      </c>
      <c r="R207" s="328">
        <f t="shared" si="138"/>
        <v>0</v>
      </c>
      <c r="S207" s="328">
        <f t="shared" si="138"/>
        <v>0</v>
      </c>
      <c r="T207" s="328">
        <f t="shared" si="138"/>
        <v>0</v>
      </c>
      <c r="U207" s="328">
        <f t="shared" si="138"/>
        <v>0</v>
      </c>
      <c r="V207" s="328">
        <f t="shared" si="138"/>
        <v>0</v>
      </c>
      <c r="W207" s="328">
        <f t="shared" si="136"/>
        <v>0</v>
      </c>
      <c r="X207" s="328" t="e">
        <f>+'8_MP'!#REF!</f>
        <v>#REF!</v>
      </c>
      <c r="Y207" s="328" t="e">
        <f>+'8_MP'!#REF!</f>
        <v>#REF!</v>
      </c>
      <c r="Z207" s="328" t="e">
        <f>+'8_MP'!#REF!</f>
        <v>#REF!</v>
      </c>
      <c r="AA207" s="328" t="e">
        <f>+'8_MP'!#REF!</f>
        <v>#REF!</v>
      </c>
      <c r="AB207" s="328" t="e">
        <f>+'8_MP'!#REF!</f>
        <v>#REF!</v>
      </c>
      <c r="AC207" s="328" t="e">
        <f>+'8_MP'!#REF!</f>
        <v>#REF!</v>
      </c>
      <c r="AE207" s="328" t="e">
        <f>+'8_MP'!#REF!</f>
        <v>#REF!</v>
      </c>
      <c r="AF207" s="328" t="e">
        <f>+'8_MP'!#REF!</f>
        <v>#REF!</v>
      </c>
      <c r="AG207" s="328" t="e">
        <f>+'8_MP'!#REF!</f>
        <v>#REF!</v>
      </c>
      <c r="AH207" s="328" t="e">
        <f>+'8_MP'!#REF!</f>
        <v>#REF!</v>
      </c>
      <c r="AI207" s="328" t="e">
        <f>+'8_MP'!#REF!</f>
        <v>#REF!</v>
      </c>
      <c r="AJ207" s="328" t="e">
        <f>+'8_MP'!#REF!</f>
        <v>#REF!</v>
      </c>
      <c r="AK207" s="328" t="e">
        <f>+'8_MP'!#REF!</f>
        <v>#REF!</v>
      </c>
      <c r="AL207" s="328" t="e">
        <f>+'8_MP'!#REF!</f>
        <v>#REF!</v>
      </c>
      <c r="AN207" s="328" t="e">
        <f>+'8_MP'!#REF!</f>
        <v>#REF!</v>
      </c>
      <c r="AO207" s="328" t="e">
        <f>+'8_MP'!#REF!</f>
        <v>#REF!</v>
      </c>
      <c r="AP207" s="328" t="e">
        <f>+'8_MP'!#REF!</f>
        <v>#REF!</v>
      </c>
      <c r="AQ207" s="328" t="e">
        <f>+'8_MP'!#REF!</f>
        <v>#REF!</v>
      </c>
      <c r="AR207" s="328" t="e">
        <f>+'8_MP'!#REF!</f>
        <v>#REF!</v>
      </c>
      <c r="AS207" s="328" t="e">
        <f>+'8_MP'!#REF!</f>
        <v>#REF!</v>
      </c>
      <c r="AT207" s="328" t="e">
        <f>+'8_MP'!#REF!</f>
        <v>#REF!</v>
      </c>
      <c r="AU207" s="328" t="e">
        <f>+'8_MP'!#REF!</f>
        <v>#REF!</v>
      </c>
    </row>
    <row r="208" spans="1:47" ht="14.25" customHeight="1" outlineLevel="1" x14ac:dyDescent="0.35">
      <c r="A208" s="89" t="e">
        <f>+'8_MP'!#REF!</f>
        <v>#REF!</v>
      </c>
      <c r="B208" s="91" t="e">
        <f>+'8_MP'!#REF!</f>
        <v>#REF!</v>
      </c>
      <c r="C208" s="98" t="e">
        <f>+'8_MP'!#REF!</f>
        <v>#REF!</v>
      </c>
      <c r="D208" s="98"/>
      <c r="E208" s="98"/>
      <c r="F208" s="98"/>
      <c r="G208" s="98"/>
      <c r="H208" s="98"/>
      <c r="I208" s="98"/>
      <c r="J208" s="98">
        <f t="shared" si="125"/>
        <v>0</v>
      </c>
      <c r="K208" s="98"/>
      <c r="L208" s="98"/>
      <c r="M208" s="98"/>
      <c r="N208" s="98"/>
      <c r="O208" s="98"/>
      <c r="P208" s="98"/>
      <c r="Q208" s="98"/>
      <c r="R208" s="98"/>
      <c r="S208" s="98"/>
      <c r="T208" s="98"/>
      <c r="U208" s="98"/>
      <c r="V208" s="98"/>
      <c r="W208" s="77">
        <f t="shared" si="136"/>
        <v>0</v>
      </c>
      <c r="X208" s="77" t="e">
        <f>+'8_MP'!#REF!</f>
        <v>#REF!</v>
      </c>
      <c r="Y208" s="77" t="e">
        <f>+'8_MP'!#REF!</f>
        <v>#REF!</v>
      </c>
      <c r="Z208" s="77" t="e">
        <f>+'8_MP'!#REF!</f>
        <v>#REF!</v>
      </c>
      <c r="AA208" s="77" t="e">
        <f>+'8_MP'!#REF!</f>
        <v>#REF!</v>
      </c>
      <c r="AB208" s="77" t="e">
        <f>+'8_MP'!#REF!</f>
        <v>#REF!</v>
      </c>
      <c r="AC208" s="77" t="e">
        <f>+'8_MP'!#REF!</f>
        <v>#REF!</v>
      </c>
      <c r="AE208" s="77" t="e">
        <f>+'8_MP'!#REF!</f>
        <v>#REF!</v>
      </c>
      <c r="AF208" s="77" t="e">
        <f>+'8_MP'!#REF!</f>
        <v>#REF!</v>
      </c>
      <c r="AG208" s="77" t="e">
        <f>+'8_MP'!#REF!</f>
        <v>#REF!</v>
      </c>
      <c r="AH208" s="77" t="e">
        <f>+'8_MP'!#REF!</f>
        <v>#REF!</v>
      </c>
      <c r="AI208" s="77" t="e">
        <f>+'8_MP'!#REF!</f>
        <v>#REF!</v>
      </c>
      <c r="AJ208" s="77" t="e">
        <f>+'8_MP'!#REF!</f>
        <v>#REF!</v>
      </c>
      <c r="AK208" s="77" t="e">
        <f>+'8_MP'!#REF!</f>
        <v>#REF!</v>
      </c>
      <c r="AL208" s="77" t="e">
        <f>+'8_MP'!#REF!</f>
        <v>#REF!</v>
      </c>
      <c r="AN208" s="77" t="e">
        <f>+'8_MP'!#REF!</f>
        <v>#REF!</v>
      </c>
      <c r="AO208" s="77" t="e">
        <f>+'8_MP'!#REF!</f>
        <v>#REF!</v>
      </c>
      <c r="AP208" s="77" t="e">
        <f>+'8_MP'!#REF!</f>
        <v>#REF!</v>
      </c>
      <c r="AQ208" s="77" t="e">
        <f>+'8_MP'!#REF!</f>
        <v>#REF!</v>
      </c>
      <c r="AR208" s="77" t="e">
        <f>+'8_MP'!#REF!</f>
        <v>#REF!</v>
      </c>
      <c r="AS208" s="77" t="e">
        <f>+'8_MP'!#REF!</f>
        <v>#REF!</v>
      </c>
      <c r="AT208" s="77" t="e">
        <f>+'8_MP'!#REF!</f>
        <v>#REF!</v>
      </c>
      <c r="AU208" s="77" t="e">
        <f>+'8_MP'!#REF!</f>
        <v>#REF!</v>
      </c>
    </row>
    <row r="209" spans="1:47" ht="14.25" customHeight="1" outlineLevel="1" x14ac:dyDescent="0.35">
      <c r="A209" s="89" t="e">
        <f>+'8_MP'!#REF!</f>
        <v>#REF!</v>
      </c>
      <c r="B209" s="91" t="e">
        <f>+'8_MP'!#REF!</f>
        <v>#REF!</v>
      </c>
      <c r="C209" s="98" t="e">
        <f>+'8_MP'!#REF!</f>
        <v>#REF!</v>
      </c>
      <c r="D209" s="98"/>
      <c r="E209" s="98"/>
      <c r="F209" s="98"/>
      <c r="G209" s="98"/>
      <c r="H209" s="98"/>
      <c r="I209" s="98"/>
      <c r="J209" s="98">
        <f t="shared" si="125"/>
        <v>0</v>
      </c>
      <c r="K209" s="98"/>
      <c r="L209" s="98"/>
      <c r="M209" s="98"/>
      <c r="N209" s="98"/>
      <c r="O209" s="98"/>
      <c r="P209" s="98"/>
      <c r="Q209" s="98"/>
      <c r="R209" s="98"/>
      <c r="S209" s="98"/>
      <c r="T209" s="98"/>
      <c r="U209" s="98"/>
      <c r="V209" s="98"/>
      <c r="W209" s="77">
        <f t="shared" si="136"/>
        <v>0</v>
      </c>
      <c r="X209" s="77" t="e">
        <f>+'8_MP'!#REF!</f>
        <v>#REF!</v>
      </c>
      <c r="Y209" s="77" t="e">
        <f>+'8_MP'!#REF!</f>
        <v>#REF!</v>
      </c>
      <c r="Z209" s="77" t="e">
        <f>+'8_MP'!#REF!</f>
        <v>#REF!</v>
      </c>
      <c r="AA209" s="77" t="e">
        <f>+'8_MP'!#REF!</f>
        <v>#REF!</v>
      </c>
      <c r="AB209" s="77" t="e">
        <f>+'8_MP'!#REF!</f>
        <v>#REF!</v>
      </c>
      <c r="AC209" s="77" t="e">
        <f>+'8_MP'!#REF!</f>
        <v>#REF!</v>
      </c>
      <c r="AE209" s="77" t="e">
        <f>+'8_MP'!#REF!</f>
        <v>#REF!</v>
      </c>
      <c r="AF209" s="77" t="e">
        <f>+'8_MP'!#REF!</f>
        <v>#REF!</v>
      </c>
      <c r="AG209" s="77" t="e">
        <f>+'8_MP'!#REF!</f>
        <v>#REF!</v>
      </c>
      <c r="AH209" s="77" t="e">
        <f>+'8_MP'!#REF!</f>
        <v>#REF!</v>
      </c>
      <c r="AI209" s="77" t="e">
        <f>+'8_MP'!#REF!</f>
        <v>#REF!</v>
      </c>
      <c r="AJ209" s="77" t="e">
        <f>+'8_MP'!#REF!</f>
        <v>#REF!</v>
      </c>
      <c r="AK209" s="77" t="e">
        <f>+'8_MP'!#REF!</f>
        <v>#REF!</v>
      </c>
      <c r="AL209" s="77" t="e">
        <f>+'8_MP'!#REF!</f>
        <v>#REF!</v>
      </c>
      <c r="AN209" s="77" t="e">
        <f>+'8_MP'!#REF!</f>
        <v>#REF!</v>
      </c>
      <c r="AO209" s="77" t="e">
        <f>+'8_MP'!#REF!</f>
        <v>#REF!</v>
      </c>
      <c r="AP209" s="77" t="e">
        <f>+'8_MP'!#REF!</f>
        <v>#REF!</v>
      </c>
      <c r="AQ209" s="77" t="e">
        <f>+'8_MP'!#REF!</f>
        <v>#REF!</v>
      </c>
      <c r="AR209" s="77" t="e">
        <f>+'8_MP'!#REF!</f>
        <v>#REF!</v>
      </c>
      <c r="AS209" s="77" t="e">
        <f>+'8_MP'!#REF!</f>
        <v>#REF!</v>
      </c>
      <c r="AT209" s="77" t="e">
        <f>+'8_MP'!#REF!</f>
        <v>#REF!</v>
      </c>
      <c r="AU209" s="77" t="e">
        <f>+'8_MP'!#REF!</f>
        <v>#REF!</v>
      </c>
    </row>
    <row r="210" spans="1:47" ht="14.25" customHeight="1" outlineLevel="1" x14ac:dyDescent="0.35">
      <c r="A210" s="89" t="e">
        <f>+'8_MP'!#REF!</f>
        <v>#REF!</v>
      </c>
      <c r="B210" s="91" t="e">
        <f>+'8_MP'!#REF!</f>
        <v>#REF!</v>
      </c>
      <c r="C210" s="98" t="e">
        <f>+'8_MP'!#REF!</f>
        <v>#REF!</v>
      </c>
      <c r="D210" s="98"/>
      <c r="E210" s="98"/>
      <c r="F210" s="98"/>
      <c r="G210" s="98"/>
      <c r="H210" s="98"/>
      <c r="I210" s="98"/>
      <c r="J210" s="98">
        <f t="shared" si="125"/>
        <v>0</v>
      </c>
      <c r="K210" s="98"/>
      <c r="L210" s="98"/>
      <c r="M210" s="98"/>
      <c r="N210" s="98"/>
      <c r="O210" s="98"/>
      <c r="P210" s="98"/>
      <c r="Q210" s="98"/>
      <c r="R210" s="98"/>
      <c r="S210" s="98"/>
      <c r="T210" s="98"/>
      <c r="U210" s="98"/>
      <c r="V210" s="98"/>
      <c r="W210" s="77">
        <f t="shared" si="136"/>
        <v>0</v>
      </c>
      <c r="X210" s="77" t="e">
        <f>+'8_MP'!#REF!</f>
        <v>#REF!</v>
      </c>
      <c r="Y210" s="77" t="e">
        <f>+'8_MP'!#REF!</f>
        <v>#REF!</v>
      </c>
      <c r="Z210" s="77" t="e">
        <f>+'8_MP'!#REF!</f>
        <v>#REF!</v>
      </c>
      <c r="AA210" s="77" t="e">
        <f>+'8_MP'!#REF!</f>
        <v>#REF!</v>
      </c>
      <c r="AB210" s="77" t="e">
        <f>+'8_MP'!#REF!</f>
        <v>#REF!</v>
      </c>
      <c r="AC210" s="77" t="e">
        <f>+'8_MP'!#REF!</f>
        <v>#REF!</v>
      </c>
      <c r="AE210" s="77" t="e">
        <f>+'8_MP'!#REF!</f>
        <v>#REF!</v>
      </c>
      <c r="AF210" s="77" t="e">
        <f>+'8_MP'!#REF!</f>
        <v>#REF!</v>
      </c>
      <c r="AG210" s="77" t="e">
        <f>+'8_MP'!#REF!</f>
        <v>#REF!</v>
      </c>
      <c r="AH210" s="77" t="e">
        <f>+'8_MP'!#REF!</f>
        <v>#REF!</v>
      </c>
      <c r="AI210" s="77" t="e">
        <f>+'8_MP'!#REF!</f>
        <v>#REF!</v>
      </c>
      <c r="AJ210" s="77" t="e">
        <f>+'8_MP'!#REF!</f>
        <v>#REF!</v>
      </c>
      <c r="AK210" s="77" t="e">
        <f>+'8_MP'!#REF!</f>
        <v>#REF!</v>
      </c>
      <c r="AL210" s="77" t="e">
        <f>+'8_MP'!#REF!</f>
        <v>#REF!</v>
      </c>
      <c r="AN210" s="77" t="e">
        <f>+'8_MP'!#REF!</f>
        <v>#REF!</v>
      </c>
      <c r="AO210" s="77" t="e">
        <f>+'8_MP'!#REF!</f>
        <v>#REF!</v>
      </c>
      <c r="AP210" s="77" t="e">
        <f>+'8_MP'!#REF!</f>
        <v>#REF!</v>
      </c>
      <c r="AQ210" s="77" t="e">
        <f>+'8_MP'!#REF!</f>
        <v>#REF!</v>
      </c>
      <c r="AR210" s="77" t="e">
        <f>+'8_MP'!#REF!</f>
        <v>#REF!</v>
      </c>
      <c r="AS210" s="77" t="e">
        <f>+'8_MP'!#REF!</f>
        <v>#REF!</v>
      </c>
      <c r="AT210" s="77" t="e">
        <f>+'8_MP'!#REF!</f>
        <v>#REF!</v>
      </c>
      <c r="AU210" s="77" t="e">
        <f>+'8_MP'!#REF!</f>
        <v>#REF!</v>
      </c>
    </row>
    <row r="211" spans="1:47" ht="14.25" customHeight="1" outlineLevel="1" x14ac:dyDescent="0.35">
      <c r="A211" s="326" t="e">
        <f>+'8_MP'!#REF!</f>
        <v>#REF!</v>
      </c>
      <c r="B211" s="327" t="e">
        <f>+'8_MP'!#REF!</f>
        <v>#REF!</v>
      </c>
      <c r="C211" s="328" t="e">
        <f>+'8_MP'!#REF!</f>
        <v>#REF!</v>
      </c>
      <c r="D211" s="328">
        <f t="shared" ref="D211:I211" si="139">SUM(D212:D214)</f>
        <v>0</v>
      </c>
      <c r="E211" s="328">
        <f t="shared" si="139"/>
        <v>0</v>
      </c>
      <c r="F211" s="328">
        <f t="shared" si="139"/>
        <v>0</v>
      </c>
      <c r="G211" s="328">
        <f t="shared" si="139"/>
        <v>0</v>
      </c>
      <c r="H211" s="328">
        <f t="shared" si="139"/>
        <v>0</v>
      </c>
      <c r="I211" s="328">
        <f t="shared" si="139"/>
        <v>0</v>
      </c>
      <c r="J211" s="328">
        <f t="shared" si="125"/>
        <v>0</v>
      </c>
      <c r="K211" s="328">
        <f t="shared" ref="K211:V211" si="140">SUM(K212:K214)</f>
        <v>0</v>
      </c>
      <c r="L211" s="328">
        <f t="shared" si="140"/>
        <v>0</v>
      </c>
      <c r="M211" s="328">
        <f t="shared" si="140"/>
        <v>0</v>
      </c>
      <c r="N211" s="328">
        <f t="shared" si="140"/>
        <v>0</v>
      </c>
      <c r="O211" s="328">
        <f t="shared" si="140"/>
        <v>0</v>
      </c>
      <c r="P211" s="328">
        <f t="shared" si="140"/>
        <v>0</v>
      </c>
      <c r="Q211" s="328">
        <f t="shared" si="140"/>
        <v>0</v>
      </c>
      <c r="R211" s="328">
        <f t="shared" si="140"/>
        <v>0</v>
      </c>
      <c r="S211" s="328">
        <f t="shared" si="140"/>
        <v>0</v>
      </c>
      <c r="T211" s="328">
        <f t="shared" si="140"/>
        <v>0</v>
      </c>
      <c r="U211" s="328">
        <f t="shared" si="140"/>
        <v>0</v>
      </c>
      <c r="V211" s="328">
        <f t="shared" si="140"/>
        <v>0</v>
      </c>
      <c r="W211" s="328">
        <f t="shared" si="136"/>
        <v>0</v>
      </c>
      <c r="X211" s="328" t="e">
        <f>+'8_MP'!#REF!</f>
        <v>#REF!</v>
      </c>
      <c r="Y211" s="328" t="e">
        <f>+'8_MP'!#REF!</f>
        <v>#REF!</v>
      </c>
      <c r="Z211" s="328" t="e">
        <f>+'8_MP'!#REF!</f>
        <v>#REF!</v>
      </c>
      <c r="AA211" s="328" t="e">
        <f>+'8_MP'!#REF!</f>
        <v>#REF!</v>
      </c>
      <c r="AB211" s="328" t="e">
        <f>+'8_MP'!#REF!</f>
        <v>#REF!</v>
      </c>
      <c r="AC211" s="328" t="e">
        <f>+'8_MP'!#REF!</f>
        <v>#REF!</v>
      </c>
      <c r="AE211" s="328" t="e">
        <f>+'8_MP'!#REF!</f>
        <v>#REF!</v>
      </c>
      <c r="AF211" s="328" t="e">
        <f>+'8_MP'!#REF!</f>
        <v>#REF!</v>
      </c>
      <c r="AG211" s="328" t="e">
        <f>+'8_MP'!#REF!</f>
        <v>#REF!</v>
      </c>
      <c r="AH211" s="328" t="e">
        <f>+'8_MP'!#REF!</f>
        <v>#REF!</v>
      </c>
      <c r="AI211" s="328" t="e">
        <f>+'8_MP'!#REF!</f>
        <v>#REF!</v>
      </c>
      <c r="AJ211" s="328" t="e">
        <f>+'8_MP'!#REF!</f>
        <v>#REF!</v>
      </c>
      <c r="AK211" s="328" t="e">
        <f>+'8_MP'!#REF!</f>
        <v>#REF!</v>
      </c>
      <c r="AL211" s="328" t="e">
        <f>+'8_MP'!#REF!</f>
        <v>#REF!</v>
      </c>
      <c r="AN211" s="328" t="e">
        <f>+'8_MP'!#REF!</f>
        <v>#REF!</v>
      </c>
      <c r="AO211" s="328" t="e">
        <f>+'8_MP'!#REF!</f>
        <v>#REF!</v>
      </c>
      <c r="AP211" s="328" t="e">
        <f>+'8_MP'!#REF!</f>
        <v>#REF!</v>
      </c>
      <c r="AQ211" s="328" t="e">
        <f>+'8_MP'!#REF!</f>
        <v>#REF!</v>
      </c>
      <c r="AR211" s="328" t="e">
        <f>+'8_MP'!#REF!</f>
        <v>#REF!</v>
      </c>
      <c r="AS211" s="328" t="e">
        <f>+'8_MP'!#REF!</f>
        <v>#REF!</v>
      </c>
      <c r="AT211" s="328" t="e">
        <f>+'8_MP'!#REF!</f>
        <v>#REF!</v>
      </c>
      <c r="AU211" s="328" t="e">
        <f>+'8_MP'!#REF!</f>
        <v>#REF!</v>
      </c>
    </row>
    <row r="212" spans="1:47" ht="14.25" customHeight="1" outlineLevel="1" x14ac:dyDescent="0.35">
      <c r="A212" s="89" t="e">
        <f>+'8_MP'!#REF!</f>
        <v>#REF!</v>
      </c>
      <c r="B212" s="91" t="e">
        <f>+'8_MP'!#REF!</f>
        <v>#REF!</v>
      </c>
      <c r="C212" s="98" t="e">
        <f>+'8_MP'!#REF!</f>
        <v>#REF!</v>
      </c>
      <c r="D212" s="98"/>
      <c r="E212" s="98"/>
      <c r="F212" s="98"/>
      <c r="G212" s="98"/>
      <c r="H212" s="98"/>
      <c r="I212" s="98"/>
      <c r="J212" s="98">
        <f t="shared" si="125"/>
        <v>0</v>
      </c>
      <c r="K212" s="98"/>
      <c r="L212" s="98"/>
      <c r="M212" s="98"/>
      <c r="N212" s="98"/>
      <c r="O212" s="98"/>
      <c r="P212" s="98"/>
      <c r="Q212" s="98"/>
      <c r="R212" s="98"/>
      <c r="S212" s="98"/>
      <c r="T212" s="98"/>
      <c r="U212" s="98"/>
      <c r="V212" s="98"/>
      <c r="W212" s="77">
        <f t="shared" si="136"/>
        <v>0</v>
      </c>
      <c r="X212" s="77" t="e">
        <f>+'8_MP'!#REF!</f>
        <v>#REF!</v>
      </c>
      <c r="Y212" s="77" t="e">
        <f>+'8_MP'!#REF!</f>
        <v>#REF!</v>
      </c>
      <c r="Z212" s="77" t="e">
        <f>+'8_MP'!#REF!</f>
        <v>#REF!</v>
      </c>
      <c r="AA212" s="77" t="e">
        <f>+'8_MP'!#REF!</f>
        <v>#REF!</v>
      </c>
      <c r="AB212" s="77" t="e">
        <f>+'8_MP'!#REF!</f>
        <v>#REF!</v>
      </c>
      <c r="AC212" s="77" t="e">
        <f>+'8_MP'!#REF!</f>
        <v>#REF!</v>
      </c>
      <c r="AE212" s="77" t="e">
        <f>+'8_MP'!#REF!</f>
        <v>#REF!</v>
      </c>
      <c r="AF212" s="77" t="e">
        <f>+'8_MP'!#REF!</f>
        <v>#REF!</v>
      </c>
      <c r="AG212" s="77" t="e">
        <f>+'8_MP'!#REF!</f>
        <v>#REF!</v>
      </c>
      <c r="AH212" s="77" t="e">
        <f>+'8_MP'!#REF!</f>
        <v>#REF!</v>
      </c>
      <c r="AI212" s="77" t="e">
        <f>+'8_MP'!#REF!</f>
        <v>#REF!</v>
      </c>
      <c r="AJ212" s="77" t="e">
        <f>+'8_MP'!#REF!</f>
        <v>#REF!</v>
      </c>
      <c r="AK212" s="77" t="e">
        <f>+'8_MP'!#REF!</f>
        <v>#REF!</v>
      </c>
      <c r="AL212" s="77" t="e">
        <f>+'8_MP'!#REF!</f>
        <v>#REF!</v>
      </c>
      <c r="AN212" s="77" t="e">
        <f>+'8_MP'!#REF!</f>
        <v>#REF!</v>
      </c>
      <c r="AO212" s="77" t="e">
        <f>+'8_MP'!#REF!</f>
        <v>#REF!</v>
      </c>
      <c r="AP212" s="77" t="e">
        <f>+'8_MP'!#REF!</f>
        <v>#REF!</v>
      </c>
      <c r="AQ212" s="77" t="e">
        <f>+'8_MP'!#REF!</f>
        <v>#REF!</v>
      </c>
      <c r="AR212" s="77" t="e">
        <f>+'8_MP'!#REF!</f>
        <v>#REF!</v>
      </c>
      <c r="AS212" s="77" t="e">
        <f>+'8_MP'!#REF!</f>
        <v>#REF!</v>
      </c>
      <c r="AT212" s="77" t="e">
        <f>+'8_MP'!#REF!</f>
        <v>#REF!</v>
      </c>
      <c r="AU212" s="77" t="e">
        <f>+'8_MP'!#REF!</f>
        <v>#REF!</v>
      </c>
    </row>
    <row r="213" spans="1:47" ht="14.25" customHeight="1" outlineLevel="1" x14ac:dyDescent="0.35">
      <c r="A213" s="89" t="e">
        <f>+'8_MP'!#REF!</f>
        <v>#REF!</v>
      </c>
      <c r="B213" s="91" t="e">
        <f>+'8_MP'!#REF!</f>
        <v>#REF!</v>
      </c>
      <c r="C213" s="98" t="e">
        <f>+'8_MP'!#REF!</f>
        <v>#REF!</v>
      </c>
      <c r="D213" s="98"/>
      <c r="E213" s="98"/>
      <c r="F213" s="98"/>
      <c r="G213" s="98"/>
      <c r="H213" s="98"/>
      <c r="I213" s="98"/>
      <c r="J213" s="98">
        <f t="shared" si="125"/>
        <v>0</v>
      </c>
      <c r="K213" s="98"/>
      <c r="L213" s="98"/>
      <c r="M213" s="98"/>
      <c r="N213" s="98"/>
      <c r="O213" s="98"/>
      <c r="P213" s="98"/>
      <c r="Q213" s="98"/>
      <c r="R213" s="98"/>
      <c r="S213" s="98"/>
      <c r="T213" s="98"/>
      <c r="U213" s="98"/>
      <c r="V213" s="98"/>
      <c r="W213" s="77">
        <f t="shared" si="136"/>
        <v>0</v>
      </c>
      <c r="X213" s="77" t="e">
        <f>+'8_MP'!#REF!</f>
        <v>#REF!</v>
      </c>
      <c r="Y213" s="77" t="e">
        <f>+'8_MP'!#REF!</f>
        <v>#REF!</v>
      </c>
      <c r="Z213" s="77" t="e">
        <f>+'8_MP'!#REF!</f>
        <v>#REF!</v>
      </c>
      <c r="AA213" s="77" t="e">
        <f>+'8_MP'!#REF!</f>
        <v>#REF!</v>
      </c>
      <c r="AB213" s="77" t="e">
        <f>+'8_MP'!#REF!</f>
        <v>#REF!</v>
      </c>
      <c r="AC213" s="77" t="e">
        <f>+'8_MP'!#REF!</f>
        <v>#REF!</v>
      </c>
      <c r="AE213" s="77" t="e">
        <f>+'8_MP'!#REF!</f>
        <v>#REF!</v>
      </c>
      <c r="AF213" s="77" t="e">
        <f>+'8_MP'!#REF!</f>
        <v>#REF!</v>
      </c>
      <c r="AG213" s="77" t="e">
        <f>+'8_MP'!#REF!</f>
        <v>#REF!</v>
      </c>
      <c r="AH213" s="77" t="e">
        <f>+'8_MP'!#REF!</f>
        <v>#REF!</v>
      </c>
      <c r="AI213" s="77" t="e">
        <f>+'8_MP'!#REF!</f>
        <v>#REF!</v>
      </c>
      <c r="AJ213" s="77" t="e">
        <f>+'8_MP'!#REF!</f>
        <v>#REF!</v>
      </c>
      <c r="AK213" s="77" t="e">
        <f>+'8_MP'!#REF!</f>
        <v>#REF!</v>
      </c>
      <c r="AL213" s="77" t="e">
        <f>+'8_MP'!#REF!</f>
        <v>#REF!</v>
      </c>
      <c r="AN213" s="77" t="e">
        <f>+'8_MP'!#REF!</f>
        <v>#REF!</v>
      </c>
      <c r="AO213" s="77" t="e">
        <f>+'8_MP'!#REF!</f>
        <v>#REF!</v>
      </c>
      <c r="AP213" s="77" t="e">
        <f>+'8_MP'!#REF!</f>
        <v>#REF!</v>
      </c>
      <c r="AQ213" s="77" t="e">
        <f>+'8_MP'!#REF!</f>
        <v>#REF!</v>
      </c>
      <c r="AR213" s="77" t="e">
        <f>+'8_MP'!#REF!</f>
        <v>#REF!</v>
      </c>
      <c r="AS213" s="77" t="e">
        <f>+'8_MP'!#REF!</f>
        <v>#REF!</v>
      </c>
      <c r="AT213" s="77" t="e">
        <f>+'8_MP'!#REF!</f>
        <v>#REF!</v>
      </c>
      <c r="AU213" s="77" t="e">
        <f>+'8_MP'!#REF!</f>
        <v>#REF!</v>
      </c>
    </row>
    <row r="214" spans="1:47" ht="14.25" customHeight="1" outlineLevel="1" x14ac:dyDescent="0.35">
      <c r="A214" s="89" t="e">
        <f>+'8_MP'!#REF!</f>
        <v>#REF!</v>
      </c>
      <c r="B214" s="91" t="e">
        <f>+'8_MP'!#REF!</f>
        <v>#REF!</v>
      </c>
      <c r="C214" s="98" t="e">
        <f>+'8_MP'!#REF!</f>
        <v>#REF!</v>
      </c>
      <c r="D214" s="98"/>
      <c r="E214" s="98"/>
      <c r="F214" s="98"/>
      <c r="G214" s="98"/>
      <c r="H214" s="98"/>
      <c r="I214" s="98"/>
      <c r="J214" s="98">
        <f t="shared" si="125"/>
        <v>0</v>
      </c>
      <c r="K214" s="98"/>
      <c r="L214" s="98"/>
      <c r="M214" s="98"/>
      <c r="N214" s="98"/>
      <c r="O214" s="98"/>
      <c r="P214" s="98"/>
      <c r="Q214" s="98"/>
      <c r="R214" s="98"/>
      <c r="S214" s="98"/>
      <c r="T214" s="98"/>
      <c r="U214" s="98"/>
      <c r="V214" s="98"/>
      <c r="W214" s="77">
        <f t="shared" si="136"/>
        <v>0</v>
      </c>
      <c r="X214" s="77" t="e">
        <f>+'8_MP'!#REF!</f>
        <v>#REF!</v>
      </c>
      <c r="Y214" s="77" t="e">
        <f>+'8_MP'!#REF!</f>
        <v>#REF!</v>
      </c>
      <c r="Z214" s="77" t="e">
        <f>+'8_MP'!#REF!</f>
        <v>#REF!</v>
      </c>
      <c r="AA214" s="77" t="e">
        <f>+'8_MP'!#REF!</f>
        <v>#REF!</v>
      </c>
      <c r="AB214" s="77" t="e">
        <f>+'8_MP'!#REF!</f>
        <v>#REF!</v>
      </c>
      <c r="AC214" s="77" t="e">
        <f>+'8_MP'!#REF!</f>
        <v>#REF!</v>
      </c>
      <c r="AE214" s="77" t="e">
        <f>+'8_MP'!#REF!</f>
        <v>#REF!</v>
      </c>
      <c r="AF214" s="77" t="e">
        <f>+'8_MP'!#REF!</f>
        <v>#REF!</v>
      </c>
      <c r="AG214" s="77" t="e">
        <f>+'8_MP'!#REF!</f>
        <v>#REF!</v>
      </c>
      <c r="AH214" s="77" t="e">
        <f>+'8_MP'!#REF!</f>
        <v>#REF!</v>
      </c>
      <c r="AI214" s="77" t="e">
        <f>+'8_MP'!#REF!</f>
        <v>#REF!</v>
      </c>
      <c r="AJ214" s="77" t="e">
        <f>+'8_MP'!#REF!</f>
        <v>#REF!</v>
      </c>
      <c r="AK214" s="77" t="e">
        <f>+'8_MP'!#REF!</f>
        <v>#REF!</v>
      </c>
      <c r="AL214" s="77" t="e">
        <f>+'8_MP'!#REF!</f>
        <v>#REF!</v>
      </c>
      <c r="AN214" s="77" t="e">
        <f>+'8_MP'!#REF!</f>
        <v>#REF!</v>
      </c>
      <c r="AO214" s="77" t="e">
        <f>+'8_MP'!#REF!</f>
        <v>#REF!</v>
      </c>
      <c r="AP214" s="77" t="e">
        <f>+'8_MP'!#REF!</f>
        <v>#REF!</v>
      </c>
      <c r="AQ214" s="77" t="e">
        <f>+'8_MP'!#REF!</f>
        <v>#REF!</v>
      </c>
      <c r="AR214" s="77" t="e">
        <f>+'8_MP'!#REF!</f>
        <v>#REF!</v>
      </c>
      <c r="AS214" s="77" t="e">
        <f>+'8_MP'!#REF!</f>
        <v>#REF!</v>
      </c>
      <c r="AT214" s="77" t="e">
        <f>+'8_MP'!#REF!</f>
        <v>#REF!</v>
      </c>
      <c r="AU214" s="77" t="e">
        <f>+'8_MP'!#REF!</f>
        <v>#REF!</v>
      </c>
    </row>
    <row r="215" spans="1:47" ht="14.25" customHeight="1" outlineLevel="1" x14ac:dyDescent="0.35">
      <c r="A215" s="326" t="e">
        <f>+'8_MP'!#REF!</f>
        <v>#REF!</v>
      </c>
      <c r="B215" s="327" t="e">
        <f>+'8_MP'!#REF!</f>
        <v>#REF!</v>
      </c>
      <c r="C215" s="328" t="e">
        <f>+'8_MP'!#REF!</f>
        <v>#REF!</v>
      </c>
      <c r="D215" s="328">
        <f t="shared" ref="D215:I215" si="141">SUM(D216:D218)</f>
        <v>0</v>
      </c>
      <c r="E215" s="328">
        <f t="shared" si="141"/>
        <v>0</v>
      </c>
      <c r="F215" s="328">
        <f t="shared" si="141"/>
        <v>0</v>
      </c>
      <c r="G215" s="328">
        <f t="shared" si="141"/>
        <v>0</v>
      </c>
      <c r="H215" s="328">
        <f t="shared" si="141"/>
        <v>0</v>
      </c>
      <c r="I215" s="328">
        <f t="shared" si="141"/>
        <v>0</v>
      </c>
      <c r="J215" s="328">
        <f t="shared" si="125"/>
        <v>0</v>
      </c>
      <c r="K215" s="328">
        <f t="shared" ref="K215:V215" si="142">SUM(K216:K218)</f>
        <v>0</v>
      </c>
      <c r="L215" s="328">
        <f t="shared" si="142"/>
        <v>0</v>
      </c>
      <c r="M215" s="328">
        <f t="shared" si="142"/>
        <v>0</v>
      </c>
      <c r="N215" s="328">
        <f t="shared" si="142"/>
        <v>0</v>
      </c>
      <c r="O215" s="328">
        <f t="shared" si="142"/>
        <v>0</v>
      </c>
      <c r="P215" s="328">
        <f t="shared" si="142"/>
        <v>0</v>
      </c>
      <c r="Q215" s="328">
        <f t="shared" si="142"/>
        <v>0</v>
      </c>
      <c r="R215" s="328">
        <f t="shared" si="142"/>
        <v>0</v>
      </c>
      <c r="S215" s="328">
        <f t="shared" si="142"/>
        <v>0</v>
      </c>
      <c r="T215" s="328">
        <f t="shared" si="142"/>
        <v>0</v>
      </c>
      <c r="U215" s="328">
        <f t="shared" si="142"/>
        <v>0</v>
      </c>
      <c r="V215" s="328">
        <f t="shared" si="142"/>
        <v>0</v>
      </c>
      <c r="W215" s="328">
        <f t="shared" si="136"/>
        <v>0</v>
      </c>
      <c r="X215" s="328" t="e">
        <f>+'8_MP'!#REF!</f>
        <v>#REF!</v>
      </c>
      <c r="Y215" s="328" t="e">
        <f>+'8_MP'!#REF!</f>
        <v>#REF!</v>
      </c>
      <c r="Z215" s="328" t="e">
        <f>+'8_MP'!#REF!</f>
        <v>#REF!</v>
      </c>
      <c r="AA215" s="328" t="e">
        <f>+'8_MP'!#REF!</f>
        <v>#REF!</v>
      </c>
      <c r="AB215" s="328" t="e">
        <f>+'8_MP'!#REF!</f>
        <v>#REF!</v>
      </c>
      <c r="AC215" s="328" t="e">
        <f>+'8_MP'!#REF!</f>
        <v>#REF!</v>
      </c>
      <c r="AE215" s="328" t="e">
        <f>+'8_MP'!#REF!</f>
        <v>#REF!</v>
      </c>
      <c r="AF215" s="328" t="e">
        <f>+'8_MP'!#REF!</f>
        <v>#REF!</v>
      </c>
      <c r="AG215" s="328" t="e">
        <f>+'8_MP'!#REF!</f>
        <v>#REF!</v>
      </c>
      <c r="AH215" s="328" t="e">
        <f>+'8_MP'!#REF!</f>
        <v>#REF!</v>
      </c>
      <c r="AI215" s="328" t="e">
        <f>+'8_MP'!#REF!</f>
        <v>#REF!</v>
      </c>
      <c r="AJ215" s="328" t="e">
        <f>+'8_MP'!#REF!</f>
        <v>#REF!</v>
      </c>
      <c r="AK215" s="328" t="e">
        <f>+'8_MP'!#REF!</f>
        <v>#REF!</v>
      </c>
      <c r="AL215" s="328" t="e">
        <f>+'8_MP'!#REF!</f>
        <v>#REF!</v>
      </c>
      <c r="AN215" s="328" t="e">
        <f>+'8_MP'!#REF!</f>
        <v>#REF!</v>
      </c>
      <c r="AO215" s="328" t="e">
        <f>+'8_MP'!#REF!</f>
        <v>#REF!</v>
      </c>
      <c r="AP215" s="328" t="e">
        <f>+'8_MP'!#REF!</f>
        <v>#REF!</v>
      </c>
      <c r="AQ215" s="328" t="e">
        <f>+'8_MP'!#REF!</f>
        <v>#REF!</v>
      </c>
      <c r="AR215" s="328" t="e">
        <f>+'8_MP'!#REF!</f>
        <v>#REF!</v>
      </c>
      <c r="AS215" s="328" t="e">
        <f>+'8_MP'!#REF!</f>
        <v>#REF!</v>
      </c>
      <c r="AT215" s="328" t="e">
        <f>+'8_MP'!#REF!</f>
        <v>#REF!</v>
      </c>
      <c r="AU215" s="328" t="e">
        <f>+'8_MP'!#REF!</f>
        <v>#REF!</v>
      </c>
    </row>
    <row r="216" spans="1:47" ht="14.25" customHeight="1" outlineLevel="1" x14ac:dyDescent="0.35">
      <c r="A216" s="89" t="e">
        <f>+'8_MP'!#REF!</f>
        <v>#REF!</v>
      </c>
      <c r="B216" s="91" t="e">
        <f>+'8_MP'!#REF!</f>
        <v>#REF!</v>
      </c>
      <c r="C216" s="98" t="e">
        <f>+'8_MP'!#REF!</f>
        <v>#REF!</v>
      </c>
      <c r="D216" s="98"/>
      <c r="E216" s="98"/>
      <c r="F216" s="98"/>
      <c r="G216" s="98"/>
      <c r="H216" s="98"/>
      <c r="I216" s="98"/>
      <c r="J216" s="98">
        <f t="shared" si="125"/>
        <v>0</v>
      </c>
      <c r="K216" s="98"/>
      <c r="L216" s="98"/>
      <c r="M216" s="98"/>
      <c r="N216" s="98"/>
      <c r="O216" s="98"/>
      <c r="P216" s="98"/>
      <c r="Q216" s="98"/>
      <c r="R216" s="98"/>
      <c r="S216" s="98"/>
      <c r="T216" s="98"/>
      <c r="U216" s="98"/>
      <c r="V216" s="98"/>
      <c r="W216" s="77">
        <f t="shared" si="136"/>
        <v>0</v>
      </c>
      <c r="X216" s="77" t="e">
        <f>+'8_MP'!#REF!</f>
        <v>#REF!</v>
      </c>
      <c r="Y216" s="77" t="e">
        <f>+'8_MP'!#REF!</f>
        <v>#REF!</v>
      </c>
      <c r="Z216" s="77" t="e">
        <f>+'8_MP'!#REF!</f>
        <v>#REF!</v>
      </c>
      <c r="AA216" s="77" t="e">
        <f>+'8_MP'!#REF!</f>
        <v>#REF!</v>
      </c>
      <c r="AB216" s="77" t="e">
        <f>+'8_MP'!#REF!</f>
        <v>#REF!</v>
      </c>
      <c r="AC216" s="77" t="e">
        <f>+'8_MP'!#REF!</f>
        <v>#REF!</v>
      </c>
      <c r="AE216" s="77" t="e">
        <f>+'8_MP'!#REF!</f>
        <v>#REF!</v>
      </c>
      <c r="AF216" s="77" t="e">
        <f>+'8_MP'!#REF!</f>
        <v>#REF!</v>
      </c>
      <c r="AG216" s="77" t="e">
        <f>+'8_MP'!#REF!</f>
        <v>#REF!</v>
      </c>
      <c r="AH216" s="77" t="e">
        <f>+'8_MP'!#REF!</f>
        <v>#REF!</v>
      </c>
      <c r="AI216" s="77" t="e">
        <f>+'8_MP'!#REF!</f>
        <v>#REF!</v>
      </c>
      <c r="AJ216" s="77" t="e">
        <f>+'8_MP'!#REF!</f>
        <v>#REF!</v>
      </c>
      <c r="AK216" s="77" t="e">
        <f>+'8_MP'!#REF!</f>
        <v>#REF!</v>
      </c>
      <c r="AL216" s="77" t="e">
        <f>+'8_MP'!#REF!</f>
        <v>#REF!</v>
      </c>
      <c r="AN216" s="77" t="e">
        <f>+'8_MP'!#REF!</f>
        <v>#REF!</v>
      </c>
      <c r="AO216" s="77" t="e">
        <f>+'8_MP'!#REF!</f>
        <v>#REF!</v>
      </c>
      <c r="AP216" s="77" t="e">
        <f>+'8_MP'!#REF!</f>
        <v>#REF!</v>
      </c>
      <c r="AQ216" s="77" t="e">
        <f>+'8_MP'!#REF!</f>
        <v>#REF!</v>
      </c>
      <c r="AR216" s="77" t="e">
        <f>+'8_MP'!#REF!</f>
        <v>#REF!</v>
      </c>
      <c r="AS216" s="77" t="e">
        <f>+'8_MP'!#REF!</f>
        <v>#REF!</v>
      </c>
      <c r="AT216" s="77" t="e">
        <f>+'8_MP'!#REF!</f>
        <v>#REF!</v>
      </c>
      <c r="AU216" s="77" t="e">
        <f>+'8_MP'!#REF!</f>
        <v>#REF!</v>
      </c>
    </row>
    <row r="217" spans="1:47" ht="14.25" customHeight="1" outlineLevel="1" x14ac:dyDescent="0.35">
      <c r="A217" s="89" t="e">
        <f>+'8_MP'!#REF!</f>
        <v>#REF!</v>
      </c>
      <c r="B217" s="91" t="e">
        <f>+'8_MP'!#REF!</f>
        <v>#REF!</v>
      </c>
      <c r="C217" s="98" t="e">
        <f>+'8_MP'!#REF!</f>
        <v>#REF!</v>
      </c>
      <c r="D217" s="98"/>
      <c r="E217" s="98"/>
      <c r="F217" s="98"/>
      <c r="G217" s="98"/>
      <c r="H217" s="98"/>
      <c r="I217" s="98"/>
      <c r="J217" s="98">
        <f t="shared" si="125"/>
        <v>0</v>
      </c>
      <c r="K217" s="98"/>
      <c r="L217" s="98"/>
      <c r="M217" s="98"/>
      <c r="N217" s="98"/>
      <c r="O217" s="98"/>
      <c r="P217" s="98"/>
      <c r="Q217" s="98"/>
      <c r="R217" s="98"/>
      <c r="S217" s="98"/>
      <c r="T217" s="98"/>
      <c r="U217" s="98"/>
      <c r="V217" s="98"/>
      <c r="W217" s="77">
        <f t="shared" si="136"/>
        <v>0</v>
      </c>
      <c r="X217" s="77" t="e">
        <f>+'8_MP'!#REF!</f>
        <v>#REF!</v>
      </c>
      <c r="Y217" s="77" t="e">
        <f>+'8_MP'!#REF!</f>
        <v>#REF!</v>
      </c>
      <c r="Z217" s="77" t="e">
        <f>+'8_MP'!#REF!</f>
        <v>#REF!</v>
      </c>
      <c r="AA217" s="77" t="e">
        <f>+'8_MP'!#REF!</f>
        <v>#REF!</v>
      </c>
      <c r="AB217" s="77" t="e">
        <f>+'8_MP'!#REF!</f>
        <v>#REF!</v>
      </c>
      <c r="AC217" s="77" t="e">
        <f>+'8_MP'!#REF!</f>
        <v>#REF!</v>
      </c>
      <c r="AE217" s="77" t="e">
        <f>+'8_MP'!#REF!</f>
        <v>#REF!</v>
      </c>
      <c r="AF217" s="77" t="e">
        <f>+'8_MP'!#REF!</f>
        <v>#REF!</v>
      </c>
      <c r="AG217" s="77" t="e">
        <f>+'8_MP'!#REF!</f>
        <v>#REF!</v>
      </c>
      <c r="AH217" s="77" t="e">
        <f>+'8_MP'!#REF!</f>
        <v>#REF!</v>
      </c>
      <c r="AI217" s="77" t="e">
        <f>+'8_MP'!#REF!</f>
        <v>#REF!</v>
      </c>
      <c r="AJ217" s="77" t="e">
        <f>+'8_MP'!#REF!</f>
        <v>#REF!</v>
      </c>
      <c r="AK217" s="77" t="e">
        <f>+'8_MP'!#REF!</f>
        <v>#REF!</v>
      </c>
      <c r="AL217" s="77" t="e">
        <f>+'8_MP'!#REF!</f>
        <v>#REF!</v>
      </c>
      <c r="AN217" s="77" t="e">
        <f>+'8_MP'!#REF!</f>
        <v>#REF!</v>
      </c>
      <c r="AO217" s="77" t="e">
        <f>+'8_MP'!#REF!</f>
        <v>#REF!</v>
      </c>
      <c r="AP217" s="77" t="e">
        <f>+'8_MP'!#REF!</f>
        <v>#REF!</v>
      </c>
      <c r="AQ217" s="77" t="e">
        <f>+'8_MP'!#REF!</f>
        <v>#REF!</v>
      </c>
      <c r="AR217" s="77" t="e">
        <f>+'8_MP'!#REF!</f>
        <v>#REF!</v>
      </c>
      <c r="AS217" s="77" t="e">
        <f>+'8_MP'!#REF!</f>
        <v>#REF!</v>
      </c>
      <c r="AT217" s="77" t="e">
        <f>+'8_MP'!#REF!</f>
        <v>#REF!</v>
      </c>
      <c r="AU217" s="77" t="e">
        <f>+'8_MP'!#REF!</f>
        <v>#REF!</v>
      </c>
    </row>
    <row r="218" spans="1:47" ht="14.25" customHeight="1" outlineLevel="1" x14ac:dyDescent="0.35">
      <c r="A218" s="89" t="e">
        <f>+'8_MP'!#REF!</f>
        <v>#REF!</v>
      </c>
      <c r="B218" s="91" t="e">
        <f>+'8_MP'!#REF!</f>
        <v>#REF!</v>
      </c>
      <c r="C218" s="98" t="e">
        <f>+'8_MP'!#REF!</f>
        <v>#REF!</v>
      </c>
      <c r="D218" s="98"/>
      <c r="E218" s="98"/>
      <c r="F218" s="98"/>
      <c r="G218" s="98"/>
      <c r="H218" s="98"/>
      <c r="I218" s="98"/>
      <c r="J218" s="98">
        <f t="shared" ref="J218:J249" si="143">SUM(D218:I218)</f>
        <v>0</v>
      </c>
      <c r="K218" s="98"/>
      <c r="L218" s="98"/>
      <c r="M218" s="98"/>
      <c r="N218" s="98"/>
      <c r="O218" s="98"/>
      <c r="P218" s="98"/>
      <c r="Q218" s="98"/>
      <c r="R218" s="98"/>
      <c r="S218" s="98"/>
      <c r="T218" s="98"/>
      <c r="U218" s="98"/>
      <c r="V218" s="98"/>
      <c r="W218" s="77">
        <f t="shared" si="136"/>
        <v>0</v>
      </c>
      <c r="X218" s="77" t="e">
        <f>+'8_MP'!#REF!</f>
        <v>#REF!</v>
      </c>
      <c r="Y218" s="77" t="e">
        <f>+'8_MP'!#REF!</f>
        <v>#REF!</v>
      </c>
      <c r="Z218" s="77" t="e">
        <f>+'8_MP'!#REF!</f>
        <v>#REF!</v>
      </c>
      <c r="AA218" s="77" t="e">
        <f>+'8_MP'!#REF!</f>
        <v>#REF!</v>
      </c>
      <c r="AB218" s="77" t="e">
        <f>+'8_MP'!#REF!</f>
        <v>#REF!</v>
      </c>
      <c r="AC218" s="77" t="e">
        <f>+'8_MP'!#REF!</f>
        <v>#REF!</v>
      </c>
      <c r="AE218" s="77" t="e">
        <f>+'8_MP'!#REF!</f>
        <v>#REF!</v>
      </c>
      <c r="AF218" s="77" t="e">
        <f>+'8_MP'!#REF!</f>
        <v>#REF!</v>
      </c>
      <c r="AG218" s="77" t="e">
        <f>+'8_MP'!#REF!</f>
        <v>#REF!</v>
      </c>
      <c r="AH218" s="77" t="e">
        <f>+'8_MP'!#REF!</f>
        <v>#REF!</v>
      </c>
      <c r="AI218" s="77" t="e">
        <f>+'8_MP'!#REF!</f>
        <v>#REF!</v>
      </c>
      <c r="AJ218" s="77" t="e">
        <f>+'8_MP'!#REF!</f>
        <v>#REF!</v>
      </c>
      <c r="AK218" s="77" t="e">
        <f>+'8_MP'!#REF!</f>
        <v>#REF!</v>
      </c>
      <c r="AL218" s="77" t="e">
        <f>+'8_MP'!#REF!</f>
        <v>#REF!</v>
      </c>
      <c r="AN218" s="77" t="e">
        <f>+'8_MP'!#REF!</f>
        <v>#REF!</v>
      </c>
      <c r="AO218" s="77" t="e">
        <f>+'8_MP'!#REF!</f>
        <v>#REF!</v>
      </c>
      <c r="AP218" s="77" t="e">
        <f>+'8_MP'!#REF!</f>
        <v>#REF!</v>
      </c>
      <c r="AQ218" s="77" t="e">
        <f>+'8_MP'!#REF!</f>
        <v>#REF!</v>
      </c>
      <c r="AR218" s="77" t="e">
        <f>+'8_MP'!#REF!</f>
        <v>#REF!</v>
      </c>
      <c r="AS218" s="77" t="e">
        <f>+'8_MP'!#REF!</f>
        <v>#REF!</v>
      </c>
      <c r="AT218" s="77" t="e">
        <f>+'8_MP'!#REF!</f>
        <v>#REF!</v>
      </c>
      <c r="AU218" s="77" t="e">
        <f>+'8_MP'!#REF!</f>
        <v>#REF!</v>
      </c>
    </row>
    <row r="219" spans="1:47" ht="14.25" customHeight="1" outlineLevel="1" x14ac:dyDescent="0.35">
      <c r="A219" s="326" t="e">
        <f>+'8_MP'!#REF!</f>
        <v>#REF!</v>
      </c>
      <c r="B219" s="327" t="e">
        <f>+'8_MP'!#REF!</f>
        <v>#REF!</v>
      </c>
      <c r="C219" s="328" t="e">
        <f>+'8_MP'!#REF!</f>
        <v>#REF!</v>
      </c>
      <c r="D219" s="328">
        <f t="shared" ref="D219:I219" si="144">SUM(D220:D222)</f>
        <v>0</v>
      </c>
      <c r="E219" s="328">
        <f t="shared" si="144"/>
        <v>0</v>
      </c>
      <c r="F219" s="328">
        <f t="shared" si="144"/>
        <v>0</v>
      </c>
      <c r="G219" s="328">
        <f t="shared" si="144"/>
        <v>0</v>
      </c>
      <c r="H219" s="328">
        <f t="shared" si="144"/>
        <v>0</v>
      </c>
      <c r="I219" s="328">
        <f t="shared" si="144"/>
        <v>0</v>
      </c>
      <c r="J219" s="328">
        <f t="shared" si="143"/>
        <v>0</v>
      </c>
      <c r="K219" s="328">
        <f t="shared" ref="K219:V219" si="145">SUM(K220:K222)</f>
        <v>0</v>
      </c>
      <c r="L219" s="328">
        <f t="shared" si="145"/>
        <v>0</v>
      </c>
      <c r="M219" s="328">
        <f t="shared" si="145"/>
        <v>0</v>
      </c>
      <c r="N219" s="328">
        <f t="shared" si="145"/>
        <v>0</v>
      </c>
      <c r="O219" s="328">
        <f t="shared" si="145"/>
        <v>0</v>
      </c>
      <c r="P219" s="328">
        <f t="shared" si="145"/>
        <v>0</v>
      </c>
      <c r="Q219" s="328">
        <f t="shared" si="145"/>
        <v>0</v>
      </c>
      <c r="R219" s="328">
        <f t="shared" si="145"/>
        <v>0</v>
      </c>
      <c r="S219" s="328">
        <f t="shared" si="145"/>
        <v>0</v>
      </c>
      <c r="T219" s="328">
        <f t="shared" si="145"/>
        <v>0</v>
      </c>
      <c r="U219" s="328">
        <f t="shared" si="145"/>
        <v>0</v>
      </c>
      <c r="V219" s="328">
        <f t="shared" si="145"/>
        <v>0</v>
      </c>
      <c r="W219" s="328">
        <f t="shared" si="136"/>
        <v>0</v>
      </c>
      <c r="X219" s="328" t="e">
        <f>+'8_MP'!#REF!</f>
        <v>#REF!</v>
      </c>
      <c r="Y219" s="328" t="e">
        <f>+'8_MP'!#REF!</f>
        <v>#REF!</v>
      </c>
      <c r="Z219" s="328" t="e">
        <f>+'8_MP'!#REF!</f>
        <v>#REF!</v>
      </c>
      <c r="AA219" s="328" t="e">
        <f>+'8_MP'!#REF!</f>
        <v>#REF!</v>
      </c>
      <c r="AB219" s="328" t="e">
        <f>+'8_MP'!#REF!</f>
        <v>#REF!</v>
      </c>
      <c r="AC219" s="328" t="e">
        <f>+'8_MP'!#REF!</f>
        <v>#REF!</v>
      </c>
      <c r="AE219" s="328" t="e">
        <f>+'8_MP'!#REF!</f>
        <v>#REF!</v>
      </c>
      <c r="AF219" s="328" t="e">
        <f>+'8_MP'!#REF!</f>
        <v>#REF!</v>
      </c>
      <c r="AG219" s="328" t="e">
        <f>+'8_MP'!#REF!</f>
        <v>#REF!</v>
      </c>
      <c r="AH219" s="328" t="e">
        <f>+'8_MP'!#REF!</f>
        <v>#REF!</v>
      </c>
      <c r="AI219" s="328" t="e">
        <f>+'8_MP'!#REF!</f>
        <v>#REF!</v>
      </c>
      <c r="AJ219" s="328" t="e">
        <f>+'8_MP'!#REF!</f>
        <v>#REF!</v>
      </c>
      <c r="AK219" s="328" t="e">
        <f>+'8_MP'!#REF!</f>
        <v>#REF!</v>
      </c>
      <c r="AL219" s="328" t="e">
        <f>+'8_MP'!#REF!</f>
        <v>#REF!</v>
      </c>
      <c r="AN219" s="328" t="e">
        <f>+'8_MP'!#REF!</f>
        <v>#REF!</v>
      </c>
      <c r="AO219" s="328" t="e">
        <f>+'8_MP'!#REF!</f>
        <v>#REF!</v>
      </c>
      <c r="AP219" s="328" t="e">
        <f>+'8_MP'!#REF!</f>
        <v>#REF!</v>
      </c>
      <c r="AQ219" s="328" t="e">
        <f>+'8_MP'!#REF!</f>
        <v>#REF!</v>
      </c>
      <c r="AR219" s="328" t="e">
        <f>+'8_MP'!#REF!</f>
        <v>#REF!</v>
      </c>
      <c r="AS219" s="328" t="e">
        <f>+'8_MP'!#REF!</f>
        <v>#REF!</v>
      </c>
      <c r="AT219" s="328" t="e">
        <f>+'8_MP'!#REF!</f>
        <v>#REF!</v>
      </c>
      <c r="AU219" s="328" t="e">
        <f>+'8_MP'!#REF!</f>
        <v>#REF!</v>
      </c>
    </row>
    <row r="220" spans="1:47" ht="14.25" customHeight="1" outlineLevel="1" x14ac:dyDescent="0.35">
      <c r="A220" s="89" t="s">
        <v>99</v>
      </c>
      <c r="B220" s="91" t="e">
        <v>#VALUE!</v>
      </c>
      <c r="C220" s="98">
        <v>1350781.25</v>
      </c>
      <c r="D220" s="98"/>
      <c r="E220" s="98"/>
      <c r="F220" s="98"/>
      <c r="G220" s="98"/>
      <c r="H220" s="98"/>
      <c r="I220" s="98"/>
      <c r="J220" s="98">
        <f t="shared" si="143"/>
        <v>0</v>
      </c>
      <c r="K220" s="98"/>
      <c r="L220" s="98"/>
      <c r="M220" s="98"/>
      <c r="N220" s="98"/>
      <c r="O220" s="98"/>
      <c r="P220" s="98"/>
      <c r="Q220" s="98"/>
      <c r="R220" s="98"/>
      <c r="S220" s="98"/>
      <c r="T220" s="98"/>
      <c r="U220" s="98"/>
      <c r="V220" s="98"/>
      <c r="W220" s="77">
        <f t="shared" si="136"/>
        <v>0</v>
      </c>
      <c r="X220" s="77">
        <v>0</v>
      </c>
      <c r="Y220" s="77">
        <v>0</v>
      </c>
      <c r="Z220" s="77">
        <v>0</v>
      </c>
      <c r="AA220" s="77">
        <v>0</v>
      </c>
      <c r="AB220" s="77">
        <v>0</v>
      </c>
      <c r="AC220" s="77">
        <v>0</v>
      </c>
      <c r="AE220" s="77">
        <v>0</v>
      </c>
      <c r="AF220" s="77">
        <v>0</v>
      </c>
      <c r="AG220" s="77">
        <v>0</v>
      </c>
      <c r="AH220" s="77">
        <v>0</v>
      </c>
      <c r="AI220" s="77">
        <v>0</v>
      </c>
      <c r="AJ220" s="77">
        <v>0</v>
      </c>
      <c r="AK220" s="77">
        <v>0</v>
      </c>
      <c r="AL220" s="77">
        <v>0</v>
      </c>
      <c r="AN220" s="77">
        <v>0</v>
      </c>
      <c r="AO220" s="77">
        <v>0</v>
      </c>
      <c r="AP220" s="77">
        <v>0</v>
      </c>
      <c r="AQ220" s="77">
        <v>0</v>
      </c>
      <c r="AR220" s="77">
        <v>0</v>
      </c>
      <c r="AS220" s="77">
        <v>0</v>
      </c>
      <c r="AT220" s="77">
        <v>0</v>
      </c>
      <c r="AU220" s="77">
        <v>0</v>
      </c>
    </row>
    <row r="221" spans="1:47" ht="14.25" customHeight="1" outlineLevel="1" x14ac:dyDescent="0.35">
      <c r="A221" s="89" t="s">
        <v>108</v>
      </c>
      <c r="B221" s="91" t="e">
        <v>#VALUE!</v>
      </c>
      <c r="C221" s="98">
        <v>298125</v>
      </c>
      <c r="D221" s="98"/>
      <c r="E221" s="98"/>
      <c r="F221" s="98"/>
      <c r="G221" s="98"/>
      <c r="H221" s="98"/>
      <c r="I221" s="98"/>
      <c r="J221" s="98">
        <f t="shared" si="143"/>
        <v>0</v>
      </c>
      <c r="K221" s="98"/>
      <c r="L221" s="98"/>
      <c r="M221" s="98"/>
      <c r="N221" s="98"/>
      <c r="O221" s="98"/>
      <c r="P221" s="98"/>
      <c r="Q221" s="98"/>
      <c r="R221" s="98"/>
      <c r="S221" s="98"/>
      <c r="T221" s="98"/>
      <c r="U221" s="98"/>
      <c r="V221" s="98"/>
      <c r="W221" s="77">
        <f t="shared" si="136"/>
        <v>0</v>
      </c>
      <c r="X221" s="77">
        <v>0</v>
      </c>
      <c r="Y221" s="77">
        <v>0</v>
      </c>
      <c r="Z221" s="77">
        <v>0</v>
      </c>
      <c r="AA221" s="77">
        <v>0</v>
      </c>
      <c r="AB221" s="77">
        <v>0</v>
      </c>
      <c r="AC221" s="77">
        <v>0</v>
      </c>
      <c r="AE221" s="77">
        <v>0</v>
      </c>
      <c r="AF221" s="77">
        <v>0</v>
      </c>
      <c r="AG221" s="77">
        <v>0</v>
      </c>
      <c r="AH221" s="77">
        <v>0</v>
      </c>
      <c r="AI221" s="77">
        <v>0</v>
      </c>
      <c r="AJ221" s="77">
        <v>0</v>
      </c>
      <c r="AK221" s="77">
        <v>0</v>
      </c>
      <c r="AL221" s="77">
        <v>0</v>
      </c>
      <c r="AN221" s="77">
        <v>0</v>
      </c>
      <c r="AO221" s="77">
        <v>0</v>
      </c>
      <c r="AP221" s="77">
        <v>0</v>
      </c>
      <c r="AQ221" s="77">
        <v>0</v>
      </c>
      <c r="AR221" s="77">
        <v>0</v>
      </c>
      <c r="AS221" s="77">
        <v>0</v>
      </c>
      <c r="AT221" s="77">
        <v>0</v>
      </c>
      <c r="AU221" s="77">
        <v>0</v>
      </c>
    </row>
    <row r="222" spans="1:47" ht="14.25" customHeight="1" outlineLevel="1" x14ac:dyDescent="0.35">
      <c r="A222" s="89">
        <v>0</v>
      </c>
      <c r="B222" s="91" t="e">
        <v>#VALUE!</v>
      </c>
      <c r="C222" s="98">
        <v>0</v>
      </c>
      <c r="D222" s="98"/>
      <c r="E222" s="98"/>
      <c r="F222" s="98"/>
      <c r="G222" s="98"/>
      <c r="H222" s="98"/>
      <c r="I222" s="98"/>
      <c r="J222" s="98">
        <f t="shared" si="143"/>
        <v>0</v>
      </c>
      <c r="K222" s="98"/>
      <c r="L222" s="98"/>
      <c r="M222" s="98"/>
      <c r="N222" s="98"/>
      <c r="O222" s="98"/>
      <c r="P222" s="98"/>
      <c r="Q222" s="98"/>
      <c r="R222" s="98"/>
      <c r="S222" s="98"/>
      <c r="T222" s="98"/>
      <c r="U222" s="98"/>
      <c r="V222" s="98"/>
      <c r="W222" s="77">
        <f t="shared" si="136"/>
        <v>0</v>
      </c>
      <c r="X222" s="77">
        <v>0</v>
      </c>
      <c r="Y222" s="77">
        <v>0</v>
      </c>
      <c r="Z222" s="77">
        <v>0</v>
      </c>
      <c r="AA222" s="77">
        <v>0</v>
      </c>
      <c r="AB222" s="77">
        <v>0</v>
      </c>
      <c r="AC222" s="77">
        <v>0</v>
      </c>
      <c r="AE222" s="77">
        <v>0</v>
      </c>
      <c r="AF222" s="77">
        <v>0</v>
      </c>
      <c r="AG222" s="77">
        <v>0</v>
      </c>
      <c r="AH222" s="77">
        <v>0</v>
      </c>
      <c r="AI222" s="77">
        <v>0</v>
      </c>
      <c r="AJ222" s="77">
        <v>0</v>
      </c>
      <c r="AK222" s="77">
        <v>0</v>
      </c>
      <c r="AL222" s="77">
        <v>0</v>
      </c>
      <c r="AN222" s="77">
        <v>0</v>
      </c>
      <c r="AO222" s="77">
        <v>0</v>
      </c>
      <c r="AP222" s="77">
        <v>0</v>
      </c>
      <c r="AQ222" s="77">
        <v>0</v>
      </c>
      <c r="AR222" s="77">
        <v>0</v>
      </c>
      <c r="AS222" s="77">
        <v>0</v>
      </c>
      <c r="AT222" s="77">
        <v>0</v>
      </c>
      <c r="AU222" s="77">
        <v>0</v>
      </c>
    </row>
    <row r="223" spans="1:47" ht="14.25" customHeight="1" x14ac:dyDescent="0.35">
      <c r="A223" s="85" t="e">
        <f>+'8_MP'!#REF!</f>
        <v>#REF!</v>
      </c>
      <c r="B223" s="111" t="e">
        <f>+'8_MP'!#REF!</f>
        <v>#REF!</v>
      </c>
      <c r="C223" s="86" t="e">
        <f>+'8_MP'!#REF!</f>
        <v>#REF!</v>
      </c>
      <c r="D223" s="86">
        <f t="shared" ref="D223:I223" si="146">+D224+D232+D240+D248+D256+D264+D272+D280+D288+D296</f>
        <v>0</v>
      </c>
      <c r="E223" s="86">
        <f t="shared" si="146"/>
        <v>0</v>
      </c>
      <c r="F223" s="86">
        <f t="shared" si="146"/>
        <v>0</v>
      </c>
      <c r="G223" s="86">
        <f t="shared" si="146"/>
        <v>0</v>
      </c>
      <c r="H223" s="86">
        <f t="shared" si="146"/>
        <v>0</v>
      </c>
      <c r="I223" s="86">
        <f t="shared" si="146"/>
        <v>0</v>
      </c>
      <c r="J223" s="86">
        <f t="shared" si="143"/>
        <v>0</v>
      </c>
      <c r="K223" s="86">
        <f t="shared" ref="K223:V223" si="147">+K224+K232+K240+K248+K256+K264+K272+K280+K288+K296</f>
        <v>0</v>
      </c>
      <c r="L223" s="86">
        <f t="shared" si="147"/>
        <v>0</v>
      </c>
      <c r="M223" s="86">
        <f t="shared" si="147"/>
        <v>0</v>
      </c>
      <c r="N223" s="86">
        <f t="shared" si="147"/>
        <v>0</v>
      </c>
      <c r="O223" s="86">
        <f t="shared" si="147"/>
        <v>0</v>
      </c>
      <c r="P223" s="86">
        <f t="shared" si="147"/>
        <v>0</v>
      </c>
      <c r="Q223" s="86">
        <f t="shared" si="147"/>
        <v>0</v>
      </c>
      <c r="R223" s="86">
        <f t="shared" si="147"/>
        <v>0</v>
      </c>
      <c r="S223" s="86">
        <f t="shared" si="147"/>
        <v>0</v>
      </c>
      <c r="T223" s="86">
        <f t="shared" si="147"/>
        <v>0</v>
      </c>
      <c r="U223" s="86">
        <f t="shared" si="147"/>
        <v>0</v>
      </c>
      <c r="V223" s="86" t="e">
        <f t="shared" si="147"/>
        <v>#REF!</v>
      </c>
      <c r="W223" s="86" t="e">
        <f t="shared" si="136"/>
        <v>#REF!</v>
      </c>
      <c r="X223" s="86" t="e">
        <f>+'8_MP'!#REF!</f>
        <v>#REF!</v>
      </c>
      <c r="Y223" s="86" t="e">
        <f>+'8_MP'!#REF!</f>
        <v>#REF!</v>
      </c>
      <c r="Z223" s="86" t="e">
        <f>+'8_MP'!#REF!</f>
        <v>#REF!</v>
      </c>
      <c r="AA223" s="86" t="e">
        <f>+'8_MP'!#REF!</f>
        <v>#REF!</v>
      </c>
      <c r="AB223" s="86" t="e">
        <f>+'8_MP'!#REF!</f>
        <v>#REF!</v>
      </c>
      <c r="AC223" s="86" t="e">
        <f>+'8_MP'!#REF!</f>
        <v>#REF!</v>
      </c>
      <c r="AE223" s="86" t="e">
        <f>+'8_MP'!#REF!</f>
        <v>#REF!</v>
      </c>
      <c r="AF223" s="86" t="e">
        <f>+'8_MP'!#REF!</f>
        <v>#REF!</v>
      </c>
      <c r="AG223" s="86" t="e">
        <f>+'8_MP'!#REF!</f>
        <v>#REF!</v>
      </c>
      <c r="AH223" s="86" t="e">
        <f>+'8_MP'!#REF!</f>
        <v>#REF!</v>
      </c>
      <c r="AI223" s="86" t="e">
        <f>+'8_MP'!#REF!</f>
        <v>#REF!</v>
      </c>
      <c r="AJ223" s="86" t="e">
        <f>+'8_MP'!#REF!</f>
        <v>#REF!</v>
      </c>
      <c r="AK223" s="86" t="e">
        <f>+'8_MP'!#REF!</f>
        <v>#REF!</v>
      </c>
      <c r="AL223" s="86" t="e">
        <f>+'8_MP'!#REF!</f>
        <v>#REF!</v>
      </c>
      <c r="AN223" s="86" t="e">
        <f>+'8_MP'!#REF!</f>
        <v>#REF!</v>
      </c>
      <c r="AO223" s="86" t="e">
        <f>+'8_MP'!#REF!</f>
        <v>#REF!</v>
      </c>
      <c r="AP223" s="86" t="e">
        <f>+'8_MP'!#REF!</f>
        <v>#REF!</v>
      </c>
      <c r="AQ223" s="86" t="e">
        <f>+'8_MP'!#REF!</f>
        <v>#REF!</v>
      </c>
      <c r="AR223" s="86" t="e">
        <f>+'8_MP'!#REF!</f>
        <v>#REF!</v>
      </c>
      <c r="AS223" s="86" t="e">
        <f>+'8_MP'!#REF!</f>
        <v>#REF!</v>
      </c>
      <c r="AT223" s="86" t="e">
        <f>+'8_MP'!#REF!</f>
        <v>#REF!</v>
      </c>
      <c r="AU223" s="86" t="e">
        <f>+'8_MP'!#REF!</f>
        <v>#REF!</v>
      </c>
    </row>
    <row r="224" spans="1:47" ht="14.25" customHeight="1" outlineLevel="1" x14ac:dyDescent="0.35">
      <c r="A224" s="326" t="e">
        <f>+'8_MP'!#REF!</f>
        <v>#REF!</v>
      </c>
      <c r="B224" s="327" t="e">
        <f>+'8_MP'!#REF!</f>
        <v>#REF!</v>
      </c>
      <c r="C224" s="328" t="e">
        <f>+'8_MP'!#REF!</f>
        <v>#REF!</v>
      </c>
      <c r="D224" s="328">
        <f t="shared" ref="D224:I224" si="148">+D225+D229</f>
        <v>0</v>
      </c>
      <c r="E224" s="328">
        <f t="shared" si="148"/>
        <v>0</v>
      </c>
      <c r="F224" s="328">
        <f t="shared" si="148"/>
        <v>0</v>
      </c>
      <c r="G224" s="328">
        <f t="shared" si="148"/>
        <v>0</v>
      </c>
      <c r="H224" s="328">
        <f t="shared" si="148"/>
        <v>0</v>
      </c>
      <c r="I224" s="328">
        <f t="shared" si="148"/>
        <v>0</v>
      </c>
      <c r="J224" s="328">
        <f t="shared" si="143"/>
        <v>0</v>
      </c>
      <c r="K224" s="328">
        <f t="shared" ref="K224:V224" si="149">+K225+K229</f>
        <v>0</v>
      </c>
      <c r="L224" s="328">
        <f t="shared" si="149"/>
        <v>0</v>
      </c>
      <c r="M224" s="328">
        <f t="shared" si="149"/>
        <v>0</v>
      </c>
      <c r="N224" s="328">
        <f t="shared" si="149"/>
        <v>0</v>
      </c>
      <c r="O224" s="328">
        <f t="shared" si="149"/>
        <v>0</v>
      </c>
      <c r="P224" s="328">
        <f t="shared" si="149"/>
        <v>0</v>
      </c>
      <c r="Q224" s="328">
        <f t="shared" si="149"/>
        <v>0</v>
      </c>
      <c r="R224" s="328">
        <f t="shared" si="149"/>
        <v>0</v>
      </c>
      <c r="S224" s="328">
        <f t="shared" si="149"/>
        <v>0</v>
      </c>
      <c r="T224" s="328">
        <f t="shared" si="149"/>
        <v>0</v>
      </c>
      <c r="U224" s="328">
        <f t="shared" si="149"/>
        <v>0</v>
      </c>
      <c r="V224" s="328" t="e">
        <f t="shared" si="149"/>
        <v>#REF!</v>
      </c>
      <c r="W224" s="328" t="e">
        <f t="shared" si="136"/>
        <v>#REF!</v>
      </c>
      <c r="X224" s="328" t="e">
        <f>+'8_MP'!#REF!</f>
        <v>#REF!</v>
      </c>
      <c r="Y224" s="328" t="e">
        <f>+'8_MP'!#REF!</f>
        <v>#REF!</v>
      </c>
      <c r="Z224" s="328" t="e">
        <f>+'8_MP'!#REF!</f>
        <v>#REF!</v>
      </c>
      <c r="AA224" s="328" t="e">
        <f>+'8_MP'!#REF!</f>
        <v>#REF!</v>
      </c>
      <c r="AB224" s="328" t="e">
        <f>+'8_MP'!#REF!</f>
        <v>#REF!</v>
      </c>
      <c r="AC224" s="328" t="e">
        <f>+'8_MP'!#REF!</f>
        <v>#REF!</v>
      </c>
      <c r="AE224" s="328" t="e">
        <f>+'8_MP'!#REF!</f>
        <v>#REF!</v>
      </c>
      <c r="AF224" s="328" t="e">
        <f>+'8_MP'!#REF!</f>
        <v>#REF!</v>
      </c>
      <c r="AG224" s="328" t="e">
        <f>+'8_MP'!#REF!</f>
        <v>#REF!</v>
      </c>
      <c r="AH224" s="328" t="e">
        <f>+'8_MP'!#REF!</f>
        <v>#REF!</v>
      </c>
      <c r="AI224" s="328" t="e">
        <f>+'8_MP'!#REF!</f>
        <v>#REF!</v>
      </c>
      <c r="AJ224" s="328" t="e">
        <f>+'8_MP'!#REF!</f>
        <v>#REF!</v>
      </c>
      <c r="AK224" s="328" t="e">
        <f>+'8_MP'!#REF!</f>
        <v>#REF!</v>
      </c>
      <c r="AL224" s="328" t="e">
        <f>+'8_MP'!#REF!</f>
        <v>#REF!</v>
      </c>
      <c r="AN224" s="328" t="e">
        <f>+'8_MP'!#REF!</f>
        <v>#REF!</v>
      </c>
      <c r="AO224" s="328" t="e">
        <f>+'8_MP'!#REF!</f>
        <v>#REF!</v>
      </c>
      <c r="AP224" s="328" t="e">
        <f>+'8_MP'!#REF!</f>
        <v>#REF!</v>
      </c>
      <c r="AQ224" s="328" t="e">
        <f>+'8_MP'!#REF!</f>
        <v>#REF!</v>
      </c>
      <c r="AR224" s="328" t="e">
        <f>+'8_MP'!#REF!</f>
        <v>#REF!</v>
      </c>
      <c r="AS224" s="328" t="e">
        <f>+'8_MP'!#REF!</f>
        <v>#REF!</v>
      </c>
      <c r="AT224" s="328" t="e">
        <f>+'8_MP'!#REF!</f>
        <v>#REF!</v>
      </c>
      <c r="AU224" s="328" t="e">
        <f>+'8_MP'!#REF!</f>
        <v>#REF!</v>
      </c>
    </row>
    <row r="225" spans="1:47" ht="14.25" customHeight="1" outlineLevel="1" x14ac:dyDescent="0.35">
      <c r="A225" s="322" t="e">
        <f>+'8_MP'!#REF!</f>
        <v>#REF!</v>
      </c>
      <c r="B225" s="323" t="e">
        <f>+'8_MP'!#REF!</f>
        <v>#REF!</v>
      </c>
      <c r="C225" s="336" t="e">
        <f>+'8_MP'!#REF!</f>
        <v>#REF!</v>
      </c>
      <c r="D225" s="324">
        <f t="shared" ref="D225:I225" si="150">SUM(D226:D228)</f>
        <v>0</v>
      </c>
      <c r="E225" s="324">
        <f t="shared" si="150"/>
        <v>0</v>
      </c>
      <c r="F225" s="324">
        <f t="shared" si="150"/>
        <v>0</v>
      </c>
      <c r="G225" s="324">
        <f t="shared" si="150"/>
        <v>0</v>
      </c>
      <c r="H225" s="324">
        <f t="shared" si="150"/>
        <v>0</v>
      </c>
      <c r="I225" s="324">
        <f t="shared" si="150"/>
        <v>0</v>
      </c>
      <c r="J225" s="324">
        <f t="shared" si="143"/>
        <v>0</v>
      </c>
      <c r="K225" s="324">
        <f t="shared" ref="K225:V225" si="151">SUM(K226:K228)</f>
        <v>0</v>
      </c>
      <c r="L225" s="324">
        <f t="shared" si="151"/>
        <v>0</v>
      </c>
      <c r="M225" s="324">
        <f t="shared" si="151"/>
        <v>0</v>
      </c>
      <c r="N225" s="324">
        <f t="shared" si="151"/>
        <v>0</v>
      </c>
      <c r="O225" s="324">
        <f t="shared" si="151"/>
        <v>0</v>
      </c>
      <c r="P225" s="324">
        <f t="shared" si="151"/>
        <v>0</v>
      </c>
      <c r="Q225" s="324">
        <f t="shared" si="151"/>
        <v>0</v>
      </c>
      <c r="R225" s="324">
        <f t="shared" si="151"/>
        <v>0</v>
      </c>
      <c r="S225" s="324">
        <f t="shared" si="151"/>
        <v>0</v>
      </c>
      <c r="T225" s="324">
        <f t="shared" si="151"/>
        <v>0</v>
      </c>
      <c r="U225" s="324">
        <f t="shared" si="151"/>
        <v>0</v>
      </c>
      <c r="V225" s="324" t="e">
        <f t="shared" si="151"/>
        <v>#REF!</v>
      </c>
      <c r="W225" s="324" t="e">
        <f t="shared" si="136"/>
        <v>#REF!</v>
      </c>
      <c r="X225" s="324" t="e">
        <f>+'8_MP'!#REF!</f>
        <v>#REF!</v>
      </c>
      <c r="Y225" s="324" t="e">
        <f>+'8_MP'!#REF!</f>
        <v>#REF!</v>
      </c>
      <c r="Z225" s="324" t="e">
        <f>+'8_MP'!#REF!</f>
        <v>#REF!</v>
      </c>
      <c r="AA225" s="324" t="e">
        <f>+'8_MP'!#REF!</f>
        <v>#REF!</v>
      </c>
      <c r="AB225" s="324" t="e">
        <f>+'8_MP'!#REF!</f>
        <v>#REF!</v>
      </c>
      <c r="AC225" s="324" t="e">
        <f>+'8_MP'!#REF!</f>
        <v>#REF!</v>
      </c>
      <c r="AE225" s="324" t="e">
        <f>+'8_MP'!#REF!</f>
        <v>#REF!</v>
      </c>
      <c r="AF225" s="324" t="e">
        <f>+'8_MP'!#REF!</f>
        <v>#REF!</v>
      </c>
      <c r="AG225" s="324" t="e">
        <f>+'8_MP'!#REF!</f>
        <v>#REF!</v>
      </c>
      <c r="AH225" s="324" t="e">
        <f>+'8_MP'!#REF!</f>
        <v>#REF!</v>
      </c>
      <c r="AI225" s="324" t="e">
        <f>+'8_MP'!#REF!</f>
        <v>#REF!</v>
      </c>
      <c r="AJ225" s="324" t="e">
        <f>+'8_MP'!#REF!</f>
        <v>#REF!</v>
      </c>
      <c r="AK225" s="324" t="e">
        <f>+'8_MP'!#REF!</f>
        <v>#REF!</v>
      </c>
      <c r="AL225" s="324" t="e">
        <f>+'8_MP'!#REF!</f>
        <v>#REF!</v>
      </c>
      <c r="AN225" s="324" t="e">
        <f>+'8_MP'!#REF!</f>
        <v>#REF!</v>
      </c>
      <c r="AO225" s="324" t="e">
        <f>+'8_MP'!#REF!</f>
        <v>#REF!</v>
      </c>
      <c r="AP225" s="324" t="e">
        <f>+'8_MP'!#REF!</f>
        <v>#REF!</v>
      </c>
      <c r="AQ225" s="324" t="e">
        <f>+'8_MP'!#REF!</f>
        <v>#REF!</v>
      </c>
      <c r="AR225" s="324" t="e">
        <f>+'8_MP'!#REF!</f>
        <v>#REF!</v>
      </c>
      <c r="AS225" s="324" t="e">
        <f>+'8_MP'!#REF!</f>
        <v>#REF!</v>
      </c>
      <c r="AT225" s="324" t="e">
        <f>+'8_MP'!#REF!</f>
        <v>#REF!</v>
      </c>
      <c r="AU225" s="324" t="e">
        <f>+'8_MP'!#REF!</f>
        <v>#REF!</v>
      </c>
    </row>
    <row r="226" spans="1:47" ht="14.25" customHeight="1" outlineLevel="1" x14ac:dyDescent="0.35">
      <c r="A226" s="89" t="e">
        <f>+'8_MP'!#REF!</f>
        <v>#REF!</v>
      </c>
      <c r="B226" s="91" t="e">
        <f>+'8_MP'!#REF!</f>
        <v>#REF!</v>
      </c>
      <c r="C226" s="98" t="e">
        <f>+'8_MP'!#REF!</f>
        <v>#REF!</v>
      </c>
      <c r="D226" s="98"/>
      <c r="E226" s="98"/>
      <c r="F226" s="98"/>
      <c r="G226" s="98"/>
      <c r="H226" s="98"/>
      <c r="I226" s="98"/>
      <c r="J226" s="98">
        <f t="shared" si="143"/>
        <v>0</v>
      </c>
      <c r="K226" s="98"/>
      <c r="L226" s="98"/>
      <c r="M226" s="98"/>
      <c r="N226" s="98"/>
      <c r="O226" s="98"/>
      <c r="P226" s="98"/>
      <c r="Q226" s="98"/>
      <c r="R226" s="98"/>
      <c r="S226" s="98"/>
      <c r="T226" s="98"/>
      <c r="U226" s="98"/>
      <c r="V226" s="98" t="e">
        <f>+$C$226*40%</f>
        <v>#REF!</v>
      </c>
      <c r="W226" s="98" t="e">
        <f t="shared" si="136"/>
        <v>#REF!</v>
      </c>
      <c r="X226" s="98" t="e">
        <f>+'8_MP'!#REF!</f>
        <v>#REF!</v>
      </c>
      <c r="Y226" s="98" t="e">
        <f>+'8_MP'!#REF!</f>
        <v>#REF!</v>
      </c>
      <c r="Z226" s="98" t="e">
        <f>+'8_MP'!#REF!</f>
        <v>#REF!</v>
      </c>
      <c r="AA226" s="98" t="e">
        <f>+'8_MP'!#REF!</f>
        <v>#REF!</v>
      </c>
      <c r="AB226" s="98" t="e">
        <f>+'8_MP'!#REF!</f>
        <v>#REF!</v>
      </c>
      <c r="AC226" s="98" t="e">
        <f>+'8_MP'!#REF!</f>
        <v>#REF!</v>
      </c>
      <c r="AE226" s="98" t="e">
        <f>+'8_MP'!#REF!</f>
        <v>#REF!</v>
      </c>
      <c r="AF226" s="98" t="e">
        <f>+'8_MP'!#REF!</f>
        <v>#REF!</v>
      </c>
      <c r="AG226" s="98" t="e">
        <f>+'8_MP'!#REF!</f>
        <v>#REF!</v>
      </c>
      <c r="AH226" s="98" t="e">
        <f>+'8_MP'!#REF!</f>
        <v>#REF!</v>
      </c>
      <c r="AI226" s="98" t="e">
        <f>+'8_MP'!#REF!</f>
        <v>#REF!</v>
      </c>
      <c r="AJ226" s="98" t="e">
        <f>+'8_MP'!#REF!</f>
        <v>#REF!</v>
      </c>
      <c r="AK226" s="98" t="e">
        <f>+'8_MP'!#REF!</f>
        <v>#REF!</v>
      </c>
      <c r="AL226" s="98" t="e">
        <f>+'8_MP'!#REF!</f>
        <v>#REF!</v>
      </c>
      <c r="AN226" s="98" t="e">
        <f>+'8_MP'!#REF!</f>
        <v>#REF!</v>
      </c>
      <c r="AO226" s="98" t="e">
        <f>+'8_MP'!#REF!</f>
        <v>#REF!</v>
      </c>
      <c r="AP226" s="98" t="e">
        <f>+'8_MP'!#REF!</f>
        <v>#REF!</v>
      </c>
      <c r="AQ226" s="98" t="e">
        <f>+'8_MP'!#REF!</f>
        <v>#REF!</v>
      </c>
      <c r="AR226" s="98" t="e">
        <f>+'8_MP'!#REF!</f>
        <v>#REF!</v>
      </c>
      <c r="AS226" s="98" t="e">
        <f>+'8_MP'!#REF!</f>
        <v>#REF!</v>
      </c>
      <c r="AT226" s="98" t="e">
        <f>+'8_MP'!#REF!</f>
        <v>#REF!</v>
      </c>
      <c r="AU226" s="98" t="e">
        <f>+'8_MP'!#REF!</f>
        <v>#REF!</v>
      </c>
    </row>
    <row r="227" spans="1:47" ht="14.25" customHeight="1" outlineLevel="1" x14ac:dyDescent="0.35">
      <c r="A227" s="89" t="e">
        <f>+'8_MP'!#REF!</f>
        <v>#REF!</v>
      </c>
      <c r="B227" s="91" t="e">
        <f>+'8_MP'!#REF!</f>
        <v>#REF!</v>
      </c>
      <c r="C227" s="98" t="e">
        <f>+'8_MP'!#REF!</f>
        <v>#REF!</v>
      </c>
      <c r="D227" s="98"/>
      <c r="E227" s="98"/>
      <c r="F227" s="98"/>
      <c r="G227" s="98"/>
      <c r="H227" s="98"/>
      <c r="I227" s="98"/>
      <c r="J227" s="98">
        <f t="shared" si="143"/>
        <v>0</v>
      </c>
      <c r="K227" s="98"/>
      <c r="L227" s="98"/>
      <c r="M227" s="98"/>
      <c r="N227" s="98"/>
      <c r="O227" s="98"/>
      <c r="P227" s="98"/>
      <c r="Q227" s="98"/>
      <c r="R227" s="98"/>
      <c r="S227" s="98"/>
      <c r="T227" s="98"/>
      <c r="U227" s="98"/>
      <c r="V227" s="98" t="e">
        <f>+$C$227*40%</f>
        <v>#REF!</v>
      </c>
      <c r="W227" s="98" t="e">
        <f t="shared" si="136"/>
        <v>#REF!</v>
      </c>
      <c r="X227" s="98" t="e">
        <f>+'8_MP'!#REF!</f>
        <v>#REF!</v>
      </c>
      <c r="Y227" s="98" t="e">
        <f>+'8_MP'!#REF!</f>
        <v>#REF!</v>
      </c>
      <c r="Z227" s="98" t="e">
        <f>+'8_MP'!#REF!</f>
        <v>#REF!</v>
      </c>
      <c r="AA227" s="98" t="e">
        <f>+'8_MP'!#REF!</f>
        <v>#REF!</v>
      </c>
      <c r="AB227" s="98" t="e">
        <f>+'8_MP'!#REF!</f>
        <v>#REF!</v>
      </c>
      <c r="AC227" s="98" t="e">
        <f>+'8_MP'!#REF!</f>
        <v>#REF!</v>
      </c>
      <c r="AE227" s="98" t="e">
        <f>+'8_MP'!#REF!</f>
        <v>#REF!</v>
      </c>
      <c r="AF227" s="98" t="e">
        <f>+'8_MP'!#REF!</f>
        <v>#REF!</v>
      </c>
      <c r="AG227" s="98" t="e">
        <f>+'8_MP'!#REF!</f>
        <v>#REF!</v>
      </c>
      <c r="AH227" s="98" t="e">
        <f>+'8_MP'!#REF!</f>
        <v>#REF!</v>
      </c>
      <c r="AI227" s="98" t="e">
        <f>+'8_MP'!#REF!</f>
        <v>#REF!</v>
      </c>
      <c r="AJ227" s="98" t="e">
        <f>+'8_MP'!#REF!</f>
        <v>#REF!</v>
      </c>
      <c r="AK227" s="98" t="e">
        <f>+'8_MP'!#REF!</f>
        <v>#REF!</v>
      </c>
      <c r="AL227" s="98" t="e">
        <f>+'8_MP'!#REF!</f>
        <v>#REF!</v>
      </c>
      <c r="AN227" s="98" t="e">
        <f>+'8_MP'!#REF!</f>
        <v>#REF!</v>
      </c>
      <c r="AO227" s="98" t="e">
        <f>+'8_MP'!#REF!</f>
        <v>#REF!</v>
      </c>
      <c r="AP227" s="98" t="e">
        <f>+'8_MP'!#REF!</f>
        <v>#REF!</v>
      </c>
      <c r="AQ227" s="98" t="e">
        <f>+'8_MP'!#REF!</f>
        <v>#REF!</v>
      </c>
      <c r="AR227" s="98" t="e">
        <f>+'8_MP'!#REF!</f>
        <v>#REF!</v>
      </c>
      <c r="AS227" s="98" t="e">
        <f>+'8_MP'!#REF!</f>
        <v>#REF!</v>
      </c>
      <c r="AT227" s="98" t="e">
        <f>+'8_MP'!#REF!</f>
        <v>#REF!</v>
      </c>
      <c r="AU227" s="98" t="e">
        <f>+'8_MP'!#REF!</f>
        <v>#REF!</v>
      </c>
    </row>
    <row r="228" spans="1:47" ht="14.25" customHeight="1" outlineLevel="1" x14ac:dyDescent="0.35">
      <c r="A228" s="89" t="e">
        <f>+'8_MP'!#REF!</f>
        <v>#REF!</v>
      </c>
      <c r="B228" s="91" t="e">
        <f>+'8_MP'!#REF!</f>
        <v>#REF!</v>
      </c>
      <c r="C228" s="98" t="e">
        <f>+'8_MP'!#REF!</f>
        <v>#REF!</v>
      </c>
      <c r="D228" s="98"/>
      <c r="E228" s="98"/>
      <c r="F228" s="98"/>
      <c r="G228" s="98"/>
      <c r="H228" s="98"/>
      <c r="I228" s="98"/>
      <c r="J228" s="98">
        <f t="shared" si="143"/>
        <v>0</v>
      </c>
      <c r="K228" s="98"/>
      <c r="L228" s="98"/>
      <c r="M228" s="98"/>
      <c r="N228" s="98"/>
      <c r="O228" s="98"/>
      <c r="P228" s="98"/>
      <c r="Q228" s="98"/>
      <c r="R228" s="98"/>
      <c r="S228" s="98"/>
      <c r="T228" s="98"/>
      <c r="U228" s="98"/>
      <c r="V228" s="98" t="e">
        <f>+$C$228*40%</f>
        <v>#REF!</v>
      </c>
      <c r="W228" s="98" t="e">
        <f t="shared" si="136"/>
        <v>#REF!</v>
      </c>
      <c r="X228" s="98" t="e">
        <f>+'8_MP'!#REF!</f>
        <v>#REF!</v>
      </c>
      <c r="Y228" s="98" t="e">
        <f>+'8_MP'!#REF!</f>
        <v>#REF!</v>
      </c>
      <c r="Z228" s="98" t="e">
        <f>+'8_MP'!#REF!</f>
        <v>#REF!</v>
      </c>
      <c r="AA228" s="98" t="e">
        <f>+'8_MP'!#REF!</f>
        <v>#REF!</v>
      </c>
      <c r="AB228" s="98" t="e">
        <f>+'8_MP'!#REF!</f>
        <v>#REF!</v>
      </c>
      <c r="AC228" s="98" t="e">
        <f>+'8_MP'!#REF!</f>
        <v>#REF!</v>
      </c>
      <c r="AE228" s="98" t="e">
        <f>+'8_MP'!#REF!</f>
        <v>#REF!</v>
      </c>
      <c r="AF228" s="98" t="e">
        <f>+'8_MP'!#REF!</f>
        <v>#REF!</v>
      </c>
      <c r="AG228" s="98" t="e">
        <f>+'8_MP'!#REF!</f>
        <v>#REF!</v>
      </c>
      <c r="AH228" s="98" t="e">
        <f>+'8_MP'!#REF!</f>
        <v>#REF!</v>
      </c>
      <c r="AI228" s="98" t="e">
        <f>+'8_MP'!#REF!</f>
        <v>#REF!</v>
      </c>
      <c r="AJ228" s="98" t="e">
        <f>+'8_MP'!#REF!</f>
        <v>#REF!</v>
      </c>
      <c r="AK228" s="98" t="e">
        <f>+'8_MP'!#REF!</f>
        <v>#REF!</v>
      </c>
      <c r="AL228" s="98" t="e">
        <f>+'8_MP'!#REF!</f>
        <v>#REF!</v>
      </c>
      <c r="AN228" s="98" t="e">
        <f>+'8_MP'!#REF!</f>
        <v>#REF!</v>
      </c>
      <c r="AO228" s="98" t="e">
        <f>+'8_MP'!#REF!</f>
        <v>#REF!</v>
      </c>
      <c r="AP228" s="98" t="e">
        <f>+'8_MP'!#REF!</f>
        <v>#REF!</v>
      </c>
      <c r="AQ228" s="98" t="e">
        <f>+'8_MP'!#REF!</f>
        <v>#REF!</v>
      </c>
      <c r="AR228" s="98" t="e">
        <f>+'8_MP'!#REF!</f>
        <v>#REF!</v>
      </c>
      <c r="AS228" s="98" t="e">
        <f>+'8_MP'!#REF!</f>
        <v>#REF!</v>
      </c>
      <c r="AT228" s="98" t="e">
        <f>+'8_MP'!#REF!</f>
        <v>#REF!</v>
      </c>
      <c r="AU228" s="98" t="e">
        <f>+'8_MP'!#REF!</f>
        <v>#REF!</v>
      </c>
    </row>
    <row r="229" spans="1:47" ht="14.25" customHeight="1" outlineLevel="1" x14ac:dyDescent="0.35">
      <c r="A229" s="322" t="e">
        <f>+'8_MP'!#REF!</f>
        <v>#REF!</v>
      </c>
      <c r="B229" s="323" t="e">
        <f>+'8_MP'!#REF!</f>
        <v>#REF!</v>
      </c>
      <c r="C229" s="336" t="e">
        <f>+'8_MP'!#REF!</f>
        <v>#REF!</v>
      </c>
      <c r="D229" s="324">
        <f t="shared" ref="D229:I229" si="152">SUM(D230:D231)</f>
        <v>0</v>
      </c>
      <c r="E229" s="324">
        <f t="shared" si="152"/>
        <v>0</v>
      </c>
      <c r="F229" s="324">
        <f t="shared" si="152"/>
        <v>0</v>
      </c>
      <c r="G229" s="324">
        <f t="shared" si="152"/>
        <v>0</v>
      </c>
      <c r="H229" s="324">
        <f t="shared" si="152"/>
        <v>0</v>
      </c>
      <c r="I229" s="324">
        <f t="shared" si="152"/>
        <v>0</v>
      </c>
      <c r="J229" s="324">
        <f t="shared" si="143"/>
        <v>0</v>
      </c>
      <c r="K229" s="324">
        <f t="shared" ref="K229:V229" si="153">SUM(K230:K231)</f>
        <v>0</v>
      </c>
      <c r="L229" s="324">
        <f t="shared" si="153"/>
        <v>0</v>
      </c>
      <c r="M229" s="324">
        <f t="shared" si="153"/>
        <v>0</v>
      </c>
      <c r="N229" s="324">
        <f t="shared" si="153"/>
        <v>0</v>
      </c>
      <c r="O229" s="324">
        <f t="shared" si="153"/>
        <v>0</v>
      </c>
      <c r="P229" s="324">
        <f t="shared" si="153"/>
        <v>0</v>
      </c>
      <c r="Q229" s="324">
        <f t="shared" si="153"/>
        <v>0</v>
      </c>
      <c r="R229" s="324">
        <f t="shared" si="153"/>
        <v>0</v>
      </c>
      <c r="S229" s="324">
        <f t="shared" si="153"/>
        <v>0</v>
      </c>
      <c r="T229" s="324">
        <f t="shared" si="153"/>
        <v>0</v>
      </c>
      <c r="U229" s="324">
        <f t="shared" si="153"/>
        <v>0</v>
      </c>
      <c r="V229" s="324">
        <f t="shared" si="153"/>
        <v>0</v>
      </c>
      <c r="W229" s="324">
        <f t="shared" si="136"/>
        <v>0</v>
      </c>
      <c r="X229" s="324" t="e">
        <f>+'8_MP'!#REF!</f>
        <v>#REF!</v>
      </c>
      <c r="Y229" s="324" t="e">
        <f>+'8_MP'!#REF!</f>
        <v>#REF!</v>
      </c>
      <c r="Z229" s="324" t="e">
        <f>+'8_MP'!#REF!</f>
        <v>#REF!</v>
      </c>
      <c r="AA229" s="324" t="e">
        <f>+'8_MP'!#REF!</f>
        <v>#REF!</v>
      </c>
      <c r="AB229" s="324" t="e">
        <f>+'8_MP'!#REF!</f>
        <v>#REF!</v>
      </c>
      <c r="AC229" s="324" t="e">
        <f>+'8_MP'!#REF!</f>
        <v>#REF!</v>
      </c>
      <c r="AE229" s="324" t="e">
        <f>+'8_MP'!#REF!</f>
        <v>#REF!</v>
      </c>
      <c r="AF229" s="324" t="e">
        <f>+'8_MP'!#REF!</f>
        <v>#REF!</v>
      </c>
      <c r="AG229" s="324" t="e">
        <f>+'8_MP'!#REF!</f>
        <v>#REF!</v>
      </c>
      <c r="AH229" s="324" t="e">
        <f>+'8_MP'!#REF!</f>
        <v>#REF!</v>
      </c>
      <c r="AI229" s="324" t="e">
        <f>+'8_MP'!#REF!</f>
        <v>#REF!</v>
      </c>
      <c r="AJ229" s="324" t="e">
        <f>+'8_MP'!#REF!</f>
        <v>#REF!</v>
      </c>
      <c r="AK229" s="324" t="e">
        <f>+'8_MP'!#REF!</f>
        <v>#REF!</v>
      </c>
      <c r="AL229" s="324" t="e">
        <f>+'8_MP'!#REF!</f>
        <v>#REF!</v>
      </c>
      <c r="AN229" s="324" t="e">
        <f>+'8_MP'!#REF!</f>
        <v>#REF!</v>
      </c>
      <c r="AO229" s="324" t="e">
        <f>+'8_MP'!#REF!</f>
        <v>#REF!</v>
      </c>
      <c r="AP229" s="324" t="e">
        <f>+'8_MP'!#REF!</f>
        <v>#REF!</v>
      </c>
      <c r="AQ229" s="324" t="e">
        <f>+'8_MP'!#REF!</f>
        <v>#REF!</v>
      </c>
      <c r="AR229" s="324" t="e">
        <f>+'8_MP'!#REF!</f>
        <v>#REF!</v>
      </c>
      <c r="AS229" s="324" t="e">
        <f>+'8_MP'!#REF!</f>
        <v>#REF!</v>
      </c>
      <c r="AT229" s="324" t="e">
        <f>+'8_MP'!#REF!</f>
        <v>#REF!</v>
      </c>
      <c r="AU229" s="324" t="e">
        <f>+'8_MP'!#REF!</f>
        <v>#REF!</v>
      </c>
    </row>
    <row r="230" spans="1:47" ht="14.25" customHeight="1" outlineLevel="1" x14ac:dyDescent="0.35">
      <c r="A230" s="89" t="e">
        <f>+'8_MP'!#REF!</f>
        <v>#REF!</v>
      </c>
      <c r="B230" s="91" t="e">
        <f>+'8_MP'!#REF!</f>
        <v>#REF!</v>
      </c>
      <c r="C230" s="98" t="e">
        <f>+'8_MP'!#REF!</f>
        <v>#REF!</v>
      </c>
      <c r="D230" s="98"/>
      <c r="E230" s="98"/>
      <c r="F230" s="98"/>
      <c r="G230" s="98"/>
      <c r="H230" s="98"/>
      <c r="I230" s="98"/>
      <c r="J230" s="98">
        <f t="shared" si="143"/>
        <v>0</v>
      </c>
      <c r="K230" s="98"/>
      <c r="L230" s="98"/>
      <c r="M230" s="98"/>
      <c r="N230" s="98"/>
      <c r="O230" s="98"/>
      <c r="P230" s="98"/>
      <c r="Q230" s="98"/>
      <c r="R230" s="98"/>
      <c r="S230" s="98"/>
      <c r="T230" s="98"/>
      <c r="U230" s="98"/>
      <c r="V230" s="98"/>
      <c r="W230" s="98">
        <f t="shared" si="136"/>
        <v>0</v>
      </c>
      <c r="X230" s="98" t="e">
        <f>+'8_MP'!#REF!</f>
        <v>#REF!</v>
      </c>
      <c r="Y230" s="98" t="e">
        <f>+'8_MP'!#REF!</f>
        <v>#REF!</v>
      </c>
      <c r="Z230" s="98" t="e">
        <f>+'8_MP'!#REF!</f>
        <v>#REF!</v>
      </c>
      <c r="AA230" s="98" t="e">
        <f>+'8_MP'!#REF!</f>
        <v>#REF!</v>
      </c>
      <c r="AB230" s="98" t="e">
        <f>+'8_MP'!#REF!</f>
        <v>#REF!</v>
      </c>
      <c r="AC230" s="98" t="e">
        <f>+'8_MP'!#REF!</f>
        <v>#REF!</v>
      </c>
      <c r="AE230" s="98" t="e">
        <f>+'8_MP'!#REF!</f>
        <v>#REF!</v>
      </c>
      <c r="AF230" s="98" t="e">
        <f>+'8_MP'!#REF!</f>
        <v>#REF!</v>
      </c>
      <c r="AG230" s="98" t="e">
        <f>+'8_MP'!#REF!</f>
        <v>#REF!</v>
      </c>
      <c r="AH230" s="98" t="e">
        <f>+'8_MP'!#REF!</f>
        <v>#REF!</v>
      </c>
      <c r="AI230" s="98" t="e">
        <f>+'8_MP'!#REF!</f>
        <v>#REF!</v>
      </c>
      <c r="AJ230" s="98" t="e">
        <f>+'8_MP'!#REF!</f>
        <v>#REF!</v>
      </c>
      <c r="AK230" s="98" t="e">
        <f>+'8_MP'!#REF!</f>
        <v>#REF!</v>
      </c>
      <c r="AL230" s="98" t="e">
        <f>+'8_MP'!#REF!</f>
        <v>#REF!</v>
      </c>
      <c r="AN230" s="98" t="e">
        <f>+'8_MP'!#REF!</f>
        <v>#REF!</v>
      </c>
      <c r="AO230" s="98" t="e">
        <f>+'8_MP'!#REF!</f>
        <v>#REF!</v>
      </c>
      <c r="AP230" s="98" t="e">
        <f>+'8_MP'!#REF!</f>
        <v>#REF!</v>
      </c>
      <c r="AQ230" s="98" t="e">
        <f>+'8_MP'!#REF!</f>
        <v>#REF!</v>
      </c>
      <c r="AR230" s="98" t="e">
        <f>+'8_MP'!#REF!</f>
        <v>#REF!</v>
      </c>
      <c r="AS230" s="98" t="e">
        <f>+'8_MP'!#REF!</f>
        <v>#REF!</v>
      </c>
      <c r="AT230" s="98" t="e">
        <f>+'8_MP'!#REF!</f>
        <v>#REF!</v>
      </c>
      <c r="AU230" s="98" t="e">
        <f>+'8_MP'!#REF!</f>
        <v>#REF!</v>
      </c>
    </row>
    <row r="231" spans="1:47" ht="14.25" customHeight="1" outlineLevel="1" x14ac:dyDescent="0.35">
      <c r="A231" s="89" t="e">
        <f>+'8_MP'!#REF!</f>
        <v>#REF!</v>
      </c>
      <c r="B231" s="91" t="e">
        <f>+'8_MP'!#REF!</f>
        <v>#REF!</v>
      </c>
      <c r="C231" s="98" t="e">
        <f>+'8_MP'!#REF!</f>
        <v>#REF!</v>
      </c>
      <c r="D231" s="98"/>
      <c r="E231" s="98"/>
      <c r="F231" s="98"/>
      <c r="G231" s="98"/>
      <c r="H231" s="98"/>
      <c r="I231" s="98"/>
      <c r="J231" s="98">
        <f t="shared" si="143"/>
        <v>0</v>
      </c>
      <c r="K231" s="98"/>
      <c r="L231" s="98"/>
      <c r="M231" s="98"/>
      <c r="N231" s="98"/>
      <c r="O231" s="98"/>
      <c r="P231" s="98"/>
      <c r="Q231" s="98"/>
      <c r="R231" s="98"/>
      <c r="S231" s="98"/>
      <c r="T231" s="98"/>
      <c r="U231" s="98"/>
      <c r="V231" s="98"/>
      <c r="W231" s="98">
        <f t="shared" si="136"/>
        <v>0</v>
      </c>
      <c r="X231" s="98" t="e">
        <f>+'8_MP'!#REF!</f>
        <v>#REF!</v>
      </c>
      <c r="Y231" s="98" t="e">
        <f>+'8_MP'!#REF!</f>
        <v>#REF!</v>
      </c>
      <c r="Z231" s="98" t="e">
        <f>+'8_MP'!#REF!</f>
        <v>#REF!</v>
      </c>
      <c r="AA231" s="98" t="e">
        <f>+'8_MP'!#REF!</f>
        <v>#REF!</v>
      </c>
      <c r="AB231" s="98" t="e">
        <f>+'8_MP'!#REF!</f>
        <v>#REF!</v>
      </c>
      <c r="AC231" s="98" t="e">
        <f>+'8_MP'!#REF!</f>
        <v>#REF!</v>
      </c>
      <c r="AE231" s="98" t="e">
        <f>+'8_MP'!#REF!</f>
        <v>#REF!</v>
      </c>
      <c r="AF231" s="98" t="e">
        <f>+'8_MP'!#REF!</f>
        <v>#REF!</v>
      </c>
      <c r="AG231" s="98" t="e">
        <f>+'8_MP'!#REF!</f>
        <v>#REF!</v>
      </c>
      <c r="AH231" s="98" t="e">
        <f>+'8_MP'!#REF!</f>
        <v>#REF!</v>
      </c>
      <c r="AI231" s="98" t="e">
        <f>+'8_MP'!#REF!</f>
        <v>#REF!</v>
      </c>
      <c r="AJ231" s="98" t="e">
        <f>+'8_MP'!#REF!</f>
        <v>#REF!</v>
      </c>
      <c r="AK231" s="98" t="e">
        <f>+'8_MP'!#REF!</f>
        <v>#REF!</v>
      </c>
      <c r="AL231" s="98" t="e">
        <f>+'8_MP'!#REF!</f>
        <v>#REF!</v>
      </c>
      <c r="AN231" s="98" t="e">
        <f>+'8_MP'!#REF!</f>
        <v>#REF!</v>
      </c>
      <c r="AO231" s="98" t="e">
        <f>+'8_MP'!#REF!</f>
        <v>#REF!</v>
      </c>
      <c r="AP231" s="98" t="e">
        <f>+'8_MP'!#REF!</f>
        <v>#REF!</v>
      </c>
      <c r="AQ231" s="98" t="e">
        <f>+'8_MP'!#REF!</f>
        <v>#REF!</v>
      </c>
      <c r="AR231" s="98" t="e">
        <f>+'8_MP'!#REF!</f>
        <v>#REF!</v>
      </c>
      <c r="AS231" s="98" t="e">
        <f>+'8_MP'!#REF!</f>
        <v>#REF!</v>
      </c>
      <c r="AT231" s="98" t="e">
        <f>+'8_MP'!#REF!</f>
        <v>#REF!</v>
      </c>
      <c r="AU231" s="98" t="e">
        <f>+'8_MP'!#REF!</f>
        <v>#REF!</v>
      </c>
    </row>
    <row r="232" spans="1:47" ht="14.25" customHeight="1" outlineLevel="1" x14ac:dyDescent="0.35">
      <c r="A232" s="326" t="e">
        <f>+'8_MP'!#REF!</f>
        <v>#REF!</v>
      </c>
      <c r="B232" s="327" t="e">
        <f>+'8_MP'!#REF!</f>
        <v>#REF!</v>
      </c>
      <c r="C232" s="328" t="e">
        <f>+'8_MP'!#REF!</f>
        <v>#REF!</v>
      </c>
      <c r="D232" s="328">
        <f t="shared" ref="D232:I232" si="154">+D233+D237</f>
        <v>0</v>
      </c>
      <c r="E232" s="328">
        <f t="shared" si="154"/>
        <v>0</v>
      </c>
      <c r="F232" s="328">
        <f t="shared" si="154"/>
        <v>0</v>
      </c>
      <c r="G232" s="328">
        <f t="shared" si="154"/>
        <v>0</v>
      </c>
      <c r="H232" s="328">
        <f t="shared" si="154"/>
        <v>0</v>
      </c>
      <c r="I232" s="328">
        <f t="shared" si="154"/>
        <v>0</v>
      </c>
      <c r="J232" s="328">
        <f t="shared" si="143"/>
        <v>0</v>
      </c>
      <c r="K232" s="328">
        <f t="shared" ref="K232:V232" si="155">+K233+K237</f>
        <v>0</v>
      </c>
      <c r="L232" s="328">
        <f t="shared" si="155"/>
        <v>0</v>
      </c>
      <c r="M232" s="328">
        <f t="shared" si="155"/>
        <v>0</v>
      </c>
      <c r="N232" s="328">
        <f t="shared" si="155"/>
        <v>0</v>
      </c>
      <c r="O232" s="328">
        <f t="shared" si="155"/>
        <v>0</v>
      </c>
      <c r="P232" s="328">
        <f t="shared" si="155"/>
        <v>0</v>
      </c>
      <c r="Q232" s="328">
        <f t="shared" si="155"/>
        <v>0</v>
      </c>
      <c r="R232" s="328">
        <f t="shared" si="155"/>
        <v>0</v>
      </c>
      <c r="S232" s="328">
        <f t="shared" si="155"/>
        <v>0</v>
      </c>
      <c r="T232" s="328">
        <f t="shared" si="155"/>
        <v>0</v>
      </c>
      <c r="U232" s="328">
        <f t="shared" si="155"/>
        <v>0</v>
      </c>
      <c r="V232" s="328" t="e">
        <f t="shared" si="155"/>
        <v>#REF!</v>
      </c>
      <c r="W232" s="328" t="e">
        <f t="shared" si="136"/>
        <v>#REF!</v>
      </c>
      <c r="X232" s="328" t="e">
        <f>+'8_MP'!#REF!</f>
        <v>#REF!</v>
      </c>
      <c r="Y232" s="328" t="e">
        <f>+'8_MP'!#REF!</f>
        <v>#REF!</v>
      </c>
      <c r="Z232" s="328" t="e">
        <f>+'8_MP'!#REF!</f>
        <v>#REF!</v>
      </c>
      <c r="AA232" s="328" t="e">
        <f>+'8_MP'!#REF!</f>
        <v>#REF!</v>
      </c>
      <c r="AB232" s="328" t="e">
        <f>+'8_MP'!#REF!</f>
        <v>#REF!</v>
      </c>
      <c r="AC232" s="328" t="e">
        <f>+'8_MP'!#REF!</f>
        <v>#REF!</v>
      </c>
      <c r="AE232" s="328" t="e">
        <f>+'8_MP'!#REF!</f>
        <v>#REF!</v>
      </c>
      <c r="AF232" s="328" t="e">
        <f>+'8_MP'!#REF!</f>
        <v>#REF!</v>
      </c>
      <c r="AG232" s="328" t="e">
        <f>+'8_MP'!#REF!</f>
        <v>#REF!</v>
      </c>
      <c r="AH232" s="328" t="e">
        <f>+'8_MP'!#REF!</f>
        <v>#REF!</v>
      </c>
      <c r="AI232" s="328" t="e">
        <f>+'8_MP'!#REF!</f>
        <v>#REF!</v>
      </c>
      <c r="AJ232" s="328" t="e">
        <f>+'8_MP'!#REF!</f>
        <v>#REF!</v>
      </c>
      <c r="AK232" s="328" t="e">
        <f>+'8_MP'!#REF!</f>
        <v>#REF!</v>
      </c>
      <c r="AL232" s="328" t="e">
        <f>+'8_MP'!#REF!</f>
        <v>#REF!</v>
      </c>
      <c r="AN232" s="328" t="e">
        <f>+'8_MP'!#REF!</f>
        <v>#REF!</v>
      </c>
      <c r="AO232" s="328" t="e">
        <f>+'8_MP'!#REF!</f>
        <v>#REF!</v>
      </c>
      <c r="AP232" s="328" t="e">
        <f>+'8_MP'!#REF!</f>
        <v>#REF!</v>
      </c>
      <c r="AQ232" s="328" t="e">
        <f>+'8_MP'!#REF!</f>
        <v>#REF!</v>
      </c>
      <c r="AR232" s="328" t="e">
        <f>+'8_MP'!#REF!</f>
        <v>#REF!</v>
      </c>
      <c r="AS232" s="328" t="e">
        <f>+'8_MP'!#REF!</f>
        <v>#REF!</v>
      </c>
      <c r="AT232" s="328" t="e">
        <f>+'8_MP'!#REF!</f>
        <v>#REF!</v>
      </c>
      <c r="AU232" s="328" t="e">
        <f>+'8_MP'!#REF!</f>
        <v>#REF!</v>
      </c>
    </row>
    <row r="233" spans="1:47" ht="14.25" customHeight="1" outlineLevel="1" x14ac:dyDescent="0.35">
      <c r="A233" s="322" t="e">
        <f>+'8_MP'!#REF!</f>
        <v>#REF!</v>
      </c>
      <c r="B233" s="323" t="e">
        <f>+'8_MP'!#REF!</f>
        <v>#REF!</v>
      </c>
      <c r="C233" s="336" t="e">
        <f>+'8_MP'!#REF!</f>
        <v>#REF!</v>
      </c>
      <c r="D233" s="324">
        <f t="shared" ref="D233:I233" si="156">SUM(D234:D236)</f>
        <v>0</v>
      </c>
      <c r="E233" s="324">
        <f t="shared" si="156"/>
        <v>0</v>
      </c>
      <c r="F233" s="324">
        <f t="shared" si="156"/>
        <v>0</v>
      </c>
      <c r="G233" s="324">
        <f t="shared" si="156"/>
        <v>0</v>
      </c>
      <c r="H233" s="324">
        <f t="shared" si="156"/>
        <v>0</v>
      </c>
      <c r="I233" s="324">
        <f t="shared" si="156"/>
        <v>0</v>
      </c>
      <c r="J233" s="324">
        <f t="shared" si="143"/>
        <v>0</v>
      </c>
      <c r="K233" s="324">
        <f t="shared" ref="K233:V233" si="157">SUM(K234:K236)</f>
        <v>0</v>
      </c>
      <c r="L233" s="324">
        <f t="shared" si="157"/>
        <v>0</v>
      </c>
      <c r="M233" s="324">
        <f t="shared" si="157"/>
        <v>0</v>
      </c>
      <c r="N233" s="324">
        <f t="shared" si="157"/>
        <v>0</v>
      </c>
      <c r="O233" s="324">
        <f t="shared" si="157"/>
        <v>0</v>
      </c>
      <c r="P233" s="324">
        <f t="shared" si="157"/>
        <v>0</v>
      </c>
      <c r="Q233" s="324">
        <f t="shared" si="157"/>
        <v>0</v>
      </c>
      <c r="R233" s="324">
        <f t="shared" si="157"/>
        <v>0</v>
      </c>
      <c r="S233" s="324">
        <f t="shared" si="157"/>
        <v>0</v>
      </c>
      <c r="T233" s="324">
        <f t="shared" si="157"/>
        <v>0</v>
      </c>
      <c r="U233" s="324">
        <f t="shared" si="157"/>
        <v>0</v>
      </c>
      <c r="V233" s="324" t="e">
        <f t="shared" si="157"/>
        <v>#REF!</v>
      </c>
      <c r="W233" s="324" t="e">
        <f t="shared" si="136"/>
        <v>#REF!</v>
      </c>
      <c r="X233" s="324" t="e">
        <f>+'8_MP'!#REF!</f>
        <v>#REF!</v>
      </c>
      <c r="Y233" s="324" t="e">
        <f>+'8_MP'!#REF!</f>
        <v>#REF!</v>
      </c>
      <c r="Z233" s="324" t="e">
        <f>+'8_MP'!#REF!</f>
        <v>#REF!</v>
      </c>
      <c r="AA233" s="324" t="e">
        <f>+'8_MP'!#REF!</f>
        <v>#REF!</v>
      </c>
      <c r="AB233" s="324" t="e">
        <f>+'8_MP'!#REF!</f>
        <v>#REF!</v>
      </c>
      <c r="AC233" s="324" t="e">
        <f>+'8_MP'!#REF!</f>
        <v>#REF!</v>
      </c>
      <c r="AE233" s="324" t="e">
        <f>+'8_MP'!#REF!</f>
        <v>#REF!</v>
      </c>
      <c r="AF233" s="324" t="e">
        <f>+'8_MP'!#REF!</f>
        <v>#REF!</v>
      </c>
      <c r="AG233" s="324" t="e">
        <f>+'8_MP'!#REF!</f>
        <v>#REF!</v>
      </c>
      <c r="AH233" s="324" t="e">
        <f>+'8_MP'!#REF!</f>
        <v>#REF!</v>
      </c>
      <c r="AI233" s="324" t="e">
        <f>+'8_MP'!#REF!</f>
        <v>#REF!</v>
      </c>
      <c r="AJ233" s="324" t="e">
        <f>+'8_MP'!#REF!</f>
        <v>#REF!</v>
      </c>
      <c r="AK233" s="324" t="e">
        <f>+'8_MP'!#REF!</f>
        <v>#REF!</v>
      </c>
      <c r="AL233" s="324" t="e">
        <f>+'8_MP'!#REF!</f>
        <v>#REF!</v>
      </c>
      <c r="AN233" s="324" t="e">
        <f>+'8_MP'!#REF!</f>
        <v>#REF!</v>
      </c>
      <c r="AO233" s="324" t="e">
        <f>+'8_MP'!#REF!</f>
        <v>#REF!</v>
      </c>
      <c r="AP233" s="324" t="e">
        <f>+'8_MP'!#REF!</f>
        <v>#REF!</v>
      </c>
      <c r="AQ233" s="324" t="e">
        <f>+'8_MP'!#REF!</f>
        <v>#REF!</v>
      </c>
      <c r="AR233" s="324" t="e">
        <f>+'8_MP'!#REF!</f>
        <v>#REF!</v>
      </c>
      <c r="AS233" s="324" t="e">
        <f>+'8_MP'!#REF!</f>
        <v>#REF!</v>
      </c>
      <c r="AT233" s="324" t="e">
        <f>+'8_MP'!#REF!</f>
        <v>#REF!</v>
      </c>
      <c r="AU233" s="324" t="e">
        <f>+'8_MP'!#REF!</f>
        <v>#REF!</v>
      </c>
    </row>
    <row r="234" spans="1:47" ht="14.25" customHeight="1" outlineLevel="1" x14ac:dyDescent="0.35">
      <c r="A234" s="89" t="e">
        <f>+'8_MP'!#REF!</f>
        <v>#REF!</v>
      </c>
      <c r="B234" s="91" t="e">
        <f>+'8_MP'!#REF!</f>
        <v>#REF!</v>
      </c>
      <c r="C234" s="98" t="e">
        <f>+'8_MP'!#REF!</f>
        <v>#REF!</v>
      </c>
      <c r="D234" s="98"/>
      <c r="E234" s="98"/>
      <c r="F234" s="98"/>
      <c r="G234" s="98"/>
      <c r="H234" s="98"/>
      <c r="I234" s="98"/>
      <c r="J234" s="98">
        <f t="shared" si="143"/>
        <v>0</v>
      </c>
      <c r="K234" s="98"/>
      <c r="L234" s="98"/>
      <c r="M234" s="98"/>
      <c r="N234" s="98"/>
      <c r="O234" s="98"/>
      <c r="P234" s="98"/>
      <c r="Q234" s="98"/>
      <c r="R234" s="98"/>
      <c r="S234" s="98"/>
      <c r="T234" s="98"/>
      <c r="U234" s="98"/>
      <c r="V234" s="98" t="e">
        <f>+$C$234*40%</f>
        <v>#REF!</v>
      </c>
      <c r="W234" s="98" t="e">
        <f t="shared" si="136"/>
        <v>#REF!</v>
      </c>
      <c r="X234" s="98" t="e">
        <f>+'8_MP'!#REF!</f>
        <v>#REF!</v>
      </c>
      <c r="Y234" s="98" t="e">
        <f>+'8_MP'!#REF!</f>
        <v>#REF!</v>
      </c>
      <c r="Z234" s="98" t="e">
        <f>+'8_MP'!#REF!</f>
        <v>#REF!</v>
      </c>
      <c r="AA234" s="98" t="e">
        <f>+'8_MP'!#REF!</f>
        <v>#REF!</v>
      </c>
      <c r="AB234" s="98" t="e">
        <f>+'8_MP'!#REF!</f>
        <v>#REF!</v>
      </c>
      <c r="AC234" s="98" t="e">
        <f>+'8_MP'!#REF!</f>
        <v>#REF!</v>
      </c>
      <c r="AE234" s="98" t="e">
        <f>+'8_MP'!#REF!</f>
        <v>#REF!</v>
      </c>
      <c r="AF234" s="98" t="e">
        <f>+'8_MP'!#REF!</f>
        <v>#REF!</v>
      </c>
      <c r="AG234" s="98" t="e">
        <f>+'8_MP'!#REF!</f>
        <v>#REF!</v>
      </c>
      <c r="AH234" s="98" t="e">
        <f>+'8_MP'!#REF!</f>
        <v>#REF!</v>
      </c>
      <c r="AI234" s="98" t="e">
        <f>+'8_MP'!#REF!</f>
        <v>#REF!</v>
      </c>
      <c r="AJ234" s="98" t="e">
        <f>+'8_MP'!#REF!</f>
        <v>#REF!</v>
      </c>
      <c r="AK234" s="98" t="e">
        <f>+'8_MP'!#REF!</f>
        <v>#REF!</v>
      </c>
      <c r="AL234" s="98" t="e">
        <f>+'8_MP'!#REF!</f>
        <v>#REF!</v>
      </c>
      <c r="AN234" s="98" t="e">
        <f>+'8_MP'!#REF!</f>
        <v>#REF!</v>
      </c>
      <c r="AO234" s="98" t="e">
        <f>+'8_MP'!#REF!</f>
        <v>#REF!</v>
      </c>
      <c r="AP234" s="98" t="e">
        <f>+'8_MP'!#REF!</f>
        <v>#REF!</v>
      </c>
      <c r="AQ234" s="98" t="e">
        <f>+'8_MP'!#REF!</f>
        <v>#REF!</v>
      </c>
      <c r="AR234" s="98" t="e">
        <f>+'8_MP'!#REF!</f>
        <v>#REF!</v>
      </c>
      <c r="AS234" s="98" t="e">
        <f>+'8_MP'!#REF!</f>
        <v>#REF!</v>
      </c>
      <c r="AT234" s="98" t="e">
        <f>+'8_MP'!#REF!</f>
        <v>#REF!</v>
      </c>
      <c r="AU234" s="98" t="e">
        <f>+'8_MP'!#REF!</f>
        <v>#REF!</v>
      </c>
    </row>
    <row r="235" spans="1:47" ht="14.25" customHeight="1" outlineLevel="1" x14ac:dyDescent="0.35">
      <c r="A235" s="89" t="e">
        <f>+'8_MP'!#REF!</f>
        <v>#REF!</v>
      </c>
      <c r="B235" s="91" t="e">
        <f>+'8_MP'!#REF!</f>
        <v>#REF!</v>
      </c>
      <c r="C235" s="98" t="e">
        <f>+'8_MP'!#REF!</f>
        <v>#REF!</v>
      </c>
      <c r="D235" s="98"/>
      <c r="E235" s="98"/>
      <c r="F235" s="98"/>
      <c r="G235" s="98"/>
      <c r="H235" s="98"/>
      <c r="I235" s="98"/>
      <c r="J235" s="98">
        <f t="shared" si="143"/>
        <v>0</v>
      </c>
      <c r="K235" s="98"/>
      <c r="L235" s="98"/>
      <c r="M235" s="98"/>
      <c r="N235" s="98"/>
      <c r="O235" s="98"/>
      <c r="P235" s="98"/>
      <c r="Q235" s="98"/>
      <c r="R235" s="98"/>
      <c r="S235" s="98"/>
      <c r="T235" s="98"/>
      <c r="U235" s="98"/>
      <c r="V235" s="98" t="e">
        <f>+$C$235*40%</f>
        <v>#REF!</v>
      </c>
      <c r="W235" s="98" t="e">
        <f t="shared" si="136"/>
        <v>#REF!</v>
      </c>
      <c r="X235" s="98" t="e">
        <f>+'8_MP'!#REF!</f>
        <v>#REF!</v>
      </c>
      <c r="Y235" s="98" t="e">
        <f>+'8_MP'!#REF!</f>
        <v>#REF!</v>
      </c>
      <c r="Z235" s="98" t="e">
        <f>+'8_MP'!#REF!</f>
        <v>#REF!</v>
      </c>
      <c r="AA235" s="98" t="e">
        <f>+'8_MP'!#REF!</f>
        <v>#REF!</v>
      </c>
      <c r="AB235" s="98" t="e">
        <f>+'8_MP'!#REF!</f>
        <v>#REF!</v>
      </c>
      <c r="AC235" s="98" t="e">
        <f>+'8_MP'!#REF!</f>
        <v>#REF!</v>
      </c>
      <c r="AE235" s="98" t="e">
        <f>+'8_MP'!#REF!</f>
        <v>#REF!</v>
      </c>
      <c r="AF235" s="98" t="e">
        <f>+'8_MP'!#REF!</f>
        <v>#REF!</v>
      </c>
      <c r="AG235" s="98" t="e">
        <f>+'8_MP'!#REF!</f>
        <v>#REF!</v>
      </c>
      <c r="AH235" s="98" t="e">
        <f>+'8_MP'!#REF!</f>
        <v>#REF!</v>
      </c>
      <c r="AI235" s="98" t="e">
        <f>+'8_MP'!#REF!</f>
        <v>#REF!</v>
      </c>
      <c r="AJ235" s="98" t="e">
        <f>+'8_MP'!#REF!</f>
        <v>#REF!</v>
      </c>
      <c r="AK235" s="98" t="e">
        <f>+'8_MP'!#REF!</f>
        <v>#REF!</v>
      </c>
      <c r="AL235" s="98" t="e">
        <f>+'8_MP'!#REF!</f>
        <v>#REF!</v>
      </c>
      <c r="AN235" s="98" t="e">
        <f>+'8_MP'!#REF!</f>
        <v>#REF!</v>
      </c>
      <c r="AO235" s="98" t="e">
        <f>+'8_MP'!#REF!</f>
        <v>#REF!</v>
      </c>
      <c r="AP235" s="98" t="e">
        <f>+'8_MP'!#REF!</f>
        <v>#REF!</v>
      </c>
      <c r="AQ235" s="98" t="e">
        <f>+'8_MP'!#REF!</f>
        <v>#REF!</v>
      </c>
      <c r="AR235" s="98" t="e">
        <f>+'8_MP'!#REF!</f>
        <v>#REF!</v>
      </c>
      <c r="AS235" s="98" t="e">
        <f>+'8_MP'!#REF!</f>
        <v>#REF!</v>
      </c>
      <c r="AT235" s="98" t="e">
        <f>+'8_MP'!#REF!</f>
        <v>#REF!</v>
      </c>
      <c r="AU235" s="98" t="e">
        <f>+'8_MP'!#REF!</f>
        <v>#REF!</v>
      </c>
    </row>
    <row r="236" spans="1:47" ht="14.25" customHeight="1" outlineLevel="1" x14ac:dyDescent="0.35">
      <c r="A236" s="89" t="e">
        <f>+'8_MP'!#REF!</f>
        <v>#REF!</v>
      </c>
      <c r="B236" s="91" t="e">
        <f>+'8_MP'!#REF!</f>
        <v>#REF!</v>
      </c>
      <c r="C236" s="98" t="e">
        <f>+'8_MP'!#REF!</f>
        <v>#REF!</v>
      </c>
      <c r="D236" s="98"/>
      <c r="E236" s="98"/>
      <c r="F236" s="98"/>
      <c r="G236" s="98"/>
      <c r="H236" s="98"/>
      <c r="I236" s="98"/>
      <c r="J236" s="98">
        <f t="shared" si="143"/>
        <v>0</v>
      </c>
      <c r="K236" s="98"/>
      <c r="L236" s="98"/>
      <c r="M236" s="98"/>
      <c r="N236" s="98"/>
      <c r="O236" s="98"/>
      <c r="P236" s="98"/>
      <c r="Q236" s="98"/>
      <c r="R236" s="98"/>
      <c r="S236" s="98"/>
      <c r="T236" s="98"/>
      <c r="U236" s="98"/>
      <c r="V236" s="98" t="e">
        <f>+$C$236*40%</f>
        <v>#REF!</v>
      </c>
      <c r="W236" s="98" t="e">
        <f t="shared" si="136"/>
        <v>#REF!</v>
      </c>
      <c r="X236" s="98" t="e">
        <f>+'8_MP'!#REF!</f>
        <v>#REF!</v>
      </c>
      <c r="Y236" s="98" t="e">
        <f>+'8_MP'!#REF!</f>
        <v>#REF!</v>
      </c>
      <c r="Z236" s="98" t="e">
        <f>+'8_MP'!#REF!</f>
        <v>#REF!</v>
      </c>
      <c r="AA236" s="98" t="e">
        <f>+'8_MP'!#REF!</f>
        <v>#REF!</v>
      </c>
      <c r="AB236" s="98" t="e">
        <f>+'8_MP'!#REF!</f>
        <v>#REF!</v>
      </c>
      <c r="AC236" s="98" t="e">
        <f>+'8_MP'!#REF!</f>
        <v>#REF!</v>
      </c>
      <c r="AE236" s="98" t="e">
        <f>+'8_MP'!#REF!</f>
        <v>#REF!</v>
      </c>
      <c r="AF236" s="98" t="e">
        <f>+'8_MP'!#REF!</f>
        <v>#REF!</v>
      </c>
      <c r="AG236" s="98" t="e">
        <f>+'8_MP'!#REF!</f>
        <v>#REF!</v>
      </c>
      <c r="AH236" s="98" t="e">
        <f>+'8_MP'!#REF!</f>
        <v>#REF!</v>
      </c>
      <c r="AI236" s="98" t="e">
        <f>+'8_MP'!#REF!</f>
        <v>#REF!</v>
      </c>
      <c r="AJ236" s="98" t="e">
        <f>+'8_MP'!#REF!</f>
        <v>#REF!</v>
      </c>
      <c r="AK236" s="98" t="e">
        <f>+'8_MP'!#REF!</f>
        <v>#REF!</v>
      </c>
      <c r="AL236" s="98" t="e">
        <f>+'8_MP'!#REF!</f>
        <v>#REF!</v>
      </c>
      <c r="AN236" s="98" t="e">
        <f>+'8_MP'!#REF!</f>
        <v>#REF!</v>
      </c>
      <c r="AO236" s="98" t="e">
        <f>+'8_MP'!#REF!</f>
        <v>#REF!</v>
      </c>
      <c r="AP236" s="98" t="e">
        <f>+'8_MP'!#REF!</f>
        <v>#REF!</v>
      </c>
      <c r="AQ236" s="98" t="e">
        <f>+'8_MP'!#REF!</f>
        <v>#REF!</v>
      </c>
      <c r="AR236" s="98" t="e">
        <f>+'8_MP'!#REF!</f>
        <v>#REF!</v>
      </c>
      <c r="AS236" s="98" t="e">
        <f>+'8_MP'!#REF!</f>
        <v>#REF!</v>
      </c>
      <c r="AT236" s="98" t="e">
        <f>+'8_MP'!#REF!</f>
        <v>#REF!</v>
      </c>
      <c r="AU236" s="98" t="e">
        <f>+'8_MP'!#REF!</f>
        <v>#REF!</v>
      </c>
    </row>
    <row r="237" spans="1:47" ht="14.25" customHeight="1" outlineLevel="1" x14ac:dyDescent="0.35">
      <c r="A237" s="322" t="e">
        <f>+'8_MP'!#REF!</f>
        <v>#REF!</v>
      </c>
      <c r="B237" s="323" t="e">
        <f>+'8_MP'!#REF!</f>
        <v>#REF!</v>
      </c>
      <c r="C237" s="336" t="e">
        <f>+'8_MP'!#REF!</f>
        <v>#REF!</v>
      </c>
      <c r="D237" s="324">
        <f t="shared" ref="D237:I237" si="158">SUM(D238:D239)</f>
        <v>0</v>
      </c>
      <c r="E237" s="324">
        <f t="shared" si="158"/>
        <v>0</v>
      </c>
      <c r="F237" s="324">
        <f t="shared" si="158"/>
        <v>0</v>
      </c>
      <c r="G237" s="324">
        <f t="shared" si="158"/>
        <v>0</v>
      </c>
      <c r="H237" s="324">
        <f t="shared" si="158"/>
        <v>0</v>
      </c>
      <c r="I237" s="324">
        <f t="shared" si="158"/>
        <v>0</v>
      </c>
      <c r="J237" s="324">
        <f t="shared" si="143"/>
        <v>0</v>
      </c>
      <c r="K237" s="324">
        <f t="shared" ref="K237:V237" si="159">SUM(K238:K239)</f>
        <v>0</v>
      </c>
      <c r="L237" s="324">
        <f t="shared" si="159"/>
        <v>0</v>
      </c>
      <c r="M237" s="324">
        <f t="shared" si="159"/>
        <v>0</v>
      </c>
      <c r="N237" s="324">
        <f t="shared" si="159"/>
        <v>0</v>
      </c>
      <c r="O237" s="324">
        <f t="shared" si="159"/>
        <v>0</v>
      </c>
      <c r="P237" s="324">
        <f t="shared" si="159"/>
        <v>0</v>
      </c>
      <c r="Q237" s="324">
        <f t="shared" si="159"/>
        <v>0</v>
      </c>
      <c r="R237" s="324">
        <f t="shared" si="159"/>
        <v>0</v>
      </c>
      <c r="S237" s="324">
        <f t="shared" si="159"/>
        <v>0</v>
      </c>
      <c r="T237" s="324">
        <f t="shared" si="159"/>
        <v>0</v>
      </c>
      <c r="U237" s="324">
        <f t="shared" si="159"/>
        <v>0</v>
      </c>
      <c r="V237" s="324">
        <f t="shared" si="159"/>
        <v>0</v>
      </c>
      <c r="W237" s="324">
        <f t="shared" si="136"/>
        <v>0</v>
      </c>
      <c r="X237" s="324" t="e">
        <f>+'8_MP'!#REF!</f>
        <v>#REF!</v>
      </c>
      <c r="Y237" s="324" t="e">
        <f>+'8_MP'!#REF!</f>
        <v>#REF!</v>
      </c>
      <c r="Z237" s="324" t="e">
        <f>+'8_MP'!#REF!</f>
        <v>#REF!</v>
      </c>
      <c r="AA237" s="324" t="e">
        <f>+'8_MP'!#REF!</f>
        <v>#REF!</v>
      </c>
      <c r="AB237" s="324" t="e">
        <f>+'8_MP'!#REF!</f>
        <v>#REF!</v>
      </c>
      <c r="AC237" s="324" t="e">
        <f>+'8_MP'!#REF!</f>
        <v>#REF!</v>
      </c>
      <c r="AE237" s="324" t="e">
        <f>+'8_MP'!#REF!</f>
        <v>#REF!</v>
      </c>
      <c r="AF237" s="324" t="e">
        <f>+'8_MP'!#REF!</f>
        <v>#REF!</v>
      </c>
      <c r="AG237" s="324" t="e">
        <f>+'8_MP'!#REF!</f>
        <v>#REF!</v>
      </c>
      <c r="AH237" s="324" t="e">
        <f>+'8_MP'!#REF!</f>
        <v>#REF!</v>
      </c>
      <c r="AI237" s="324" t="e">
        <f>+'8_MP'!#REF!</f>
        <v>#REF!</v>
      </c>
      <c r="AJ237" s="324" t="e">
        <f>+'8_MP'!#REF!</f>
        <v>#REF!</v>
      </c>
      <c r="AK237" s="324" t="e">
        <f>+'8_MP'!#REF!</f>
        <v>#REF!</v>
      </c>
      <c r="AL237" s="324" t="e">
        <f>+'8_MP'!#REF!</f>
        <v>#REF!</v>
      </c>
      <c r="AN237" s="324" t="e">
        <f>+'8_MP'!#REF!</f>
        <v>#REF!</v>
      </c>
      <c r="AO237" s="324" t="e">
        <f>+'8_MP'!#REF!</f>
        <v>#REF!</v>
      </c>
      <c r="AP237" s="324" t="e">
        <f>+'8_MP'!#REF!</f>
        <v>#REF!</v>
      </c>
      <c r="AQ237" s="324" t="e">
        <f>+'8_MP'!#REF!</f>
        <v>#REF!</v>
      </c>
      <c r="AR237" s="324" t="e">
        <f>+'8_MP'!#REF!</f>
        <v>#REF!</v>
      </c>
      <c r="AS237" s="324" t="e">
        <f>+'8_MP'!#REF!</f>
        <v>#REF!</v>
      </c>
      <c r="AT237" s="324" t="e">
        <f>+'8_MP'!#REF!</f>
        <v>#REF!</v>
      </c>
      <c r="AU237" s="324" t="e">
        <f>+'8_MP'!#REF!</f>
        <v>#REF!</v>
      </c>
    </row>
    <row r="238" spans="1:47" ht="14.25" customHeight="1" outlineLevel="1" x14ac:dyDescent="0.35">
      <c r="A238" s="89" t="e">
        <f>+'8_MP'!#REF!</f>
        <v>#REF!</v>
      </c>
      <c r="B238" s="91" t="e">
        <f>+'8_MP'!#REF!</f>
        <v>#REF!</v>
      </c>
      <c r="C238" s="98" t="e">
        <f>+'8_MP'!#REF!</f>
        <v>#REF!</v>
      </c>
      <c r="D238" s="98"/>
      <c r="E238" s="98"/>
      <c r="F238" s="98"/>
      <c r="G238" s="98"/>
      <c r="H238" s="98"/>
      <c r="I238" s="98"/>
      <c r="J238" s="98">
        <f t="shared" si="143"/>
        <v>0</v>
      </c>
      <c r="K238" s="98"/>
      <c r="L238" s="98"/>
      <c r="M238" s="98"/>
      <c r="N238" s="98"/>
      <c r="O238" s="98"/>
      <c r="P238" s="98"/>
      <c r="Q238" s="98"/>
      <c r="R238" s="98"/>
      <c r="S238" s="98"/>
      <c r="T238" s="98"/>
      <c r="U238" s="98"/>
      <c r="V238" s="98"/>
      <c r="W238" s="98">
        <f t="shared" si="136"/>
        <v>0</v>
      </c>
      <c r="X238" s="98" t="e">
        <f>+'8_MP'!#REF!</f>
        <v>#REF!</v>
      </c>
      <c r="Y238" s="98" t="e">
        <f>+'8_MP'!#REF!</f>
        <v>#REF!</v>
      </c>
      <c r="Z238" s="98" t="e">
        <f>+'8_MP'!#REF!</f>
        <v>#REF!</v>
      </c>
      <c r="AA238" s="98" t="e">
        <f>+'8_MP'!#REF!</f>
        <v>#REF!</v>
      </c>
      <c r="AB238" s="98" t="e">
        <f>+'8_MP'!#REF!</f>
        <v>#REF!</v>
      </c>
      <c r="AC238" s="98" t="e">
        <f>+'8_MP'!#REF!</f>
        <v>#REF!</v>
      </c>
      <c r="AE238" s="98" t="e">
        <f>+'8_MP'!#REF!</f>
        <v>#REF!</v>
      </c>
      <c r="AF238" s="98" t="e">
        <f>+'8_MP'!#REF!</f>
        <v>#REF!</v>
      </c>
      <c r="AG238" s="98" t="e">
        <f>+'8_MP'!#REF!</f>
        <v>#REF!</v>
      </c>
      <c r="AH238" s="98" t="e">
        <f>+'8_MP'!#REF!</f>
        <v>#REF!</v>
      </c>
      <c r="AI238" s="98" t="e">
        <f>+'8_MP'!#REF!</f>
        <v>#REF!</v>
      </c>
      <c r="AJ238" s="98" t="e">
        <f>+'8_MP'!#REF!</f>
        <v>#REF!</v>
      </c>
      <c r="AK238" s="98" t="e">
        <f>+'8_MP'!#REF!</f>
        <v>#REF!</v>
      </c>
      <c r="AL238" s="98" t="e">
        <f>+'8_MP'!#REF!</f>
        <v>#REF!</v>
      </c>
      <c r="AN238" s="98" t="e">
        <f>+'8_MP'!#REF!</f>
        <v>#REF!</v>
      </c>
      <c r="AO238" s="98" t="e">
        <f>+'8_MP'!#REF!</f>
        <v>#REF!</v>
      </c>
      <c r="AP238" s="98" t="e">
        <f>+'8_MP'!#REF!</f>
        <v>#REF!</v>
      </c>
      <c r="AQ238" s="98" t="e">
        <f>+'8_MP'!#REF!</f>
        <v>#REF!</v>
      </c>
      <c r="AR238" s="98" t="e">
        <f>+'8_MP'!#REF!</f>
        <v>#REF!</v>
      </c>
      <c r="AS238" s="98" t="e">
        <f>+'8_MP'!#REF!</f>
        <v>#REF!</v>
      </c>
      <c r="AT238" s="98" t="e">
        <f>+'8_MP'!#REF!</f>
        <v>#REF!</v>
      </c>
      <c r="AU238" s="98" t="e">
        <f>+'8_MP'!#REF!</f>
        <v>#REF!</v>
      </c>
    </row>
    <row r="239" spans="1:47" ht="14.25" customHeight="1" outlineLevel="1" x14ac:dyDescent="0.35">
      <c r="A239" s="89" t="e">
        <f>+'8_MP'!#REF!</f>
        <v>#REF!</v>
      </c>
      <c r="B239" s="91" t="e">
        <f>+'8_MP'!#REF!</f>
        <v>#REF!</v>
      </c>
      <c r="C239" s="98" t="e">
        <f>+'8_MP'!#REF!</f>
        <v>#REF!</v>
      </c>
      <c r="D239" s="98"/>
      <c r="E239" s="98"/>
      <c r="F239" s="98"/>
      <c r="G239" s="98"/>
      <c r="H239" s="98"/>
      <c r="I239" s="98"/>
      <c r="J239" s="98">
        <f t="shared" si="143"/>
        <v>0</v>
      </c>
      <c r="K239" s="98"/>
      <c r="L239" s="98"/>
      <c r="M239" s="98"/>
      <c r="N239" s="98"/>
      <c r="O239" s="98"/>
      <c r="P239" s="98"/>
      <c r="Q239" s="98"/>
      <c r="R239" s="98"/>
      <c r="S239" s="98"/>
      <c r="T239" s="98"/>
      <c r="U239" s="98"/>
      <c r="V239" s="98"/>
      <c r="W239" s="98">
        <f t="shared" si="136"/>
        <v>0</v>
      </c>
      <c r="X239" s="98" t="e">
        <f>+'8_MP'!#REF!</f>
        <v>#REF!</v>
      </c>
      <c r="Y239" s="98" t="e">
        <f>+'8_MP'!#REF!</f>
        <v>#REF!</v>
      </c>
      <c r="Z239" s="98" t="e">
        <f>+'8_MP'!#REF!</f>
        <v>#REF!</v>
      </c>
      <c r="AA239" s="98" t="e">
        <f>+'8_MP'!#REF!</f>
        <v>#REF!</v>
      </c>
      <c r="AB239" s="98" t="e">
        <f>+'8_MP'!#REF!</f>
        <v>#REF!</v>
      </c>
      <c r="AC239" s="98" t="e">
        <f>+'8_MP'!#REF!</f>
        <v>#REF!</v>
      </c>
      <c r="AE239" s="98" t="e">
        <f>+'8_MP'!#REF!</f>
        <v>#REF!</v>
      </c>
      <c r="AF239" s="98" t="e">
        <f>+'8_MP'!#REF!</f>
        <v>#REF!</v>
      </c>
      <c r="AG239" s="98" t="e">
        <f>+'8_MP'!#REF!</f>
        <v>#REF!</v>
      </c>
      <c r="AH239" s="98" t="e">
        <f>+'8_MP'!#REF!</f>
        <v>#REF!</v>
      </c>
      <c r="AI239" s="98" t="e">
        <f>+'8_MP'!#REF!</f>
        <v>#REF!</v>
      </c>
      <c r="AJ239" s="98" t="e">
        <f>+'8_MP'!#REF!</f>
        <v>#REF!</v>
      </c>
      <c r="AK239" s="98" t="e">
        <f>+'8_MP'!#REF!</f>
        <v>#REF!</v>
      </c>
      <c r="AL239" s="98" t="e">
        <f>+'8_MP'!#REF!</f>
        <v>#REF!</v>
      </c>
      <c r="AN239" s="98" t="e">
        <f>+'8_MP'!#REF!</f>
        <v>#REF!</v>
      </c>
      <c r="AO239" s="98" t="e">
        <f>+'8_MP'!#REF!</f>
        <v>#REF!</v>
      </c>
      <c r="AP239" s="98" t="e">
        <f>+'8_MP'!#REF!</f>
        <v>#REF!</v>
      </c>
      <c r="AQ239" s="98" t="e">
        <f>+'8_MP'!#REF!</f>
        <v>#REF!</v>
      </c>
      <c r="AR239" s="98" t="e">
        <f>+'8_MP'!#REF!</f>
        <v>#REF!</v>
      </c>
      <c r="AS239" s="98" t="e">
        <f>+'8_MP'!#REF!</f>
        <v>#REF!</v>
      </c>
      <c r="AT239" s="98" t="e">
        <f>+'8_MP'!#REF!</f>
        <v>#REF!</v>
      </c>
      <c r="AU239" s="98" t="e">
        <f>+'8_MP'!#REF!</f>
        <v>#REF!</v>
      </c>
    </row>
    <row r="240" spans="1:47" ht="14.25" customHeight="1" outlineLevel="1" x14ac:dyDescent="0.35">
      <c r="A240" s="326" t="e">
        <f>+'8_MP'!#REF!</f>
        <v>#REF!</v>
      </c>
      <c r="B240" s="327" t="e">
        <f>+'8_MP'!#REF!</f>
        <v>#REF!</v>
      </c>
      <c r="C240" s="328" t="e">
        <f>+'8_MP'!#REF!</f>
        <v>#REF!</v>
      </c>
      <c r="D240" s="328">
        <f t="shared" ref="D240:I240" si="160">+D241+D245</f>
        <v>0</v>
      </c>
      <c r="E240" s="328">
        <f t="shared" si="160"/>
        <v>0</v>
      </c>
      <c r="F240" s="328">
        <f t="shared" si="160"/>
        <v>0</v>
      </c>
      <c r="G240" s="328">
        <f t="shared" si="160"/>
        <v>0</v>
      </c>
      <c r="H240" s="328">
        <f t="shared" si="160"/>
        <v>0</v>
      </c>
      <c r="I240" s="328">
        <f t="shared" si="160"/>
        <v>0</v>
      </c>
      <c r="J240" s="328">
        <f t="shared" si="143"/>
        <v>0</v>
      </c>
      <c r="K240" s="328">
        <f t="shared" ref="K240:V240" si="161">+K241+K245</f>
        <v>0</v>
      </c>
      <c r="L240" s="328">
        <f t="shared" si="161"/>
        <v>0</v>
      </c>
      <c r="M240" s="328">
        <f t="shared" si="161"/>
        <v>0</v>
      </c>
      <c r="N240" s="328">
        <f t="shared" si="161"/>
        <v>0</v>
      </c>
      <c r="O240" s="328">
        <f t="shared" si="161"/>
        <v>0</v>
      </c>
      <c r="P240" s="328">
        <f t="shared" si="161"/>
        <v>0</v>
      </c>
      <c r="Q240" s="328">
        <f t="shared" si="161"/>
        <v>0</v>
      </c>
      <c r="R240" s="328">
        <f t="shared" si="161"/>
        <v>0</v>
      </c>
      <c r="S240" s="328">
        <f t="shared" si="161"/>
        <v>0</v>
      </c>
      <c r="T240" s="328">
        <f t="shared" si="161"/>
        <v>0</v>
      </c>
      <c r="U240" s="328">
        <f t="shared" si="161"/>
        <v>0</v>
      </c>
      <c r="V240" s="328" t="e">
        <f t="shared" si="161"/>
        <v>#REF!</v>
      </c>
      <c r="W240" s="328" t="e">
        <f t="shared" si="136"/>
        <v>#REF!</v>
      </c>
      <c r="X240" s="328" t="e">
        <f>+'8_MP'!#REF!</f>
        <v>#REF!</v>
      </c>
      <c r="Y240" s="328" t="e">
        <f>+'8_MP'!#REF!</f>
        <v>#REF!</v>
      </c>
      <c r="Z240" s="328" t="e">
        <f>+'8_MP'!#REF!</f>
        <v>#REF!</v>
      </c>
      <c r="AA240" s="328" t="e">
        <f>+'8_MP'!#REF!</f>
        <v>#REF!</v>
      </c>
      <c r="AB240" s="328" t="e">
        <f>+'8_MP'!#REF!</f>
        <v>#REF!</v>
      </c>
      <c r="AC240" s="328" t="e">
        <f>+'8_MP'!#REF!</f>
        <v>#REF!</v>
      </c>
      <c r="AE240" s="328" t="e">
        <f>+'8_MP'!#REF!</f>
        <v>#REF!</v>
      </c>
      <c r="AF240" s="328" t="e">
        <f>+'8_MP'!#REF!</f>
        <v>#REF!</v>
      </c>
      <c r="AG240" s="328" t="e">
        <f>+'8_MP'!#REF!</f>
        <v>#REF!</v>
      </c>
      <c r="AH240" s="328" t="e">
        <f>+'8_MP'!#REF!</f>
        <v>#REF!</v>
      </c>
      <c r="AI240" s="328" t="e">
        <f>+'8_MP'!#REF!</f>
        <v>#REF!</v>
      </c>
      <c r="AJ240" s="328" t="e">
        <f>+'8_MP'!#REF!</f>
        <v>#REF!</v>
      </c>
      <c r="AK240" s="328" t="e">
        <f>+'8_MP'!#REF!</f>
        <v>#REF!</v>
      </c>
      <c r="AL240" s="328" t="e">
        <f>+'8_MP'!#REF!</f>
        <v>#REF!</v>
      </c>
      <c r="AN240" s="328" t="e">
        <f>+'8_MP'!#REF!</f>
        <v>#REF!</v>
      </c>
      <c r="AO240" s="328" t="e">
        <f>+'8_MP'!#REF!</f>
        <v>#REF!</v>
      </c>
      <c r="AP240" s="328" t="e">
        <f>+'8_MP'!#REF!</f>
        <v>#REF!</v>
      </c>
      <c r="AQ240" s="328" t="e">
        <f>+'8_MP'!#REF!</f>
        <v>#REF!</v>
      </c>
      <c r="AR240" s="328" t="e">
        <f>+'8_MP'!#REF!</f>
        <v>#REF!</v>
      </c>
      <c r="AS240" s="328" t="e">
        <f>+'8_MP'!#REF!</f>
        <v>#REF!</v>
      </c>
      <c r="AT240" s="328" t="e">
        <f>+'8_MP'!#REF!</f>
        <v>#REF!</v>
      </c>
      <c r="AU240" s="328" t="e">
        <f>+'8_MP'!#REF!</f>
        <v>#REF!</v>
      </c>
    </row>
    <row r="241" spans="1:47" ht="14.25" customHeight="1" outlineLevel="1" x14ac:dyDescent="0.35">
      <c r="A241" s="322" t="e">
        <f>+'8_MP'!#REF!</f>
        <v>#REF!</v>
      </c>
      <c r="B241" s="323" t="e">
        <f>+'8_MP'!#REF!</f>
        <v>#REF!</v>
      </c>
      <c r="C241" s="336" t="e">
        <f>+'8_MP'!#REF!</f>
        <v>#REF!</v>
      </c>
      <c r="D241" s="324">
        <f t="shared" ref="D241:I241" si="162">SUM(D242:D244)</f>
        <v>0</v>
      </c>
      <c r="E241" s="324">
        <f t="shared" si="162"/>
        <v>0</v>
      </c>
      <c r="F241" s="324">
        <f t="shared" si="162"/>
        <v>0</v>
      </c>
      <c r="G241" s="324">
        <f t="shared" si="162"/>
        <v>0</v>
      </c>
      <c r="H241" s="324">
        <f t="shared" si="162"/>
        <v>0</v>
      </c>
      <c r="I241" s="324">
        <f t="shared" si="162"/>
        <v>0</v>
      </c>
      <c r="J241" s="324">
        <f t="shared" si="143"/>
        <v>0</v>
      </c>
      <c r="K241" s="324">
        <f t="shared" ref="K241:V241" si="163">SUM(K242:K244)</f>
        <v>0</v>
      </c>
      <c r="L241" s="324">
        <f t="shared" si="163"/>
        <v>0</v>
      </c>
      <c r="M241" s="324">
        <f t="shared" si="163"/>
        <v>0</v>
      </c>
      <c r="N241" s="324">
        <f t="shared" si="163"/>
        <v>0</v>
      </c>
      <c r="O241" s="324">
        <f t="shared" si="163"/>
        <v>0</v>
      </c>
      <c r="P241" s="324">
        <f t="shared" si="163"/>
        <v>0</v>
      </c>
      <c r="Q241" s="324">
        <f t="shared" si="163"/>
        <v>0</v>
      </c>
      <c r="R241" s="324">
        <f t="shared" si="163"/>
        <v>0</v>
      </c>
      <c r="S241" s="324">
        <f t="shared" si="163"/>
        <v>0</v>
      </c>
      <c r="T241" s="324">
        <f t="shared" si="163"/>
        <v>0</v>
      </c>
      <c r="U241" s="324">
        <f t="shared" si="163"/>
        <v>0</v>
      </c>
      <c r="V241" s="324" t="e">
        <f t="shared" si="163"/>
        <v>#REF!</v>
      </c>
      <c r="W241" s="324" t="e">
        <f t="shared" si="136"/>
        <v>#REF!</v>
      </c>
      <c r="X241" s="324" t="e">
        <f>+'8_MP'!#REF!</f>
        <v>#REF!</v>
      </c>
      <c r="Y241" s="324" t="e">
        <f>+'8_MP'!#REF!</f>
        <v>#REF!</v>
      </c>
      <c r="Z241" s="324" t="e">
        <f>+'8_MP'!#REF!</f>
        <v>#REF!</v>
      </c>
      <c r="AA241" s="324" t="e">
        <f>+'8_MP'!#REF!</f>
        <v>#REF!</v>
      </c>
      <c r="AB241" s="324" t="e">
        <f>+'8_MP'!#REF!</f>
        <v>#REF!</v>
      </c>
      <c r="AC241" s="324" t="e">
        <f>+'8_MP'!#REF!</f>
        <v>#REF!</v>
      </c>
      <c r="AE241" s="324" t="e">
        <f>+'8_MP'!#REF!</f>
        <v>#REF!</v>
      </c>
      <c r="AF241" s="324" t="e">
        <f>+'8_MP'!#REF!</f>
        <v>#REF!</v>
      </c>
      <c r="AG241" s="324" t="e">
        <f>+'8_MP'!#REF!</f>
        <v>#REF!</v>
      </c>
      <c r="AH241" s="324" t="e">
        <f>+'8_MP'!#REF!</f>
        <v>#REF!</v>
      </c>
      <c r="AI241" s="324" t="e">
        <f>+'8_MP'!#REF!</f>
        <v>#REF!</v>
      </c>
      <c r="AJ241" s="324" t="e">
        <f>+'8_MP'!#REF!</f>
        <v>#REF!</v>
      </c>
      <c r="AK241" s="324" t="e">
        <f>+'8_MP'!#REF!</f>
        <v>#REF!</v>
      </c>
      <c r="AL241" s="324" t="e">
        <f>+'8_MP'!#REF!</f>
        <v>#REF!</v>
      </c>
      <c r="AN241" s="324" t="e">
        <f>+'8_MP'!#REF!</f>
        <v>#REF!</v>
      </c>
      <c r="AO241" s="324" t="e">
        <f>+'8_MP'!#REF!</f>
        <v>#REF!</v>
      </c>
      <c r="AP241" s="324" t="e">
        <f>+'8_MP'!#REF!</f>
        <v>#REF!</v>
      </c>
      <c r="AQ241" s="324" t="e">
        <f>+'8_MP'!#REF!</f>
        <v>#REF!</v>
      </c>
      <c r="AR241" s="324" t="e">
        <f>+'8_MP'!#REF!</f>
        <v>#REF!</v>
      </c>
      <c r="AS241" s="324" t="e">
        <f>+'8_MP'!#REF!</f>
        <v>#REF!</v>
      </c>
      <c r="AT241" s="324" t="e">
        <f>+'8_MP'!#REF!</f>
        <v>#REF!</v>
      </c>
      <c r="AU241" s="324" t="e">
        <f>+'8_MP'!#REF!</f>
        <v>#REF!</v>
      </c>
    </row>
    <row r="242" spans="1:47" ht="14.25" customHeight="1" outlineLevel="1" x14ac:dyDescent="0.35">
      <c r="A242" s="89" t="e">
        <f>+'8_MP'!#REF!</f>
        <v>#REF!</v>
      </c>
      <c r="B242" s="91" t="e">
        <f>+'8_MP'!#REF!</f>
        <v>#REF!</v>
      </c>
      <c r="C242" s="98" t="e">
        <f>+'8_MP'!#REF!</f>
        <v>#REF!</v>
      </c>
      <c r="D242" s="98"/>
      <c r="E242" s="98"/>
      <c r="F242" s="98"/>
      <c r="G242" s="98"/>
      <c r="H242" s="98"/>
      <c r="I242" s="98"/>
      <c r="J242" s="98">
        <f t="shared" si="143"/>
        <v>0</v>
      </c>
      <c r="K242" s="98"/>
      <c r="L242" s="98"/>
      <c r="M242" s="98"/>
      <c r="N242" s="98"/>
      <c r="O242" s="98"/>
      <c r="P242" s="98"/>
      <c r="Q242" s="98"/>
      <c r="R242" s="98"/>
      <c r="S242" s="98"/>
      <c r="T242" s="98"/>
      <c r="U242" s="98"/>
      <c r="V242" s="98" t="e">
        <f>+$C$242*40%</f>
        <v>#REF!</v>
      </c>
      <c r="W242" s="98" t="e">
        <f t="shared" si="136"/>
        <v>#REF!</v>
      </c>
      <c r="X242" s="98" t="e">
        <f>+'8_MP'!#REF!</f>
        <v>#REF!</v>
      </c>
      <c r="Y242" s="98" t="e">
        <f>+'8_MP'!#REF!</f>
        <v>#REF!</v>
      </c>
      <c r="Z242" s="98" t="e">
        <f>+'8_MP'!#REF!</f>
        <v>#REF!</v>
      </c>
      <c r="AA242" s="98" t="e">
        <f>+'8_MP'!#REF!</f>
        <v>#REF!</v>
      </c>
      <c r="AB242" s="98" t="e">
        <f>+'8_MP'!#REF!</f>
        <v>#REF!</v>
      </c>
      <c r="AC242" s="98" t="e">
        <f>+'8_MP'!#REF!</f>
        <v>#REF!</v>
      </c>
      <c r="AE242" s="98" t="e">
        <f>+'8_MP'!#REF!</f>
        <v>#REF!</v>
      </c>
      <c r="AF242" s="98" t="e">
        <f>+'8_MP'!#REF!</f>
        <v>#REF!</v>
      </c>
      <c r="AG242" s="98" t="e">
        <f>+'8_MP'!#REF!</f>
        <v>#REF!</v>
      </c>
      <c r="AH242" s="98" t="e">
        <f>+'8_MP'!#REF!</f>
        <v>#REF!</v>
      </c>
      <c r="AI242" s="98" t="e">
        <f>+'8_MP'!#REF!</f>
        <v>#REF!</v>
      </c>
      <c r="AJ242" s="98" t="e">
        <f>+'8_MP'!#REF!</f>
        <v>#REF!</v>
      </c>
      <c r="AK242" s="98" t="e">
        <f>+'8_MP'!#REF!</f>
        <v>#REF!</v>
      </c>
      <c r="AL242" s="98" t="e">
        <f>+'8_MP'!#REF!</f>
        <v>#REF!</v>
      </c>
      <c r="AN242" s="98" t="e">
        <f>+'8_MP'!#REF!</f>
        <v>#REF!</v>
      </c>
      <c r="AO242" s="98" t="e">
        <f>+'8_MP'!#REF!</f>
        <v>#REF!</v>
      </c>
      <c r="AP242" s="98" t="e">
        <f>+'8_MP'!#REF!</f>
        <v>#REF!</v>
      </c>
      <c r="AQ242" s="98" t="e">
        <f>+'8_MP'!#REF!</f>
        <v>#REF!</v>
      </c>
      <c r="AR242" s="98" t="e">
        <f>+'8_MP'!#REF!</f>
        <v>#REF!</v>
      </c>
      <c r="AS242" s="98" t="e">
        <f>+'8_MP'!#REF!</f>
        <v>#REF!</v>
      </c>
      <c r="AT242" s="98" t="e">
        <f>+'8_MP'!#REF!</f>
        <v>#REF!</v>
      </c>
      <c r="AU242" s="98" t="e">
        <f>+'8_MP'!#REF!</f>
        <v>#REF!</v>
      </c>
    </row>
    <row r="243" spans="1:47" ht="14.25" customHeight="1" outlineLevel="1" x14ac:dyDescent="0.35">
      <c r="A243" s="89" t="e">
        <f>+'8_MP'!#REF!</f>
        <v>#REF!</v>
      </c>
      <c r="B243" s="91" t="e">
        <f>+'8_MP'!#REF!</f>
        <v>#REF!</v>
      </c>
      <c r="C243" s="98" t="e">
        <f>+'8_MP'!#REF!</f>
        <v>#REF!</v>
      </c>
      <c r="D243" s="98"/>
      <c r="E243" s="98"/>
      <c r="F243" s="98"/>
      <c r="G243" s="98"/>
      <c r="H243" s="98"/>
      <c r="I243" s="98"/>
      <c r="J243" s="98">
        <f t="shared" si="143"/>
        <v>0</v>
      </c>
      <c r="K243" s="98"/>
      <c r="L243" s="98"/>
      <c r="M243" s="98"/>
      <c r="N243" s="98"/>
      <c r="O243" s="98"/>
      <c r="P243" s="98"/>
      <c r="Q243" s="98"/>
      <c r="R243" s="98"/>
      <c r="S243" s="98"/>
      <c r="T243" s="98"/>
      <c r="U243" s="98"/>
      <c r="V243" s="98" t="e">
        <f>+$C$243*40%</f>
        <v>#REF!</v>
      </c>
      <c r="W243" s="98" t="e">
        <f t="shared" si="136"/>
        <v>#REF!</v>
      </c>
      <c r="X243" s="98" t="e">
        <f>+'8_MP'!#REF!</f>
        <v>#REF!</v>
      </c>
      <c r="Y243" s="98" t="e">
        <f>+'8_MP'!#REF!</f>
        <v>#REF!</v>
      </c>
      <c r="Z243" s="98" t="e">
        <f>+'8_MP'!#REF!</f>
        <v>#REF!</v>
      </c>
      <c r="AA243" s="98" t="e">
        <f>+'8_MP'!#REF!</f>
        <v>#REF!</v>
      </c>
      <c r="AB243" s="98" t="e">
        <f>+'8_MP'!#REF!</f>
        <v>#REF!</v>
      </c>
      <c r="AC243" s="98" t="e">
        <f>+'8_MP'!#REF!</f>
        <v>#REF!</v>
      </c>
      <c r="AE243" s="98" t="e">
        <f>+'8_MP'!#REF!</f>
        <v>#REF!</v>
      </c>
      <c r="AF243" s="98" t="e">
        <f>+'8_MP'!#REF!</f>
        <v>#REF!</v>
      </c>
      <c r="AG243" s="98" t="e">
        <f>+'8_MP'!#REF!</f>
        <v>#REF!</v>
      </c>
      <c r="AH243" s="98" t="e">
        <f>+'8_MP'!#REF!</f>
        <v>#REF!</v>
      </c>
      <c r="AI243" s="98" t="e">
        <f>+'8_MP'!#REF!</f>
        <v>#REF!</v>
      </c>
      <c r="AJ243" s="98" t="e">
        <f>+'8_MP'!#REF!</f>
        <v>#REF!</v>
      </c>
      <c r="AK243" s="98" t="e">
        <f>+'8_MP'!#REF!</f>
        <v>#REF!</v>
      </c>
      <c r="AL243" s="98" t="e">
        <f>+'8_MP'!#REF!</f>
        <v>#REF!</v>
      </c>
      <c r="AN243" s="98" t="e">
        <f>+'8_MP'!#REF!</f>
        <v>#REF!</v>
      </c>
      <c r="AO243" s="98" t="e">
        <f>+'8_MP'!#REF!</f>
        <v>#REF!</v>
      </c>
      <c r="AP243" s="98" t="e">
        <f>+'8_MP'!#REF!</f>
        <v>#REF!</v>
      </c>
      <c r="AQ243" s="98" t="e">
        <f>+'8_MP'!#REF!</f>
        <v>#REF!</v>
      </c>
      <c r="AR243" s="98" t="e">
        <f>+'8_MP'!#REF!</f>
        <v>#REF!</v>
      </c>
      <c r="AS243" s="98" t="e">
        <f>+'8_MP'!#REF!</f>
        <v>#REF!</v>
      </c>
      <c r="AT243" s="98" t="e">
        <f>+'8_MP'!#REF!</f>
        <v>#REF!</v>
      </c>
      <c r="AU243" s="98" t="e">
        <f>+'8_MP'!#REF!</f>
        <v>#REF!</v>
      </c>
    </row>
    <row r="244" spans="1:47" ht="14.25" customHeight="1" outlineLevel="1" x14ac:dyDescent="0.35">
      <c r="A244" s="89" t="e">
        <f>+'8_MP'!#REF!</f>
        <v>#REF!</v>
      </c>
      <c r="B244" s="91" t="e">
        <f>+'8_MP'!#REF!</f>
        <v>#REF!</v>
      </c>
      <c r="C244" s="98" t="e">
        <f>+'8_MP'!#REF!</f>
        <v>#REF!</v>
      </c>
      <c r="D244" s="98"/>
      <c r="E244" s="98"/>
      <c r="F244" s="98"/>
      <c r="G244" s="98"/>
      <c r="H244" s="98"/>
      <c r="I244" s="98"/>
      <c r="J244" s="98">
        <f t="shared" si="143"/>
        <v>0</v>
      </c>
      <c r="K244" s="98"/>
      <c r="L244" s="98"/>
      <c r="M244" s="98"/>
      <c r="N244" s="98"/>
      <c r="O244" s="98"/>
      <c r="P244" s="98"/>
      <c r="Q244" s="98"/>
      <c r="R244" s="98"/>
      <c r="S244" s="98"/>
      <c r="T244" s="98"/>
      <c r="U244" s="98"/>
      <c r="V244" s="98" t="e">
        <f>+$C$244*40%</f>
        <v>#REF!</v>
      </c>
      <c r="W244" s="98" t="e">
        <f t="shared" si="136"/>
        <v>#REF!</v>
      </c>
      <c r="X244" s="98" t="e">
        <f>+'8_MP'!#REF!</f>
        <v>#REF!</v>
      </c>
      <c r="Y244" s="98" t="e">
        <f>+'8_MP'!#REF!</f>
        <v>#REF!</v>
      </c>
      <c r="Z244" s="98" t="e">
        <f>+'8_MP'!#REF!</f>
        <v>#REF!</v>
      </c>
      <c r="AA244" s="98" t="e">
        <f>+'8_MP'!#REF!</f>
        <v>#REF!</v>
      </c>
      <c r="AB244" s="98" t="e">
        <f>+'8_MP'!#REF!</f>
        <v>#REF!</v>
      </c>
      <c r="AC244" s="98" t="e">
        <f>+'8_MP'!#REF!</f>
        <v>#REF!</v>
      </c>
      <c r="AE244" s="98" t="e">
        <f>+'8_MP'!#REF!</f>
        <v>#REF!</v>
      </c>
      <c r="AF244" s="98" t="e">
        <f>+'8_MP'!#REF!</f>
        <v>#REF!</v>
      </c>
      <c r="AG244" s="98" t="e">
        <f>+'8_MP'!#REF!</f>
        <v>#REF!</v>
      </c>
      <c r="AH244" s="98" t="e">
        <f>+'8_MP'!#REF!</f>
        <v>#REF!</v>
      </c>
      <c r="AI244" s="98" t="e">
        <f>+'8_MP'!#REF!</f>
        <v>#REF!</v>
      </c>
      <c r="AJ244" s="98" t="e">
        <f>+'8_MP'!#REF!</f>
        <v>#REF!</v>
      </c>
      <c r="AK244" s="98" t="e">
        <f>+'8_MP'!#REF!</f>
        <v>#REF!</v>
      </c>
      <c r="AL244" s="98" t="e">
        <f>+'8_MP'!#REF!</f>
        <v>#REF!</v>
      </c>
      <c r="AN244" s="98" t="e">
        <f>+'8_MP'!#REF!</f>
        <v>#REF!</v>
      </c>
      <c r="AO244" s="98" t="e">
        <f>+'8_MP'!#REF!</f>
        <v>#REF!</v>
      </c>
      <c r="AP244" s="98" t="e">
        <f>+'8_MP'!#REF!</f>
        <v>#REF!</v>
      </c>
      <c r="AQ244" s="98" t="e">
        <f>+'8_MP'!#REF!</f>
        <v>#REF!</v>
      </c>
      <c r="AR244" s="98" t="e">
        <f>+'8_MP'!#REF!</f>
        <v>#REF!</v>
      </c>
      <c r="AS244" s="98" t="e">
        <f>+'8_MP'!#REF!</f>
        <v>#REF!</v>
      </c>
      <c r="AT244" s="98" t="e">
        <f>+'8_MP'!#REF!</f>
        <v>#REF!</v>
      </c>
      <c r="AU244" s="98" t="e">
        <f>+'8_MP'!#REF!</f>
        <v>#REF!</v>
      </c>
    </row>
    <row r="245" spans="1:47" ht="14.25" customHeight="1" outlineLevel="1" x14ac:dyDescent="0.35">
      <c r="A245" s="322" t="e">
        <f>+'8_MP'!#REF!</f>
        <v>#REF!</v>
      </c>
      <c r="B245" s="323" t="e">
        <f>+'8_MP'!#REF!</f>
        <v>#REF!</v>
      </c>
      <c r="C245" s="336" t="e">
        <f>+'8_MP'!#REF!</f>
        <v>#REF!</v>
      </c>
      <c r="D245" s="324">
        <f t="shared" ref="D245:I245" si="164">SUM(D246:D247)</f>
        <v>0</v>
      </c>
      <c r="E245" s="324">
        <f t="shared" si="164"/>
        <v>0</v>
      </c>
      <c r="F245" s="324">
        <f t="shared" si="164"/>
        <v>0</v>
      </c>
      <c r="G245" s="324">
        <f t="shared" si="164"/>
        <v>0</v>
      </c>
      <c r="H245" s="324">
        <f t="shared" si="164"/>
        <v>0</v>
      </c>
      <c r="I245" s="324">
        <f t="shared" si="164"/>
        <v>0</v>
      </c>
      <c r="J245" s="324">
        <f t="shared" si="143"/>
        <v>0</v>
      </c>
      <c r="K245" s="324">
        <f t="shared" ref="K245:V245" si="165">SUM(K246:K247)</f>
        <v>0</v>
      </c>
      <c r="L245" s="324">
        <f t="shared" si="165"/>
        <v>0</v>
      </c>
      <c r="M245" s="324">
        <f t="shared" si="165"/>
        <v>0</v>
      </c>
      <c r="N245" s="324">
        <f t="shared" si="165"/>
        <v>0</v>
      </c>
      <c r="O245" s="324">
        <f t="shared" si="165"/>
        <v>0</v>
      </c>
      <c r="P245" s="324">
        <f t="shared" si="165"/>
        <v>0</v>
      </c>
      <c r="Q245" s="324">
        <f t="shared" si="165"/>
        <v>0</v>
      </c>
      <c r="R245" s="324">
        <f t="shared" si="165"/>
        <v>0</v>
      </c>
      <c r="S245" s="324">
        <f t="shared" si="165"/>
        <v>0</v>
      </c>
      <c r="T245" s="324">
        <f t="shared" si="165"/>
        <v>0</v>
      </c>
      <c r="U245" s="324">
        <f t="shared" si="165"/>
        <v>0</v>
      </c>
      <c r="V245" s="324">
        <f t="shared" si="165"/>
        <v>0</v>
      </c>
      <c r="W245" s="324">
        <f t="shared" si="136"/>
        <v>0</v>
      </c>
      <c r="X245" s="324" t="e">
        <f>+'8_MP'!#REF!</f>
        <v>#REF!</v>
      </c>
      <c r="Y245" s="324" t="e">
        <f>+'8_MP'!#REF!</f>
        <v>#REF!</v>
      </c>
      <c r="Z245" s="324" t="e">
        <f>+'8_MP'!#REF!</f>
        <v>#REF!</v>
      </c>
      <c r="AA245" s="324" t="e">
        <f>+'8_MP'!#REF!</f>
        <v>#REF!</v>
      </c>
      <c r="AB245" s="324" t="e">
        <f>+'8_MP'!#REF!</f>
        <v>#REF!</v>
      </c>
      <c r="AC245" s="324" t="e">
        <f>+'8_MP'!#REF!</f>
        <v>#REF!</v>
      </c>
      <c r="AE245" s="324" t="e">
        <f>+'8_MP'!#REF!</f>
        <v>#REF!</v>
      </c>
      <c r="AF245" s="324" t="e">
        <f>+'8_MP'!#REF!</f>
        <v>#REF!</v>
      </c>
      <c r="AG245" s="324" t="e">
        <f>+'8_MP'!#REF!</f>
        <v>#REF!</v>
      </c>
      <c r="AH245" s="324" t="e">
        <f>+'8_MP'!#REF!</f>
        <v>#REF!</v>
      </c>
      <c r="AI245" s="324" t="e">
        <f>+'8_MP'!#REF!</f>
        <v>#REF!</v>
      </c>
      <c r="AJ245" s="324" t="e">
        <f>+'8_MP'!#REF!</f>
        <v>#REF!</v>
      </c>
      <c r="AK245" s="324" t="e">
        <f>+'8_MP'!#REF!</f>
        <v>#REF!</v>
      </c>
      <c r="AL245" s="324" t="e">
        <f>+'8_MP'!#REF!</f>
        <v>#REF!</v>
      </c>
      <c r="AN245" s="324" t="e">
        <f>+'8_MP'!#REF!</f>
        <v>#REF!</v>
      </c>
      <c r="AO245" s="324" t="e">
        <f>+'8_MP'!#REF!</f>
        <v>#REF!</v>
      </c>
      <c r="AP245" s="324" t="e">
        <f>+'8_MP'!#REF!</f>
        <v>#REF!</v>
      </c>
      <c r="AQ245" s="324" t="e">
        <f>+'8_MP'!#REF!</f>
        <v>#REF!</v>
      </c>
      <c r="AR245" s="324" t="e">
        <f>+'8_MP'!#REF!</f>
        <v>#REF!</v>
      </c>
      <c r="AS245" s="324" t="e">
        <f>+'8_MP'!#REF!</f>
        <v>#REF!</v>
      </c>
      <c r="AT245" s="324" t="e">
        <f>+'8_MP'!#REF!</f>
        <v>#REF!</v>
      </c>
      <c r="AU245" s="324" t="e">
        <f>+'8_MP'!#REF!</f>
        <v>#REF!</v>
      </c>
    </row>
    <row r="246" spans="1:47" ht="14.25" customHeight="1" outlineLevel="1" x14ac:dyDescent="0.35">
      <c r="A246" s="89" t="e">
        <f>+'8_MP'!#REF!</f>
        <v>#REF!</v>
      </c>
      <c r="B246" s="91" t="e">
        <f>+'8_MP'!#REF!</f>
        <v>#REF!</v>
      </c>
      <c r="C246" s="98" t="e">
        <f>+'8_MP'!#REF!</f>
        <v>#REF!</v>
      </c>
      <c r="D246" s="98"/>
      <c r="E246" s="98"/>
      <c r="F246" s="98"/>
      <c r="G246" s="98"/>
      <c r="H246" s="98"/>
      <c r="I246" s="98"/>
      <c r="J246" s="98">
        <f t="shared" si="143"/>
        <v>0</v>
      </c>
      <c r="K246" s="98"/>
      <c r="L246" s="98"/>
      <c r="M246" s="98"/>
      <c r="N246" s="98"/>
      <c r="O246" s="98"/>
      <c r="P246" s="98"/>
      <c r="Q246" s="98"/>
      <c r="R246" s="98"/>
      <c r="S246" s="98"/>
      <c r="T246" s="98"/>
      <c r="U246" s="98"/>
      <c r="V246" s="98"/>
      <c r="W246" s="98">
        <f t="shared" si="136"/>
        <v>0</v>
      </c>
      <c r="X246" s="98" t="e">
        <f>+'8_MP'!#REF!</f>
        <v>#REF!</v>
      </c>
      <c r="Y246" s="98" t="e">
        <f>+'8_MP'!#REF!</f>
        <v>#REF!</v>
      </c>
      <c r="Z246" s="98" t="e">
        <f>+'8_MP'!#REF!</f>
        <v>#REF!</v>
      </c>
      <c r="AA246" s="98" t="e">
        <f>+'8_MP'!#REF!</f>
        <v>#REF!</v>
      </c>
      <c r="AB246" s="98" t="e">
        <f>+'8_MP'!#REF!</f>
        <v>#REF!</v>
      </c>
      <c r="AC246" s="98" t="e">
        <f>+'8_MP'!#REF!</f>
        <v>#REF!</v>
      </c>
      <c r="AE246" s="98" t="e">
        <f>+'8_MP'!#REF!</f>
        <v>#REF!</v>
      </c>
      <c r="AF246" s="98" t="e">
        <f>+'8_MP'!#REF!</f>
        <v>#REF!</v>
      </c>
      <c r="AG246" s="98" t="e">
        <f>+'8_MP'!#REF!</f>
        <v>#REF!</v>
      </c>
      <c r="AH246" s="98" t="e">
        <f>+'8_MP'!#REF!</f>
        <v>#REF!</v>
      </c>
      <c r="AI246" s="98" t="e">
        <f>+'8_MP'!#REF!</f>
        <v>#REF!</v>
      </c>
      <c r="AJ246" s="98" t="e">
        <f>+'8_MP'!#REF!</f>
        <v>#REF!</v>
      </c>
      <c r="AK246" s="98" t="e">
        <f>+'8_MP'!#REF!</f>
        <v>#REF!</v>
      </c>
      <c r="AL246" s="98" t="e">
        <f>+'8_MP'!#REF!</f>
        <v>#REF!</v>
      </c>
      <c r="AN246" s="98" t="e">
        <f>+'8_MP'!#REF!</f>
        <v>#REF!</v>
      </c>
      <c r="AO246" s="98" t="e">
        <f>+'8_MP'!#REF!</f>
        <v>#REF!</v>
      </c>
      <c r="AP246" s="98" t="e">
        <f>+'8_MP'!#REF!</f>
        <v>#REF!</v>
      </c>
      <c r="AQ246" s="98" t="e">
        <f>+'8_MP'!#REF!</f>
        <v>#REF!</v>
      </c>
      <c r="AR246" s="98" t="e">
        <f>+'8_MP'!#REF!</f>
        <v>#REF!</v>
      </c>
      <c r="AS246" s="98" t="e">
        <f>+'8_MP'!#REF!</f>
        <v>#REF!</v>
      </c>
      <c r="AT246" s="98" t="e">
        <f>+'8_MP'!#REF!</f>
        <v>#REF!</v>
      </c>
      <c r="AU246" s="98" t="e">
        <f>+'8_MP'!#REF!</f>
        <v>#REF!</v>
      </c>
    </row>
    <row r="247" spans="1:47" ht="14.25" customHeight="1" outlineLevel="1" x14ac:dyDescent="0.35">
      <c r="A247" s="89" t="e">
        <f>+'8_MP'!#REF!</f>
        <v>#REF!</v>
      </c>
      <c r="B247" s="91" t="e">
        <f>+'8_MP'!#REF!</f>
        <v>#REF!</v>
      </c>
      <c r="C247" s="98" t="e">
        <f>+'8_MP'!#REF!</f>
        <v>#REF!</v>
      </c>
      <c r="D247" s="98"/>
      <c r="E247" s="98"/>
      <c r="F247" s="98"/>
      <c r="G247" s="98"/>
      <c r="H247" s="98"/>
      <c r="I247" s="98"/>
      <c r="J247" s="98">
        <f t="shared" si="143"/>
        <v>0</v>
      </c>
      <c r="K247" s="98"/>
      <c r="L247" s="98"/>
      <c r="M247" s="98"/>
      <c r="N247" s="98"/>
      <c r="O247" s="98"/>
      <c r="P247" s="98"/>
      <c r="Q247" s="98"/>
      <c r="R247" s="98"/>
      <c r="S247" s="98"/>
      <c r="T247" s="98"/>
      <c r="U247" s="98"/>
      <c r="V247" s="98"/>
      <c r="W247" s="98">
        <f t="shared" si="136"/>
        <v>0</v>
      </c>
      <c r="X247" s="98" t="e">
        <f>+'8_MP'!#REF!</f>
        <v>#REF!</v>
      </c>
      <c r="Y247" s="98" t="e">
        <f>+'8_MP'!#REF!</f>
        <v>#REF!</v>
      </c>
      <c r="Z247" s="98" t="e">
        <f>+'8_MP'!#REF!</f>
        <v>#REF!</v>
      </c>
      <c r="AA247" s="98" t="e">
        <f>+'8_MP'!#REF!</f>
        <v>#REF!</v>
      </c>
      <c r="AB247" s="98" t="e">
        <f>+'8_MP'!#REF!</f>
        <v>#REF!</v>
      </c>
      <c r="AC247" s="98" t="e">
        <f>+'8_MP'!#REF!</f>
        <v>#REF!</v>
      </c>
      <c r="AE247" s="98" t="e">
        <f>+'8_MP'!#REF!</f>
        <v>#REF!</v>
      </c>
      <c r="AF247" s="98" t="e">
        <f>+'8_MP'!#REF!</f>
        <v>#REF!</v>
      </c>
      <c r="AG247" s="98" t="e">
        <f>+'8_MP'!#REF!</f>
        <v>#REF!</v>
      </c>
      <c r="AH247" s="98" t="e">
        <f>+'8_MP'!#REF!</f>
        <v>#REF!</v>
      </c>
      <c r="AI247" s="98" t="e">
        <f>+'8_MP'!#REF!</f>
        <v>#REF!</v>
      </c>
      <c r="AJ247" s="98" t="e">
        <f>+'8_MP'!#REF!</f>
        <v>#REF!</v>
      </c>
      <c r="AK247" s="98" t="e">
        <f>+'8_MP'!#REF!</f>
        <v>#REF!</v>
      </c>
      <c r="AL247" s="98" t="e">
        <f>+'8_MP'!#REF!</f>
        <v>#REF!</v>
      </c>
      <c r="AN247" s="98" t="e">
        <f>+'8_MP'!#REF!</f>
        <v>#REF!</v>
      </c>
      <c r="AO247" s="98" t="e">
        <f>+'8_MP'!#REF!</f>
        <v>#REF!</v>
      </c>
      <c r="AP247" s="98" t="e">
        <f>+'8_MP'!#REF!</f>
        <v>#REF!</v>
      </c>
      <c r="AQ247" s="98" t="e">
        <f>+'8_MP'!#REF!</f>
        <v>#REF!</v>
      </c>
      <c r="AR247" s="98" t="e">
        <f>+'8_MP'!#REF!</f>
        <v>#REF!</v>
      </c>
      <c r="AS247" s="98" t="e">
        <f>+'8_MP'!#REF!</f>
        <v>#REF!</v>
      </c>
      <c r="AT247" s="98" t="e">
        <f>+'8_MP'!#REF!</f>
        <v>#REF!</v>
      </c>
      <c r="AU247" s="98" t="e">
        <f>+'8_MP'!#REF!</f>
        <v>#REF!</v>
      </c>
    </row>
    <row r="248" spans="1:47" ht="14.25" customHeight="1" outlineLevel="1" x14ac:dyDescent="0.35">
      <c r="A248" s="326" t="e">
        <f>+'8_MP'!#REF!</f>
        <v>#REF!</v>
      </c>
      <c r="B248" s="327" t="e">
        <f>+'8_MP'!#REF!</f>
        <v>#REF!</v>
      </c>
      <c r="C248" s="328" t="e">
        <f>+'8_MP'!#REF!</f>
        <v>#REF!</v>
      </c>
      <c r="D248" s="328">
        <f t="shared" ref="D248:I248" si="166">+D249+D253</f>
        <v>0</v>
      </c>
      <c r="E248" s="328">
        <f t="shared" si="166"/>
        <v>0</v>
      </c>
      <c r="F248" s="328">
        <f t="shared" si="166"/>
        <v>0</v>
      </c>
      <c r="G248" s="328">
        <f t="shared" si="166"/>
        <v>0</v>
      </c>
      <c r="H248" s="328">
        <f t="shared" si="166"/>
        <v>0</v>
      </c>
      <c r="I248" s="328">
        <f t="shared" si="166"/>
        <v>0</v>
      </c>
      <c r="J248" s="328">
        <f t="shared" si="143"/>
        <v>0</v>
      </c>
      <c r="K248" s="328">
        <f t="shared" ref="K248:V248" si="167">+K249+K253</f>
        <v>0</v>
      </c>
      <c r="L248" s="328">
        <f t="shared" si="167"/>
        <v>0</v>
      </c>
      <c r="M248" s="328">
        <f t="shared" si="167"/>
        <v>0</v>
      </c>
      <c r="N248" s="328">
        <f t="shared" si="167"/>
        <v>0</v>
      </c>
      <c r="O248" s="328">
        <f t="shared" si="167"/>
        <v>0</v>
      </c>
      <c r="P248" s="328">
        <f t="shared" si="167"/>
        <v>0</v>
      </c>
      <c r="Q248" s="328">
        <f t="shared" si="167"/>
        <v>0</v>
      </c>
      <c r="R248" s="328">
        <f t="shared" si="167"/>
        <v>0</v>
      </c>
      <c r="S248" s="328">
        <f t="shared" si="167"/>
        <v>0</v>
      </c>
      <c r="T248" s="328">
        <f t="shared" si="167"/>
        <v>0</v>
      </c>
      <c r="U248" s="328">
        <f t="shared" si="167"/>
        <v>0</v>
      </c>
      <c r="V248" s="328" t="e">
        <f t="shared" si="167"/>
        <v>#REF!</v>
      </c>
      <c r="W248" s="328" t="e">
        <f t="shared" si="136"/>
        <v>#REF!</v>
      </c>
      <c r="X248" s="328" t="e">
        <f>+'8_MP'!#REF!</f>
        <v>#REF!</v>
      </c>
      <c r="Y248" s="328" t="e">
        <f>+'8_MP'!#REF!</f>
        <v>#REF!</v>
      </c>
      <c r="Z248" s="328" t="e">
        <f>+'8_MP'!#REF!</f>
        <v>#REF!</v>
      </c>
      <c r="AA248" s="328" t="e">
        <f>+'8_MP'!#REF!</f>
        <v>#REF!</v>
      </c>
      <c r="AB248" s="328" t="e">
        <f>+'8_MP'!#REF!</f>
        <v>#REF!</v>
      </c>
      <c r="AC248" s="328" t="e">
        <f>+'8_MP'!#REF!</f>
        <v>#REF!</v>
      </c>
      <c r="AE248" s="328" t="e">
        <f>+'8_MP'!#REF!</f>
        <v>#REF!</v>
      </c>
      <c r="AF248" s="328" t="e">
        <f>+'8_MP'!#REF!</f>
        <v>#REF!</v>
      </c>
      <c r="AG248" s="328" t="e">
        <f>+'8_MP'!#REF!</f>
        <v>#REF!</v>
      </c>
      <c r="AH248" s="328" t="e">
        <f>+'8_MP'!#REF!</f>
        <v>#REF!</v>
      </c>
      <c r="AI248" s="328" t="e">
        <f>+'8_MP'!#REF!</f>
        <v>#REF!</v>
      </c>
      <c r="AJ248" s="328" t="e">
        <f>+'8_MP'!#REF!</f>
        <v>#REF!</v>
      </c>
      <c r="AK248" s="328" t="e">
        <f>+'8_MP'!#REF!</f>
        <v>#REF!</v>
      </c>
      <c r="AL248" s="328" t="e">
        <f>+'8_MP'!#REF!</f>
        <v>#REF!</v>
      </c>
      <c r="AN248" s="328" t="e">
        <f>+'8_MP'!#REF!</f>
        <v>#REF!</v>
      </c>
      <c r="AO248" s="328" t="e">
        <f>+'8_MP'!#REF!</f>
        <v>#REF!</v>
      </c>
      <c r="AP248" s="328" t="e">
        <f>+'8_MP'!#REF!</f>
        <v>#REF!</v>
      </c>
      <c r="AQ248" s="328" t="e">
        <f>+'8_MP'!#REF!</f>
        <v>#REF!</v>
      </c>
      <c r="AR248" s="328" t="e">
        <f>+'8_MP'!#REF!</f>
        <v>#REF!</v>
      </c>
      <c r="AS248" s="328" t="e">
        <f>+'8_MP'!#REF!</f>
        <v>#REF!</v>
      </c>
      <c r="AT248" s="328" t="e">
        <f>+'8_MP'!#REF!</f>
        <v>#REF!</v>
      </c>
      <c r="AU248" s="328" t="e">
        <f>+'8_MP'!#REF!</f>
        <v>#REF!</v>
      </c>
    </row>
    <row r="249" spans="1:47" ht="14.25" customHeight="1" outlineLevel="1" x14ac:dyDescent="0.35">
      <c r="A249" s="322" t="e">
        <f>+'8_MP'!#REF!</f>
        <v>#REF!</v>
      </c>
      <c r="B249" s="323" t="e">
        <f>+'8_MP'!#REF!</f>
        <v>#REF!</v>
      </c>
      <c r="C249" s="336" t="e">
        <f>+'8_MP'!#REF!</f>
        <v>#REF!</v>
      </c>
      <c r="D249" s="324">
        <f t="shared" ref="D249:I249" si="168">SUM(D250:D252)</f>
        <v>0</v>
      </c>
      <c r="E249" s="324">
        <f t="shared" si="168"/>
        <v>0</v>
      </c>
      <c r="F249" s="324">
        <f t="shared" si="168"/>
        <v>0</v>
      </c>
      <c r="G249" s="324">
        <f t="shared" si="168"/>
        <v>0</v>
      </c>
      <c r="H249" s="324">
        <f t="shared" si="168"/>
        <v>0</v>
      </c>
      <c r="I249" s="324">
        <f t="shared" si="168"/>
        <v>0</v>
      </c>
      <c r="J249" s="324">
        <f t="shared" si="143"/>
        <v>0</v>
      </c>
      <c r="K249" s="324">
        <f t="shared" ref="K249:V249" si="169">SUM(K250:K252)</f>
        <v>0</v>
      </c>
      <c r="L249" s="324">
        <f t="shared" si="169"/>
        <v>0</v>
      </c>
      <c r="M249" s="324">
        <f t="shared" si="169"/>
        <v>0</v>
      </c>
      <c r="N249" s="324">
        <f t="shared" si="169"/>
        <v>0</v>
      </c>
      <c r="O249" s="324">
        <f t="shared" si="169"/>
        <v>0</v>
      </c>
      <c r="P249" s="324">
        <f t="shared" si="169"/>
        <v>0</v>
      </c>
      <c r="Q249" s="324">
        <f t="shared" si="169"/>
        <v>0</v>
      </c>
      <c r="R249" s="324">
        <f t="shared" si="169"/>
        <v>0</v>
      </c>
      <c r="S249" s="324">
        <f t="shared" si="169"/>
        <v>0</v>
      </c>
      <c r="T249" s="324">
        <f t="shared" si="169"/>
        <v>0</v>
      </c>
      <c r="U249" s="324">
        <f t="shared" si="169"/>
        <v>0</v>
      </c>
      <c r="V249" s="324" t="e">
        <f t="shared" si="169"/>
        <v>#REF!</v>
      </c>
      <c r="W249" s="324" t="e">
        <f t="shared" si="136"/>
        <v>#REF!</v>
      </c>
      <c r="X249" s="324" t="e">
        <f>+'8_MP'!#REF!</f>
        <v>#REF!</v>
      </c>
      <c r="Y249" s="324" t="e">
        <f>+'8_MP'!#REF!</f>
        <v>#REF!</v>
      </c>
      <c r="Z249" s="324" t="e">
        <f>+'8_MP'!#REF!</f>
        <v>#REF!</v>
      </c>
      <c r="AA249" s="324" t="e">
        <f>+'8_MP'!#REF!</f>
        <v>#REF!</v>
      </c>
      <c r="AB249" s="324" t="e">
        <f>+'8_MP'!#REF!</f>
        <v>#REF!</v>
      </c>
      <c r="AC249" s="324" t="e">
        <f>+'8_MP'!#REF!</f>
        <v>#REF!</v>
      </c>
      <c r="AE249" s="324" t="e">
        <f>+'8_MP'!#REF!</f>
        <v>#REF!</v>
      </c>
      <c r="AF249" s="324" t="e">
        <f>+'8_MP'!#REF!</f>
        <v>#REF!</v>
      </c>
      <c r="AG249" s="324" t="e">
        <f>+'8_MP'!#REF!</f>
        <v>#REF!</v>
      </c>
      <c r="AH249" s="324" t="e">
        <f>+'8_MP'!#REF!</f>
        <v>#REF!</v>
      </c>
      <c r="AI249" s="324" t="e">
        <f>+'8_MP'!#REF!</f>
        <v>#REF!</v>
      </c>
      <c r="AJ249" s="324" t="e">
        <f>+'8_MP'!#REF!</f>
        <v>#REF!</v>
      </c>
      <c r="AK249" s="324" t="e">
        <f>+'8_MP'!#REF!</f>
        <v>#REF!</v>
      </c>
      <c r="AL249" s="324" t="e">
        <f>+'8_MP'!#REF!</f>
        <v>#REF!</v>
      </c>
      <c r="AN249" s="324" t="e">
        <f>+'8_MP'!#REF!</f>
        <v>#REF!</v>
      </c>
      <c r="AO249" s="324" t="e">
        <f>+'8_MP'!#REF!</f>
        <v>#REF!</v>
      </c>
      <c r="AP249" s="324" t="e">
        <f>+'8_MP'!#REF!</f>
        <v>#REF!</v>
      </c>
      <c r="AQ249" s="324" t="e">
        <f>+'8_MP'!#REF!</f>
        <v>#REF!</v>
      </c>
      <c r="AR249" s="324" t="e">
        <f>+'8_MP'!#REF!</f>
        <v>#REF!</v>
      </c>
      <c r="AS249" s="324" t="e">
        <f>+'8_MP'!#REF!</f>
        <v>#REF!</v>
      </c>
      <c r="AT249" s="324" t="e">
        <f>+'8_MP'!#REF!</f>
        <v>#REF!</v>
      </c>
      <c r="AU249" s="324" t="e">
        <f>+'8_MP'!#REF!</f>
        <v>#REF!</v>
      </c>
    </row>
    <row r="250" spans="1:47" ht="14.25" customHeight="1" outlineLevel="1" x14ac:dyDescent="0.35">
      <c r="A250" s="89" t="e">
        <f>+'8_MP'!#REF!</f>
        <v>#REF!</v>
      </c>
      <c r="B250" s="91" t="e">
        <f>+'8_MP'!#REF!</f>
        <v>#REF!</v>
      </c>
      <c r="C250" s="98" t="e">
        <f>+'8_MP'!#REF!</f>
        <v>#REF!</v>
      </c>
      <c r="D250" s="98"/>
      <c r="E250" s="98"/>
      <c r="F250" s="98"/>
      <c r="G250" s="98"/>
      <c r="H250" s="98"/>
      <c r="I250" s="98"/>
      <c r="J250" s="98">
        <f t="shared" ref="J250:J281" si="170">SUM(D250:I250)</f>
        <v>0</v>
      </c>
      <c r="K250" s="98"/>
      <c r="L250" s="98"/>
      <c r="M250" s="98"/>
      <c r="N250" s="98"/>
      <c r="O250" s="98"/>
      <c r="P250" s="98"/>
      <c r="Q250" s="98"/>
      <c r="R250" s="98"/>
      <c r="S250" s="98"/>
      <c r="T250" s="98"/>
      <c r="U250" s="98"/>
      <c r="V250" s="98" t="e">
        <f>+$C$250*40%</f>
        <v>#REF!</v>
      </c>
      <c r="W250" s="98" t="e">
        <f t="shared" si="136"/>
        <v>#REF!</v>
      </c>
      <c r="X250" s="98" t="e">
        <f>+'8_MP'!#REF!</f>
        <v>#REF!</v>
      </c>
      <c r="Y250" s="98" t="e">
        <f>+'8_MP'!#REF!</f>
        <v>#REF!</v>
      </c>
      <c r="Z250" s="98" t="e">
        <f>+'8_MP'!#REF!</f>
        <v>#REF!</v>
      </c>
      <c r="AA250" s="98" t="e">
        <f>+'8_MP'!#REF!</f>
        <v>#REF!</v>
      </c>
      <c r="AB250" s="98" t="e">
        <f>+'8_MP'!#REF!</f>
        <v>#REF!</v>
      </c>
      <c r="AC250" s="98" t="e">
        <f>+'8_MP'!#REF!</f>
        <v>#REF!</v>
      </c>
      <c r="AE250" s="98" t="e">
        <f>+'8_MP'!#REF!</f>
        <v>#REF!</v>
      </c>
      <c r="AF250" s="98" t="e">
        <f>+'8_MP'!#REF!</f>
        <v>#REF!</v>
      </c>
      <c r="AG250" s="98" t="e">
        <f>+'8_MP'!#REF!</f>
        <v>#REF!</v>
      </c>
      <c r="AH250" s="98" t="e">
        <f>+'8_MP'!#REF!</f>
        <v>#REF!</v>
      </c>
      <c r="AI250" s="98" t="e">
        <f>+'8_MP'!#REF!</f>
        <v>#REF!</v>
      </c>
      <c r="AJ250" s="98" t="e">
        <f>+'8_MP'!#REF!</f>
        <v>#REF!</v>
      </c>
      <c r="AK250" s="98" t="e">
        <f>+'8_MP'!#REF!</f>
        <v>#REF!</v>
      </c>
      <c r="AL250" s="98" t="e">
        <f>+'8_MP'!#REF!</f>
        <v>#REF!</v>
      </c>
      <c r="AN250" s="98" t="e">
        <f>+'8_MP'!#REF!</f>
        <v>#REF!</v>
      </c>
      <c r="AO250" s="98" t="e">
        <f>+'8_MP'!#REF!</f>
        <v>#REF!</v>
      </c>
      <c r="AP250" s="98" t="e">
        <f>+'8_MP'!#REF!</f>
        <v>#REF!</v>
      </c>
      <c r="AQ250" s="98" t="e">
        <f>+'8_MP'!#REF!</f>
        <v>#REF!</v>
      </c>
      <c r="AR250" s="98" t="e">
        <f>+'8_MP'!#REF!</f>
        <v>#REF!</v>
      </c>
      <c r="AS250" s="98" t="e">
        <f>+'8_MP'!#REF!</f>
        <v>#REF!</v>
      </c>
      <c r="AT250" s="98" t="e">
        <f>+'8_MP'!#REF!</f>
        <v>#REF!</v>
      </c>
      <c r="AU250" s="98" t="e">
        <f>+'8_MP'!#REF!</f>
        <v>#REF!</v>
      </c>
    </row>
    <row r="251" spans="1:47" ht="14.25" customHeight="1" outlineLevel="1" x14ac:dyDescent="0.35">
      <c r="A251" s="89" t="e">
        <f>+'8_MP'!#REF!</f>
        <v>#REF!</v>
      </c>
      <c r="B251" s="91" t="e">
        <f>+'8_MP'!#REF!</f>
        <v>#REF!</v>
      </c>
      <c r="C251" s="98" t="e">
        <f>+'8_MP'!#REF!</f>
        <v>#REF!</v>
      </c>
      <c r="D251" s="98"/>
      <c r="E251" s="98"/>
      <c r="F251" s="98"/>
      <c r="G251" s="98"/>
      <c r="H251" s="98"/>
      <c r="I251" s="98"/>
      <c r="J251" s="98">
        <f t="shared" si="170"/>
        <v>0</v>
      </c>
      <c r="K251" s="98"/>
      <c r="L251" s="98"/>
      <c r="M251" s="98"/>
      <c r="N251" s="98"/>
      <c r="O251" s="98"/>
      <c r="P251" s="98"/>
      <c r="Q251" s="98"/>
      <c r="R251" s="98"/>
      <c r="S251" s="98"/>
      <c r="T251" s="98"/>
      <c r="U251" s="98"/>
      <c r="V251" s="98" t="e">
        <f>+$C$251*40%</f>
        <v>#REF!</v>
      </c>
      <c r="W251" s="98" t="e">
        <f t="shared" si="136"/>
        <v>#REF!</v>
      </c>
      <c r="X251" s="98" t="e">
        <f>+'8_MP'!#REF!</f>
        <v>#REF!</v>
      </c>
      <c r="Y251" s="98" t="e">
        <f>+'8_MP'!#REF!</f>
        <v>#REF!</v>
      </c>
      <c r="Z251" s="98" t="e">
        <f>+'8_MP'!#REF!</f>
        <v>#REF!</v>
      </c>
      <c r="AA251" s="98" t="e">
        <f>+'8_MP'!#REF!</f>
        <v>#REF!</v>
      </c>
      <c r="AB251" s="98" t="e">
        <f>+'8_MP'!#REF!</f>
        <v>#REF!</v>
      </c>
      <c r="AC251" s="98" t="e">
        <f>+'8_MP'!#REF!</f>
        <v>#REF!</v>
      </c>
      <c r="AE251" s="98" t="e">
        <f>+'8_MP'!#REF!</f>
        <v>#REF!</v>
      </c>
      <c r="AF251" s="98" t="e">
        <f>+'8_MP'!#REF!</f>
        <v>#REF!</v>
      </c>
      <c r="AG251" s="98" t="e">
        <f>+'8_MP'!#REF!</f>
        <v>#REF!</v>
      </c>
      <c r="AH251" s="98" t="e">
        <f>+'8_MP'!#REF!</f>
        <v>#REF!</v>
      </c>
      <c r="AI251" s="98" t="e">
        <f>+'8_MP'!#REF!</f>
        <v>#REF!</v>
      </c>
      <c r="AJ251" s="98" t="e">
        <f>+'8_MP'!#REF!</f>
        <v>#REF!</v>
      </c>
      <c r="AK251" s="98" t="e">
        <f>+'8_MP'!#REF!</f>
        <v>#REF!</v>
      </c>
      <c r="AL251" s="98" t="e">
        <f>+'8_MP'!#REF!</f>
        <v>#REF!</v>
      </c>
      <c r="AN251" s="98" t="e">
        <f>+'8_MP'!#REF!</f>
        <v>#REF!</v>
      </c>
      <c r="AO251" s="98" t="e">
        <f>+'8_MP'!#REF!</f>
        <v>#REF!</v>
      </c>
      <c r="AP251" s="98" t="e">
        <f>+'8_MP'!#REF!</f>
        <v>#REF!</v>
      </c>
      <c r="AQ251" s="98" t="e">
        <f>+'8_MP'!#REF!</f>
        <v>#REF!</v>
      </c>
      <c r="AR251" s="98" t="e">
        <f>+'8_MP'!#REF!</f>
        <v>#REF!</v>
      </c>
      <c r="AS251" s="98" t="e">
        <f>+'8_MP'!#REF!</f>
        <v>#REF!</v>
      </c>
      <c r="AT251" s="98" t="e">
        <f>+'8_MP'!#REF!</f>
        <v>#REF!</v>
      </c>
      <c r="AU251" s="98" t="e">
        <f>+'8_MP'!#REF!</f>
        <v>#REF!</v>
      </c>
    </row>
    <row r="252" spans="1:47" ht="14.25" customHeight="1" outlineLevel="1" x14ac:dyDescent="0.35">
      <c r="A252" s="89" t="e">
        <f>+'8_MP'!#REF!</f>
        <v>#REF!</v>
      </c>
      <c r="B252" s="91" t="e">
        <f>+'8_MP'!#REF!</f>
        <v>#REF!</v>
      </c>
      <c r="C252" s="98" t="e">
        <f>+'8_MP'!#REF!</f>
        <v>#REF!</v>
      </c>
      <c r="D252" s="98"/>
      <c r="E252" s="98"/>
      <c r="F252" s="98"/>
      <c r="G252" s="98"/>
      <c r="H252" s="98"/>
      <c r="I252" s="98"/>
      <c r="J252" s="98">
        <f t="shared" si="170"/>
        <v>0</v>
      </c>
      <c r="K252" s="98"/>
      <c r="L252" s="98"/>
      <c r="M252" s="98"/>
      <c r="N252" s="98"/>
      <c r="O252" s="98"/>
      <c r="P252" s="98"/>
      <c r="Q252" s="98"/>
      <c r="R252" s="98"/>
      <c r="S252" s="98"/>
      <c r="T252" s="98"/>
      <c r="U252" s="98"/>
      <c r="V252" s="98" t="e">
        <f>+$C$252*40%</f>
        <v>#REF!</v>
      </c>
      <c r="W252" s="98" t="e">
        <f t="shared" si="136"/>
        <v>#REF!</v>
      </c>
      <c r="X252" s="98" t="e">
        <f>+'8_MP'!#REF!</f>
        <v>#REF!</v>
      </c>
      <c r="Y252" s="98" t="e">
        <f>+'8_MP'!#REF!</f>
        <v>#REF!</v>
      </c>
      <c r="Z252" s="98" t="e">
        <f>+'8_MP'!#REF!</f>
        <v>#REF!</v>
      </c>
      <c r="AA252" s="98" t="e">
        <f>+'8_MP'!#REF!</f>
        <v>#REF!</v>
      </c>
      <c r="AB252" s="98" t="e">
        <f>+'8_MP'!#REF!</f>
        <v>#REF!</v>
      </c>
      <c r="AC252" s="98" t="e">
        <f>+'8_MP'!#REF!</f>
        <v>#REF!</v>
      </c>
      <c r="AE252" s="98" t="e">
        <f>+'8_MP'!#REF!</f>
        <v>#REF!</v>
      </c>
      <c r="AF252" s="98" t="e">
        <f>+'8_MP'!#REF!</f>
        <v>#REF!</v>
      </c>
      <c r="AG252" s="98" t="e">
        <f>+'8_MP'!#REF!</f>
        <v>#REF!</v>
      </c>
      <c r="AH252" s="98" t="e">
        <f>+'8_MP'!#REF!</f>
        <v>#REF!</v>
      </c>
      <c r="AI252" s="98" t="e">
        <f>+'8_MP'!#REF!</f>
        <v>#REF!</v>
      </c>
      <c r="AJ252" s="98" t="e">
        <f>+'8_MP'!#REF!</f>
        <v>#REF!</v>
      </c>
      <c r="AK252" s="98" t="e">
        <f>+'8_MP'!#REF!</f>
        <v>#REF!</v>
      </c>
      <c r="AL252" s="98" t="e">
        <f>+'8_MP'!#REF!</f>
        <v>#REF!</v>
      </c>
      <c r="AN252" s="98" t="e">
        <f>+'8_MP'!#REF!</f>
        <v>#REF!</v>
      </c>
      <c r="AO252" s="98" t="e">
        <f>+'8_MP'!#REF!</f>
        <v>#REF!</v>
      </c>
      <c r="AP252" s="98" t="e">
        <f>+'8_MP'!#REF!</f>
        <v>#REF!</v>
      </c>
      <c r="AQ252" s="98" t="e">
        <f>+'8_MP'!#REF!</f>
        <v>#REF!</v>
      </c>
      <c r="AR252" s="98" t="e">
        <f>+'8_MP'!#REF!</f>
        <v>#REF!</v>
      </c>
      <c r="AS252" s="98" t="e">
        <f>+'8_MP'!#REF!</f>
        <v>#REF!</v>
      </c>
      <c r="AT252" s="98" t="e">
        <f>+'8_MP'!#REF!</f>
        <v>#REF!</v>
      </c>
      <c r="AU252" s="98" t="e">
        <f>+'8_MP'!#REF!</f>
        <v>#REF!</v>
      </c>
    </row>
    <row r="253" spans="1:47" ht="14.25" customHeight="1" outlineLevel="1" x14ac:dyDescent="0.35">
      <c r="A253" s="322" t="e">
        <f>+'8_MP'!#REF!</f>
        <v>#REF!</v>
      </c>
      <c r="B253" s="323" t="e">
        <f>+'8_MP'!#REF!</f>
        <v>#REF!</v>
      </c>
      <c r="C253" s="336" t="e">
        <f>+'8_MP'!#REF!</f>
        <v>#REF!</v>
      </c>
      <c r="D253" s="324">
        <f t="shared" ref="D253:I253" si="171">SUM(D254:D255)</f>
        <v>0</v>
      </c>
      <c r="E253" s="324">
        <f t="shared" si="171"/>
        <v>0</v>
      </c>
      <c r="F253" s="324">
        <f t="shared" si="171"/>
        <v>0</v>
      </c>
      <c r="G253" s="324">
        <f t="shared" si="171"/>
        <v>0</v>
      </c>
      <c r="H253" s="324">
        <f t="shared" si="171"/>
        <v>0</v>
      </c>
      <c r="I253" s="324">
        <f t="shared" si="171"/>
        <v>0</v>
      </c>
      <c r="J253" s="324">
        <f t="shared" si="170"/>
        <v>0</v>
      </c>
      <c r="K253" s="324">
        <f t="shared" ref="K253:V253" si="172">SUM(K254:K255)</f>
        <v>0</v>
      </c>
      <c r="L253" s="324">
        <f t="shared" si="172"/>
        <v>0</v>
      </c>
      <c r="M253" s="324">
        <f t="shared" si="172"/>
        <v>0</v>
      </c>
      <c r="N253" s="324">
        <f t="shared" si="172"/>
        <v>0</v>
      </c>
      <c r="O253" s="324">
        <f t="shared" si="172"/>
        <v>0</v>
      </c>
      <c r="P253" s="324">
        <f t="shared" si="172"/>
        <v>0</v>
      </c>
      <c r="Q253" s="324">
        <f t="shared" si="172"/>
        <v>0</v>
      </c>
      <c r="R253" s="324">
        <f t="shared" si="172"/>
        <v>0</v>
      </c>
      <c r="S253" s="324">
        <f t="shared" si="172"/>
        <v>0</v>
      </c>
      <c r="T253" s="324">
        <f t="shared" si="172"/>
        <v>0</v>
      </c>
      <c r="U253" s="324">
        <f t="shared" si="172"/>
        <v>0</v>
      </c>
      <c r="V253" s="324">
        <f t="shared" si="172"/>
        <v>0</v>
      </c>
      <c r="W253" s="324">
        <f t="shared" si="136"/>
        <v>0</v>
      </c>
      <c r="X253" s="324" t="e">
        <f>+'8_MP'!#REF!</f>
        <v>#REF!</v>
      </c>
      <c r="Y253" s="324" t="e">
        <f>+'8_MP'!#REF!</f>
        <v>#REF!</v>
      </c>
      <c r="Z253" s="324" t="e">
        <f>+'8_MP'!#REF!</f>
        <v>#REF!</v>
      </c>
      <c r="AA253" s="324" t="e">
        <f>+'8_MP'!#REF!</f>
        <v>#REF!</v>
      </c>
      <c r="AB253" s="324" t="e">
        <f>+'8_MP'!#REF!</f>
        <v>#REF!</v>
      </c>
      <c r="AC253" s="324" t="e">
        <f>+'8_MP'!#REF!</f>
        <v>#REF!</v>
      </c>
      <c r="AE253" s="324" t="e">
        <f>+'8_MP'!#REF!</f>
        <v>#REF!</v>
      </c>
      <c r="AF253" s="324" t="e">
        <f>+'8_MP'!#REF!</f>
        <v>#REF!</v>
      </c>
      <c r="AG253" s="324" t="e">
        <f>+'8_MP'!#REF!</f>
        <v>#REF!</v>
      </c>
      <c r="AH253" s="324" t="e">
        <f>+'8_MP'!#REF!</f>
        <v>#REF!</v>
      </c>
      <c r="AI253" s="324" t="e">
        <f>+'8_MP'!#REF!</f>
        <v>#REF!</v>
      </c>
      <c r="AJ253" s="324" t="e">
        <f>+'8_MP'!#REF!</f>
        <v>#REF!</v>
      </c>
      <c r="AK253" s="324" t="e">
        <f>+'8_MP'!#REF!</f>
        <v>#REF!</v>
      </c>
      <c r="AL253" s="324" t="e">
        <f>+'8_MP'!#REF!</f>
        <v>#REF!</v>
      </c>
      <c r="AN253" s="324" t="e">
        <f>+'8_MP'!#REF!</f>
        <v>#REF!</v>
      </c>
      <c r="AO253" s="324" t="e">
        <f>+'8_MP'!#REF!</f>
        <v>#REF!</v>
      </c>
      <c r="AP253" s="324" t="e">
        <f>+'8_MP'!#REF!</f>
        <v>#REF!</v>
      </c>
      <c r="AQ253" s="324" t="e">
        <f>+'8_MP'!#REF!</f>
        <v>#REF!</v>
      </c>
      <c r="AR253" s="324" t="e">
        <f>+'8_MP'!#REF!</f>
        <v>#REF!</v>
      </c>
      <c r="AS253" s="324" t="e">
        <f>+'8_MP'!#REF!</f>
        <v>#REF!</v>
      </c>
      <c r="AT253" s="324" t="e">
        <f>+'8_MP'!#REF!</f>
        <v>#REF!</v>
      </c>
      <c r="AU253" s="324" t="e">
        <f>+'8_MP'!#REF!</f>
        <v>#REF!</v>
      </c>
    </row>
    <row r="254" spans="1:47" ht="14.25" customHeight="1" outlineLevel="1" x14ac:dyDescent="0.35">
      <c r="A254" s="89" t="e">
        <f>+'8_MP'!#REF!</f>
        <v>#REF!</v>
      </c>
      <c r="B254" s="91" t="e">
        <f>+'8_MP'!#REF!</f>
        <v>#REF!</v>
      </c>
      <c r="C254" s="98" t="e">
        <f>+'8_MP'!#REF!</f>
        <v>#REF!</v>
      </c>
      <c r="D254" s="98"/>
      <c r="E254" s="98"/>
      <c r="F254" s="98"/>
      <c r="G254" s="98"/>
      <c r="H254" s="98"/>
      <c r="I254" s="98"/>
      <c r="J254" s="98">
        <f t="shared" si="170"/>
        <v>0</v>
      </c>
      <c r="K254" s="98"/>
      <c r="L254" s="98"/>
      <c r="M254" s="98"/>
      <c r="N254" s="98"/>
      <c r="O254" s="98"/>
      <c r="P254" s="98"/>
      <c r="Q254" s="98"/>
      <c r="R254" s="98"/>
      <c r="S254" s="98"/>
      <c r="T254" s="98"/>
      <c r="U254" s="98"/>
      <c r="V254" s="98"/>
      <c r="W254" s="98">
        <f t="shared" si="136"/>
        <v>0</v>
      </c>
      <c r="X254" s="98" t="e">
        <f>+'8_MP'!#REF!</f>
        <v>#REF!</v>
      </c>
      <c r="Y254" s="98" t="e">
        <f>+'8_MP'!#REF!</f>
        <v>#REF!</v>
      </c>
      <c r="Z254" s="98" t="e">
        <f>+'8_MP'!#REF!</f>
        <v>#REF!</v>
      </c>
      <c r="AA254" s="98" t="e">
        <f>+'8_MP'!#REF!</f>
        <v>#REF!</v>
      </c>
      <c r="AB254" s="98" t="e">
        <f>+'8_MP'!#REF!</f>
        <v>#REF!</v>
      </c>
      <c r="AC254" s="98" t="e">
        <f>+'8_MP'!#REF!</f>
        <v>#REF!</v>
      </c>
      <c r="AE254" s="98" t="e">
        <f>+'8_MP'!#REF!</f>
        <v>#REF!</v>
      </c>
      <c r="AF254" s="98" t="e">
        <f>+'8_MP'!#REF!</f>
        <v>#REF!</v>
      </c>
      <c r="AG254" s="98" t="e">
        <f>+'8_MP'!#REF!</f>
        <v>#REF!</v>
      </c>
      <c r="AH254" s="98" t="e">
        <f>+'8_MP'!#REF!</f>
        <v>#REF!</v>
      </c>
      <c r="AI254" s="98" t="e">
        <f>+'8_MP'!#REF!</f>
        <v>#REF!</v>
      </c>
      <c r="AJ254" s="98" t="e">
        <f>+'8_MP'!#REF!</f>
        <v>#REF!</v>
      </c>
      <c r="AK254" s="98" t="e">
        <f>+'8_MP'!#REF!</f>
        <v>#REF!</v>
      </c>
      <c r="AL254" s="98" t="e">
        <f>+'8_MP'!#REF!</f>
        <v>#REF!</v>
      </c>
      <c r="AN254" s="98" t="e">
        <f>+'8_MP'!#REF!</f>
        <v>#REF!</v>
      </c>
      <c r="AO254" s="98" t="e">
        <f>+'8_MP'!#REF!</f>
        <v>#REF!</v>
      </c>
      <c r="AP254" s="98" t="e">
        <f>+'8_MP'!#REF!</f>
        <v>#REF!</v>
      </c>
      <c r="AQ254" s="98" t="e">
        <f>+'8_MP'!#REF!</f>
        <v>#REF!</v>
      </c>
      <c r="AR254" s="98" t="e">
        <f>+'8_MP'!#REF!</f>
        <v>#REF!</v>
      </c>
      <c r="AS254" s="98" t="e">
        <f>+'8_MP'!#REF!</f>
        <v>#REF!</v>
      </c>
      <c r="AT254" s="98" t="e">
        <f>+'8_MP'!#REF!</f>
        <v>#REF!</v>
      </c>
      <c r="AU254" s="98" t="e">
        <f>+'8_MP'!#REF!</f>
        <v>#REF!</v>
      </c>
    </row>
    <row r="255" spans="1:47" ht="14.25" customHeight="1" outlineLevel="1" x14ac:dyDescent="0.35">
      <c r="A255" s="89" t="e">
        <f>+'8_MP'!#REF!</f>
        <v>#REF!</v>
      </c>
      <c r="B255" s="91" t="e">
        <f>+'8_MP'!#REF!</f>
        <v>#REF!</v>
      </c>
      <c r="C255" s="98" t="e">
        <f>+'8_MP'!#REF!</f>
        <v>#REF!</v>
      </c>
      <c r="D255" s="98"/>
      <c r="E255" s="98"/>
      <c r="F255" s="98"/>
      <c r="G255" s="98"/>
      <c r="H255" s="98"/>
      <c r="I255" s="98"/>
      <c r="J255" s="98">
        <f t="shared" si="170"/>
        <v>0</v>
      </c>
      <c r="K255" s="98"/>
      <c r="L255" s="98"/>
      <c r="M255" s="98"/>
      <c r="N255" s="98"/>
      <c r="O255" s="98"/>
      <c r="P255" s="98"/>
      <c r="Q255" s="98"/>
      <c r="R255" s="98"/>
      <c r="S255" s="98"/>
      <c r="T255" s="98"/>
      <c r="U255" s="98"/>
      <c r="V255" s="98"/>
      <c r="W255" s="98">
        <f t="shared" si="136"/>
        <v>0</v>
      </c>
      <c r="X255" s="98" t="e">
        <f>+'8_MP'!#REF!</f>
        <v>#REF!</v>
      </c>
      <c r="Y255" s="98" t="e">
        <f>+'8_MP'!#REF!</f>
        <v>#REF!</v>
      </c>
      <c r="Z255" s="98" t="e">
        <f>+'8_MP'!#REF!</f>
        <v>#REF!</v>
      </c>
      <c r="AA255" s="98" t="e">
        <f>+'8_MP'!#REF!</f>
        <v>#REF!</v>
      </c>
      <c r="AB255" s="98" t="e">
        <f>+'8_MP'!#REF!</f>
        <v>#REF!</v>
      </c>
      <c r="AC255" s="98" t="e">
        <f>+'8_MP'!#REF!</f>
        <v>#REF!</v>
      </c>
      <c r="AE255" s="98" t="e">
        <f>+'8_MP'!#REF!</f>
        <v>#REF!</v>
      </c>
      <c r="AF255" s="98" t="e">
        <f>+'8_MP'!#REF!</f>
        <v>#REF!</v>
      </c>
      <c r="AG255" s="98" t="e">
        <f>+'8_MP'!#REF!</f>
        <v>#REF!</v>
      </c>
      <c r="AH255" s="98" t="e">
        <f>+'8_MP'!#REF!</f>
        <v>#REF!</v>
      </c>
      <c r="AI255" s="98" t="e">
        <f>+'8_MP'!#REF!</f>
        <v>#REF!</v>
      </c>
      <c r="AJ255" s="98" t="e">
        <f>+'8_MP'!#REF!</f>
        <v>#REF!</v>
      </c>
      <c r="AK255" s="98" t="e">
        <f>+'8_MP'!#REF!</f>
        <v>#REF!</v>
      </c>
      <c r="AL255" s="98" t="e">
        <f>+'8_MP'!#REF!</f>
        <v>#REF!</v>
      </c>
      <c r="AN255" s="98" t="e">
        <f>+'8_MP'!#REF!</f>
        <v>#REF!</v>
      </c>
      <c r="AO255" s="98" t="e">
        <f>+'8_MP'!#REF!</f>
        <v>#REF!</v>
      </c>
      <c r="AP255" s="98" t="e">
        <f>+'8_MP'!#REF!</f>
        <v>#REF!</v>
      </c>
      <c r="AQ255" s="98" t="e">
        <f>+'8_MP'!#REF!</f>
        <v>#REF!</v>
      </c>
      <c r="AR255" s="98" t="e">
        <f>+'8_MP'!#REF!</f>
        <v>#REF!</v>
      </c>
      <c r="AS255" s="98" t="e">
        <f>+'8_MP'!#REF!</f>
        <v>#REF!</v>
      </c>
      <c r="AT255" s="98" t="e">
        <f>+'8_MP'!#REF!</f>
        <v>#REF!</v>
      </c>
      <c r="AU255" s="98" t="e">
        <f>+'8_MP'!#REF!</f>
        <v>#REF!</v>
      </c>
    </row>
    <row r="256" spans="1:47" ht="14.25" customHeight="1" outlineLevel="1" x14ac:dyDescent="0.35">
      <c r="A256" s="326" t="e">
        <f>+'8_MP'!#REF!</f>
        <v>#REF!</v>
      </c>
      <c r="B256" s="327" t="e">
        <f>+'8_MP'!#REF!</f>
        <v>#REF!</v>
      </c>
      <c r="C256" s="328" t="e">
        <f>+'8_MP'!#REF!</f>
        <v>#REF!</v>
      </c>
      <c r="D256" s="328">
        <f t="shared" ref="D256:I256" si="173">+D257+D261</f>
        <v>0</v>
      </c>
      <c r="E256" s="328">
        <f t="shared" si="173"/>
        <v>0</v>
      </c>
      <c r="F256" s="328">
        <f t="shared" si="173"/>
        <v>0</v>
      </c>
      <c r="G256" s="328">
        <f t="shared" si="173"/>
        <v>0</v>
      </c>
      <c r="H256" s="328">
        <f t="shared" si="173"/>
        <v>0</v>
      </c>
      <c r="I256" s="328">
        <f t="shared" si="173"/>
        <v>0</v>
      </c>
      <c r="J256" s="328">
        <f t="shared" si="170"/>
        <v>0</v>
      </c>
      <c r="K256" s="328">
        <f t="shared" ref="K256:V256" si="174">+K257+K261</f>
        <v>0</v>
      </c>
      <c r="L256" s="328">
        <f t="shared" si="174"/>
        <v>0</v>
      </c>
      <c r="M256" s="328">
        <f t="shared" si="174"/>
        <v>0</v>
      </c>
      <c r="N256" s="328">
        <f t="shared" si="174"/>
        <v>0</v>
      </c>
      <c r="O256" s="328">
        <f t="shared" si="174"/>
        <v>0</v>
      </c>
      <c r="P256" s="328">
        <f t="shared" si="174"/>
        <v>0</v>
      </c>
      <c r="Q256" s="328">
        <f t="shared" si="174"/>
        <v>0</v>
      </c>
      <c r="R256" s="328">
        <f t="shared" si="174"/>
        <v>0</v>
      </c>
      <c r="S256" s="328">
        <f t="shared" si="174"/>
        <v>0</v>
      </c>
      <c r="T256" s="328">
        <f t="shared" si="174"/>
        <v>0</v>
      </c>
      <c r="U256" s="328">
        <f t="shared" si="174"/>
        <v>0</v>
      </c>
      <c r="V256" s="328" t="e">
        <f t="shared" si="174"/>
        <v>#REF!</v>
      </c>
      <c r="W256" s="328" t="e">
        <f t="shared" si="136"/>
        <v>#REF!</v>
      </c>
      <c r="X256" s="328" t="e">
        <f>+'8_MP'!#REF!</f>
        <v>#REF!</v>
      </c>
      <c r="Y256" s="328" t="e">
        <f>+'8_MP'!#REF!</f>
        <v>#REF!</v>
      </c>
      <c r="Z256" s="328" t="e">
        <f>+'8_MP'!#REF!</f>
        <v>#REF!</v>
      </c>
      <c r="AA256" s="328" t="e">
        <f>+'8_MP'!#REF!</f>
        <v>#REF!</v>
      </c>
      <c r="AB256" s="328" t="e">
        <f>+'8_MP'!#REF!</f>
        <v>#REF!</v>
      </c>
      <c r="AC256" s="328" t="e">
        <f>+'8_MP'!#REF!</f>
        <v>#REF!</v>
      </c>
      <c r="AE256" s="328" t="e">
        <f>+'8_MP'!#REF!</f>
        <v>#REF!</v>
      </c>
      <c r="AF256" s="328" t="e">
        <f>+'8_MP'!#REF!</f>
        <v>#REF!</v>
      </c>
      <c r="AG256" s="328" t="e">
        <f>+'8_MP'!#REF!</f>
        <v>#REF!</v>
      </c>
      <c r="AH256" s="328" t="e">
        <f>+'8_MP'!#REF!</f>
        <v>#REF!</v>
      </c>
      <c r="AI256" s="328" t="e">
        <f>+'8_MP'!#REF!</f>
        <v>#REF!</v>
      </c>
      <c r="AJ256" s="328" t="e">
        <f>+'8_MP'!#REF!</f>
        <v>#REF!</v>
      </c>
      <c r="AK256" s="328" t="e">
        <f>+'8_MP'!#REF!</f>
        <v>#REF!</v>
      </c>
      <c r="AL256" s="328" t="e">
        <f>+'8_MP'!#REF!</f>
        <v>#REF!</v>
      </c>
      <c r="AN256" s="328" t="e">
        <f>+'8_MP'!#REF!</f>
        <v>#REF!</v>
      </c>
      <c r="AO256" s="328" t="e">
        <f>+'8_MP'!#REF!</f>
        <v>#REF!</v>
      </c>
      <c r="AP256" s="328" t="e">
        <f>+'8_MP'!#REF!</f>
        <v>#REF!</v>
      </c>
      <c r="AQ256" s="328" t="e">
        <f>+'8_MP'!#REF!</f>
        <v>#REF!</v>
      </c>
      <c r="AR256" s="328" t="e">
        <f>+'8_MP'!#REF!</f>
        <v>#REF!</v>
      </c>
      <c r="AS256" s="328" t="e">
        <f>+'8_MP'!#REF!</f>
        <v>#REF!</v>
      </c>
      <c r="AT256" s="328" t="e">
        <f>+'8_MP'!#REF!</f>
        <v>#REF!</v>
      </c>
      <c r="AU256" s="328" t="e">
        <f>+'8_MP'!#REF!</f>
        <v>#REF!</v>
      </c>
    </row>
    <row r="257" spans="1:47" ht="14.25" customHeight="1" outlineLevel="1" x14ac:dyDescent="0.35">
      <c r="A257" s="322" t="e">
        <f>+'8_MP'!#REF!</f>
        <v>#REF!</v>
      </c>
      <c r="B257" s="323" t="e">
        <f>+'8_MP'!#REF!</f>
        <v>#REF!</v>
      </c>
      <c r="C257" s="336" t="e">
        <f>+'8_MP'!#REF!</f>
        <v>#REF!</v>
      </c>
      <c r="D257" s="324">
        <f t="shared" ref="D257:I257" si="175">SUM(D258:D260)</f>
        <v>0</v>
      </c>
      <c r="E257" s="324">
        <f t="shared" si="175"/>
        <v>0</v>
      </c>
      <c r="F257" s="324">
        <f t="shared" si="175"/>
        <v>0</v>
      </c>
      <c r="G257" s="324">
        <f t="shared" si="175"/>
        <v>0</v>
      </c>
      <c r="H257" s="324">
        <f t="shared" si="175"/>
        <v>0</v>
      </c>
      <c r="I257" s="324">
        <f t="shared" si="175"/>
        <v>0</v>
      </c>
      <c r="J257" s="324">
        <f t="shared" si="170"/>
        <v>0</v>
      </c>
      <c r="K257" s="324">
        <f t="shared" ref="K257:V257" si="176">SUM(K258:K260)</f>
        <v>0</v>
      </c>
      <c r="L257" s="324">
        <f t="shared" si="176"/>
        <v>0</v>
      </c>
      <c r="M257" s="324">
        <f t="shared" si="176"/>
        <v>0</v>
      </c>
      <c r="N257" s="324">
        <f t="shared" si="176"/>
        <v>0</v>
      </c>
      <c r="O257" s="324">
        <f t="shared" si="176"/>
        <v>0</v>
      </c>
      <c r="P257" s="324">
        <f t="shared" si="176"/>
        <v>0</v>
      </c>
      <c r="Q257" s="324">
        <f t="shared" si="176"/>
        <v>0</v>
      </c>
      <c r="R257" s="324">
        <f t="shared" si="176"/>
        <v>0</v>
      </c>
      <c r="S257" s="324">
        <f t="shared" si="176"/>
        <v>0</v>
      </c>
      <c r="T257" s="324">
        <f t="shared" si="176"/>
        <v>0</v>
      </c>
      <c r="U257" s="324">
        <f t="shared" si="176"/>
        <v>0</v>
      </c>
      <c r="V257" s="324" t="e">
        <f t="shared" si="176"/>
        <v>#REF!</v>
      </c>
      <c r="W257" s="324" t="e">
        <f t="shared" si="136"/>
        <v>#REF!</v>
      </c>
      <c r="X257" s="324" t="e">
        <f>+'8_MP'!#REF!</f>
        <v>#REF!</v>
      </c>
      <c r="Y257" s="324" t="e">
        <f>+'8_MP'!#REF!</f>
        <v>#REF!</v>
      </c>
      <c r="Z257" s="324" t="e">
        <f>+'8_MP'!#REF!</f>
        <v>#REF!</v>
      </c>
      <c r="AA257" s="324" t="e">
        <f>+'8_MP'!#REF!</f>
        <v>#REF!</v>
      </c>
      <c r="AB257" s="324" t="e">
        <f>+'8_MP'!#REF!</f>
        <v>#REF!</v>
      </c>
      <c r="AC257" s="324" t="e">
        <f>+'8_MP'!#REF!</f>
        <v>#REF!</v>
      </c>
      <c r="AE257" s="324" t="e">
        <f>+'8_MP'!#REF!</f>
        <v>#REF!</v>
      </c>
      <c r="AF257" s="324" t="e">
        <f>+'8_MP'!#REF!</f>
        <v>#REF!</v>
      </c>
      <c r="AG257" s="324" t="e">
        <f>+'8_MP'!#REF!</f>
        <v>#REF!</v>
      </c>
      <c r="AH257" s="324" t="e">
        <f>+'8_MP'!#REF!</f>
        <v>#REF!</v>
      </c>
      <c r="AI257" s="324" t="e">
        <f>+'8_MP'!#REF!</f>
        <v>#REF!</v>
      </c>
      <c r="AJ257" s="324" t="e">
        <f>+'8_MP'!#REF!</f>
        <v>#REF!</v>
      </c>
      <c r="AK257" s="324" t="e">
        <f>+'8_MP'!#REF!</f>
        <v>#REF!</v>
      </c>
      <c r="AL257" s="324" t="e">
        <f>+'8_MP'!#REF!</f>
        <v>#REF!</v>
      </c>
      <c r="AN257" s="324" t="e">
        <f>+'8_MP'!#REF!</f>
        <v>#REF!</v>
      </c>
      <c r="AO257" s="324" t="e">
        <f>+'8_MP'!#REF!</f>
        <v>#REF!</v>
      </c>
      <c r="AP257" s="324" t="e">
        <f>+'8_MP'!#REF!</f>
        <v>#REF!</v>
      </c>
      <c r="AQ257" s="324" t="e">
        <f>+'8_MP'!#REF!</f>
        <v>#REF!</v>
      </c>
      <c r="AR257" s="324" t="e">
        <f>+'8_MP'!#REF!</f>
        <v>#REF!</v>
      </c>
      <c r="AS257" s="324" t="e">
        <f>+'8_MP'!#REF!</f>
        <v>#REF!</v>
      </c>
      <c r="AT257" s="324" t="e">
        <f>+'8_MP'!#REF!</f>
        <v>#REF!</v>
      </c>
      <c r="AU257" s="324" t="e">
        <f>+'8_MP'!#REF!</f>
        <v>#REF!</v>
      </c>
    </row>
    <row r="258" spans="1:47" ht="14.25" customHeight="1" outlineLevel="1" x14ac:dyDescent="0.35">
      <c r="A258" s="89" t="e">
        <f>+'8_MP'!#REF!</f>
        <v>#REF!</v>
      </c>
      <c r="B258" s="91" t="e">
        <f>+'8_MP'!#REF!</f>
        <v>#REF!</v>
      </c>
      <c r="C258" s="98" t="e">
        <f>+'8_MP'!#REF!</f>
        <v>#REF!</v>
      </c>
      <c r="D258" s="98"/>
      <c r="E258" s="98"/>
      <c r="F258" s="98"/>
      <c r="G258" s="98"/>
      <c r="H258" s="98"/>
      <c r="I258" s="98"/>
      <c r="J258" s="98">
        <f t="shared" si="170"/>
        <v>0</v>
      </c>
      <c r="K258" s="98"/>
      <c r="L258" s="98"/>
      <c r="M258" s="98"/>
      <c r="N258" s="98"/>
      <c r="O258" s="98"/>
      <c r="P258" s="98"/>
      <c r="Q258" s="98"/>
      <c r="R258" s="98"/>
      <c r="S258" s="98"/>
      <c r="T258" s="98"/>
      <c r="U258" s="98"/>
      <c r="V258" s="98" t="e">
        <f>+$C$258*40%</f>
        <v>#REF!</v>
      </c>
      <c r="W258" s="98" t="e">
        <f t="shared" si="136"/>
        <v>#REF!</v>
      </c>
      <c r="X258" s="98" t="e">
        <f>+'8_MP'!#REF!</f>
        <v>#REF!</v>
      </c>
      <c r="Y258" s="98" t="e">
        <f>+'8_MP'!#REF!</f>
        <v>#REF!</v>
      </c>
      <c r="Z258" s="98" t="e">
        <f>+'8_MP'!#REF!</f>
        <v>#REF!</v>
      </c>
      <c r="AA258" s="98" t="e">
        <f>+'8_MP'!#REF!</f>
        <v>#REF!</v>
      </c>
      <c r="AB258" s="98" t="e">
        <f>+'8_MP'!#REF!</f>
        <v>#REF!</v>
      </c>
      <c r="AC258" s="98" t="e">
        <f>+'8_MP'!#REF!</f>
        <v>#REF!</v>
      </c>
      <c r="AE258" s="98" t="e">
        <f>+'8_MP'!#REF!</f>
        <v>#REF!</v>
      </c>
      <c r="AF258" s="98" t="e">
        <f>+'8_MP'!#REF!</f>
        <v>#REF!</v>
      </c>
      <c r="AG258" s="98" t="e">
        <f>+'8_MP'!#REF!</f>
        <v>#REF!</v>
      </c>
      <c r="AH258" s="98" t="e">
        <f>+'8_MP'!#REF!</f>
        <v>#REF!</v>
      </c>
      <c r="AI258" s="98" t="e">
        <f>+'8_MP'!#REF!</f>
        <v>#REF!</v>
      </c>
      <c r="AJ258" s="98" t="e">
        <f>+'8_MP'!#REF!</f>
        <v>#REF!</v>
      </c>
      <c r="AK258" s="98" t="e">
        <f>+'8_MP'!#REF!</f>
        <v>#REF!</v>
      </c>
      <c r="AL258" s="98" t="e">
        <f>+'8_MP'!#REF!</f>
        <v>#REF!</v>
      </c>
      <c r="AN258" s="98" t="e">
        <f>+'8_MP'!#REF!</f>
        <v>#REF!</v>
      </c>
      <c r="AO258" s="98" t="e">
        <f>+'8_MP'!#REF!</f>
        <v>#REF!</v>
      </c>
      <c r="AP258" s="98" t="e">
        <f>+'8_MP'!#REF!</f>
        <v>#REF!</v>
      </c>
      <c r="AQ258" s="98" t="e">
        <f>+'8_MP'!#REF!</f>
        <v>#REF!</v>
      </c>
      <c r="AR258" s="98" t="e">
        <f>+'8_MP'!#REF!</f>
        <v>#REF!</v>
      </c>
      <c r="AS258" s="98" t="e">
        <f>+'8_MP'!#REF!</f>
        <v>#REF!</v>
      </c>
      <c r="AT258" s="98" t="e">
        <f>+'8_MP'!#REF!</f>
        <v>#REF!</v>
      </c>
      <c r="AU258" s="98" t="e">
        <f>+'8_MP'!#REF!</f>
        <v>#REF!</v>
      </c>
    </row>
    <row r="259" spans="1:47" ht="14.25" customHeight="1" outlineLevel="1" x14ac:dyDescent="0.35">
      <c r="A259" s="89" t="e">
        <f>+'8_MP'!#REF!</f>
        <v>#REF!</v>
      </c>
      <c r="B259" s="91" t="e">
        <f>+'8_MP'!#REF!</f>
        <v>#REF!</v>
      </c>
      <c r="C259" s="98" t="e">
        <f>+'8_MP'!#REF!</f>
        <v>#REF!</v>
      </c>
      <c r="D259" s="98"/>
      <c r="E259" s="98"/>
      <c r="F259" s="98"/>
      <c r="G259" s="98"/>
      <c r="H259" s="98"/>
      <c r="I259" s="98"/>
      <c r="J259" s="98">
        <f t="shared" si="170"/>
        <v>0</v>
      </c>
      <c r="K259" s="98"/>
      <c r="L259" s="98"/>
      <c r="M259" s="98"/>
      <c r="N259" s="98"/>
      <c r="O259" s="98"/>
      <c r="P259" s="98"/>
      <c r="Q259" s="98"/>
      <c r="R259" s="98"/>
      <c r="S259" s="98"/>
      <c r="T259" s="98"/>
      <c r="U259" s="98"/>
      <c r="V259" s="98" t="e">
        <f>+$C$259*40%</f>
        <v>#REF!</v>
      </c>
      <c r="W259" s="98" t="e">
        <f t="shared" si="136"/>
        <v>#REF!</v>
      </c>
      <c r="X259" s="98" t="e">
        <f>+'8_MP'!#REF!</f>
        <v>#REF!</v>
      </c>
      <c r="Y259" s="98" t="e">
        <f>+'8_MP'!#REF!</f>
        <v>#REF!</v>
      </c>
      <c r="Z259" s="98" t="e">
        <f>+'8_MP'!#REF!</f>
        <v>#REF!</v>
      </c>
      <c r="AA259" s="98" t="e">
        <f>+'8_MP'!#REF!</f>
        <v>#REF!</v>
      </c>
      <c r="AB259" s="98" t="e">
        <f>+'8_MP'!#REF!</f>
        <v>#REF!</v>
      </c>
      <c r="AC259" s="98" t="e">
        <f>+'8_MP'!#REF!</f>
        <v>#REF!</v>
      </c>
      <c r="AE259" s="98" t="e">
        <f>+'8_MP'!#REF!</f>
        <v>#REF!</v>
      </c>
      <c r="AF259" s="98" t="e">
        <f>+'8_MP'!#REF!</f>
        <v>#REF!</v>
      </c>
      <c r="AG259" s="98" t="e">
        <f>+'8_MP'!#REF!</f>
        <v>#REF!</v>
      </c>
      <c r="AH259" s="98" t="e">
        <f>+'8_MP'!#REF!</f>
        <v>#REF!</v>
      </c>
      <c r="AI259" s="98" t="e">
        <f>+'8_MP'!#REF!</f>
        <v>#REF!</v>
      </c>
      <c r="AJ259" s="98" t="e">
        <f>+'8_MP'!#REF!</f>
        <v>#REF!</v>
      </c>
      <c r="AK259" s="98" t="e">
        <f>+'8_MP'!#REF!</f>
        <v>#REF!</v>
      </c>
      <c r="AL259" s="98" t="e">
        <f>+'8_MP'!#REF!</f>
        <v>#REF!</v>
      </c>
      <c r="AN259" s="98" t="e">
        <f>+'8_MP'!#REF!</f>
        <v>#REF!</v>
      </c>
      <c r="AO259" s="98" t="e">
        <f>+'8_MP'!#REF!</f>
        <v>#REF!</v>
      </c>
      <c r="AP259" s="98" t="e">
        <f>+'8_MP'!#REF!</f>
        <v>#REF!</v>
      </c>
      <c r="AQ259" s="98" t="e">
        <f>+'8_MP'!#REF!</f>
        <v>#REF!</v>
      </c>
      <c r="AR259" s="98" t="e">
        <f>+'8_MP'!#REF!</f>
        <v>#REF!</v>
      </c>
      <c r="AS259" s="98" t="e">
        <f>+'8_MP'!#REF!</f>
        <v>#REF!</v>
      </c>
      <c r="AT259" s="98" t="e">
        <f>+'8_MP'!#REF!</f>
        <v>#REF!</v>
      </c>
      <c r="AU259" s="98" t="e">
        <f>+'8_MP'!#REF!</f>
        <v>#REF!</v>
      </c>
    </row>
    <row r="260" spans="1:47" ht="14.25" customHeight="1" outlineLevel="1" x14ac:dyDescent="0.35">
      <c r="A260" s="89" t="e">
        <f>+'8_MP'!#REF!</f>
        <v>#REF!</v>
      </c>
      <c r="B260" s="91" t="e">
        <f>+'8_MP'!#REF!</f>
        <v>#REF!</v>
      </c>
      <c r="C260" s="98" t="e">
        <f>+'8_MP'!#REF!</f>
        <v>#REF!</v>
      </c>
      <c r="D260" s="98"/>
      <c r="E260" s="98"/>
      <c r="F260" s="98"/>
      <c r="G260" s="98"/>
      <c r="H260" s="98"/>
      <c r="I260" s="98"/>
      <c r="J260" s="98">
        <f t="shared" si="170"/>
        <v>0</v>
      </c>
      <c r="K260" s="98"/>
      <c r="L260" s="98"/>
      <c r="M260" s="98"/>
      <c r="N260" s="98"/>
      <c r="O260" s="98"/>
      <c r="P260" s="98"/>
      <c r="Q260" s="98"/>
      <c r="R260" s="98"/>
      <c r="S260" s="98"/>
      <c r="T260" s="98"/>
      <c r="U260" s="98"/>
      <c r="V260" s="98" t="e">
        <f>+$C$260*40%</f>
        <v>#REF!</v>
      </c>
      <c r="W260" s="98" t="e">
        <f t="shared" si="136"/>
        <v>#REF!</v>
      </c>
      <c r="X260" s="98" t="e">
        <f>+'8_MP'!#REF!</f>
        <v>#REF!</v>
      </c>
      <c r="Y260" s="98" t="e">
        <f>+'8_MP'!#REF!</f>
        <v>#REF!</v>
      </c>
      <c r="Z260" s="98" t="e">
        <f>+'8_MP'!#REF!</f>
        <v>#REF!</v>
      </c>
      <c r="AA260" s="98" t="e">
        <f>+'8_MP'!#REF!</f>
        <v>#REF!</v>
      </c>
      <c r="AB260" s="98" t="e">
        <f>+'8_MP'!#REF!</f>
        <v>#REF!</v>
      </c>
      <c r="AC260" s="98" t="e">
        <f>+'8_MP'!#REF!</f>
        <v>#REF!</v>
      </c>
      <c r="AE260" s="98" t="e">
        <f>+'8_MP'!#REF!</f>
        <v>#REF!</v>
      </c>
      <c r="AF260" s="98" t="e">
        <f>+'8_MP'!#REF!</f>
        <v>#REF!</v>
      </c>
      <c r="AG260" s="98" t="e">
        <f>+'8_MP'!#REF!</f>
        <v>#REF!</v>
      </c>
      <c r="AH260" s="98" t="e">
        <f>+'8_MP'!#REF!</f>
        <v>#REF!</v>
      </c>
      <c r="AI260" s="98" t="e">
        <f>+'8_MP'!#REF!</f>
        <v>#REF!</v>
      </c>
      <c r="AJ260" s="98" t="e">
        <f>+'8_MP'!#REF!</f>
        <v>#REF!</v>
      </c>
      <c r="AK260" s="98" t="e">
        <f>+'8_MP'!#REF!</f>
        <v>#REF!</v>
      </c>
      <c r="AL260" s="98" t="e">
        <f>+'8_MP'!#REF!</f>
        <v>#REF!</v>
      </c>
      <c r="AN260" s="98" t="e">
        <f>+'8_MP'!#REF!</f>
        <v>#REF!</v>
      </c>
      <c r="AO260" s="98" t="e">
        <f>+'8_MP'!#REF!</f>
        <v>#REF!</v>
      </c>
      <c r="AP260" s="98" t="e">
        <f>+'8_MP'!#REF!</f>
        <v>#REF!</v>
      </c>
      <c r="AQ260" s="98" t="e">
        <f>+'8_MP'!#REF!</f>
        <v>#REF!</v>
      </c>
      <c r="AR260" s="98" t="e">
        <f>+'8_MP'!#REF!</f>
        <v>#REF!</v>
      </c>
      <c r="AS260" s="98" t="e">
        <f>+'8_MP'!#REF!</f>
        <v>#REF!</v>
      </c>
      <c r="AT260" s="98" t="e">
        <f>+'8_MP'!#REF!</f>
        <v>#REF!</v>
      </c>
      <c r="AU260" s="98" t="e">
        <f>+'8_MP'!#REF!</f>
        <v>#REF!</v>
      </c>
    </row>
    <row r="261" spans="1:47" ht="14.25" customHeight="1" outlineLevel="1" x14ac:dyDescent="0.35">
      <c r="A261" s="322" t="e">
        <f>+'8_MP'!#REF!</f>
        <v>#REF!</v>
      </c>
      <c r="B261" s="323" t="e">
        <f>+'8_MP'!#REF!</f>
        <v>#REF!</v>
      </c>
      <c r="C261" s="336" t="e">
        <f>+'8_MP'!#REF!</f>
        <v>#REF!</v>
      </c>
      <c r="D261" s="324">
        <f t="shared" ref="D261:I261" si="177">SUM(D262:D263)</f>
        <v>0</v>
      </c>
      <c r="E261" s="324">
        <f t="shared" si="177"/>
        <v>0</v>
      </c>
      <c r="F261" s="324">
        <f t="shared" si="177"/>
        <v>0</v>
      </c>
      <c r="G261" s="324">
        <f t="shared" si="177"/>
        <v>0</v>
      </c>
      <c r="H261" s="324">
        <f t="shared" si="177"/>
        <v>0</v>
      </c>
      <c r="I261" s="324">
        <f t="shared" si="177"/>
        <v>0</v>
      </c>
      <c r="J261" s="324">
        <f t="shared" si="170"/>
        <v>0</v>
      </c>
      <c r="K261" s="324">
        <f t="shared" ref="K261:V261" si="178">SUM(K262:K263)</f>
        <v>0</v>
      </c>
      <c r="L261" s="324">
        <f t="shared" si="178"/>
        <v>0</v>
      </c>
      <c r="M261" s="324">
        <f t="shared" si="178"/>
        <v>0</v>
      </c>
      <c r="N261" s="324">
        <f t="shared" si="178"/>
        <v>0</v>
      </c>
      <c r="O261" s="324">
        <f t="shared" si="178"/>
        <v>0</v>
      </c>
      <c r="P261" s="324">
        <f t="shared" si="178"/>
        <v>0</v>
      </c>
      <c r="Q261" s="324">
        <f t="shared" si="178"/>
        <v>0</v>
      </c>
      <c r="R261" s="324">
        <f t="shared" si="178"/>
        <v>0</v>
      </c>
      <c r="S261" s="324">
        <f t="shared" si="178"/>
        <v>0</v>
      </c>
      <c r="T261" s="324">
        <f t="shared" si="178"/>
        <v>0</v>
      </c>
      <c r="U261" s="324">
        <f t="shared" si="178"/>
        <v>0</v>
      </c>
      <c r="V261" s="324">
        <f t="shared" si="178"/>
        <v>0</v>
      </c>
      <c r="W261" s="324">
        <f t="shared" si="136"/>
        <v>0</v>
      </c>
      <c r="X261" s="324" t="e">
        <f>+'8_MP'!#REF!</f>
        <v>#REF!</v>
      </c>
      <c r="Y261" s="324" t="e">
        <f>+'8_MP'!#REF!</f>
        <v>#REF!</v>
      </c>
      <c r="Z261" s="324" t="e">
        <f>+'8_MP'!#REF!</f>
        <v>#REF!</v>
      </c>
      <c r="AA261" s="324" t="e">
        <f>+'8_MP'!#REF!</f>
        <v>#REF!</v>
      </c>
      <c r="AB261" s="324" t="e">
        <f>+'8_MP'!#REF!</f>
        <v>#REF!</v>
      </c>
      <c r="AC261" s="324" t="e">
        <f>+'8_MP'!#REF!</f>
        <v>#REF!</v>
      </c>
      <c r="AE261" s="324" t="e">
        <f>+'8_MP'!#REF!</f>
        <v>#REF!</v>
      </c>
      <c r="AF261" s="324" t="e">
        <f>+'8_MP'!#REF!</f>
        <v>#REF!</v>
      </c>
      <c r="AG261" s="324" t="e">
        <f>+'8_MP'!#REF!</f>
        <v>#REF!</v>
      </c>
      <c r="AH261" s="324" t="e">
        <f>+'8_MP'!#REF!</f>
        <v>#REF!</v>
      </c>
      <c r="AI261" s="324" t="e">
        <f>+'8_MP'!#REF!</f>
        <v>#REF!</v>
      </c>
      <c r="AJ261" s="324" t="e">
        <f>+'8_MP'!#REF!</f>
        <v>#REF!</v>
      </c>
      <c r="AK261" s="324" t="e">
        <f>+'8_MP'!#REF!</f>
        <v>#REF!</v>
      </c>
      <c r="AL261" s="324" t="e">
        <f>+'8_MP'!#REF!</f>
        <v>#REF!</v>
      </c>
      <c r="AN261" s="324" t="e">
        <f>+'8_MP'!#REF!</f>
        <v>#REF!</v>
      </c>
      <c r="AO261" s="324" t="e">
        <f>+'8_MP'!#REF!</f>
        <v>#REF!</v>
      </c>
      <c r="AP261" s="324" t="e">
        <f>+'8_MP'!#REF!</f>
        <v>#REF!</v>
      </c>
      <c r="AQ261" s="324" t="e">
        <f>+'8_MP'!#REF!</f>
        <v>#REF!</v>
      </c>
      <c r="AR261" s="324" t="e">
        <f>+'8_MP'!#REF!</f>
        <v>#REF!</v>
      </c>
      <c r="AS261" s="324" t="e">
        <f>+'8_MP'!#REF!</f>
        <v>#REF!</v>
      </c>
      <c r="AT261" s="324" t="e">
        <f>+'8_MP'!#REF!</f>
        <v>#REF!</v>
      </c>
      <c r="AU261" s="324" t="e">
        <f>+'8_MP'!#REF!</f>
        <v>#REF!</v>
      </c>
    </row>
    <row r="262" spans="1:47" ht="14.25" customHeight="1" outlineLevel="1" x14ac:dyDescent="0.35">
      <c r="A262" s="89" t="e">
        <f>+'8_MP'!#REF!</f>
        <v>#REF!</v>
      </c>
      <c r="B262" s="91" t="e">
        <f>+'8_MP'!#REF!</f>
        <v>#REF!</v>
      </c>
      <c r="C262" s="98" t="e">
        <f>+'8_MP'!#REF!</f>
        <v>#REF!</v>
      </c>
      <c r="D262" s="98"/>
      <c r="E262" s="98"/>
      <c r="F262" s="98"/>
      <c r="G262" s="98"/>
      <c r="H262" s="98"/>
      <c r="I262" s="98"/>
      <c r="J262" s="98">
        <f t="shared" si="170"/>
        <v>0</v>
      </c>
      <c r="K262" s="98"/>
      <c r="L262" s="98"/>
      <c r="M262" s="98"/>
      <c r="N262" s="98"/>
      <c r="O262" s="98"/>
      <c r="P262" s="98"/>
      <c r="Q262" s="98"/>
      <c r="R262" s="98"/>
      <c r="S262" s="98"/>
      <c r="T262" s="98"/>
      <c r="U262" s="98"/>
      <c r="V262" s="98"/>
      <c r="W262" s="98">
        <f t="shared" si="136"/>
        <v>0</v>
      </c>
      <c r="X262" s="98" t="e">
        <f>+'8_MP'!#REF!</f>
        <v>#REF!</v>
      </c>
      <c r="Y262" s="98" t="e">
        <f>+'8_MP'!#REF!</f>
        <v>#REF!</v>
      </c>
      <c r="Z262" s="98" t="e">
        <f>+'8_MP'!#REF!</f>
        <v>#REF!</v>
      </c>
      <c r="AA262" s="98" t="e">
        <f>+'8_MP'!#REF!</f>
        <v>#REF!</v>
      </c>
      <c r="AB262" s="98" t="e">
        <f>+'8_MP'!#REF!</f>
        <v>#REF!</v>
      </c>
      <c r="AC262" s="98" t="e">
        <f>+'8_MP'!#REF!</f>
        <v>#REF!</v>
      </c>
      <c r="AE262" s="98" t="e">
        <f>+'8_MP'!#REF!</f>
        <v>#REF!</v>
      </c>
      <c r="AF262" s="98" t="e">
        <f>+'8_MP'!#REF!</f>
        <v>#REF!</v>
      </c>
      <c r="AG262" s="98" t="e">
        <f>+'8_MP'!#REF!</f>
        <v>#REF!</v>
      </c>
      <c r="AH262" s="98" t="e">
        <f>+'8_MP'!#REF!</f>
        <v>#REF!</v>
      </c>
      <c r="AI262" s="98" t="e">
        <f>+'8_MP'!#REF!</f>
        <v>#REF!</v>
      </c>
      <c r="AJ262" s="98" t="e">
        <f>+'8_MP'!#REF!</f>
        <v>#REF!</v>
      </c>
      <c r="AK262" s="98" t="e">
        <f>+'8_MP'!#REF!</f>
        <v>#REF!</v>
      </c>
      <c r="AL262" s="98" t="e">
        <f>+'8_MP'!#REF!</f>
        <v>#REF!</v>
      </c>
      <c r="AN262" s="98" t="e">
        <f>+'8_MP'!#REF!</f>
        <v>#REF!</v>
      </c>
      <c r="AO262" s="98" t="e">
        <f>+'8_MP'!#REF!</f>
        <v>#REF!</v>
      </c>
      <c r="AP262" s="98" t="e">
        <f>+'8_MP'!#REF!</f>
        <v>#REF!</v>
      </c>
      <c r="AQ262" s="98" t="e">
        <f>+'8_MP'!#REF!</f>
        <v>#REF!</v>
      </c>
      <c r="AR262" s="98" t="e">
        <f>+'8_MP'!#REF!</f>
        <v>#REF!</v>
      </c>
      <c r="AS262" s="98" t="e">
        <f>+'8_MP'!#REF!</f>
        <v>#REF!</v>
      </c>
      <c r="AT262" s="98" t="e">
        <f>+'8_MP'!#REF!</f>
        <v>#REF!</v>
      </c>
      <c r="AU262" s="98" t="e">
        <f>+'8_MP'!#REF!</f>
        <v>#REF!</v>
      </c>
    </row>
    <row r="263" spans="1:47" ht="14.25" customHeight="1" outlineLevel="1" x14ac:dyDescent="0.35">
      <c r="A263" s="89" t="e">
        <f>+'8_MP'!#REF!</f>
        <v>#REF!</v>
      </c>
      <c r="B263" s="91" t="e">
        <f>+'8_MP'!#REF!</f>
        <v>#REF!</v>
      </c>
      <c r="C263" s="98" t="e">
        <f>+'8_MP'!#REF!</f>
        <v>#REF!</v>
      </c>
      <c r="D263" s="98"/>
      <c r="E263" s="98"/>
      <c r="F263" s="98"/>
      <c r="G263" s="98"/>
      <c r="H263" s="98"/>
      <c r="I263" s="98"/>
      <c r="J263" s="98">
        <f t="shared" si="170"/>
        <v>0</v>
      </c>
      <c r="K263" s="98"/>
      <c r="L263" s="98"/>
      <c r="M263" s="98"/>
      <c r="N263" s="98"/>
      <c r="O263" s="98"/>
      <c r="P263" s="98"/>
      <c r="Q263" s="98"/>
      <c r="R263" s="98"/>
      <c r="S263" s="98"/>
      <c r="T263" s="98"/>
      <c r="U263" s="98"/>
      <c r="V263" s="98"/>
      <c r="W263" s="98">
        <f t="shared" si="136"/>
        <v>0</v>
      </c>
      <c r="X263" s="98" t="e">
        <f>+'8_MP'!#REF!</f>
        <v>#REF!</v>
      </c>
      <c r="Y263" s="98" t="e">
        <f>+'8_MP'!#REF!</f>
        <v>#REF!</v>
      </c>
      <c r="Z263" s="98" t="e">
        <f>+'8_MP'!#REF!</f>
        <v>#REF!</v>
      </c>
      <c r="AA263" s="98" t="e">
        <f>+'8_MP'!#REF!</f>
        <v>#REF!</v>
      </c>
      <c r="AB263" s="98" t="e">
        <f>+'8_MP'!#REF!</f>
        <v>#REF!</v>
      </c>
      <c r="AC263" s="98" t="e">
        <f>+'8_MP'!#REF!</f>
        <v>#REF!</v>
      </c>
      <c r="AE263" s="98" t="e">
        <f>+'8_MP'!#REF!</f>
        <v>#REF!</v>
      </c>
      <c r="AF263" s="98" t="e">
        <f>+'8_MP'!#REF!</f>
        <v>#REF!</v>
      </c>
      <c r="AG263" s="98" t="e">
        <f>+'8_MP'!#REF!</f>
        <v>#REF!</v>
      </c>
      <c r="AH263" s="98" t="e">
        <f>+'8_MP'!#REF!</f>
        <v>#REF!</v>
      </c>
      <c r="AI263" s="98" t="e">
        <f>+'8_MP'!#REF!</f>
        <v>#REF!</v>
      </c>
      <c r="AJ263" s="98" t="e">
        <f>+'8_MP'!#REF!</f>
        <v>#REF!</v>
      </c>
      <c r="AK263" s="98" t="e">
        <f>+'8_MP'!#REF!</f>
        <v>#REF!</v>
      </c>
      <c r="AL263" s="98" t="e">
        <f>+'8_MP'!#REF!</f>
        <v>#REF!</v>
      </c>
      <c r="AN263" s="98" t="e">
        <f>+'8_MP'!#REF!</f>
        <v>#REF!</v>
      </c>
      <c r="AO263" s="98" t="e">
        <f>+'8_MP'!#REF!</f>
        <v>#REF!</v>
      </c>
      <c r="AP263" s="98" t="e">
        <f>+'8_MP'!#REF!</f>
        <v>#REF!</v>
      </c>
      <c r="AQ263" s="98" t="e">
        <f>+'8_MP'!#REF!</f>
        <v>#REF!</v>
      </c>
      <c r="AR263" s="98" t="e">
        <f>+'8_MP'!#REF!</f>
        <v>#REF!</v>
      </c>
      <c r="AS263" s="98" t="e">
        <f>+'8_MP'!#REF!</f>
        <v>#REF!</v>
      </c>
      <c r="AT263" s="98" t="e">
        <f>+'8_MP'!#REF!</f>
        <v>#REF!</v>
      </c>
      <c r="AU263" s="98" t="e">
        <f>+'8_MP'!#REF!</f>
        <v>#REF!</v>
      </c>
    </row>
    <row r="264" spans="1:47" ht="14.25" customHeight="1" outlineLevel="1" x14ac:dyDescent="0.35">
      <c r="A264" s="326" t="e">
        <f>+'8_MP'!#REF!</f>
        <v>#REF!</v>
      </c>
      <c r="B264" s="327" t="e">
        <f>+'8_MP'!#REF!</f>
        <v>#REF!</v>
      </c>
      <c r="C264" s="328" t="e">
        <f>+'8_MP'!#REF!</f>
        <v>#REF!</v>
      </c>
      <c r="D264" s="328">
        <f t="shared" ref="D264:I264" si="179">+D265+D269</f>
        <v>0</v>
      </c>
      <c r="E264" s="328">
        <f t="shared" si="179"/>
        <v>0</v>
      </c>
      <c r="F264" s="328">
        <f t="shared" si="179"/>
        <v>0</v>
      </c>
      <c r="G264" s="328">
        <f t="shared" si="179"/>
        <v>0</v>
      </c>
      <c r="H264" s="328">
        <f t="shared" si="179"/>
        <v>0</v>
      </c>
      <c r="I264" s="328">
        <f t="shared" si="179"/>
        <v>0</v>
      </c>
      <c r="J264" s="328">
        <f t="shared" si="170"/>
        <v>0</v>
      </c>
      <c r="K264" s="328">
        <f t="shared" ref="K264:V264" si="180">+K265+K269</f>
        <v>0</v>
      </c>
      <c r="L264" s="328">
        <f t="shared" si="180"/>
        <v>0</v>
      </c>
      <c r="M264" s="328">
        <f t="shared" si="180"/>
        <v>0</v>
      </c>
      <c r="N264" s="328">
        <f t="shared" si="180"/>
        <v>0</v>
      </c>
      <c r="O264" s="328">
        <f t="shared" si="180"/>
        <v>0</v>
      </c>
      <c r="P264" s="328">
        <f t="shared" si="180"/>
        <v>0</v>
      </c>
      <c r="Q264" s="328">
        <f t="shared" si="180"/>
        <v>0</v>
      </c>
      <c r="R264" s="328">
        <f t="shared" si="180"/>
        <v>0</v>
      </c>
      <c r="S264" s="328">
        <f t="shared" si="180"/>
        <v>0</v>
      </c>
      <c r="T264" s="328">
        <f t="shared" si="180"/>
        <v>0</v>
      </c>
      <c r="U264" s="328">
        <f t="shared" si="180"/>
        <v>0</v>
      </c>
      <c r="V264" s="328" t="e">
        <f t="shared" si="180"/>
        <v>#REF!</v>
      </c>
      <c r="W264" s="328" t="e">
        <f t="shared" si="136"/>
        <v>#REF!</v>
      </c>
      <c r="X264" s="328" t="e">
        <f>+'8_MP'!#REF!</f>
        <v>#REF!</v>
      </c>
      <c r="Y264" s="328" t="e">
        <f>+'8_MP'!#REF!</f>
        <v>#REF!</v>
      </c>
      <c r="Z264" s="328" t="e">
        <f>+'8_MP'!#REF!</f>
        <v>#REF!</v>
      </c>
      <c r="AA264" s="328" t="e">
        <f>+'8_MP'!#REF!</f>
        <v>#REF!</v>
      </c>
      <c r="AB264" s="328" t="e">
        <f>+'8_MP'!#REF!</f>
        <v>#REF!</v>
      </c>
      <c r="AC264" s="328" t="e">
        <f>+'8_MP'!#REF!</f>
        <v>#REF!</v>
      </c>
      <c r="AE264" s="328" t="e">
        <f>+'8_MP'!#REF!</f>
        <v>#REF!</v>
      </c>
      <c r="AF264" s="328" t="e">
        <f>+'8_MP'!#REF!</f>
        <v>#REF!</v>
      </c>
      <c r="AG264" s="328" t="e">
        <f>+'8_MP'!#REF!</f>
        <v>#REF!</v>
      </c>
      <c r="AH264" s="328" t="e">
        <f>+'8_MP'!#REF!</f>
        <v>#REF!</v>
      </c>
      <c r="AI264" s="328" t="e">
        <f>+'8_MP'!#REF!</f>
        <v>#REF!</v>
      </c>
      <c r="AJ264" s="328" t="e">
        <f>+'8_MP'!#REF!</f>
        <v>#REF!</v>
      </c>
      <c r="AK264" s="328" t="e">
        <f>+'8_MP'!#REF!</f>
        <v>#REF!</v>
      </c>
      <c r="AL264" s="328" t="e">
        <f>+'8_MP'!#REF!</f>
        <v>#REF!</v>
      </c>
      <c r="AN264" s="328" t="e">
        <f>+'8_MP'!#REF!</f>
        <v>#REF!</v>
      </c>
      <c r="AO264" s="328" t="e">
        <f>+'8_MP'!#REF!</f>
        <v>#REF!</v>
      </c>
      <c r="AP264" s="328" t="e">
        <f>+'8_MP'!#REF!</f>
        <v>#REF!</v>
      </c>
      <c r="AQ264" s="328" t="e">
        <f>+'8_MP'!#REF!</f>
        <v>#REF!</v>
      </c>
      <c r="AR264" s="328" t="e">
        <f>+'8_MP'!#REF!</f>
        <v>#REF!</v>
      </c>
      <c r="AS264" s="328" t="e">
        <f>+'8_MP'!#REF!</f>
        <v>#REF!</v>
      </c>
      <c r="AT264" s="328" t="e">
        <f>+'8_MP'!#REF!</f>
        <v>#REF!</v>
      </c>
      <c r="AU264" s="328" t="e">
        <f>+'8_MP'!#REF!</f>
        <v>#REF!</v>
      </c>
    </row>
    <row r="265" spans="1:47" ht="14.25" customHeight="1" outlineLevel="1" x14ac:dyDescent="0.35">
      <c r="A265" s="322" t="e">
        <f>+'8_MP'!#REF!</f>
        <v>#REF!</v>
      </c>
      <c r="B265" s="323" t="e">
        <f>+'8_MP'!#REF!</f>
        <v>#REF!</v>
      </c>
      <c r="C265" s="336" t="e">
        <f>+'8_MP'!#REF!</f>
        <v>#REF!</v>
      </c>
      <c r="D265" s="324">
        <f t="shared" ref="D265:I265" si="181">SUM(D266:D268)</f>
        <v>0</v>
      </c>
      <c r="E265" s="324">
        <f t="shared" si="181"/>
        <v>0</v>
      </c>
      <c r="F265" s="324">
        <f t="shared" si="181"/>
        <v>0</v>
      </c>
      <c r="G265" s="324">
        <f t="shared" si="181"/>
        <v>0</v>
      </c>
      <c r="H265" s="324">
        <f t="shared" si="181"/>
        <v>0</v>
      </c>
      <c r="I265" s="324">
        <f t="shared" si="181"/>
        <v>0</v>
      </c>
      <c r="J265" s="324">
        <f t="shared" si="170"/>
        <v>0</v>
      </c>
      <c r="K265" s="324">
        <f t="shared" ref="K265:V265" si="182">SUM(K266:K268)</f>
        <v>0</v>
      </c>
      <c r="L265" s="324">
        <f t="shared" si="182"/>
        <v>0</v>
      </c>
      <c r="M265" s="324">
        <f t="shared" si="182"/>
        <v>0</v>
      </c>
      <c r="N265" s="324">
        <f t="shared" si="182"/>
        <v>0</v>
      </c>
      <c r="O265" s="324">
        <f t="shared" si="182"/>
        <v>0</v>
      </c>
      <c r="P265" s="324">
        <f t="shared" si="182"/>
        <v>0</v>
      </c>
      <c r="Q265" s="324">
        <f t="shared" si="182"/>
        <v>0</v>
      </c>
      <c r="R265" s="324">
        <f t="shared" si="182"/>
        <v>0</v>
      </c>
      <c r="S265" s="324">
        <f t="shared" si="182"/>
        <v>0</v>
      </c>
      <c r="T265" s="324">
        <f t="shared" si="182"/>
        <v>0</v>
      </c>
      <c r="U265" s="324">
        <f t="shared" si="182"/>
        <v>0</v>
      </c>
      <c r="V265" s="324" t="e">
        <f t="shared" si="182"/>
        <v>#REF!</v>
      </c>
      <c r="W265" s="324" t="e">
        <f t="shared" si="136"/>
        <v>#REF!</v>
      </c>
      <c r="X265" s="324" t="e">
        <f>+'8_MP'!#REF!</f>
        <v>#REF!</v>
      </c>
      <c r="Y265" s="324" t="e">
        <f>+'8_MP'!#REF!</f>
        <v>#REF!</v>
      </c>
      <c r="Z265" s="324" t="e">
        <f>+'8_MP'!#REF!</f>
        <v>#REF!</v>
      </c>
      <c r="AA265" s="324" t="e">
        <f>+'8_MP'!#REF!</f>
        <v>#REF!</v>
      </c>
      <c r="AB265" s="324" t="e">
        <f>+'8_MP'!#REF!</f>
        <v>#REF!</v>
      </c>
      <c r="AC265" s="324" t="e">
        <f>+'8_MP'!#REF!</f>
        <v>#REF!</v>
      </c>
      <c r="AE265" s="324" t="e">
        <f>+'8_MP'!#REF!</f>
        <v>#REF!</v>
      </c>
      <c r="AF265" s="324" t="e">
        <f>+'8_MP'!#REF!</f>
        <v>#REF!</v>
      </c>
      <c r="AG265" s="324" t="e">
        <f>+'8_MP'!#REF!</f>
        <v>#REF!</v>
      </c>
      <c r="AH265" s="324" t="e">
        <f>+'8_MP'!#REF!</f>
        <v>#REF!</v>
      </c>
      <c r="AI265" s="324" t="e">
        <f>+'8_MP'!#REF!</f>
        <v>#REF!</v>
      </c>
      <c r="AJ265" s="324" t="e">
        <f>+'8_MP'!#REF!</f>
        <v>#REF!</v>
      </c>
      <c r="AK265" s="324" t="e">
        <f>+'8_MP'!#REF!</f>
        <v>#REF!</v>
      </c>
      <c r="AL265" s="324" t="e">
        <f>+'8_MP'!#REF!</f>
        <v>#REF!</v>
      </c>
      <c r="AN265" s="324" t="e">
        <f>+'8_MP'!#REF!</f>
        <v>#REF!</v>
      </c>
      <c r="AO265" s="324" t="e">
        <f>+'8_MP'!#REF!</f>
        <v>#REF!</v>
      </c>
      <c r="AP265" s="324" t="e">
        <f>+'8_MP'!#REF!</f>
        <v>#REF!</v>
      </c>
      <c r="AQ265" s="324" t="e">
        <f>+'8_MP'!#REF!</f>
        <v>#REF!</v>
      </c>
      <c r="AR265" s="324" t="e">
        <f>+'8_MP'!#REF!</f>
        <v>#REF!</v>
      </c>
      <c r="AS265" s="324" t="e">
        <f>+'8_MP'!#REF!</f>
        <v>#REF!</v>
      </c>
      <c r="AT265" s="324" t="e">
        <f>+'8_MP'!#REF!</f>
        <v>#REF!</v>
      </c>
      <c r="AU265" s="324" t="e">
        <f>+'8_MP'!#REF!</f>
        <v>#REF!</v>
      </c>
    </row>
    <row r="266" spans="1:47" ht="14.25" customHeight="1" outlineLevel="1" x14ac:dyDescent="0.35">
      <c r="A266" s="89" t="e">
        <f>+'8_MP'!#REF!</f>
        <v>#REF!</v>
      </c>
      <c r="B266" s="91" t="e">
        <f>+'8_MP'!#REF!</f>
        <v>#REF!</v>
      </c>
      <c r="C266" s="98" t="e">
        <f>+'8_MP'!#REF!</f>
        <v>#REF!</v>
      </c>
      <c r="D266" s="98"/>
      <c r="E266" s="98"/>
      <c r="F266" s="98"/>
      <c r="G266" s="98"/>
      <c r="H266" s="98"/>
      <c r="I266" s="98"/>
      <c r="J266" s="98">
        <f t="shared" si="170"/>
        <v>0</v>
      </c>
      <c r="K266" s="98"/>
      <c r="L266" s="98"/>
      <c r="M266" s="98"/>
      <c r="N266" s="98"/>
      <c r="O266" s="98"/>
      <c r="P266" s="98"/>
      <c r="Q266" s="98"/>
      <c r="R266" s="98"/>
      <c r="S266" s="98"/>
      <c r="T266" s="98"/>
      <c r="U266" s="98"/>
      <c r="V266" s="98" t="e">
        <f>+$C$266*40%</f>
        <v>#REF!</v>
      </c>
      <c r="W266" s="98" t="e">
        <f t="shared" si="136"/>
        <v>#REF!</v>
      </c>
      <c r="X266" s="98" t="e">
        <f>+'8_MP'!#REF!</f>
        <v>#REF!</v>
      </c>
      <c r="Y266" s="98" t="e">
        <f>+'8_MP'!#REF!</f>
        <v>#REF!</v>
      </c>
      <c r="Z266" s="98" t="e">
        <f>+'8_MP'!#REF!</f>
        <v>#REF!</v>
      </c>
      <c r="AA266" s="98" t="e">
        <f>+'8_MP'!#REF!</f>
        <v>#REF!</v>
      </c>
      <c r="AB266" s="98" t="e">
        <f>+'8_MP'!#REF!</f>
        <v>#REF!</v>
      </c>
      <c r="AC266" s="98" t="e">
        <f>+'8_MP'!#REF!</f>
        <v>#REF!</v>
      </c>
      <c r="AE266" s="98" t="e">
        <f>+'8_MP'!#REF!</f>
        <v>#REF!</v>
      </c>
      <c r="AF266" s="98" t="e">
        <f>+'8_MP'!#REF!</f>
        <v>#REF!</v>
      </c>
      <c r="AG266" s="98" t="e">
        <f>+'8_MP'!#REF!</f>
        <v>#REF!</v>
      </c>
      <c r="AH266" s="98" t="e">
        <f>+'8_MP'!#REF!</f>
        <v>#REF!</v>
      </c>
      <c r="AI266" s="98" t="e">
        <f>+'8_MP'!#REF!</f>
        <v>#REF!</v>
      </c>
      <c r="AJ266" s="98" t="e">
        <f>+'8_MP'!#REF!</f>
        <v>#REF!</v>
      </c>
      <c r="AK266" s="98" t="e">
        <f>+'8_MP'!#REF!</f>
        <v>#REF!</v>
      </c>
      <c r="AL266" s="98" t="e">
        <f>+'8_MP'!#REF!</f>
        <v>#REF!</v>
      </c>
      <c r="AN266" s="98" t="e">
        <f>+'8_MP'!#REF!</f>
        <v>#REF!</v>
      </c>
      <c r="AO266" s="98" t="e">
        <f>+'8_MP'!#REF!</f>
        <v>#REF!</v>
      </c>
      <c r="AP266" s="98" t="e">
        <f>+'8_MP'!#REF!</f>
        <v>#REF!</v>
      </c>
      <c r="AQ266" s="98" t="e">
        <f>+'8_MP'!#REF!</f>
        <v>#REF!</v>
      </c>
      <c r="AR266" s="98" t="e">
        <f>+'8_MP'!#REF!</f>
        <v>#REF!</v>
      </c>
      <c r="AS266" s="98" t="e">
        <f>+'8_MP'!#REF!</f>
        <v>#REF!</v>
      </c>
      <c r="AT266" s="98" t="e">
        <f>+'8_MP'!#REF!</f>
        <v>#REF!</v>
      </c>
      <c r="AU266" s="98" t="e">
        <f>+'8_MP'!#REF!</f>
        <v>#REF!</v>
      </c>
    </row>
    <row r="267" spans="1:47" ht="14.25" customHeight="1" outlineLevel="1" x14ac:dyDescent="0.35">
      <c r="A267" s="89" t="e">
        <f>+'8_MP'!#REF!</f>
        <v>#REF!</v>
      </c>
      <c r="B267" s="91" t="e">
        <f>+'8_MP'!#REF!</f>
        <v>#REF!</v>
      </c>
      <c r="C267" s="98" t="e">
        <f>+'8_MP'!#REF!</f>
        <v>#REF!</v>
      </c>
      <c r="D267" s="98"/>
      <c r="E267" s="98"/>
      <c r="F267" s="98"/>
      <c r="G267" s="98"/>
      <c r="H267" s="98"/>
      <c r="I267" s="98"/>
      <c r="J267" s="98">
        <f t="shared" si="170"/>
        <v>0</v>
      </c>
      <c r="K267" s="98"/>
      <c r="L267" s="98"/>
      <c r="M267" s="98"/>
      <c r="N267" s="98"/>
      <c r="O267" s="98"/>
      <c r="P267" s="98"/>
      <c r="Q267" s="98"/>
      <c r="R267" s="98"/>
      <c r="S267" s="98"/>
      <c r="T267" s="98"/>
      <c r="U267" s="98"/>
      <c r="V267" s="98" t="e">
        <f>+$C$267*40%</f>
        <v>#REF!</v>
      </c>
      <c r="W267" s="98" t="e">
        <f t="shared" si="136"/>
        <v>#REF!</v>
      </c>
      <c r="X267" s="98" t="e">
        <f>+'8_MP'!#REF!</f>
        <v>#REF!</v>
      </c>
      <c r="Y267" s="98" t="e">
        <f>+'8_MP'!#REF!</f>
        <v>#REF!</v>
      </c>
      <c r="Z267" s="98" t="e">
        <f>+'8_MP'!#REF!</f>
        <v>#REF!</v>
      </c>
      <c r="AA267" s="98" t="e">
        <f>+'8_MP'!#REF!</f>
        <v>#REF!</v>
      </c>
      <c r="AB267" s="98" t="e">
        <f>+'8_MP'!#REF!</f>
        <v>#REF!</v>
      </c>
      <c r="AC267" s="98" t="e">
        <f>+'8_MP'!#REF!</f>
        <v>#REF!</v>
      </c>
      <c r="AE267" s="98" t="e">
        <f>+'8_MP'!#REF!</f>
        <v>#REF!</v>
      </c>
      <c r="AF267" s="98" t="e">
        <f>+'8_MP'!#REF!</f>
        <v>#REF!</v>
      </c>
      <c r="AG267" s="98" t="e">
        <f>+'8_MP'!#REF!</f>
        <v>#REF!</v>
      </c>
      <c r="AH267" s="98" t="e">
        <f>+'8_MP'!#REF!</f>
        <v>#REF!</v>
      </c>
      <c r="AI267" s="98" t="e">
        <f>+'8_MP'!#REF!</f>
        <v>#REF!</v>
      </c>
      <c r="AJ267" s="98" t="e">
        <f>+'8_MP'!#REF!</f>
        <v>#REF!</v>
      </c>
      <c r="AK267" s="98" t="e">
        <f>+'8_MP'!#REF!</f>
        <v>#REF!</v>
      </c>
      <c r="AL267" s="98" t="e">
        <f>+'8_MP'!#REF!</f>
        <v>#REF!</v>
      </c>
      <c r="AN267" s="98" t="e">
        <f>+'8_MP'!#REF!</f>
        <v>#REF!</v>
      </c>
      <c r="AO267" s="98" t="e">
        <f>+'8_MP'!#REF!</f>
        <v>#REF!</v>
      </c>
      <c r="AP267" s="98" t="e">
        <f>+'8_MP'!#REF!</f>
        <v>#REF!</v>
      </c>
      <c r="AQ267" s="98" t="e">
        <f>+'8_MP'!#REF!</f>
        <v>#REF!</v>
      </c>
      <c r="AR267" s="98" t="e">
        <f>+'8_MP'!#REF!</f>
        <v>#REF!</v>
      </c>
      <c r="AS267" s="98" t="e">
        <f>+'8_MP'!#REF!</f>
        <v>#REF!</v>
      </c>
      <c r="AT267" s="98" t="e">
        <f>+'8_MP'!#REF!</f>
        <v>#REF!</v>
      </c>
      <c r="AU267" s="98" t="e">
        <f>+'8_MP'!#REF!</f>
        <v>#REF!</v>
      </c>
    </row>
    <row r="268" spans="1:47" ht="14.25" customHeight="1" outlineLevel="1" x14ac:dyDescent="0.35">
      <c r="A268" s="89" t="e">
        <f>+'8_MP'!#REF!</f>
        <v>#REF!</v>
      </c>
      <c r="B268" s="91" t="e">
        <f>+'8_MP'!#REF!</f>
        <v>#REF!</v>
      </c>
      <c r="C268" s="98" t="e">
        <f>+'8_MP'!#REF!</f>
        <v>#REF!</v>
      </c>
      <c r="D268" s="98"/>
      <c r="E268" s="98"/>
      <c r="F268" s="98"/>
      <c r="G268" s="98"/>
      <c r="H268" s="98"/>
      <c r="I268" s="98"/>
      <c r="J268" s="98">
        <f t="shared" si="170"/>
        <v>0</v>
      </c>
      <c r="K268" s="98"/>
      <c r="L268" s="98"/>
      <c r="M268" s="98"/>
      <c r="N268" s="98"/>
      <c r="O268" s="98"/>
      <c r="P268" s="98"/>
      <c r="Q268" s="98"/>
      <c r="R268" s="98"/>
      <c r="S268" s="98"/>
      <c r="T268" s="98"/>
      <c r="U268" s="98"/>
      <c r="V268" s="98" t="e">
        <f>+$C$268*40%</f>
        <v>#REF!</v>
      </c>
      <c r="W268" s="98" t="e">
        <f t="shared" si="136"/>
        <v>#REF!</v>
      </c>
      <c r="X268" s="98" t="e">
        <f>+'8_MP'!#REF!</f>
        <v>#REF!</v>
      </c>
      <c r="Y268" s="98" t="e">
        <f>+'8_MP'!#REF!</f>
        <v>#REF!</v>
      </c>
      <c r="Z268" s="98" t="e">
        <f>+'8_MP'!#REF!</f>
        <v>#REF!</v>
      </c>
      <c r="AA268" s="98" t="e">
        <f>+'8_MP'!#REF!</f>
        <v>#REF!</v>
      </c>
      <c r="AB268" s="98" t="e">
        <f>+'8_MP'!#REF!</f>
        <v>#REF!</v>
      </c>
      <c r="AC268" s="98" t="e">
        <f>+'8_MP'!#REF!</f>
        <v>#REF!</v>
      </c>
      <c r="AE268" s="98" t="e">
        <f>+'8_MP'!#REF!</f>
        <v>#REF!</v>
      </c>
      <c r="AF268" s="98" t="e">
        <f>+'8_MP'!#REF!</f>
        <v>#REF!</v>
      </c>
      <c r="AG268" s="98" t="e">
        <f>+'8_MP'!#REF!</f>
        <v>#REF!</v>
      </c>
      <c r="AH268" s="98" t="e">
        <f>+'8_MP'!#REF!</f>
        <v>#REF!</v>
      </c>
      <c r="AI268" s="98" t="e">
        <f>+'8_MP'!#REF!</f>
        <v>#REF!</v>
      </c>
      <c r="AJ268" s="98" t="e">
        <f>+'8_MP'!#REF!</f>
        <v>#REF!</v>
      </c>
      <c r="AK268" s="98" t="e">
        <f>+'8_MP'!#REF!</f>
        <v>#REF!</v>
      </c>
      <c r="AL268" s="98" t="e">
        <f>+'8_MP'!#REF!</f>
        <v>#REF!</v>
      </c>
      <c r="AN268" s="98" t="e">
        <f>+'8_MP'!#REF!</f>
        <v>#REF!</v>
      </c>
      <c r="AO268" s="98" t="e">
        <f>+'8_MP'!#REF!</f>
        <v>#REF!</v>
      </c>
      <c r="AP268" s="98" t="e">
        <f>+'8_MP'!#REF!</f>
        <v>#REF!</v>
      </c>
      <c r="AQ268" s="98" t="e">
        <f>+'8_MP'!#REF!</f>
        <v>#REF!</v>
      </c>
      <c r="AR268" s="98" t="e">
        <f>+'8_MP'!#REF!</f>
        <v>#REF!</v>
      </c>
      <c r="AS268" s="98" t="e">
        <f>+'8_MP'!#REF!</f>
        <v>#REF!</v>
      </c>
      <c r="AT268" s="98" t="e">
        <f>+'8_MP'!#REF!</f>
        <v>#REF!</v>
      </c>
      <c r="AU268" s="98" t="e">
        <f>+'8_MP'!#REF!</f>
        <v>#REF!</v>
      </c>
    </row>
    <row r="269" spans="1:47" ht="14.25" customHeight="1" outlineLevel="1" x14ac:dyDescent="0.35">
      <c r="A269" s="322" t="e">
        <f>+'8_MP'!#REF!</f>
        <v>#REF!</v>
      </c>
      <c r="B269" s="323" t="e">
        <f>+'8_MP'!#REF!</f>
        <v>#REF!</v>
      </c>
      <c r="C269" s="336" t="e">
        <f>+'8_MP'!#REF!</f>
        <v>#REF!</v>
      </c>
      <c r="D269" s="324">
        <f t="shared" ref="D269:I269" si="183">SUM(D270:D271)</f>
        <v>0</v>
      </c>
      <c r="E269" s="324">
        <f t="shared" si="183"/>
        <v>0</v>
      </c>
      <c r="F269" s="324">
        <f t="shared" si="183"/>
        <v>0</v>
      </c>
      <c r="G269" s="324">
        <f t="shared" si="183"/>
        <v>0</v>
      </c>
      <c r="H269" s="324">
        <f t="shared" si="183"/>
        <v>0</v>
      </c>
      <c r="I269" s="324">
        <f t="shared" si="183"/>
        <v>0</v>
      </c>
      <c r="J269" s="324">
        <f t="shared" si="170"/>
        <v>0</v>
      </c>
      <c r="K269" s="324">
        <f t="shared" ref="K269:V269" si="184">SUM(K270:K271)</f>
        <v>0</v>
      </c>
      <c r="L269" s="324">
        <f t="shared" si="184"/>
        <v>0</v>
      </c>
      <c r="M269" s="324">
        <f t="shared" si="184"/>
        <v>0</v>
      </c>
      <c r="N269" s="324">
        <f t="shared" si="184"/>
        <v>0</v>
      </c>
      <c r="O269" s="324">
        <f t="shared" si="184"/>
        <v>0</v>
      </c>
      <c r="P269" s="324">
        <f t="shared" si="184"/>
        <v>0</v>
      </c>
      <c r="Q269" s="324">
        <f t="shared" si="184"/>
        <v>0</v>
      </c>
      <c r="R269" s="324">
        <f t="shared" si="184"/>
        <v>0</v>
      </c>
      <c r="S269" s="324">
        <f t="shared" si="184"/>
        <v>0</v>
      </c>
      <c r="T269" s="324">
        <f t="shared" si="184"/>
        <v>0</v>
      </c>
      <c r="U269" s="324">
        <f t="shared" si="184"/>
        <v>0</v>
      </c>
      <c r="V269" s="324">
        <f t="shared" si="184"/>
        <v>0</v>
      </c>
      <c r="W269" s="324">
        <f t="shared" ref="W269:W332" si="185">SUM(K269:V269)</f>
        <v>0</v>
      </c>
      <c r="X269" s="324" t="e">
        <f>+'8_MP'!#REF!</f>
        <v>#REF!</v>
      </c>
      <c r="Y269" s="324" t="e">
        <f>+'8_MP'!#REF!</f>
        <v>#REF!</v>
      </c>
      <c r="Z269" s="324" t="e">
        <f>+'8_MP'!#REF!</f>
        <v>#REF!</v>
      </c>
      <c r="AA269" s="324" t="e">
        <f>+'8_MP'!#REF!</f>
        <v>#REF!</v>
      </c>
      <c r="AB269" s="324" t="e">
        <f>+'8_MP'!#REF!</f>
        <v>#REF!</v>
      </c>
      <c r="AC269" s="324" t="e">
        <f>+'8_MP'!#REF!</f>
        <v>#REF!</v>
      </c>
      <c r="AE269" s="324" t="e">
        <f>+'8_MP'!#REF!</f>
        <v>#REF!</v>
      </c>
      <c r="AF269" s="324" t="e">
        <f>+'8_MP'!#REF!</f>
        <v>#REF!</v>
      </c>
      <c r="AG269" s="324" t="e">
        <f>+'8_MP'!#REF!</f>
        <v>#REF!</v>
      </c>
      <c r="AH269" s="324" t="e">
        <f>+'8_MP'!#REF!</f>
        <v>#REF!</v>
      </c>
      <c r="AI269" s="324" t="e">
        <f>+'8_MP'!#REF!</f>
        <v>#REF!</v>
      </c>
      <c r="AJ269" s="324" t="e">
        <f>+'8_MP'!#REF!</f>
        <v>#REF!</v>
      </c>
      <c r="AK269" s="324" t="e">
        <f>+'8_MP'!#REF!</f>
        <v>#REF!</v>
      </c>
      <c r="AL269" s="324" t="e">
        <f>+'8_MP'!#REF!</f>
        <v>#REF!</v>
      </c>
      <c r="AN269" s="324" t="e">
        <f>+'8_MP'!#REF!</f>
        <v>#REF!</v>
      </c>
      <c r="AO269" s="324" t="e">
        <f>+'8_MP'!#REF!</f>
        <v>#REF!</v>
      </c>
      <c r="AP269" s="324" t="e">
        <f>+'8_MP'!#REF!</f>
        <v>#REF!</v>
      </c>
      <c r="AQ269" s="324" t="e">
        <f>+'8_MP'!#REF!</f>
        <v>#REF!</v>
      </c>
      <c r="AR269" s="324" t="e">
        <f>+'8_MP'!#REF!</f>
        <v>#REF!</v>
      </c>
      <c r="AS269" s="324" t="e">
        <f>+'8_MP'!#REF!</f>
        <v>#REF!</v>
      </c>
      <c r="AT269" s="324" t="e">
        <f>+'8_MP'!#REF!</f>
        <v>#REF!</v>
      </c>
      <c r="AU269" s="324" t="e">
        <f>+'8_MP'!#REF!</f>
        <v>#REF!</v>
      </c>
    </row>
    <row r="270" spans="1:47" ht="14.25" customHeight="1" outlineLevel="1" x14ac:dyDescent="0.35">
      <c r="A270" s="89" t="e">
        <f>+'8_MP'!#REF!</f>
        <v>#REF!</v>
      </c>
      <c r="B270" s="91" t="e">
        <f>+'8_MP'!#REF!</f>
        <v>#REF!</v>
      </c>
      <c r="C270" s="98" t="e">
        <f>+'8_MP'!#REF!</f>
        <v>#REF!</v>
      </c>
      <c r="D270" s="98"/>
      <c r="E270" s="98"/>
      <c r="F270" s="98"/>
      <c r="G270" s="98"/>
      <c r="H270" s="98"/>
      <c r="I270" s="98"/>
      <c r="J270" s="98">
        <f t="shared" si="170"/>
        <v>0</v>
      </c>
      <c r="K270" s="98"/>
      <c r="L270" s="98"/>
      <c r="M270" s="98"/>
      <c r="N270" s="98"/>
      <c r="O270" s="98"/>
      <c r="P270" s="98"/>
      <c r="Q270" s="98"/>
      <c r="R270" s="98"/>
      <c r="S270" s="98"/>
      <c r="T270" s="98"/>
      <c r="U270" s="98"/>
      <c r="V270" s="98"/>
      <c r="W270" s="98">
        <f t="shared" si="185"/>
        <v>0</v>
      </c>
      <c r="X270" s="98" t="e">
        <f>+'8_MP'!#REF!</f>
        <v>#REF!</v>
      </c>
      <c r="Y270" s="98" t="e">
        <f>+'8_MP'!#REF!</f>
        <v>#REF!</v>
      </c>
      <c r="Z270" s="98" t="e">
        <f>+'8_MP'!#REF!</f>
        <v>#REF!</v>
      </c>
      <c r="AA270" s="98" t="e">
        <f>+'8_MP'!#REF!</f>
        <v>#REF!</v>
      </c>
      <c r="AB270" s="98" t="e">
        <f>+'8_MP'!#REF!</f>
        <v>#REF!</v>
      </c>
      <c r="AC270" s="98" t="e">
        <f>+'8_MP'!#REF!</f>
        <v>#REF!</v>
      </c>
      <c r="AE270" s="98" t="e">
        <f>+'8_MP'!#REF!</f>
        <v>#REF!</v>
      </c>
      <c r="AF270" s="98" t="e">
        <f>+'8_MP'!#REF!</f>
        <v>#REF!</v>
      </c>
      <c r="AG270" s="98" t="e">
        <f>+'8_MP'!#REF!</f>
        <v>#REF!</v>
      </c>
      <c r="AH270" s="98" t="e">
        <f>+'8_MP'!#REF!</f>
        <v>#REF!</v>
      </c>
      <c r="AI270" s="98" t="e">
        <f>+'8_MP'!#REF!</f>
        <v>#REF!</v>
      </c>
      <c r="AJ270" s="98" t="e">
        <f>+'8_MP'!#REF!</f>
        <v>#REF!</v>
      </c>
      <c r="AK270" s="98" t="e">
        <f>+'8_MP'!#REF!</f>
        <v>#REF!</v>
      </c>
      <c r="AL270" s="98" t="e">
        <f>+'8_MP'!#REF!</f>
        <v>#REF!</v>
      </c>
      <c r="AN270" s="98" t="e">
        <f>+'8_MP'!#REF!</f>
        <v>#REF!</v>
      </c>
      <c r="AO270" s="98" t="e">
        <f>+'8_MP'!#REF!</f>
        <v>#REF!</v>
      </c>
      <c r="AP270" s="98" t="e">
        <f>+'8_MP'!#REF!</f>
        <v>#REF!</v>
      </c>
      <c r="AQ270" s="98" t="e">
        <f>+'8_MP'!#REF!</f>
        <v>#REF!</v>
      </c>
      <c r="AR270" s="98" t="e">
        <f>+'8_MP'!#REF!</f>
        <v>#REF!</v>
      </c>
      <c r="AS270" s="98" t="e">
        <f>+'8_MP'!#REF!</f>
        <v>#REF!</v>
      </c>
      <c r="AT270" s="98" t="e">
        <f>+'8_MP'!#REF!</f>
        <v>#REF!</v>
      </c>
      <c r="AU270" s="98" t="e">
        <f>+'8_MP'!#REF!</f>
        <v>#REF!</v>
      </c>
    </row>
    <row r="271" spans="1:47" ht="14.25" customHeight="1" outlineLevel="1" x14ac:dyDescent="0.35">
      <c r="A271" s="89" t="e">
        <f>+'8_MP'!#REF!</f>
        <v>#REF!</v>
      </c>
      <c r="B271" s="91" t="e">
        <f>+'8_MP'!#REF!</f>
        <v>#REF!</v>
      </c>
      <c r="C271" s="98" t="e">
        <f>+'8_MP'!#REF!</f>
        <v>#REF!</v>
      </c>
      <c r="D271" s="98"/>
      <c r="E271" s="98"/>
      <c r="F271" s="98"/>
      <c r="G271" s="98"/>
      <c r="H271" s="98"/>
      <c r="I271" s="98"/>
      <c r="J271" s="98">
        <f t="shared" si="170"/>
        <v>0</v>
      </c>
      <c r="K271" s="98"/>
      <c r="L271" s="98"/>
      <c r="M271" s="98"/>
      <c r="N271" s="98"/>
      <c r="O271" s="98"/>
      <c r="P271" s="98"/>
      <c r="Q271" s="98"/>
      <c r="R271" s="98"/>
      <c r="S271" s="98"/>
      <c r="T271" s="98"/>
      <c r="U271" s="98"/>
      <c r="V271" s="98"/>
      <c r="W271" s="98">
        <f t="shared" si="185"/>
        <v>0</v>
      </c>
      <c r="X271" s="98" t="e">
        <f>+'8_MP'!#REF!</f>
        <v>#REF!</v>
      </c>
      <c r="Y271" s="98" t="e">
        <f>+'8_MP'!#REF!</f>
        <v>#REF!</v>
      </c>
      <c r="Z271" s="98" t="e">
        <f>+'8_MP'!#REF!</f>
        <v>#REF!</v>
      </c>
      <c r="AA271" s="98" t="e">
        <f>+'8_MP'!#REF!</f>
        <v>#REF!</v>
      </c>
      <c r="AB271" s="98" t="e">
        <f>+'8_MP'!#REF!</f>
        <v>#REF!</v>
      </c>
      <c r="AC271" s="98" t="e">
        <f>+'8_MP'!#REF!</f>
        <v>#REF!</v>
      </c>
      <c r="AE271" s="98" t="e">
        <f>+'8_MP'!#REF!</f>
        <v>#REF!</v>
      </c>
      <c r="AF271" s="98" t="e">
        <f>+'8_MP'!#REF!</f>
        <v>#REF!</v>
      </c>
      <c r="AG271" s="98" t="e">
        <f>+'8_MP'!#REF!</f>
        <v>#REF!</v>
      </c>
      <c r="AH271" s="98" t="e">
        <f>+'8_MP'!#REF!</f>
        <v>#REF!</v>
      </c>
      <c r="AI271" s="98" t="e">
        <f>+'8_MP'!#REF!</f>
        <v>#REF!</v>
      </c>
      <c r="AJ271" s="98" t="e">
        <f>+'8_MP'!#REF!</f>
        <v>#REF!</v>
      </c>
      <c r="AK271" s="98" t="e">
        <f>+'8_MP'!#REF!</f>
        <v>#REF!</v>
      </c>
      <c r="AL271" s="98" t="e">
        <f>+'8_MP'!#REF!</f>
        <v>#REF!</v>
      </c>
      <c r="AN271" s="98" t="e">
        <f>+'8_MP'!#REF!</f>
        <v>#REF!</v>
      </c>
      <c r="AO271" s="98" t="e">
        <f>+'8_MP'!#REF!</f>
        <v>#REF!</v>
      </c>
      <c r="AP271" s="98" t="e">
        <f>+'8_MP'!#REF!</f>
        <v>#REF!</v>
      </c>
      <c r="AQ271" s="98" t="e">
        <f>+'8_MP'!#REF!</f>
        <v>#REF!</v>
      </c>
      <c r="AR271" s="98" t="e">
        <f>+'8_MP'!#REF!</f>
        <v>#REF!</v>
      </c>
      <c r="AS271" s="98" t="e">
        <f>+'8_MP'!#REF!</f>
        <v>#REF!</v>
      </c>
      <c r="AT271" s="98" t="e">
        <f>+'8_MP'!#REF!</f>
        <v>#REF!</v>
      </c>
      <c r="AU271" s="98" t="e">
        <f>+'8_MP'!#REF!</f>
        <v>#REF!</v>
      </c>
    </row>
    <row r="272" spans="1:47" ht="14.25" customHeight="1" outlineLevel="1" x14ac:dyDescent="0.35">
      <c r="A272" s="326" t="e">
        <f>+'8_MP'!#REF!</f>
        <v>#REF!</v>
      </c>
      <c r="B272" s="327" t="e">
        <f>+'8_MP'!#REF!</f>
        <v>#REF!</v>
      </c>
      <c r="C272" s="328" t="e">
        <f>+'8_MP'!#REF!</f>
        <v>#REF!</v>
      </c>
      <c r="D272" s="328">
        <f t="shared" ref="D272:I272" si="186">+D273+D277</f>
        <v>0</v>
      </c>
      <c r="E272" s="328">
        <f t="shared" si="186"/>
        <v>0</v>
      </c>
      <c r="F272" s="328">
        <f t="shared" si="186"/>
        <v>0</v>
      </c>
      <c r="G272" s="328">
        <f t="shared" si="186"/>
        <v>0</v>
      </c>
      <c r="H272" s="328">
        <f t="shared" si="186"/>
        <v>0</v>
      </c>
      <c r="I272" s="328">
        <f t="shared" si="186"/>
        <v>0</v>
      </c>
      <c r="J272" s="328">
        <f t="shared" si="170"/>
        <v>0</v>
      </c>
      <c r="K272" s="328">
        <f t="shared" ref="K272:V272" si="187">+K273+K277</f>
        <v>0</v>
      </c>
      <c r="L272" s="328">
        <f t="shared" si="187"/>
        <v>0</v>
      </c>
      <c r="M272" s="328">
        <f t="shared" si="187"/>
        <v>0</v>
      </c>
      <c r="N272" s="328">
        <f t="shared" si="187"/>
        <v>0</v>
      </c>
      <c r="O272" s="328">
        <f t="shared" si="187"/>
        <v>0</v>
      </c>
      <c r="P272" s="328">
        <f t="shared" si="187"/>
        <v>0</v>
      </c>
      <c r="Q272" s="328">
        <f t="shared" si="187"/>
        <v>0</v>
      </c>
      <c r="R272" s="328">
        <f t="shared" si="187"/>
        <v>0</v>
      </c>
      <c r="S272" s="328">
        <f t="shared" si="187"/>
        <v>0</v>
      </c>
      <c r="T272" s="328">
        <f t="shared" si="187"/>
        <v>0</v>
      </c>
      <c r="U272" s="328">
        <f t="shared" si="187"/>
        <v>0</v>
      </c>
      <c r="V272" s="328" t="e">
        <f t="shared" si="187"/>
        <v>#REF!</v>
      </c>
      <c r="W272" s="328" t="e">
        <f t="shared" si="185"/>
        <v>#REF!</v>
      </c>
      <c r="X272" s="328" t="e">
        <f>+'8_MP'!#REF!</f>
        <v>#REF!</v>
      </c>
      <c r="Y272" s="328" t="e">
        <f>+'8_MP'!#REF!</f>
        <v>#REF!</v>
      </c>
      <c r="Z272" s="328" t="e">
        <f>+'8_MP'!#REF!</f>
        <v>#REF!</v>
      </c>
      <c r="AA272" s="328" t="e">
        <f>+'8_MP'!#REF!</f>
        <v>#REF!</v>
      </c>
      <c r="AB272" s="328" t="e">
        <f>+'8_MP'!#REF!</f>
        <v>#REF!</v>
      </c>
      <c r="AC272" s="328" t="e">
        <f>+'8_MP'!#REF!</f>
        <v>#REF!</v>
      </c>
      <c r="AE272" s="328" t="e">
        <f>+'8_MP'!#REF!</f>
        <v>#REF!</v>
      </c>
      <c r="AF272" s="328" t="e">
        <f>+'8_MP'!#REF!</f>
        <v>#REF!</v>
      </c>
      <c r="AG272" s="328" t="e">
        <f>+'8_MP'!#REF!</f>
        <v>#REF!</v>
      </c>
      <c r="AH272" s="328" t="e">
        <f>+'8_MP'!#REF!</f>
        <v>#REF!</v>
      </c>
      <c r="AI272" s="328" t="e">
        <f>+'8_MP'!#REF!</f>
        <v>#REF!</v>
      </c>
      <c r="AJ272" s="328" t="e">
        <f>+'8_MP'!#REF!</f>
        <v>#REF!</v>
      </c>
      <c r="AK272" s="328" t="e">
        <f>+'8_MP'!#REF!</f>
        <v>#REF!</v>
      </c>
      <c r="AL272" s="328" t="e">
        <f>+'8_MP'!#REF!</f>
        <v>#REF!</v>
      </c>
      <c r="AN272" s="328" t="e">
        <f>+'8_MP'!#REF!</f>
        <v>#REF!</v>
      </c>
      <c r="AO272" s="328" t="e">
        <f>+'8_MP'!#REF!</f>
        <v>#REF!</v>
      </c>
      <c r="AP272" s="328" t="e">
        <f>+'8_MP'!#REF!</f>
        <v>#REF!</v>
      </c>
      <c r="AQ272" s="328" t="e">
        <f>+'8_MP'!#REF!</f>
        <v>#REF!</v>
      </c>
      <c r="AR272" s="328" t="e">
        <f>+'8_MP'!#REF!</f>
        <v>#REF!</v>
      </c>
      <c r="AS272" s="328" t="e">
        <f>+'8_MP'!#REF!</f>
        <v>#REF!</v>
      </c>
      <c r="AT272" s="328" t="e">
        <f>+'8_MP'!#REF!</f>
        <v>#REF!</v>
      </c>
      <c r="AU272" s="328" t="e">
        <f>+'8_MP'!#REF!</f>
        <v>#REF!</v>
      </c>
    </row>
    <row r="273" spans="1:47" ht="14.25" customHeight="1" outlineLevel="1" x14ac:dyDescent="0.35">
      <c r="A273" s="322" t="e">
        <f>+'8_MP'!#REF!</f>
        <v>#REF!</v>
      </c>
      <c r="B273" s="323" t="e">
        <f>+'8_MP'!#REF!</f>
        <v>#REF!</v>
      </c>
      <c r="C273" s="336" t="e">
        <f>+'8_MP'!#REF!</f>
        <v>#REF!</v>
      </c>
      <c r="D273" s="324">
        <f t="shared" ref="D273:I273" si="188">SUM(D274:D276)</f>
        <v>0</v>
      </c>
      <c r="E273" s="324">
        <f t="shared" si="188"/>
        <v>0</v>
      </c>
      <c r="F273" s="324">
        <f t="shared" si="188"/>
        <v>0</v>
      </c>
      <c r="G273" s="324">
        <f t="shared" si="188"/>
        <v>0</v>
      </c>
      <c r="H273" s="324">
        <f t="shared" si="188"/>
        <v>0</v>
      </c>
      <c r="I273" s="324">
        <f t="shared" si="188"/>
        <v>0</v>
      </c>
      <c r="J273" s="324">
        <f t="shared" si="170"/>
        <v>0</v>
      </c>
      <c r="K273" s="324">
        <f t="shared" ref="K273:V273" si="189">SUM(K274:K276)</f>
        <v>0</v>
      </c>
      <c r="L273" s="324">
        <f t="shared" si="189"/>
        <v>0</v>
      </c>
      <c r="M273" s="324">
        <f t="shared" si="189"/>
        <v>0</v>
      </c>
      <c r="N273" s="324">
        <f t="shared" si="189"/>
        <v>0</v>
      </c>
      <c r="O273" s="324">
        <f t="shared" si="189"/>
        <v>0</v>
      </c>
      <c r="P273" s="324">
        <f t="shared" si="189"/>
        <v>0</v>
      </c>
      <c r="Q273" s="324">
        <f t="shared" si="189"/>
        <v>0</v>
      </c>
      <c r="R273" s="324">
        <f t="shared" si="189"/>
        <v>0</v>
      </c>
      <c r="S273" s="324">
        <f t="shared" si="189"/>
        <v>0</v>
      </c>
      <c r="T273" s="324">
        <f t="shared" si="189"/>
        <v>0</v>
      </c>
      <c r="U273" s="324">
        <f t="shared" si="189"/>
        <v>0</v>
      </c>
      <c r="V273" s="324" t="e">
        <f t="shared" si="189"/>
        <v>#REF!</v>
      </c>
      <c r="W273" s="324" t="e">
        <f t="shared" si="185"/>
        <v>#REF!</v>
      </c>
      <c r="X273" s="324" t="e">
        <f>+'8_MP'!#REF!</f>
        <v>#REF!</v>
      </c>
      <c r="Y273" s="324" t="e">
        <f>+'8_MP'!#REF!</f>
        <v>#REF!</v>
      </c>
      <c r="Z273" s="324" t="e">
        <f>+'8_MP'!#REF!</f>
        <v>#REF!</v>
      </c>
      <c r="AA273" s="324" t="e">
        <f>+'8_MP'!#REF!</f>
        <v>#REF!</v>
      </c>
      <c r="AB273" s="324" t="e">
        <f>+'8_MP'!#REF!</f>
        <v>#REF!</v>
      </c>
      <c r="AC273" s="324" t="e">
        <f>+'8_MP'!#REF!</f>
        <v>#REF!</v>
      </c>
      <c r="AE273" s="324" t="e">
        <f>+'8_MP'!#REF!</f>
        <v>#REF!</v>
      </c>
      <c r="AF273" s="324" t="e">
        <f>+'8_MP'!#REF!</f>
        <v>#REF!</v>
      </c>
      <c r="AG273" s="324" t="e">
        <f>+'8_MP'!#REF!</f>
        <v>#REF!</v>
      </c>
      <c r="AH273" s="324" t="e">
        <f>+'8_MP'!#REF!</f>
        <v>#REF!</v>
      </c>
      <c r="AI273" s="324" t="e">
        <f>+'8_MP'!#REF!</f>
        <v>#REF!</v>
      </c>
      <c r="AJ273" s="324" t="e">
        <f>+'8_MP'!#REF!</f>
        <v>#REF!</v>
      </c>
      <c r="AK273" s="324" t="e">
        <f>+'8_MP'!#REF!</f>
        <v>#REF!</v>
      </c>
      <c r="AL273" s="324" t="e">
        <f>+'8_MP'!#REF!</f>
        <v>#REF!</v>
      </c>
      <c r="AN273" s="324" t="e">
        <f>+'8_MP'!#REF!</f>
        <v>#REF!</v>
      </c>
      <c r="AO273" s="324" t="e">
        <f>+'8_MP'!#REF!</f>
        <v>#REF!</v>
      </c>
      <c r="AP273" s="324" t="e">
        <f>+'8_MP'!#REF!</f>
        <v>#REF!</v>
      </c>
      <c r="AQ273" s="324" t="e">
        <f>+'8_MP'!#REF!</f>
        <v>#REF!</v>
      </c>
      <c r="AR273" s="324" t="e">
        <f>+'8_MP'!#REF!</f>
        <v>#REF!</v>
      </c>
      <c r="AS273" s="324" t="e">
        <f>+'8_MP'!#REF!</f>
        <v>#REF!</v>
      </c>
      <c r="AT273" s="324" t="e">
        <f>+'8_MP'!#REF!</f>
        <v>#REF!</v>
      </c>
      <c r="AU273" s="324" t="e">
        <f>+'8_MP'!#REF!</f>
        <v>#REF!</v>
      </c>
    </row>
    <row r="274" spans="1:47" ht="14.25" customHeight="1" outlineLevel="1" x14ac:dyDescent="0.35">
      <c r="A274" s="89" t="e">
        <f>+'8_MP'!#REF!</f>
        <v>#REF!</v>
      </c>
      <c r="B274" s="91" t="e">
        <f>+'8_MP'!#REF!</f>
        <v>#REF!</v>
      </c>
      <c r="C274" s="98" t="e">
        <f>+'8_MP'!#REF!</f>
        <v>#REF!</v>
      </c>
      <c r="D274" s="98"/>
      <c r="E274" s="98"/>
      <c r="F274" s="98"/>
      <c r="G274" s="98"/>
      <c r="H274" s="98"/>
      <c r="I274" s="98"/>
      <c r="J274" s="98">
        <f t="shared" si="170"/>
        <v>0</v>
      </c>
      <c r="K274" s="98"/>
      <c r="L274" s="98"/>
      <c r="M274" s="98"/>
      <c r="N274" s="98"/>
      <c r="O274" s="98"/>
      <c r="P274" s="98"/>
      <c r="Q274" s="98"/>
      <c r="R274" s="98"/>
      <c r="S274" s="98"/>
      <c r="T274" s="98"/>
      <c r="U274" s="98"/>
      <c r="V274" s="98" t="e">
        <f>+$C$274*40%</f>
        <v>#REF!</v>
      </c>
      <c r="W274" s="98" t="e">
        <f t="shared" si="185"/>
        <v>#REF!</v>
      </c>
      <c r="X274" s="98" t="e">
        <f>+'8_MP'!#REF!</f>
        <v>#REF!</v>
      </c>
      <c r="Y274" s="98" t="e">
        <f>+'8_MP'!#REF!</f>
        <v>#REF!</v>
      </c>
      <c r="Z274" s="98" t="e">
        <f>+'8_MP'!#REF!</f>
        <v>#REF!</v>
      </c>
      <c r="AA274" s="98" t="e">
        <f>+'8_MP'!#REF!</f>
        <v>#REF!</v>
      </c>
      <c r="AB274" s="98" t="e">
        <f>+'8_MP'!#REF!</f>
        <v>#REF!</v>
      </c>
      <c r="AC274" s="98" t="e">
        <f>+'8_MP'!#REF!</f>
        <v>#REF!</v>
      </c>
      <c r="AE274" s="98" t="e">
        <f>+'8_MP'!#REF!</f>
        <v>#REF!</v>
      </c>
      <c r="AF274" s="98" t="e">
        <f>+'8_MP'!#REF!</f>
        <v>#REF!</v>
      </c>
      <c r="AG274" s="98" t="e">
        <f>+'8_MP'!#REF!</f>
        <v>#REF!</v>
      </c>
      <c r="AH274" s="98" t="e">
        <f>+'8_MP'!#REF!</f>
        <v>#REF!</v>
      </c>
      <c r="AI274" s="98" t="e">
        <f>+'8_MP'!#REF!</f>
        <v>#REF!</v>
      </c>
      <c r="AJ274" s="98" t="e">
        <f>+'8_MP'!#REF!</f>
        <v>#REF!</v>
      </c>
      <c r="AK274" s="98" t="e">
        <f>+'8_MP'!#REF!</f>
        <v>#REF!</v>
      </c>
      <c r="AL274" s="98" t="e">
        <f>+'8_MP'!#REF!</f>
        <v>#REF!</v>
      </c>
      <c r="AN274" s="98" t="e">
        <f>+'8_MP'!#REF!</f>
        <v>#REF!</v>
      </c>
      <c r="AO274" s="98" t="e">
        <f>+'8_MP'!#REF!</f>
        <v>#REF!</v>
      </c>
      <c r="AP274" s="98" t="e">
        <f>+'8_MP'!#REF!</f>
        <v>#REF!</v>
      </c>
      <c r="AQ274" s="98" t="e">
        <f>+'8_MP'!#REF!</f>
        <v>#REF!</v>
      </c>
      <c r="AR274" s="98" t="e">
        <f>+'8_MP'!#REF!</f>
        <v>#REF!</v>
      </c>
      <c r="AS274" s="98" t="e">
        <f>+'8_MP'!#REF!</f>
        <v>#REF!</v>
      </c>
      <c r="AT274" s="98" t="e">
        <f>+'8_MP'!#REF!</f>
        <v>#REF!</v>
      </c>
      <c r="AU274" s="98" t="e">
        <f>+'8_MP'!#REF!</f>
        <v>#REF!</v>
      </c>
    </row>
    <row r="275" spans="1:47" ht="14.25" customHeight="1" outlineLevel="1" x14ac:dyDescent="0.35">
      <c r="A275" s="89" t="e">
        <f>+'8_MP'!#REF!</f>
        <v>#REF!</v>
      </c>
      <c r="B275" s="91" t="e">
        <f>+'8_MP'!#REF!</f>
        <v>#REF!</v>
      </c>
      <c r="C275" s="98" t="e">
        <f>+'8_MP'!#REF!</f>
        <v>#REF!</v>
      </c>
      <c r="D275" s="98"/>
      <c r="E275" s="98"/>
      <c r="F275" s="98"/>
      <c r="G275" s="98"/>
      <c r="H275" s="98"/>
      <c r="I275" s="98"/>
      <c r="J275" s="98">
        <f t="shared" si="170"/>
        <v>0</v>
      </c>
      <c r="K275" s="98"/>
      <c r="L275" s="98"/>
      <c r="M275" s="98"/>
      <c r="N275" s="98"/>
      <c r="O275" s="98"/>
      <c r="P275" s="98"/>
      <c r="Q275" s="98"/>
      <c r="R275" s="98"/>
      <c r="S275" s="98"/>
      <c r="T275" s="98"/>
      <c r="U275" s="98"/>
      <c r="V275" s="98" t="e">
        <f>+$C$275*40%</f>
        <v>#REF!</v>
      </c>
      <c r="W275" s="98" t="e">
        <f t="shared" si="185"/>
        <v>#REF!</v>
      </c>
      <c r="X275" s="98" t="e">
        <f>+'8_MP'!#REF!</f>
        <v>#REF!</v>
      </c>
      <c r="Y275" s="98" t="e">
        <f>+'8_MP'!#REF!</f>
        <v>#REF!</v>
      </c>
      <c r="Z275" s="98" t="e">
        <f>+'8_MP'!#REF!</f>
        <v>#REF!</v>
      </c>
      <c r="AA275" s="98" t="e">
        <f>+'8_MP'!#REF!</f>
        <v>#REF!</v>
      </c>
      <c r="AB275" s="98" t="e">
        <f>+'8_MP'!#REF!</f>
        <v>#REF!</v>
      </c>
      <c r="AC275" s="98" t="e">
        <f>+'8_MP'!#REF!</f>
        <v>#REF!</v>
      </c>
      <c r="AE275" s="98" t="e">
        <f>+'8_MP'!#REF!</f>
        <v>#REF!</v>
      </c>
      <c r="AF275" s="98" t="e">
        <f>+'8_MP'!#REF!</f>
        <v>#REF!</v>
      </c>
      <c r="AG275" s="98" t="e">
        <f>+'8_MP'!#REF!</f>
        <v>#REF!</v>
      </c>
      <c r="AH275" s="98" t="e">
        <f>+'8_MP'!#REF!</f>
        <v>#REF!</v>
      </c>
      <c r="AI275" s="98" t="e">
        <f>+'8_MP'!#REF!</f>
        <v>#REF!</v>
      </c>
      <c r="AJ275" s="98" t="e">
        <f>+'8_MP'!#REF!</f>
        <v>#REF!</v>
      </c>
      <c r="AK275" s="98" t="e">
        <f>+'8_MP'!#REF!</f>
        <v>#REF!</v>
      </c>
      <c r="AL275" s="98" t="e">
        <f>+'8_MP'!#REF!</f>
        <v>#REF!</v>
      </c>
      <c r="AN275" s="98" t="e">
        <f>+'8_MP'!#REF!</f>
        <v>#REF!</v>
      </c>
      <c r="AO275" s="98" t="e">
        <f>+'8_MP'!#REF!</f>
        <v>#REF!</v>
      </c>
      <c r="AP275" s="98" t="e">
        <f>+'8_MP'!#REF!</f>
        <v>#REF!</v>
      </c>
      <c r="AQ275" s="98" t="e">
        <f>+'8_MP'!#REF!</f>
        <v>#REF!</v>
      </c>
      <c r="AR275" s="98" t="e">
        <f>+'8_MP'!#REF!</f>
        <v>#REF!</v>
      </c>
      <c r="AS275" s="98" t="e">
        <f>+'8_MP'!#REF!</f>
        <v>#REF!</v>
      </c>
      <c r="AT275" s="98" t="e">
        <f>+'8_MP'!#REF!</f>
        <v>#REF!</v>
      </c>
      <c r="AU275" s="98" t="e">
        <f>+'8_MP'!#REF!</f>
        <v>#REF!</v>
      </c>
    </row>
    <row r="276" spans="1:47" ht="14.25" customHeight="1" outlineLevel="1" x14ac:dyDescent="0.35">
      <c r="A276" s="89" t="e">
        <f>+'8_MP'!#REF!</f>
        <v>#REF!</v>
      </c>
      <c r="B276" s="91" t="e">
        <f>+'8_MP'!#REF!</f>
        <v>#REF!</v>
      </c>
      <c r="C276" s="98" t="e">
        <f>+'8_MP'!#REF!</f>
        <v>#REF!</v>
      </c>
      <c r="D276" s="98"/>
      <c r="E276" s="98"/>
      <c r="F276" s="98"/>
      <c r="G276" s="98"/>
      <c r="H276" s="98"/>
      <c r="I276" s="98"/>
      <c r="J276" s="98">
        <f t="shared" si="170"/>
        <v>0</v>
      </c>
      <c r="K276" s="98"/>
      <c r="L276" s="98"/>
      <c r="M276" s="98"/>
      <c r="N276" s="98"/>
      <c r="O276" s="98"/>
      <c r="P276" s="98"/>
      <c r="Q276" s="98"/>
      <c r="R276" s="98"/>
      <c r="S276" s="98"/>
      <c r="T276" s="98"/>
      <c r="U276" s="98"/>
      <c r="V276" s="98" t="e">
        <f>+$C$276*40%</f>
        <v>#REF!</v>
      </c>
      <c r="W276" s="98" t="e">
        <f t="shared" si="185"/>
        <v>#REF!</v>
      </c>
      <c r="X276" s="98" t="e">
        <f>+'8_MP'!#REF!</f>
        <v>#REF!</v>
      </c>
      <c r="Y276" s="98" t="e">
        <f>+'8_MP'!#REF!</f>
        <v>#REF!</v>
      </c>
      <c r="Z276" s="98" t="e">
        <f>+'8_MP'!#REF!</f>
        <v>#REF!</v>
      </c>
      <c r="AA276" s="98" t="e">
        <f>+'8_MP'!#REF!</f>
        <v>#REF!</v>
      </c>
      <c r="AB276" s="98" t="e">
        <f>+'8_MP'!#REF!</f>
        <v>#REF!</v>
      </c>
      <c r="AC276" s="98" t="e">
        <f>+'8_MP'!#REF!</f>
        <v>#REF!</v>
      </c>
      <c r="AE276" s="98" t="e">
        <f>+'8_MP'!#REF!</f>
        <v>#REF!</v>
      </c>
      <c r="AF276" s="98" t="e">
        <f>+'8_MP'!#REF!</f>
        <v>#REF!</v>
      </c>
      <c r="AG276" s="98" t="e">
        <f>+'8_MP'!#REF!</f>
        <v>#REF!</v>
      </c>
      <c r="AH276" s="98" t="e">
        <f>+'8_MP'!#REF!</f>
        <v>#REF!</v>
      </c>
      <c r="AI276" s="98" t="e">
        <f>+'8_MP'!#REF!</f>
        <v>#REF!</v>
      </c>
      <c r="AJ276" s="98" t="e">
        <f>+'8_MP'!#REF!</f>
        <v>#REF!</v>
      </c>
      <c r="AK276" s="98" t="e">
        <f>+'8_MP'!#REF!</f>
        <v>#REF!</v>
      </c>
      <c r="AL276" s="98" t="e">
        <f>+'8_MP'!#REF!</f>
        <v>#REF!</v>
      </c>
      <c r="AN276" s="98" t="e">
        <f>+'8_MP'!#REF!</f>
        <v>#REF!</v>
      </c>
      <c r="AO276" s="98" t="e">
        <f>+'8_MP'!#REF!</f>
        <v>#REF!</v>
      </c>
      <c r="AP276" s="98" t="e">
        <f>+'8_MP'!#REF!</f>
        <v>#REF!</v>
      </c>
      <c r="AQ276" s="98" t="e">
        <f>+'8_MP'!#REF!</f>
        <v>#REF!</v>
      </c>
      <c r="AR276" s="98" t="e">
        <f>+'8_MP'!#REF!</f>
        <v>#REF!</v>
      </c>
      <c r="AS276" s="98" t="e">
        <f>+'8_MP'!#REF!</f>
        <v>#REF!</v>
      </c>
      <c r="AT276" s="98" t="e">
        <f>+'8_MP'!#REF!</f>
        <v>#REF!</v>
      </c>
      <c r="AU276" s="98" t="e">
        <f>+'8_MP'!#REF!</f>
        <v>#REF!</v>
      </c>
    </row>
    <row r="277" spans="1:47" ht="14.25" customHeight="1" outlineLevel="1" x14ac:dyDescent="0.35">
      <c r="A277" s="322" t="e">
        <f>+'8_MP'!#REF!</f>
        <v>#REF!</v>
      </c>
      <c r="B277" s="323" t="e">
        <f>+'8_MP'!#REF!</f>
        <v>#REF!</v>
      </c>
      <c r="C277" s="336" t="e">
        <f>+'8_MP'!#REF!</f>
        <v>#REF!</v>
      </c>
      <c r="D277" s="324">
        <f t="shared" ref="D277:I277" si="190">SUM(D278:D279)</f>
        <v>0</v>
      </c>
      <c r="E277" s="324">
        <f t="shared" si="190"/>
        <v>0</v>
      </c>
      <c r="F277" s="324">
        <f t="shared" si="190"/>
        <v>0</v>
      </c>
      <c r="G277" s="324">
        <f t="shared" si="190"/>
        <v>0</v>
      </c>
      <c r="H277" s="324">
        <f t="shared" si="190"/>
        <v>0</v>
      </c>
      <c r="I277" s="324">
        <f t="shared" si="190"/>
        <v>0</v>
      </c>
      <c r="J277" s="324">
        <f t="shared" si="170"/>
        <v>0</v>
      </c>
      <c r="K277" s="324">
        <f t="shared" ref="K277:V277" si="191">SUM(K278:K279)</f>
        <v>0</v>
      </c>
      <c r="L277" s="324">
        <f t="shared" si="191"/>
        <v>0</v>
      </c>
      <c r="M277" s="324">
        <f t="shared" si="191"/>
        <v>0</v>
      </c>
      <c r="N277" s="324">
        <f t="shared" si="191"/>
        <v>0</v>
      </c>
      <c r="O277" s="324">
        <f t="shared" si="191"/>
        <v>0</v>
      </c>
      <c r="P277" s="324">
        <f t="shared" si="191"/>
        <v>0</v>
      </c>
      <c r="Q277" s="324">
        <f t="shared" si="191"/>
        <v>0</v>
      </c>
      <c r="R277" s="324">
        <f t="shared" si="191"/>
        <v>0</v>
      </c>
      <c r="S277" s="324">
        <f t="shared" si="191"/>
        <v>0</v>
      </c>
      <c r="T277" s="324">
        <f t="shared" si="191"/>
        <v>0</v>
      </c>
      <c r="U277" s="324">
        <f t="shared" si="191"/>
        <v>0</v>
      </c>
      <c r="V277" s="324">
        <f t="shared" si="191"/>
        <v>0</v>
      </c>
      <c r="W277" s="324">
        <f t="shared" si="185"/>
        <v>0</v>
      </c>
      <c r="X277" s="324" t="e">
        <f>+'8_MP'!#REF!</f>
        <v>#REF!</v>
      </c>
      <c r="Y277" s="324" t="e">
        <f>+'8_MP'!#REF!</f>
        <v>#REF!</v>
      </c>
      <c r="Z277" s="324" t="e">
        <f>+'8_MP'!#REF!</f>
        <v>#REF!</v>
      </c>
      <c r="AA277" s="324" t="e">
        <f>+'8_MP'!#REF!</f>
        <v>#REF!</v>
      </c>
      <c r="AB277" s="324" t="e">
        <f>+'8_MP'!#REF!</f>
        <v>#REF!</v>
      </c>
      <c r="AC277" s="324" t="e">
        <f>+'8_MP'!#REF!</f>
        <v>#REF!</v>
      </c>
      <c r="AE277" s="324" t="e">
        <f>+'8_MP'!#REF!</f>
        <v>#REF!</v>
      </c>
      <c r="AF277" s="324" t="e">
        <f>+'8_MP'!#REF!</f>
        <v>#REF!</v>
      </c>
      <c r="AG277" s="324" t="e">
        <f>+'8_MP'!#REF!</f>
        <v>#REF!</v>
      </c>
      <c r="AH277" s="324" t="e">
        <f>+'8_MP'!#REF!</f>
        <v>#REF!</v>
      </c>
      <c r="AI277" s="324" t="e">
        <f>+'8_MP'!#REF!</f>
        <v>#REF!</v>
      </c>
      <c r="AJ277" s="324" t="e">
        <f>+'8_MP'!#REF!</f>
        <v>#REF!</v>
      </c>
      <c r="AK277" s="324" t="e">
        <f>+'8_MP'!#REF!</f>
        <v>#REF!</v>
      </c>
      <c r="AL277" s="324" t="e">
        <f>+'8_MP'!#REF!</f>
        <v>#REF!</v>
      </c>
      <c r="AN277" s="324" t="e">
        <f>+'8_MP'!#REF!</f>
        <v>#REF!</v>
      </c>
      <c r="AO277" s="324" t="e">
        <f>+'8_MP'!#REF!</f>
        <v>#REF!</v>
      </c>
      <c r="AP277" s="324" t="e">
        <f>+'8_MP'!#REF!</f>
        <v>#REF!</v>
      </c>
      <c r="AQ277" s="324" t="e">
        <f>+'8_MP'!#REF!</f>
        <v>#REF!</v>
      </c>
      <c r="AR277" s="324" t="e">
        <f>+'8_MP'!#REF!</f>
        <v>#REF!</v>
      </c>
      <c r="AS277" s="324" t="e">
        <f>+'8_MP'!#REF!</f>
        <v>#REF!</v>
      </c>
      <c r="AT277" s="324" t="e">
        <f>+'8_MP'!#REF!</f>
        <v>#REF!</v>
      </c>
      <c r="AU277" s="324" t="e">
        <f>+'8_MP'!#REF!</f>
        <v>#REF!</v>
      </c>
    </row>
    <row r="278" spans="1:47" ht="14.25" customHeight="1" outlineLevel="1" x14ac:dyDescent="0.35">
      <c r="A278" s="89" t="e">
        <f>+'8_MP'!#REF!</f>
        <v>#REF!</v>
      </c>
      <c r="B278" s="91" t="e">
        <f>+'8_MP'!#REF!</f>
        <v>#REF!</v>
      </c>
      <c r="C278" s="98" t="e">
        <f>+'8_MP'!#REF!</f>
        <v>#REF!</v>
      </c>
      <c r="D278" s="98"/>
      <c r="E278" s="98"/>
      <c r="F278" s="98"/>
      <c r="G278" s="98"/>
      <c r="H278" s="98"/>
      <c r="I278" s="98"/>
      <c r="J278" s="98">
        <f t="shared" si="170"/>
        <v>0</v>
      </c>
      <c r="K278" s="98"/>
      <c r="L278" s="98"/>
      <c r="M278" s="98"/>
      <c r="N278" s="98"/>
      <c r="O278" s="98"/>
      <c r="P278" s="98"/>
      <c r="Q278" s="98"/>
      <c r="R278" s="98"/>
      <c r="S278" s="98"/>
      <c r="T278" s="98"/>
      <c r="U278" s="98"/>
      <c r="V278" s="98"/>
      <c r="W278" s="98">
        <f t="shared" si="185"/>
        <v>0</v>
      </c>
      <c r="X278" s="98" t="e">
        <f>+'8_MP'!#REF!</f>
        <v>#REF!</v>
      </c>
      <c r="Y278" s="98" t="e">
        <f>+'8_MP'!#REF!</f>
        <v>#REF!</v>
      </c>
      <c r="Z278" s="98" t="e">
        <f>+'8_MP'!#REF!</f>
        <v>#REF!</v>
      </c>
      <c r="AA278" s="98" t="e">
        <f>+'8_MP'!#REF!</f>
        <v>#REF!</v>
      </c>
      <c r="AB278" s="98" t="e">
        <f>+'8_MP'!#REF!</f>
        <v>#REF!</v>
      </c>
      <c r="AC278" s="98" t="e">
        <f>+'8_MP'!#REF!</f>
        <v>#REF!</v>
      </c>
      <c r="AE278" s="98" t="e">
        <f>+'8_MP'!#REF!</f>
        <v>#REF!</v>
      </c>
      <c r="AF278" s="98" t="e">
        <f>+'8_MP'!#REF!</f>
        <v>#REF!</v>
      </c>
      <c r="AG278" s="98" t="e">
        <f>+'8_MP'!#REF!</f>
        <v>#REF!</v>
      </c>
      <c r="AH278" s="98" t="e">
        <f>+'8_MP'!#REF!</f>
        <v>#REF!</v>
      </c>
      <c r="AI278" s="98" t="e">
        <f>+'8_MP'!#REF!</f>
        <v>#REF!</v>
      </c>
      <c r="AJ278" s="98" t="e">
        <f>+'8_MP'!#REF!</f>
        <v>#REF!</v>
      </c>
      <c r="AK278" s="98" t="e">
        <f>+'8_MP'!#REF!</f>
        <v>#REF!</v>
      </c>
      <c r="AL278" s="98" t="e">
        <f>+'8_MP'!#REF!</f>
        <v>#REF!</v>
      </c>
      <c r="AN278" s="98" t="e">
        <f>+'8_MP'!#REF!</f>
        <v>#REF!</v>
      </c>
      <c r="AO278" s="98" t="e">
        <f>+'8_MP'!#REF!</f>
        <v>#REF!</v>
      </c>
      <c r="AP278" s="98" t="e">
        <f>+'8_MP'!#REF!</f>
        <v>#REF!</v>
      </c>
      <c r="AQ278" s="98" t="e">
        <f>+'8_MP'!#REF!</f>
        <v>#REF!</v>
      </c>
      <c r="AR278" s="98" t="e">
        <f>+'8_MP'!#REF!</f>
        <v>#REF!</v>
      </c>
      <c r="AS278" s="98" t="e">
        <f>+'8_MP'!#REF!</f>
        <v>#REF!</v>
      </c>
      <c r="AT278" s="98" t="e">
        <f>+'8_MP'!#REF!</f>
        <v>#REF!</v>
      </c>
      <c r="AU278" s="98" t="e">
        <f>+'8_MP'!#REF!</f>
        <v>#REF!</v>
      </c>
    </row>
    <row r="279" spans="1:47" ht="14.25" customHeight="1" outlineLevel="1" x14ac:dyDescent="0.35">
      <c r="A279" s="89" t="e">
        <f>+'8_MP'!#REF!</f>
        <v>#REF!</v>
      </c>
      <c r="B279" s="91" t="e">
        <f>+'8_MP'!#REF!</f>
        <v>#REF!</v>
      </c>
      <c r="C279" s="98" t="e">
        <f>+'8_MP'!#REF!</f>
        <v>#REF!</v>
      </c>
      <c r="D279" s="98"/>
      <c r="E279" s="98"/>
      <c r="F279" s="98"/>
      <c r="G279" s="98"/>
      <c r="H279" s="98"/>
      <c r="I279" s="98"/>
      <c r="J279" s="98">
        <f t="shared" si="170"/>
        <v>0</v>
      </c>
      <c r="K279" s="98"/>
      <c r="L279" s="98"/>
      <c r="M279" s="98"/>
      <c r="N279" s="98"/>
      <c r="O279" s="98"/>
      <c r="P279" s="98"/>
      <c r="Q279" s="98"/>
      <c r="R279" s="98"/>
      <c r="S279" s="98"/>
      <c r="T279" s="98"/>
      <c r="U279" s="98"/>
      <c r="V279" s="98"/>
      <c r="W279" s="98">
        <f t="shared" si="185"/>
        <v>0</v>
      </c>
      <c r="X279" s="98" t="e">
        <f>+'8_MP'!#REF!</f>
        <v>#REF!</v>
      </c>
      <c r="Y279" s="98" t="e">
        <f>+'8_MP'!#REF!</f>
        <v>#REF!</v>
      </c>
      <c r="Z279" s="98" t="e">
        <f>+'8_MP'!#REF!</f>
        <v>#REF!</v>
      </c>
      <c r="AA279" s="98" t="e">
        <f>+'8_MP'!#REF!</f>
        <v>#REF!</v>
      </c>
      <c r="AB279" s="98" t="e">
        <f>+'8_MP'!#REF!</f>
        <v>#REF!</v>
      </c>
      <c r="AC279" s="98" t="e">
        <f>+'8_MP'!#REF!</f>
        <v>#REF!</v>
      </c>
      <c r="AE279" s="98" t="e">
        <f>+'8_MP'!#REF!</f>
        <v>#REF!</v>
      </c>
      <c r="AF279" s="98" t="e">
        <f>+'8_MP'!#REF!</f>
        <v>#REF!</v>
      </c>
      <c r="AG279" s="98" t="e">
        <f>+'8_MP'!#REF!</f>
        <v>#REF!</v>
      </c>
      <c r="AH279" s="98" t="e">
        <f>+'8_MP'!#REF!</f>
        <v>#REF!</v>
      </c>
      <c r="AI279" s="98" t="e">
        <f>+'8_MP'!#REF!</f>
        <v>#REF!</v>
      </c>
      <c r="AJ279" s="98" t="e">
        <f>+'8_MP'!#REF!</f>
        <v>#REF!</v>
      </c>
      <c r="AK279" s="98" t="e">
        <f>+'8_MP'!#REF!</f>
        <v>#REF!</v>
      </c>
      <c r="AL279" s="98" t="e">
        <f>+'8_MP'!#REF!</f>
        <v>#REF!</v>
      </c>
      <c r="AN279" s="98" t="e">
        <f>+'8_MP'!#REF!</f>
        <v>#REF!</v>
      </c>
      <c r="AO279" s="98" t="e">
        <f>+'8_MP'!#REF!</f>
        <v>#REF!</v>
      </c>
      <c r="AP279" s="98" t="e">
        <f>+'8_MP'!#REF!</f>
        <v>#REF!</v>
      </c>
      <c r="AQ279" s="98" t="e">
        <f>+'8_MP'!#REF!</f>
        <v>#REF!</v>
      </c>
      <c r="AR279" s="98" t="e">
        <f>+'8_MP'!#REF!</f>
        <v>#REF!</v>
      </c>
      <c r="AS279" s="98" t="e">
        <f>+'8_MP'!#REF!</f>
        <v>#REF!</v>
      </c>
      <c r="AT279" s="98" t="e">
        <f>+'8_MP'!#REF!</f>
        <v>#REF!</v>
      </c>
      <c r="AU279" s="98" t="e">
        <f>+'8_MP'!#REF!</f>
        <v>#REF!</v>
      </c>
    </row>
    <row r="280" spans="1:47" ht="14.25" customHeight="1" outlineLevel="1" x14ac:dyDescent="0.35">
      <c r="A280" s="326" t="e">
        <f>+'8_MP'!#REF!</f>
        <v>#REF!</v>
      </c>
      <c r="B280" s="327" t="e">
        <f>+'8_MP'!#REF!</f>
        <v>#REF!</v>
      </c>
      <c r="C280" s="328" t="e">
        <f>+'8_MP'!#REF!</f>
        <v>#REF!</v>
      </c>
      <c r="D280" s="328">
        <f t="shared" ref="D280:I280" si="192">+D281+D285</f>
        <v>0</v>
      </c>
      <c r="E280" s="328">
        <f t="shared" si="192"/>
        <v>0</v>
      </c>
      <c r="F280" s="328">
        <f t="shared" si="192"/>
        <v>0</v>
      </c>
      <c r="G280" s="328">
        <f t="shared" si="192"/>
        <v>0</v>
      </c>
      <c r="H280" s="328">
        <f t="shared" si="192"/>
        <v>0</v>
      </c>
      <c r="I280" s="328">
        <f t="shared" si="192"/>
        <v>0</v>
      </c>
      <c r="J280" s="328">
        <f t="shared" si="170"/>
        <v>0</v>
      </c>
      <c r="K280" s="328">
        <f t="shared" ref="K280:V280" si="193">+K281+K285</f>
        <v>0</v>
      </c>
      <c r="L280" s="328">
        <f t="shared" si="193"/>
        <v>0</v>
      </c>
      <c r="M280" s="328">
        <f t="shared" si="193"/>
        <v>0</v>
      </c>
      <c r="N280" s="328">
        <f t="shared" si="193"/>
        <v>0</v>
      </c>
      <c r="O280" s="328">
        <f t="shared" si="193"/>
        <v>0</v>
      </c>
      <c r="P280" s="328">
        <f t="shared" si="193"/>
        <v>0</v>
      </c>
      <c r="Q280" s="328">
        <f t="shared" si="193"/>
        <v>0</v>
      </c>
      <c r="R280" s="328">
        <f t="shared" si="193"/>
        <v>0</v>
      </c>
      <c r="S280" s="328">
        <f t="shared" si="193"/>
        <v>0</v>
      </c>
      <c r="T280" s="328">
        <f t="shared" si="193"/>
        <v>0</v>
      </c>
      <c r="U280" s="328">
        <f t="shared" si="193"/>
        <v>0</v>
      </c>
      <c r="V280" s="328" t="e">
        <f t="shared" si="193"/>
        <v>#REF!</v>
      </c>
      <c r="W280" s="328" t="e">
        <f t="shared" si="185"/>
        <v>#REF!</v>
      </c>
      <c r="X280" s="328" t="e">
        <f>+'8_MP'!#REF!</f>
        <v>#REF!</v>
      </c>
      <c r="Y280" s="328" t="e">
        <f>+'8_MP'!#REF!</f>
        <v>#REF!</v>
      </c>
      <c r="Z280" s="328" t="e">
        <f>+'8_MP'!#REF!</f>
        <v>#REF!</v>
      </c>
      <c r="AA280" s="328" t="e">
        <f>+'8_MP'!#REF!</f>
        <v>#REF!</v>
      </c>
      <c r="AB280" s="328" t="e">
        <f>+'8_MP'!#REF!</f>
        <v>#REF!</v>
      </c>
      <c r="AC280" s="328" t="e">
        <f>+'8_MP'!#REF!</f>
        <v>#REF!</v>
      </c>
      <c r="AE280" s="328" t="e">
        <f>+'8_MP'!#REF!</f>
        <v>#REF!</v>
      </c>
      <c r="AF280" s="328" t="e">
        <f>+'8_MP'!#REF!</f>
        <v>#REF!</v>
      </c>
      <c r="AG280" s="328" t="e">
        <f>+'8_MP'!#REF!</f>
        <v>#REF!</v>
      </c>
      <c r="AH280" s="328" t="e">
        <f>+'8_MP'!#REF!</f>
        <v>#REF!</v>
      </c>
      <c r="AI280" s="328" t="e">
        <f>+'8_MP'!#REF!</f>
        <v>#REF!</v>
      </c>
      <c r="AJ280" s="328" t="e">
        <f>+'8_MP'!#REF!</f>
        <v>#REF!</v>
      </c>
      <c r="AK280" s="328" t="e">
        <f>+'8_MP'!#REF!</f>
        <v>#REF!</v>
      </c>
      <c r="AL280" s="328" t="e">
        <f>+'8_MP'!#REF!</f>
        <v>#REF!</v>
      </c>
      <c r="AN280" s="328" t="e">
        <f>+'8_MP'!#REF!</f>
        <v>#REF!</v>
      </c>
      <c r="AO280" s="328" t="e">
        <f>+'8_MP'!#REF!</f>
        <v>#REF!</v>
      </c>
      <c r="AP280" s="328" t="e">
        <f>+'8_MP'!#REF!</f>
        <v>#REF!</v>
      </c>
      <c r="AQ280" s="328" t="e">
        <f>+'8_MP'!#REF!</f>
        <v>#REF!</v>
      </c>
      <c r="AR280" s="328" t="e">
        <f>+'8_MP'!#REF!</f>
        <v>#REF!</v>
      </c>
      <c r="AS280" s="328" t="e">
        <f>+'8_MP'!#REF!</f>
        <v>#REF!</v>
      </c>
      <c r="AT280" s="328" t="e">
        <f>+'8_MP'!#REF!</f>
        <v>#REF!</v>
      </c>
      <c r="AU280" s="328" t="e">
        <f>+'8_MP'!#REF!</f>
        <v>#REF!</v>
      </c>
    </row>
    <row r="281" spans="1:47" ht="14.25" customHeight="1" outlineLevel="1" x14ac:dyDescent="0.35">
      <c r="A281" s="322" t="e">
        <f>+'8_MP'!#REF!</f>
        <v>#REF!</v>
      </c>
      <c r="B281" s="323" t="e">
        <f>+'8_MP'!#REF!</f>
        <v>#REF!</v>
      </c>
      <c r="C281" s="336" t="e">
        <f>+'8_MP'!#REF!</f>
        <v>#REF!</v>
      </c>
      <c r="D281" s="324">
        <f t="shared" ref="D281:I281" si="194">SUM(D282:D284)</f>
        <v>0</v>
      </c>
      <c r="E281" s="324">
        <f t="shared" si="194"/>
        <v>0</v>
      </c>
      <c r="F281" s="324">
        <f t="shared" si="194"/>
        <v>0</v>
      </c>
      <c r="G281" s="324">
        <f t="shared" si="194"/>
        <v>0</v>
      </c>
      <c r="H281" s="324">
        <f t="shared" si="194"/>
        <v>0</v>
      </c>
      <c r="I281" s="324">
        <f t="shared" si="194"/>
        <v>0</v>
      </c>
      <c r="J281" s="324">
        <f t="shared" si="170"/>
        <v>0</v>
      </c>
      <c r="K281" s="324">
        <f t="shared" ref="K281:V281" si="195">SUM(K282:K284)</f>
        <v>0</v>
      </c>
      <c r="L281" s="324">
        <f t="shared" si="195"/>
        <v>0</v>
      </c>
      <c r="M281" s="324">
        <f t="shared" si="195"/>
        <v>0</v>
      </c>
      <c r="N281" s="324">
        <f t="shared" si="195"/>
        <v>0</v>
      </c>
      <c r="O281" s="324">
        <f t="shared" si="195"/>
        <v>0</v>
      </c>
      <c r="P281" s="324">
        <f t="shared" si="195"/>
        <v>0</v>
      </c>
      <c r="Q281" s="324">
        <f t="shared" si="195"/>
        <v>0</v>
      </c>
      <c r="R281" s="324">
        <f t="shared" si="195"/>
        <v>0</v>
      </c>
      <c r="S281" s="324">
        <f t="shared" si="195"/>
        <v>0</v>
      </c>
      <c r="T281" s="324">
        <f t="shared" si="195"/>
        <v>0</v>
      </c>
      <c r="U281" s="324">
        <f t="shared" si="195"/>
        <v>0</v>
      </c>
      <c r="V281" s="324" t="e">
        <f t="shared" si="195"/>
        <v>#REF!</v>
      </c>
      <c r="W281" s="324" t="e">
        <f t="shared" si="185"/>
        <v>#REF!</v>
      </c>
      <c r="X281" s="324" t="e">
        <f>+'8_MP'!#REF!</f>
        <v>#REF!</v>
      </c>
      <c r="Y281" s="324" t="e">
        <f>+'8_MP'!#REF!</f>
        <v>#REF!</v>
      </c>
      <c r="Z281" s="324" t="e">
        <f>+'8_MP'!#REF!</f>
        <v>#REF!</v>
      </c>
      <c r="AA281" s="324" t="e">
        <f>+'8_MP'!#REF!</f>
        <v>#REF!</v>
      </c>
      <c r="AB281" s="324" t="e">
        <f>+'8_MP'!#REF!</f>
        <v>#REF!</v>
      </c>
      <c r="AC281" s="324" t="e">
        <f>+'8_MP'!#REF!</f>
        <v>#REF!</v>
      </c>
      <c r="AE281" s="324" t="e">
        <f>+'8_MP'!#REF!</f>
        <v>#REF!</v>
      </c>
      <c r="AF281" s="324" t="e">
        <f>+'8_MP'!#REF!</f>
        <v>#REF!</v>
      </c>
      <c r="AG281" s="324" t="e">
        <f>+'8_MP'!#REF!</f>
        <v>#REF!</v>
      </c>
      <c r="AH281" s="324" t="e">
        <f>+'8_MP'!#REF!</f>
        <v>#REF!</v>
      </c>
      <c r="AI281" s="324" t="e">
        <f>+'8_MP'!#REF!</f>
        <v>#REF!</v>
      </c>
      <c r="AJ281" s="324" t="e">
        <f>+'8_MP'!#REF!</f>
        <v>#REF!</v>
      </c>
      <c r="AK281" s="324" t="e">
        <f>+'8_MP'!#REF!</f>
        <v>#REF!</v>
      </c>
      <c r="AL281" s="324" t="e">
        <f>+'8_MP'!#REF!</f>
        <v>#REF!</v>
      </c>
      <c r="AN281" s="324" t="e">
        <f>+'8_MP'!#REF!</f>
        <v>#REF!</v>
      </c>
      <c r="AO281" s="324" t="e">
        <f>+'8_MP'!#REF!</f>
        <v>#REF!</v>
      </c>
      <c r="AP281" s="324" t="e">
        <f>+'8_MP'!#REF!</f>
        <v>#REF!</v>
      </c>
      <c r="AQ281" s="324" t="e">
        <f>+'8_MP'!#REF!</f>
        <v>#REF!</v>
      </c>
      <c r="AR281" s="324" t="e">
        <f>+'8_MP'!#REF!</f>
        <v>#REF!</v>
      </c>
      <c r="AS281" s="324" t="e">
        <f>+'8_MP'!#REF!</f>
        <v>#REF!</v>
      </c>
      <c r="AT281" s="324" t="e">
        <f>+'8_MP'!#REF!</f>
        <v>#REF!</v>
      </c>
      <c r="AU281" s="324" t="e">
        <f>+'8_MP'!#REF!</f>
        <v>#REF!</v>
      </c>
    </row>
    <row r="282" spans="1:47" ht="14.25" customHeight="1" outlineLevel="1" x14ac:dyDescent="0.35">
      <c r="A282" s="89" t="e">
        <f>+'8_MP'!#REF!</f>
        <v>#REF!</v>
      </c>
      <c r="B282" s="91" t="e">
        <f>+'8_MP'!#REF!</f>
        <v>#REF!</v>
      </c>
      <c r="C282" s="98" t="e">
        <f>+'8_MP'!#REF!</f>
        <v>#REF!</v>
      </c>
      <c r="D282" s="98"/>
      <c r="E282" s="98"/>
      <c r="F282" s="98"/>
      <c r="G282" s="98"/>
      <c r="H282" s="98"/>
      <c r="I282" s="98"/>
      <c r="J282" s="98">
        <f t="shared" ref="J282:J313" si="196">SUM(D282:I282)</f>
        <v>0</v>
      </c>
      <c r="K282" s="98"/>
      <c r="L282" s="98"/>
      <c r="M282" s="98"/>
      <c r="N282" s="98"/>
      <c r="O282" s="98"/>
      <c r="P282" s="98"/>
      <c r="Q282" s="98"/>
      <c r="R282" s="98"/>
      <c r="S282" s="98"/>
      <c r="T282" s="98"/>
      <c r="U282" s="98"/>
      <c r="V282" s="98" t="e">
        <f>+$C$282*40%</f>
        <v>#REF!</v>
      </c>
      <c r="W282" s="98" t="e">
        <f t="shared" si="185"/>
        <v>#REF!</v>
      </c>
      <c r="X282" s="98" t="e">
        <f>+'8_MP'!#REF!</f>
        <v>#REF!</v>
      </c>
      <c r="Y282" s="98" t="e">
        <f>+'8_MP'!#REF!</f>
        <v>#REF!</v>
      </c>
      <c r="Z282" s="98" t="e">
        <f>+'8_MP'!#REF!</f>
        <v>#REF!</v>
      </c>
      <c r="AA282" s="98" t="e">
        <f>+'8_MP'!#REF!</f>
        <v>#REF!</v>
      </c>
      <c r="AB282" s="98" t="e">
        <f>+'8_MP'!#REF!</f>
        <v>#REF!</v>
      </c>
      <c r="AC282" s="98" t="e">
        <f>+'8_MP'!#REF!</f>
        <v>#REF!</v>
      </c>
      <c r="AE282" s="98" t="e">
        <f>+'8_MP'!#REF!</f>
        <v>#REF!</v>
      </c>
      <c r="AF282" s="98" t="e">
        <f>+'8_MP'!#REF!</f>
        <v>#REF!</v>
      </c>
      <c r="AG282" s="98" t="e">
        <f>+'8_MP'!#REF!</f>
        <v>#REF!</v>
      </c>
      <c r="AH282" s="98" t="e">
        <f>+'8_MP'!#REF!</f>
        <v>#REF!</v>
      </c>
      <c r="AI282" s="98" t="e">
        <f>+'8_MP'!#REF!</f>
        <v>#REF!</v>
      </c>
      <c r="AJ282" s="98" t="e">
        <f>+'8_MP'!#REF!</f>
        <v>#REF!</v>
      </c>
      <c r="AK282" s="98" t="e">
        <f>+'8_MP'!#REF!</f>
        <v>#REF!</v>
      </c>
      <c r="AL282" s="98" t="e">
        <f>+'8_MP'!#REF!</f>
        <v>#REF!</v>
      </c>
      <c r="AN282" s="98" t="e">
        <f>+'8_MP'!#REF!</f>
        <v>#REF!</v>
      </c>
      <c r="AO282" s="98" t="e">
        <f>+'8_MP'!#REF!</f>
        <v>#REF!</v>
      </c>
      <c r="AP282" s="98" t="e">
        <f>+'8_MP'!#REF!</f>
        <v>#REF!</v>
      </c>
      <c r="AQ282" s="98" t="e">
        <f>+'8_MP'!#REF!</f>
        <v>#REF!</v>
      </c>
      <c r="AR282" s="98" t="e">
        <f>+'8_MP'!#REF!</f>
        <v>#REF!</v>
      </c>
      <c r="AS282" s="98" t="e">
        <f>+'8_MP'!#REF!</f>
        <v>#REF!</v>
      </c>
      <c r="AT282" s="98" t="e">
        <f>+'8_MP'!#REF!</f>
        <v>#REF!</v>
      </c>
      <c r="AU282" s="98" t="e">
        <f>+'8_MP'!#REF!</f>
        <v>#REF!</v>
      </c>
    </row>
    <row r="283" spans="1:47" ht="14.25" customHeight="1" outlineLevel="1" x14ac:dyDescent="0.35">
      <c r="A283" s="89" t="e">
        <f>+'8_MP'!#REF!</f>
        <v>#REF!</v>
      </c>
      <c r="B283" s="91" t="e">
        <f>+'8_MP'!#REF!</f>
        <v>#REF!</v>
      </c>
      <c r="C283" s="98" t="e">
        <f>+'8_MP'!#REF!</f>
        <v>#REF!</v>
      </c>
      <c r="D283" s="98"/>
      <c r="E283" s="98"/>
      <c r="F283" s="98"/>
      <c r="G283" s="98"/>
      <c r="H283" s="98"/>
      <c r="I283" s="98"/>
      <c r="J283" s="98">
        <f t="shared" si="196"/>
        <v>0</v>
      </c>
      <c r="K283" s="98"/>
      <c r="L283" s="98"/>
      <c r="M283" s="98"/>
      <c r="N283" s="98"/>
      <c r="O283" s="98"/>
      <c r="P283" s="98"/>
      <c r="Q283" s="98"/>
      <c r="R283" s="98"/>
      <c r="S283" s="98"/>
      <c r="T283" s="98"/>
      <c r="U283" s="98"/>
      <c r="V283" s="98" t="e">
        <f>+$C$283*40%</f>
        <v>#REF!</v>
      </c>
      <c r="W283" s="98" t="e">
        <f t="shared" si="185"/>
        <v>#REF!</v>
      </c>
      <c r="X283" s="98" t="e">
        <f>+'8_MP'!#REF!</f>
        <v>#REF!</v>
      </c>
      <c r="Y283" s="98" t="e">
        <f>+'8_MP'!#REF!</f>
        <v>#REF!</v>
      </c>
      <c r="Z283" s="98" t="e">
        <f>+'8_MP'!#REF!</f>
        <v>#REF!</v>
      </c>
      <c r="AA283" s="98" t="e">
        <f>+'8_MP'!#REF!</f>
        <v>#REF!</v>
      </c>
      <c r="AB283" s="98" t="e">
        <f>+'8_MP'!#REF!</f>
        <v>#REF!</v>
      </c>
      <c r="AC283" s="98" t="e">
        <f>+'8_MP'!#REF!</f>
        <v>#REF!</v>
      </c>
      <c r="AE283" s="98" t="e">
        <f>+'8_MP'!#REF!</f>
        <v>#REF!</v>
      </c>
      <c r="AF283" s="98" t="e">
        <f>+'8_MP'!#REF!</f>
        <v>#REF!</v>
      </c>
      <c r="AG283" s="98" t="e">
        <f>+'8_MP'!#REF!</f>
        <v>#REF!</v>
      </c>
      <c r="AH283" s="98" t="e">
        <f>+'8_MP'!#REF!</f>
        <v>#REF!</v>
      </c>
      <c r="AI283" s="98" t="e">
        <f>+'8_MP'!#REF!</f>
        <v>#REF!</v>
      </c>
      <c r="AJ283" s="98" t="e">
        <f>+'8_MP'!#REF!</f>
        <v>#REF!</v>
      </c>
      <c r="AK283" s="98" t="e">
        <f>+'8_MP'!#REF!</f>
        <v>#REF!</v>
      </c>
      <c r="AL283" s="98" t="e">
        <f>+'8_MP'!#REF!</f>
        <v>#REF!</v>
      </c>
      <c r="AN283" s="98" t="e">
        <f>+'8_MP'!#REF!</f>
        <v>#REF!</v>
      </c>
      <c r="AO283" s="98" t="e">
        <f>+'8_MP'!#REF!</f>
        <v>#REF!</v>
      </c>
      <c r="AP283" s="98" t="e">
        <f>+'8_MP'!#REF!</f>
        <v>#REF!</v>
      </c>
      <c r="AQ283" s="98" t="e">
        <f>+'8_MP'!#REF!</f>
        <v>#REF!</v>
      </c>
      <c r="AR283" s="98" t="e">
        <f>+'8_MP'!#REF!</f>
        <v>#REF!</v>
      </c>
      <c r="AS283" s="98" t="e">
        <f>+'8_MP'!#REF!</f>
        <v>#REF!</v>
      </c>
      <c r="AT283" s="98" t="e">
        <f>+'8_MP'!#REF!</f>
        <v>#REF!</v>
      </c>
      <c r="AU283" s="98" t="e">
        <f>+'8_MP'!#REF!</f>
        <v>#REF!</v>
      </c>
    </row>
    <row r="284" spans="1:47" ht="14.25" customHeight="1" outlineLevel="1" x14ac:dyDescent="0.35">
      <c r="A284" s="89" t="e">
        <f>+'8_MP'!#REF!</f>
        <v>#REF!</v>
      </c>
      <c r="B284" s="91" t="e">
        <f>+'8_MP'!#REF!</f>
        <v>#REF!</v>
      </c>
      <c r="C284" s="98" t="e">
        <f>+'8_MP'!#REF!</f>
        <v>#REF!</v>
      </c>
      <c r="D284" s="98"/>
      <c r="E284" s="98"/>
      <c r="F284" s="98"/>
      <c r="G284" s="98"/>
      <c r="H284" s="98"/>
      <c r="I284" s="98"/>
      <c r="J284" s="98">
        <f t="shared" si="196"/>
        <v>0</v>
      </c>
      <c r="K284" s="98"/>
      <c r="L284" s="98"/>
      <c r="M284" s="98"/>
      <c r="N284" s="98"/>
      <c r="O284" s="98"/>
      <c r="P284" s="98"/>
      <c r="Q284" s="98"/>
      <c r="R284" s="98"/>
      <c r="S284" s="98"/>
      <c r="T284" s="98"/>
      <c r="U284" s="98"/>
      <c r="V284" s="98" t="e">
        <f>+$C$284*40%</f>
        <v>#REF!</v>
      </c>
      <c r="W284" s="98" t="e">
        <f t="shared" si="185"/>
        <v>#REF!</v>
      </c>
      <c r="X284" s="98" t="e">
        <f>+'8_MP'!#REF!</f>
        <v>#REF!</v>
      </c>
      <c r="Y284" s="98" t="e">
        <f>+'8_MP'!#REF!</f>
        <v>#REF!</v>
      </c>
      <c r="Z284" s="98" t="e">
        <f>+'8_MP'!#REF!</f>
        <v>#REF!</v>
      </c>
      <c r="AA284" s="98" t="e">
        <f>+'8_MP'!#REF!</f>
        <v>#REF!</v>
      </c>
      <c r="AB284" s="98" t="e">
        <f>+'8_MP'!#REF!</f>
        <v>#REF!</v>
      </c>
      <c r="AC284" s="98" t="e">
        <f>+'8_MP'!#REF!</f>
        <v>#REF!</v>
      </c>
      <c r="AE284" s="98" t="e">
        <f>+'8_MP'!#REF!</f>
        <v>#REF!</v>
      </c>
      <c r="AF284" s="98" t="e">
        <f>+'8_MP'!#REF!</f>
        <v>#REF!</v>
      </c>
      <c r="AG284" s="98" t="e">
        <f>+'8_MP'!#REF!</f>
        <v>#REF!</v>
      </c>
      <c r="AH284" s="98" t="e">
        <f>+'8_MP'!#REF!</f>
        <v>#REF!</v>
      </c>
      <c r="AI284" s="98" t="e">
        <f>+'8_MP'!#REF!</f>
        <v>#REF!</v>
      </c>
      <c r="AJ284" s="98" t="e">
        <f>+'8_MP'!#REF!</f>
        <v>#REF!</v>
      </c>
      <c r="AK284" s="98" t="e">
        <f>+'8_MP'!#REF!</f>
        <v>#REF!</v>
      </c>
      <c r="AL284" s="98" t="e">
        <f>+'8_MP'!#REF!</f>
        <v>#REF!</v>
      </c>
      <c r="AN284" s="98" t="e">
        <f>+'8_MP'!#REF!</f>
        <v>#REF!</v>
      </c>
      <c r="AO284" s="98" t="e">
        <f>+'8_MP'!#REF!</f>
        <v>#REF!</v>
      </c>
      <c r="AP284" s="98" t="e">
        <f>+'8_MP'!#REF!</f>
        <v>#REF!</v>
      </c>
      <c r="AQ284" s="98" t="e">
        <f>+'8_MP'!#REF!</f>
        <v>#REF!</v>
      </c>
      <c r="AR284" s="98" t="e">
        <f>+'8_MP'!#REF!</f>
        <v>#REF!</v>
      </c>
      <c r="AS284" s="98" t="e">
        <f>+'8_MP'!#REF!</f>
        <v>#REF!</v>
      </c>
      <c r="AT284" s="98" t="e">
        <f>+'8_MP'!#REF!</f>
        <v>#REF!</v>
      </c>
      <c r="AU284" s="98" t="e">
        <f>+'8_MP'!#REF!</f>
        <v>#REF!</v>
      </c>
    </row>
    <row r="285" spans="1:47" ht="14.25" customHeight="1" outlineLevel="1" x14ac:dyDescent="0.35">
      <c r="A285" s="322" t="e">
        <f>+'8_MP'!#REF!</f>
        <v>#REF!</v>
      </c>
      <c r="B285" s="323" t="e">
        <f>+'8_MP'!#REF!</f>
        <v>#REF!</v>
      </c>
      <c r="C285" s="336" t="e">
        <f>+'8_MP'!#REF!</f>
        <v>#REF!</v>
      </c>
      <c r="D285" s="324">
        <f t="shared" ref="D285:I285" si="197">SUM(D286:D287)</f>
        <v>0</v>
      </c>
      <c r="E285" s="324">
        <f t="shared" si="197"/>
        <v>0</v>
      </c>
      <c r="F285" s="324">
        <f t="shared" si="197"/>
        <v>0</v>
      </c>
      <c r="G285" s="324">
        <f t="shared" si="197"/>
        <v>0</v>
      </c>
      <c r="H285" s="324">
        <f t="shared" si="197"/>
        <v>0</v>
      </c>
      <c r="I285" s="324">
        <f t="shared" si="197"/>
        <v>0</v>
      </c>
      <c r="J285" s="324">
        <f t="shared" si="196"/>
        <v>0</v>
      </c>
      <c r="K285" s="324">
        <f t="shared" ref="K285:V285" si="198">SUM(K286:K287)</f>
        <v>0</v>
      </c>
      <c r="L285" s="324">
        <f t="shared" si="198"/>
        <v>0</v>
      </c>
      <c r="M285" s="324">
        <f t="shared" si="198"/>
        <v>0</v>
      </c>
      <c r="N285" s="324">
        <f t="shared" si="198"/>
        <v>0</v>
      </c>
      <c r="O285" s="324">
        <f t="shared" si="198"/>
        <v>0</v>
      </c>
      <c r="P285" s="324">
        <f t="shared" si="198"/>
        <v>0</v>
      </c>
      <c r="Q285" s="324">
        <f t="shared" si="198"/>
        <v>0</v>
      </c>
      <c r="R285" s="324">
        <f t="shared" si="198"/>
        <v>0</v>
      </c>
      <c r="S285" s="324">
        <f t="shared" si="198"/>
        <v>0</v>
      </c>
      <c r="T285" s="324">
        <f t="shared" si="198"/>
        <v>0</v>
      </c>
      <c r="U285" s="324">
        <f t="shared" si="198"/>
        <v>0</v>
      </c>
      <c r="V285" s="324">
        <f t="shared" si="198"/>
        <v>0</v>
      </c>
      <c r="W285" s="324">
        <f t="shared" si="185"/>
        <v>0</v>
      </c>
      <c r="X285" s="324" t="e">
        <f>+'8_MP'!#REF!</f>
        <v>#REF!</v>
      </c>
      <c r="Y285" s="324" t="e">
        <f>+'8_MP'!#REF!</f>
        <v>#REF!</v>
      </c>
      <c r="Z285" s="324" t="e">
        <f>+'8_MP'!#REF!</f>
        <v>#REF!</v>
      </c>
      <c r="AA285" s="324" t="e">
        <f>+'8_MP'!#REF!</f>
        <v>#REF!</v>
      </c>
      <c r="AB285" s="324" t="e">
        <f>+'8_MP'!#REF!</f>
        <v>#REF!</v>
      </c>
      <c r="AC285" s="324" t="e">
        <f>+'8_MP'!#REF!</f>
        <v>#REF!</v>
      </c>
      <c r="AE285" s="324" t="e">
        <f>+'8_MP'!#REF!</f>
        <v>#REF!</v>
      </c>
      <c r="AF285" s="324" t="e">
        <f>+'8_MP'!#REF!</f>
        <v>#REF!</v>
      </c>
      <c r="AG285" s="324" t="e">
        <f>+'8_MP'!#REF!</f>
        <v>#REF!</v>
      </c>
      <c r="AH285" s="324" t="e">
        <f>+'8_MP'!#REF!</f>
        <v>#REF!</v>
      </c>
      <c r="AI285" s="324" t="e">
        <f>+'8_MP'!#REF!</f>
        <v>#REF!</v>
      </c>
      <c r="AJ285" s="324" t="e">
        <f>+'8_MP'!#REF!</f>
        <v>#REF!</v>
      </c>
      <c r="AK285" s="324" t="e">
        <f>+'8_MP'!#REF!</f>
        <v>#REF!</v>
      </c>
      <c r="AL285" s="324" t="e">
        <f>+'8_MP'!#REF!</f>
        <v>#REF!</v>
      </c>
      <c r="AN285" s="324" t="e">
        <f>+'8_MP'!#REF!</f>
        <v>#REF!</v>
      </c>
      <c r="AO285" s="324" t="e">
        <f>+'8_MP'!#REF!</f>
        <v>#REF!</v>
      </c>
      <c r="AP285" s="324" t="e">
        <f>+'8_MP'!#REF!</f>
        <v>#REF!</v>
      </c>
      <c r="AQ285" s="324" t="e">
        <f>+'8_MP'!#REF!</f>
        <v>#REF!</v>
      </c>
      <c r="AR285" s="324" t="e">
        <f>+'8_MP'!#REF!</f>
        <v>#REF!</v>
      </c>
      <c r="AS285" s="324" t="e">
        <f>+'8_MP'!#REF!</f>
        <v>#REF!</v>
      </c>
      <c r="AT285" s="324" t="e">
        <f>+'8_MP'!#REF!</f>
        <v>#REF!</v>
      </c>
      <c r="AU285" s="324" t="e">
        <f>+'8_MP'!#REF!</f>
        <v>#REF!</v>
      </c>
    </row>
    <row r="286" spans="1:47" ht="14.25" customHeight="1" outlineLevel="1" x14ac:dyDescent="0.35">
      <c r="A286" s="89" t="e">
        <f>+'8_MP'!#REF!</f>
        <v>#REF!</v>
      </c>
      <c r="B286" s="91" t="e">
        <f>+'8_MP'!#REF!</f>
        <v>#REF!</v>
      </c>
      <c r="C286" s="98" t="e">
        <f>+'8_MP'!#REF!</f>
        <v>#REF!</v>
      </c>
      <c r="D286" s="98"/>
      <c r="E286" s="98"/>
      <c r="F286" s="98"/>
      <c r="G286" s="98"/>
      <c r="H286" s="98"/>
      <c r="I286" s="98"/>
      <c r="J286" s="98">
        <f t="shared" si="196"/>
        <v>0</v>
      </c>
      <c r="K286" s="98"/>
      <c r="L286" s="98"/>
      <c r="M286" s="98"/>
      <c r="N286" s="98"/>
      <c r="O286" s="98"/>
      <c r="P286" s="98"/>
      <c r="Q286" s="98"/>
      <c r="R286" s="98"/>
      <c r="S286" s="98"/>
      <c r="T286" s="98"/>
      <c r="U286" s="98"/>
      <c r="V286" s="98"/>
      <c r="W286" s="98">
        <f t="shared" si="185"/>
        <v>0</v>
      </c>
      <c r="X286" s="98" t="e">
        <f>+'8_MP'!#REF!</f>
        <v>#REF!</v>
      </c>
      <c r="Y286" s="98" t="e">
        <f>+'8_MP'!#REF!</f>
        <v>#REF!</v>
      </c>
      <c r="Z286" s="98" t="e">
        <f>+'8_MP'!#REF!</f>
        <v>#REF!</v>
      </c>
      <c r="AA286" s="98" t="e">
        <f>+'8_MP'!#REF!</f>
        <v>#REF!</v>
      </c>
      <c r="AB286" s="98" t="e">
        <f>+'8_MP'!#REF!</f>
        <v>#REF!</v>
      </c>
      <c r="AC286" s="98" t="e">
        <f>+'8_MP'!#REF!</f>
        <v>#REF!</v>
      </c>
      <c r="AE286" s="98" t="e">
        <f>+'8_MP'!#REF!</f>
        <v>#REF!</v>
      </c>
      <c r="AF286" s="98" t="e">
        <f>+'8_MP'!#REF!</f>
        <v>#REF!</v>
      </c>
      <c r="AG286" s="98" t="e">
        <f>+'8_MP'!#REF!</f>
        <v>#REF!</v>
      </c>
      <c r="AH286" s="98" t="e">
        <f>+'8_MP'!#REF!</f>
        <v>#REF!</v>
      </c>
      <c r="AI286" s="98" t="e">
        <f>+'8_MP'!#REF!</f>
        <v>#REF!</v>
      </c>
      <c r="AJ286" s="98" t="e">
        <f>+'8_MP'!#REF!</f>
        <v>#REF!</v>
      </c>
      <c r="AK286" s="98" t="e">
        <f>+'8_MP'!#REF!</f>
        <v>#REF!</v>
      </c>
      <c r="AL286" s="98" t="e">
        <f>+'8_MP'!#REF!</f>
        <v>#REF!</v>
      </c>
      <c r="AN286" s="98" t="e">
        <f>+'8_MP'!#REF!</f>
        <v>#REF!</v>
      </c>
      <c r="AO286" s="98" t="e">
        <f>+'8_MP'!#REF!</f>
        <v>#REF!</v>
      </c>
      <c r="AP286" s="98" t="e">
        <f>+'8_MP'!#REF!</f>
        <v>#REF!</v>
      </c>
      <c r="AQ286" s="98" t="e">
        <f>+'8_MP'!#REF!</f>
        <v>#REF!</v>
      </c>
      <c r="AR286" s="98" t="e">
        <f>+'8_MP'!#REF!</f>
        <v>#REF!</v>
      </c>
      <c r="AS286" s="98" t="e">
        <f>+'8_MP'!#REF!</f>
        <v>#REF!</v>
      </c>
      <c r="AT286" s="98" t="e">
        <f>+'8_MP'!#REF!</f>
        <v>#REF!</v>
      </c>
      <c r="AU286" s="98" t="e">
        <f>+'8_MP'!#REF!</f>
        <v>#REF!</v>
      </c>
    </row>
    <row r="287" spans="1:47" ht="14.25" customHeight="1" outlineLevel="1" x14ac:dyDescent="0.35">
      <c r="A287" s="89" t="e">
        <f>+'8_MP'!#REF!</f>
        <v>#REF!</v>
      </c>
      <c r="B287" s="91" t="e">
        <f>+'8_MP'!#REF!</f>
        <v>#REF!</v>
      </c>
      <c r="C287" s="98" t="e">
        <f>+'8_MP'!#REF!</f>
        <v>#REF!</v>
      </c>
      <c r="D287" s="98"/>
      <c r="E287" s="98"/>
      <c r="F287" s="98"/>
      <c r="G287" s="98"/>
      <c r="H287" s="98"/>
      <c r="I287" s="98"/>
      <c r="J287" s="98">
        <f t="shared" si="196"/>
        <v>0</v>
      </c>
      <c r="K287" s="98"/>
      <c r="L287" s="98"/>
      <c r="M287" s="98"/>
      <c r="N287" s="98"/>
      <c r="O287" s="98"/>
      <c r="P287" s="98"/>
      <c r="Q287" s="98"/>
      <c r="R287" s="98"/>
      <c r="S287" s="98"/>
      <c r="T287" s="98"/>
      <c r="U287" s="98"/>
      <c r="V287" s="98"/>
      <c r="W287" s="98">
        <f t="shared" si="185"/>
        <v>0</v>
      </c>
      <c r="X287" s="98" t="e">
        <f>+'8_MP'!#REF!</f>
        <v>#REF!</v>
      </c>
      <c r="Y287" s="98" t="e">
        <f>+'8_MP'!#REF!</f>
        <v>#REF!</v>
      </c>
      <c r="Z287" s="98" t="e">
        <f>+'8_MP'!#REF!</f>
        <v>#REF!</v>
      </c>
      <c r="AA287" s="98" t="e">
        <f>+'8_MP'!#REF!</f>
        <v>#REF!</v>
      </c>
      <c r="AB287" s="98" t="e">
        <f>+'8_MP'!#REF!</f>
        <v>#REF!</v>
      </c>
      <c r="AC287" s="98" t="e">
        <f>+'8_MP'!#REF!</f>
        <v>#REF!</v>
      </c>
      <c r="AE287" s="98" t="e">
        <f>+'8_MP'!#REF!</f>
        <v>#REF!</v>
      </c>
      <c r="AF287" s="98" t="e">
        <f>+'8_MP'!#REF!</f>
        <v>#REF!</v>
      </c>
      <c r="AG287" s="98" t="e">
        <f>+'8_MP'!#REF!</f>
        <v>#REF!</v>
      </c>
      <c r="AH287" s="98" t="e">
        <f>+'8_MP'!#REF!</f>
        <v>#REF!</v>
      </c>
      <c r="AI287" s="98" t="e">
        <f>+'8_MP'!#REF!</f>
        <v>#REF!</v>
      </c>
      <c r="AJ287" s="98" t="e">
        <f>+'8_MP'!#REF!</f>
        <v>#REF!</v>
      </c>
      <c r="AK287" s="98" t="e">
        <f>+'8_MP'!#REF!</f>
        <v>#REF!</v>
      </c>
      <c r="AL287" s="98" t="e">
        <f>+'8_MP'!#REF!</f>
        <v>#REF!</v>
      </c>
      <c r="AN287" s="98" t="e">
        <f>+'8_MP'!#REF!</f>
        <v>#REF!</v>
      </c>
      <c r="AO287" s="98" t="e">
        <f>+'8_MP'!#REF!</f>
        <v>#REF!</v>
      </c>
      <c r="AP287" s="98" t="e">
        <f>+'8_MP'!#REF!</f>
        <v>#REF!</v>
      </c>
      <c r="AQ287" s="98" t="e">
        <f>+'8_MP'!#REF!</f>
        <v>#REF!</v>
      </c>
      <c r="AR287" s="98" t="e">
        <f>+'8_MP'!#REF!</f>
        <v>#REF!</v>
      </c>
      <c r="AS287" s="98" t="e">
        <f>+'8_MP'!#REF!</f>
        <v>#REF!</v>
      </c>
      <c r="AT287" s="98" t="e">
        <f>+'8_MP'!#REF!</f>
        <v>#REF!</v>
      </c>
      <c r="AU287" s="98" t="e">
        <f>+'8_MP'!#REF!</f>
        <v>#REF!</v>
      </c>
    </row>
    <row r="288" spans="1:47" ht="14.25" customHeight="1" outlineLevel="1" x14ac:dyDescent="0.35">
      <c r="A288" s="326" t="e">
        <f>+'8_MP'!#REF!</f>
        <v>#REF!</v>
      </c>
      <c r="B288" s="327" t="e">
        <f>+'8_MP'!#REF!</f>
        <v>#REF!</v>
      </c>
      <c r="C288" s="328" t="e">
        <f>+'8_MP'!#REF!</f>
        <v>#REF!</v>
      </c>
      <c r="D288" s="328">
        <f t="shared" ref="D288:I288" si="199">+D289+D293</f>
        <v>0</v>
      </c>
      <c r="E288" s="328">
        <f t="shared" si="199"/>
        <v>0</v>
      </c>
      <c r="F288" s="328">
        <f t="shared" si="199"/>
        <v>0</v>
      </c>
      <c r="G288" s="328">
        <f t="shared" si="199"/>
        <v>0</v>
      </c>
      <c r="H288" s="328">
        <f t="shared" si="199"/>
        <v>0</v>
      </c>
      <c r="I288" s="328">
        <f t="shared" si="199"/>
        <v>0</v>
      </c>
      <c r="J288" s="328">
        <f t="shared" si="196"/>
        <v>0</v>
      </c>
      <c r="K288" s="328">
        <f t="shared" ref="K288:V288" si="200">+K289+K293</f>
        <v>0</v>
      </c>
      <c r="L288" s="328">
        <f t="shared" si="200"/>
        <v>0</v>
      </c>
      <c r="M288" s="328">
        <f t="shared" si="200"/>
        <v>0</v>
      </c>
      <c r="N288" s="328">
        <f t="shared" si="200"/>
        <v>0</v>
      </c>
      <c r="O288" s="328">
        <f t="shared" si="200"/>
        <v>0</v>
      </c>
      <c r="P288" s="328">
        <f t="shared" si="200"/>
        <v>0</v>
      </c>
      <c r="Q288" s="328">
        <f t="shared" si="200"/>
        <v>0</v>
      </c>
      <c r="R288" s="328">
        <f t="shared" si="200"/>
        <v>0</v>
      </c>
      <c r="S288" s="328">
        <f t="shared" si="200"/>
        <v>0</v>
      </c>
      <c r="T288" s="328">
        <f t="shared" si="200"/>
        <v>0</v>
      </c>
      <c r="U288" s="328">
        <f t="shared" si="200"/>
        <v>0</v>
      </c>
      <c r="V288" s="328" t="e">
        <f t="shared" si="200"/>
        <v>#REF!</v>
      </c>
      <c r="W288" s="328" t="e">
        <f t="shared" si="185"/>
        <v>#REF!</v>
      </c>
      <c r="X288" s="328" t="e">
        <f>+'8_MP'!#REF!</f>
        <v>#REF!</v>
      </c>
      <c r="Y288" s="328" t="e">
        <f>+'8_MP'!#REF!</f>
        <v>#REF!</v>
      </c>
      <c r="Z288" s="328" t="e">
        <f>+'8_MP'!#REF!</f>
        <v>#REF!</v>
      </c>
      <c r="AA288" s="328" t="e">
        <f>+'8_MP'!#REF!</f>
        <v>#REF!</v>
      </c>
      <c r="AB288" s="328" t="e">
        <f>+'8_MP'!#REF!</f>
        <v>#REF!</v>
      </c>
      <c r="AC288" s="328" t="e">
        <f>+'8_MP'!#REF!</f>
        <v>#REF!</v>
      </c>
      <c r="AE288" s="328" t="e">
        <f>+'8_MP'!#REF!</f>
        <v>#REF!</v>
      </c>
      <c r="AF288" s="328" t="e">
        <f>+'8_MP'!#REF!</f>
        <v>#REF!</v>
      </c>
      <c r="AG288" s="328" t="e">
        <f>+'8_MP'!#REF!</f>
        <v>#REF!</v>
      </c>
      <c r="AH288" s="328" t="e">
        <f>+'8_MP'!#REF!</f>
        <v>#REF!</v>
      </c>
      <c r="AI288" s="328" t="e">
        <f>+'8_MP'!#REF!</f>
        <v>#REF!</v>
      </c>
      <c r="AJ288" s="328" t="e">
        <f>+'8_MP'!#REF!</f>
        <v>#REF!</v>
      </c>
      <c r="AK288" s="328" t="e">
        <f>+'8_MP'!#REF!</f>
        <v>#REF!</v>
      </c>
      <c r="AL288" s="328" t="e">
        <f>+'8_MP'!#REF!</f>
        <v>#REF!</v>
      </c>
      <c r="AN288" s="328" t="e">
        <f>+'8_MP'!#REF!</f>
        <v>#REF!</v>
      </c>
      <c r="AO288" s="328" t="e">
        <f>+'8_MP'!#REF!</f>
        <v>#REF!</v>
      </c>
      <c r="AP288" s="328" t="e">
        <f>+'8_MP'!#REF!</f>
        <v>#REF!</v>
      </c>
      <c r="AQ288" s="328" t="e">
        <f>+'8_MP'!#REF!</f>
        <v>#REF!</v>
      </c>
      <c r="AR288" s="328" t="e">
        <f>+'8_MP'!#REF!</f>
        <v>#REF!</v>
      </c>
      <c r="AS288" s="328" t="e">
        <f>+'8_MP'!#REF!</f>
        <v>#REF!</v>
      </c>
      <c r="AT288" s="328" t="e">
        <f>+'8_MP'!#REF!</f>
        <v>#REF!</v>
      </c>
      <c r="AU288" s="328" t="e">
        <f>+'8_MP'!#REF!</f>
        <v>#REF!</v>
      </c>
    </row>
    <row r="289" spans="1:47" ht="14.25" customHeight="1" outlineLevel="1" x14ac:dyDescent="0.35">
      <c r="A289" s="322" t="e">
        <f>+'8_MP'!#REF!</f>
        <v>#REF!</v>
      </c>
      <c r="B289" s="323" t="e">
        <f>+'8_MP'!#REF!</f>
        <v>#REF!</v>
      </c>
      <c r="C289" s="336" t="e">
        <f>+'8_MP'!#REF!</f>
        <v>#REF!</v>
      </c>
      <c r="D289" s="324">
        <f t="shared" ref="D289:I289" si="201">SUM(D290:D292)</f>
        <v>0</v>
      </c>
      <c r="E289" s="324">
        <f t="shared" si="201"/>
        <v>0</v>
      </c>
      <c r="F289" s="324">
        <f t="shared" si="201"/>
        <v>0</v>
      </c>
      <c r="G289" s="324">
        <f t="shared" si="201"/>
        <v>0</v>
      </c>
      <c r="H289" s="324">
        <f t="shared" si="201"/>
        <v>0</v>
      </c>
      <c r="I289" s="324">
        <f t="shared" si="201"/>
        <v>0</v>
      </c>
      <c r="J289" s="324">
        <f t="shared" si="196"/>
        <v>0</v>
      </c>
      <c r="K289" s="324">
        <f t="shared" ref="K289:V289" si="202">SUM(K290:K292)</f>
        <v>0</v>
      </c>
      <c r="L289" s="324">
        <f t="shared" si="202"/>
        <v>0</v>
      </c>
      <c r="M289" s="324">
        <f t="shared" si="202"/>
        <v>0</v>
      </c>
      <c r="N289" s="324">
        <f t="shared" si="202"/>
        <v>0</v>
      </c>
      <c r="O289" s="324">
        <f t="shared" si="202"/>
        <v>0</v>
      </c>
      <c r="P289" s="324">
        <f t="shared" si="202"/>
        <v>0</v>
      </c>
      <c r="Q289" s="324">
        <f t="shared" si="202"/>
        <v>0</v>
      </c>
      <c r="R289" s="324">
        <f t="shared" si="202"/>
        <v>0</v>
      </c>
      <c r="S289" s="324">
        <f t="shared" si="202"/>
        <v>0</v>
      </c>
      <c r="T289" s="324">
        <f t="shared" si="202"/>
        <v>0</v>
      </c>
      <c r="U289" s="324">
        <f t="shared" si="202"/>
        <v>0</v>
      </c>
      <c r="V289" s="324" t="e">
        <f t="shared" si="202"/>
        <v>#REF!</v>
      </c>
      <c r="W289" s="324" t="e">
        <f t="shared" si="185"/>
        <v>#REF!</v>
      </c>
      <c r="X289" s="324" t="e">
        <f>+'8_MP'!#REF!</f>
        <v>#REF!</v>
      </c>
      <c r="Y289" s="324" t="e">
        <f>+'8_MP'!#REF!</f>
        <v>#REF!</v>
      </c>
      <c r="Z289" s="324" t="e">
        <f>+'8_MP'!#REF!</f>
        <v>#REF!</v>
      </c>
      <c r="AA289" s="324" t="e">
        <f>+'8_MP'!#REF!</f>
        <v>#REF!</v>
      </c>
      <c r="AB289" s="324" t="e">
        <f>+'8_MP'!#REF!</f>
        <v>#REF!</v>
      </c>
      <c r="AC289" s="324" t="e">
        <f>+'8_MP'!#REF!</f>
        <v>#REF!</v>
      </c>
      <c r="AE289" s="324" t="e">
        <f>+'8_MP'!#REF!</f>
        <v>#REF!</v>
      </c>
      <c r="AF289" s="324" t="e">
        <f>+'8_MP'!#REF!</f>
        <v>#REF!</v>
      </c>
      <c r="AG289" s="324" t="e">
        <f>+'8_MP'!#REF!</f>
        <v>#REF!</v>
      </c>
      <c r="AH289" s="324" t="e">
        <f>+'8_MP'!#REF!</f>
        <v>#REF!</v>
      </c>
      <c r="AI289" s="324" t="e">
        <f>+'8_MP'!#REF!</f>
        <v>#REF!</v>
      </c>
      <c r="AJ289" s="324" t="e">
        <f>+'8_MP'!#REF!</f>
        <v>#REF!</v>
      </c>
      <c r="AK289" s="324" t="e">
        <f>+'8_MP'!#REF!</f>
        <v>#REF!</v>
      </c>
      <c r="AL289" s="324" t="e">
        <f>+'8_MP'!#REF!</f>
        <v>#REF!</v>
      </c>
      <c r="AN289" s="324" t="e">
        <f>+'8_MP'!#REF!</f>
        <v>#REF!</v>
      </c>
      <c r="AO289" s="324" t="e">
        <f>+'8_MP'!#REF!</f>
        <v>#REF!</v>
      </c>
      <c r="AP289" s="324" t="e">
        <f>+'8_MP'!#REF!</f>
        <v>#REF!</v>
      </c>
      <c r="AQ289" s="324" t="e">
        <f>+'8_MP'!#REF!</f>
        <v>#REF!</v>
      </c>
      <c r="AR289" s="324" t="e">
        <f>+'8_MP'!#REF!</f>
        <v>#REF!</v>
      </c>
      <c r="AS289" s="324" t="e">
        <f>+'8_MP'!#REF!</f>
        <v>#REF!</v>
      </c>
      <c r="AT289" s="324" t="e">
        <f>+'8_MP'!#REF!</f>
        <v>#REF!</v>
      </c>
      <c r="AU289" s="324" t="e">
        <f>+'8_MP'!#REF!</f>
        <v>#REF!</v>
      </c>
    </row>
    <row r="290" spans="1:47" ht="14.25" customHeight="1" outlineLevel="1" x14ac:dyDescent="0.35">
      <c r="A290" s="89" t="e">
        <f>+'8_MP'!#REF!</f>
        <v>#REF!</v>
      </c>
      <c r="B290" s="91" t="e">
        <f>+'8_MP'!#REF!</f>
        <v>#REF!</v>
      </c>
      <c r="C290" s="98" t="e">
        <f>+'8_MP'!#REF!</f>
        <v>#REF!</v>
      </c>
      <c r="D290" s="98"/>
      <c r="E290" s="98"/>
      <c r="F290" s="98"/>
      <c r="G290" s="98"/>
      <c r="H290" s="98"/>
      <c r="I290" s="98"/>
      <c r="J290" s="98">
        <f t="shared" si="196"/>
        <v>0</v>
      </c>
      <c r="K290" s="98"/>
      <c r="L290" s="98"/>
      <c r="M290" s="98"/>
      <c r="N290" s="98"/>
      <c r="O290" s="98"/>
      <c r="P290" s="98"/>
      <c r="Q290" s="98"/>
      <c r="R290" s="98"/>
      <c r="S290" s="98"/>
      <c r="T290" s="98"/>
      <c r="U290" s="98"/>
      <c r="V290" s="98" t="e">
        <f>+$C$290*40%</f>
        <v>#REF!</v>
      </c>
      <c r="W290" s="98" t="e">
        <f t="shared" si="185"/>
        <v>#REF!</v>
      </c>
      <c r="X290" s="98" t="e">
        <f>+'8_MP'!#REF!</f>
        <v>#REF!</v>
      </c>
      <c r="Y290" s="98" t="e">
        <f>+'8_MP'!#REF!</f>
        <v>#REF!</v>
      </c>
      <c r="Z290" s="98" t="e">
        <f>+'8_MP'!#REF!</f>
        <v>#REF!</v>
      </c>
      <c r="AA290" s="98" t="e">
        <f>+'8_MP'!#REF!</f>
        <v>#REF!</v>
      </c>
      <c r="AB290" s="98" t="e">
        <f>+'8_MP'!#REF!</f>
        <v>#REF!</v>
      </c>
      <c r="AC290" s="98" t="e">
        <f>+'8_MP'!#REF!</f>
        <v>#REF!</v>
      </c>
      <c r="AE290" s="98" t="e">
        <f>+'8_MP'!#REF!</f>
        <v>#REF!</v>
      </c>
      <c r="AF290" s="98" t="e">
        <f>+'8_MP'!#REF!</f>
        <v>#REF!</v>
      </c>
      <c r="AG290" s="98" t="e">
        <f>+'8_MP'!#REF!</f>
        <v>#REF!</v>
      </c>
      <c r="AH290" s="98" t="e">
        <f>+'8_MP'!#REF!</f>
        <v>#REF!</v>
      </c>
      <c r="AI290" s="98" t="e">
        <f>+'8_MP'!#REF!</f>
        <v>#REF!</v>
      </c>
      <c r="AJ290" s="98" t="e">
        <f>+'8_MP'!#REF!</f>
        <v>#REF!</v>
      </c>
      <c r="AK290" s="98" t="e">
        <f>+'8_MP'!#REF!</f>
        <v>#REF!</v>
      </c>
      <c r="AL290" s="98" t="e">
        <f>+'8_MP'!#REF!</f>
        <v>#REF!</v>
      </c>
      <c r="AN290" s="98" t="e">
        <f>+'8_MP'!#REF!</f>
        <v>#REF!</v>
      </c>
      <c r="AO290" s="98" t="e">
        <f>+'8_MP'!#REF!</f>
        <v>#REF!</v>
      </c>
      <c r="AP290" s="98" t="e">
        <f>+'8_MP'!#REF!</f>
        <v>#REF!</v>
      </c>
      <c r="AQ290" s="98" t="e">
        <f>+'8_MP'!#REF!</f>
        <v>#REF!</v>
      </c>
      <c r="AR290" s="98" t="e">
        <f>+'8_MP'!#REF!</f>
        <v>#REF!</v>
      </c>
      <c r="AS290" s="98" t="e">
        <f>+'8_MP'!#REF!</f>
        <v>#REF!</v>
      </c>
      <c r="AT290" s="98" t="e">
        <f>+'8_MP'!#REF!</f>
        <v>#REF!</v>
      </c>
      <c r="AU290" s="98" t="e">
        <f>+'8_MP'!#REF!</f>
        <v>#REF!</v>
      </c>
    </row>
    <row r="291" spans="1:47" ht="14.25" customHeight="1" outlineLevel="1" x14ac:dyDescent="0.35">
      <c r="A291" s="89" t="e">
        <f>+'8_MP'!#REF!</f>
        <v>#REF!</v>
      </c>
      <c r="B291" s="91" t="e">
        <f>+'8_MP'!#REF!</f>
        <v>#REF!</v>
      </c>
      <c r="C291" s="98" t="e">
        <f>+'8_MP'!#REF!</f>
        <v>#REF!</v>
      </c>
      <c r="D291" s="98"/>
      <c r="E291" s="98"/>
      <c r="F291" s="98"/>
      <c r="G291" s="98"/>
      <c r="H291" s="98"/>
      <c r="I291" s="98"/>
      <c r="J291" s="98">
        <f t="shared" si="196"/>
        <v>0</v>
      </c>
      <c r="K291" s="98"/>
      <c r="L291" s="98"/>
      <c r="M291" s="98"/>
      <c r="N291" s="98"/>
      <c r="O291" s="98"/>
      <c r="P291" s="98"/>
      <c r="Q291" s="98"/>
      <c r="R291" s="98"/>
      <c r="S291" s="98"/>
      <c r="T291" s="98"/>
      <c r="U291" s="98"/>
      <c r="V291" s="98" t="e">
        <f>+$C$291*40%</f>
        <v>#REF!</v>
      </c>
      <c r="W291" s="98" t="e">
        <f t="shared" si="185"/>
        <v>#REF!</v>
      </c>
      <c r="X291" s="98" t="e">
        <f>+'8_MP'!#REF!</f>
        <v>#REF!</v>
      </c>
      <c r="Y291" s="98" t="e">
        <f>+'8_MP'!#REF!</f>
        <v>#REF!</v>
      </c>
      <c r="Z291" s="98" t="e">
        <f>+'8_MP'!#REF!</f>
        <v>#REF!</v>
      </c>
      <c r="AA291" s="98" t="e">
        <f>+'8_MP'!#REF!</f>
        <v>#REF!</v>
      </c>
      <c r="AB291" s="98" t="e">
        <f>+'8_MP'!#REF!</f>
        <v>#REF!</v>
      </c>
      <c r="AC291" s="98" t="e">
        <f>+'8_MP'!#REF!</f>
        <v>#REF!</v>
      </c>
      <c r="AE291" s="98" t="e">
        <f>+'8_MP'!#REF!</f>
        <v>#REF!</v>
      </c>
      <c r="AF291" s="98" t="e">
        <f>+'8_MP'!#REF!</f>
        <v>#REF!</v>
      </c>
      <c r="AG291" s="98" t="e">
        <f>+'8_MP'!#REF!</f>
        <v>#REF!</v>
      </c>
      <c r="AH291" s="98" t="e">
        <f>+'8_MP'!#REF!</f>
        <v>#REF!</v>
      </c>
      <c r="AI291" s="98" t="e">
        <f>+'8_MP'!#REF!</f>
        <v>#REF!</v>
      </c>
      <c r="AJ291" s="98" t="e">
        <f>+'8_MP'!#REF!</f>
        <v>#REF!</v>
      </c>
      <c r="AK291" s="98" t="e">
        <f>+'8_MP'!#REF!</f>
        <v>#REF!</v>
      </c>
      <c r="AL291" s="98" t="e">
        <f>+'8_MP'!#REF!</f>
        <v>#REF!</v>
      </c>
      <c r="AN291" s="98" t="e">
        <f>+'8_MP'!#REF!</f>
        <v>#REF!</v>
      </c>
      <c r="AO291" s="98" t="e">
        <f>+'8_MP'!#REF!</f>
        <v>#REF!</v>
      </c>
      <c r="AP291" s="98" t="e">
        <f>+'8_MP'!#REF!</f>
        <v>#REF!</v>
      </c>
      <c r="AQ291" s="98" t="e">
        <f>+'8_MP'!#REF!</f>
        <v>#REF!</v>
      </c>
      <c r="AR291" s="98" t="e">
        <f>+'8_MP'!#REF!</f>
        <v>#REF!</v>
      </c>
      <c r="AS291" s="98" t="e">
        <f>+'8_MP'!#REF!</f>
        <v>#REF!</v>
      </c>
      <c r="AT291" s="98" t="e">
        <f>+'8_MP'!#REF!</f>
        <v>#REF!</v>
      </c>
      <c r="AU291" s="98" t="e">
        <f>+'8_MP'!#REF!</f>
        <v>#REF!</v>
      </c>
    </row>
    <row r="292" spans="1:47" ht="14.25" customHeight="1" outlineLevel="1" x14ac:dyDescent="0.35">
      <c r="A292" s="89" t="e">
        <f>+'8_MP'!#REF!</f>
        <v>#REF!</v>
      </c>
      <c r="B292" s="91" t="e">
        <f>+'8_MP'!#REF!</f>
        <v>#REF!</v>
      </c>
      <c r="C292" s="98" t="e">
        <f>+'8_MP'!#REF!</f>
        <v>#REF!</v>
      </c>
      <c r="D292" s="98"/>
      <c r="E292" s="98"/>
      <c r="F292" s="98"/>
      <c r="G292" s="98"/>
      <c r="H292" s="98"/>
      <c r="I292" s="98"/>
      <c r="J292" s="98">
        <f t="shared" si="196"/>
        <v>0</v>
      </c>
      <c r="K292" s="98"/>
      <c r="L292" s="98"/>
      <c r="M292" s="98"/>
      <c r="N292" s="98"/>
      <c r="O292" s="98"/>
      <c r="P292" s="98"/>
      <c r="Q292" s="98"/>
      <c r="R292" s="98"/>
      <c r="S292" s="98"/>
      <c r="T292" s="98"/>
      <c r="U292" s="98"/>
      <c r="V292" s="98" t="e">
        <f>+$C$292*40%</f>
        <v>#REF!</v>
      </c>
      <c r="W292" s="98" t="e">
        <f t="shared" si="185"/>
        <v>#REF!</v>
      </c>
      <c r="X292" s="98" t="e">
        <f>+'8_MP'!#REF!</f>
        <v>#REF!</v>
      </c>
      <c r="Y292" s="98" t="e">
        <f>+'8_MP'!#REF!</f>
        <v>#REF!</v>
      </c>
      <c r="Z292" s="98" t="e">
        <f>+'8_MP'!#REF!</f>
        <v>#REF!</v>
      </c>
      <c r="AA292" s="98" t="e">
        <f>+'8_MP'!#REF!</f>
        <v>#REF!</v>
      </c>
      <c r="AB292" s="98" t="e">
        <f>+'8_MP'!#REF!</f>
        <v>#REF!</v>
      </c>
      <c r="AC292" s="98" t="e">
        <f>+'8_MP'!#REF!</f>
        <v>#REF!</v>
      </c>
      <c r="AE292" s="98" t="e">
        <f>+'8_MP'!#REF!</f>
        <v>#REF!</v>
      </c>
      <c r="AF292" s="98" t="e">
        <f>+'8_MP'!#REF!</f>
        <v>#REF!</v>
      </c>
      <c r="AG292" s="98" t="e">
        <f>+'8_MP'!#REF!</f>
        <v>#REF!</v>
      </c>
      <c r="AH292" s="98" t="e">
        <f>+'8_MP'!#REF!</f>
        <v>#REF!</v>
      </c>
      <c r="AI292" s="98" t="e">
        <f>+'8_MP'!#REF!</f>
        <v>#REF!</v>
      </c>
      <c r="AJ292" s="98" t="e">
        <f>+'8_MP'!#REF!</f>
        <v>#REF!</v>
      </c>
      <c r="AK292" s="98" t="e">
        <f>+'8_MP'!#REF!</f>
        <v>#REF!</v>
      </c>
      <c r="AL292" s="98" t="e">
        <f>+'8_MP'!#REF!</f>
        <v>#REF!</v>
      </c>
      <c r="AN292" s="98" t="e">
        <f>+'8_MP'!#REF!</f>
        <v>#REF!</v>
      </c>
      <c r="AO292" s="98" t="e">
        <f>+'8_MP'!#REF!</f>
        <v>#REF!</v>
      </c>
      <c r="AP292" s="98" t="e">
        <f>+'8_MP'!#REF!</f>
        <v>#REF!</v>
      </c>
      <c r="AQ292" s="98" t="e">
        <f>+'8_MP'!#REF!</f>
        <v>#REF!</v>
      </c>
      <c r="AR292" s="98" t="e">
        <f>+'8_MP'!#REF!</f>
        <v>#REF!</v>
      </c>
      <c r="AS292" s="98" t="e">
        <f>+'8_MP'!#REF!</f>
        <v>#REF!</v>
      </c>
      <c r="AT292" s="98" t="e">
        <f>+'8_MP'!#REF!</f>
        <v>#REF!</v>
      </c>
      <c r="AU292" s="98" t="e">
        <f>+'8_MP'!#REF!</f>
        <v>#REF!</v>
      </c>
    </row>
    <row r="293" spans="1:47" ht="14.25" customHeight="1" outlineLevel="1" x14ac:dyDescent="0.35">
      <c r="A293" s="322" t="e">
        <f>+'8_MP'!#REF!</f>
        <v>#REF!</v>
      </c>
      <c r="B293" s="323" t="e">
        <f>+'8_MP'!#REF!</f>
        <v>#REF!</v>
      </c>
      <c r="C293" s="336" t="e">
        <f>+'8_MP'!#REF!</f>
        <v>#REF!</v>
      </c>
      <c r="D293" s="324">
        <f t="shared" ref="D293:I293" si="203">SUM(D294:D295)</f>
        <v>0</v>
      </c>
      <c r="E293" s="324">
        <f t="shared" si="203"/>
        <v>0</v>
      </c>
      <c r="F293" s="324">
        <f t="shared" si="203"/>
        <v>0</v>
      </c>
      <c r="G293" s="324">
        <f t="shared" si="203"/>
        <v>0</v>
      </c>
      <c r="H293" s="324">
        <f t="shared" si="203"/>
        <v>0</v>
      </c>
      <c r="I293" s="324">
        <f t="shared" si="203"/>
        <v>0</v>
      </c>
      <c r="J293" s="324">
        <f t="shared" si="196"/>
        <v>0</v>
      </c>
      <c r="K293" s="324">
        <f t="shared" ref="K293:V293" si="204">SUM(K294:K295)</f>
        <v>0</v>
      </c>
      <c r="L293" s="324">
        <f t="shared" si="204"/>
        <v>0</v>
      </c>
      <c r="M293" s="324">
        <f t="shared" si="204"/>
        <v>0</v>
      </c>
      <c r="N293" s="324">
        <f t="shared" si="204"/>
        <v>0</v>
      </c>
      <c r="O293" s="324">
        <f t="shared" si="204"/>
        <v>0</v>
      </c>
      <c r="P293" s="324">
        <f t="shared" si="204"/>
        <v>0</v>
      </c>
      <c r="Q293" s="324">
        <f t="shared" si="204"/>
        <v>0</v>
      </c>
      <c r="R293" s="324">
        <f t="shared" si="204"/>
        <v>0</v>
      </c>
      <c r="S293" s="324">
        <f t="shared" si="204"/>
        <v>0</v>
      </c>
      <c r="T293" s="324">
        <f t="shared" si="204"/>
        <v>0</v>
      </c>
      <c r="U293" s="324">
        <f t="shared" si="204"/>
        <v>0</v>
      </c>
      <c r="V293" s="324">
        <f t="shared" si="204"/>
        <v>0</v>
      </c>
      <c r="W293" s="324">
        <f t="shared" si="185"/>
        <v>0</v>
      </c>
      <c r="X293" s="324" t="e">
        <f>+'8_MP'!#REF!</f>
        <v>#REF!</v>
      </c>
      <c r="Y293" s="324" t="e">
        <f>+'8_MP'!#REF!</f>
        <v>#REF!</v>
      </c>
      <c r="Z293" s="324" t="e">
        <f>+'8_MP'!#REF!</f>
        <v>#REF!</v>
      </c>
      <c r="AA293" s="324" t="e">
        <f>+'8_MP'!#REF!</f>
        <v>#REF!</v>
      </c>
      <c r="AB293" s="324" t="e">
        <f>+'8_MP'!#REF!</f>
        <v>#REF!</v>
      </c>
      <c r="AC293" s="324" t="e">
        <f>+'8_MP'!#REF!</f>
        <v>#REF!</v>
      </c>
      <c r="AE293" s="324" t="e">
        <f>+'8_MP'!#REF!</f>
        <v>#REF!</v>
      </c>
      <c r="AF293" s="324" t="e">
        <f>+'8_MP'!#REF!</f>
        <v>#REF!</v>
      </c>
      <c r="AG293" s="324" t="e">
        <f>+'8_MP'!#REF!</f>
        <v>#REF!</v>
      </c>
      <c r="AH293" s="324" t="e">
        <f>+'8_MP'!#REF!</f>
        <v>#REF!</v>
      </c>
      <c r="AI293" s="324" t="e">
        <f>+'8_MP'!#REF!</f>
        <v>#REF!</v>
      </c>
      <c r="AJ293" s="324" t="e">
        <f>+'8_MP'!#REF!</f>
        <v>#REF!</v>
      </c>
      <c r="AK293" s="324" t="e">
        <f>+'8_MP'!#REF!</f>
        <v>#REF!</v>
      </c>
      <c r="AL293" s="324" t="e">
        <f>+'8_MP'!#REF!</f>
        <v>#REF!</v>
      </c>
      <c r="AN293" s="324" t="e">
        <f>+'8_MP'!#REF!</f>
        <v>#REF!</v>
      </c>
      <c r="AO293" s="324" t="e">
        <f>+'8_MP'!#REF!</f>
        <v>#REF!</v>
      </c>
      <c r="AP293" s="324" t="e">
        <f>+'8_MP'!#REF!</f>
        <v>#REF!</v>
      </c>
      <c r="AQ293" s="324" t="e">
        <f>+'8_MP'!#REF!</f>
        <v>#REF!</v>
      </c>
      <c r="AR293" s="324" t="e">
        <f>+'8_MP'!#REF!</f>
        <v>#REF!</v>
      </c>
      <c r="AS293" s="324" t="e">
        <f>+'8_MP'!#REF!</f>
        <v>#REF!</v>
      </c>
      <c r="AT293" s="324" t="e">
        <f>+'8_MP'!#REF!</f>
        <v>#REF!</v>
      </c>
      <c r="AU293" s="324" t="e">
        <f>+'8_MP'!#REF!</f>
        <v>#REF!</v>
      </c>
    </row>
    <row r="294" spans="1:47" ht="14.25" customHeight="1" outlineLevel="1" x14ac:dyDescent="0.35">
      <c r="A294" s="89" t="e">
        <f>+'8_MP'!#REF!</f>
        <v>#REF!</v>
      </c>
      <c r="B294" s="91" t="e">
        <f>+'8_MP'!#REF!</f>
        <v>#REF!</v>
      </c>
      <c r="C294" s="98" t="e">
        <f>+'8_MP'!#REF!</f>
        <v>#REF!</v>
      </c>
      <c r="D294" s="98"/>
      <c r="E294" s="98"/>
      <c r="F294" s="98"/>
      <c r="G294" s="98"/>
      <c r="H294" s="98"/>
      <c r="I294" s="98"/>
      <c r="J294" s="98">
        <f t="shared" si="196"/>
        <v>0</v>
      </c>
      <c r="K294" s="98"/>
      <c r="L294" s="98"/>
      <c r="M294" s="98"/>
      <c r="N294" s="98"/>
      <c r="O294" s="98"/>
      <c r="P294" s="98"/>
      <c r="Q294" s="98"/>
      <c r="R294" s="98"/>
      <c r="S294" s="98"/>
      <c r="T294" s="98"/>
      <c r="U294" s="98"/>
      <c r="V294" s="98"/>
      <c r="W294" s="98">
        <f t="shared" si="185"/>
        <v>0</v>
      </c>
      <c r="X294" s="98" t="e">
        <f>+'8_MP'!#REF!</f>
        <v>#REF!</v>
      </c>
      <c r="Y294" s="98" t="e">
        <f>+'8_MP'!#REF!</f>
        <v>#REF!</v>
      </c>
      <c r="Z294" s="98" t="e">
        <f>+'8_MP'!#REF!</f>
        <v>#REF!</v>
      </c>
      <c r="AA294" s="98" t="e">
        <f>+'8_MP'!#REF!</f>
        <v>#REF!</v>
      </c>
      <c r="AB294" s="98" t="e">
        <f>+'8_MP'!#REF!</f>
        <v>#REF!</v>
      </c>
      <c r="AC294" s="98" t="e">
        <f>+'8_MP'!#REF!</f>
        <v>#REF!</v>
      </c>
      <c r="AE294" s="98" t="e">
        <f>+'8_MP'!#REF!</f>
        <v>#REF!</v>
      </c>
      <c r="AF294" s="98" t="e">
        <f>+'8_MP'!#REF!</f>
        <v>#REF!</v>
      </c>
      <c r="AG294" s="98" t="e">
        <f>+'8_MP'!#REF!</f>
        <v>#REF!</v>
      </c>
      <c r="AH294" s="98" t="e">
        <f>+'8_MP'!#REF!</f>
        <v>#REF!</v>
      </c>
      <c r="AI294" s="98" t="e">
        <f>+'8_MP'!#REF!</f>
        <v>#REF!</v>
      </c>
      <c r="AJ294" s="98" t="e">
        <f>+'8_MP'!#REF!</f>
        <v>#REF!</v>
      </c>
      <c r="AK294" s="98" t="e">
        <f>+'8_MP'!#REF!</f>
        <v>#REF!</v>
      </c>
      <c r="AL294" s="98" t="e">
        <f>+'8_MP'!#REF!</f>
        <v>#REF!</v>
      </c>
      <c r="AN294" s="98" t="e">
        <f>+'8_MP'!#REF!</f>
        <v>#REF!</v>
      </c>
      <c r="AO294" s="98" t="e">
        <f>+'8_MP'!#REF!</f>
        <v>#REF!</v>
      </c>
      <c r="AP294" s="98" t="e">
        <f>+'8_MP'!#REF!</f>
        <v>#REF!</v>
      </c>
      <c r="AQ294" s="98" t="e">
        <f>+'8_MP'!#REF!</f>
        <v>#REF!</v>
      </c>
      <c r="AR294" s="98" t="e">
        <f>+'8_MP'!#REF!</f>
        <v>#REF!</v>
      </c>
      <c r="AS294" s="98" t="e">
        <f>+'8_MP'!#REF!</f>
        <v>#REF!</v>
      </c>
      <c r="AT294" s="98" t="e">
        <f>+'8_MP'!#REF!</f>
        <v>#REF!</v>
      </c>
      <c r="AU294" s="98" t="e">
        <f>+'8_MP'!#REF!</f>
        <v>#REF!</v>
      </c>
    </row>
    <row r="295" spans="1:47" ht="14.25" customHeight="1" outlineLevel="1" x14ac:dyDescent="0.35">
      <c r="A295" s="89" t="e">
        <f>+'8_MP'!#REF!</f>
        <v>#REF!</v>
      </c>
      <c r="B295" s="91" t="e">
        <f>+'8_MP'!#REF!</f>
        <v>#REF!</v>
      </c>
      <c r="C295" s="98" t="e">
        <f>+'8_MP'!#REF!</f>
        <v>#REF!</v>
      </c>
      <c r="D295" s="98"/>
      <c r="E295" s="98"/>
      <c r="F295" s="98"/>
      <c r="G295" s="98"/>
      <c r="H295" s="98"/>
      <c r="I295" s="98"/>
      <c r="J295" s="98">
        <f t="shared" si="196"/>
        <v>0</v>
      </c>
      <c r="K295" s="98"/>
      <c r="L295" s="98"/>
      <c r="M295" s="98"/>
      <c r="N295" s="98"/>
      <c r="O295" s="98"/>
      <c r="P295" s="98"/>
      <c r="Q295" s="98"/>
      <c r="R295" s="98"/>
      <c r="S295" s="98"/>
      <c r="T295" s="98"/>
      <c r="U295" s="98"/>
      <c r="V295" s="98"/>
      <c r="W295" s="98">
        <f t="shared" si="185"/>
        <v>0</v>
      </c>
      <c r="X295" s="98" t="e">
        <f>+'8_MP'!#REF!</f>
        <v>#REF!</v>
      </c>
      <c r="Y295" s="98" t="e">
        <f>+'8_MP'!#REF!</f>
        <v>#REF!</v>
      </c>
      <c r="Z295" s="98" t="e">
        <f>+'8_MP'!#REF!</f>
        <v>#REF!</v>
      </c>
      <c r="AA295" s="98" t="e">
        <f>+'8_MP'!#REF!</f>
        <v>#REF!</v>
      </c>
      <c r="AB295" s="98" t="e">
        <f>+'8_MP'!#REF!</f>
        <v>#REF!</v>
      </c>
      <c r="AC295" s="98" t="e">
        <f>+'8_MP'!#REF!</f>
        <v>#REF!</v>
      </c>
      <c r="AE295" s="98" t="e">
        <f>+'8_MP'!#REF!</f>
        <v>#REF!</v>
      </c>
      <c r="AF295" s="98" t="e">
        <f>+'8_MP'!#REF!</f>
        <v>#REF!</v>
      </c>
      <c r="AG295" s="98" t="e">
        <f>+'8_MP'!#REF!</f>
        <v>#REF!</v>
      </c>
      <c r="AH295" s="98" t="e">
        <f>+'8_MP'!#REF!</f>
        <v>#REF!</v>
      </c>
      <c r="AI295" s="98" t="e">
        <f>+'8_MP'!#REF!</f>
        <v>#REF!</v>
      </c>
      <c r="AJ295" s="98" t="e">
        <f>+'8_MP'!#REF!</f>
        <v>#REF!</v>
      </c>
      <c r="AK295" s="98" t="e">
        <f>+'8_MP'!#REF!</f>
        <v>#REF!</v>
      </c>
      <c r="AL295" s="98" t="e">
        <f>+'8_MP'!#REF!</f>
        <v>#REF!</v>
      </c>
      <c r="AN295" s="98" t="e">
        <f>+'8_MP'!#REF!</f>
        <v>#REF!</v>
      </c>
      <c r="AO295" s="98" t="e">
        <f>+'8_MP'!#REF!</f>
        <v>#REF!</v>
      </c>
      <c r="AP295" s="98" t="e">
        <f>+'8_MP'!#REF!</f>
        <v>#REF!</v>
      </c>
      <c r="AQ295" s="98" t="e">
        <f>+'8_MP'!#REF!</f>
        <v>#REF!</v>
      </c>
      <c r="AR295" s="98" t="e">
        <f>+'8_MP'!#REF!</f>
        <v>#REF!</v>
      </c>
      <c r="AS295" s="98" t="e">
        <f>+'8_MP'!#REF!</f>
        <v>#REF!</v>
      </c>
      <c r="AT295" s="98" t="e">
        <f>+'8_MP'!#REF!</f>
        <v>#REF!</v>
      </c>
      <c r="AU295" s="98" t="e">
        <f>+'8_MP'!#REF!</f>
        <v>#REF!</v>
      </c>
    </row>
    <row r="296" spans="1:47" ht="14.25" customHeight="1" outlineLevel="1" x14ac:dyDescent="0.35">
      <c r="A296" s="326" t="e">
        <f>+'8_MP'!#REF!</f>
        <v>#REF!</v>
      </c>
      <c r="B296" s="327" t="e">
        <f>+'8_MP'!#REF!</f>
        <v>#REF!</v>
      </c>
      <c r="C296" s="328" t="e">
        <f>+'8_MP'!#REF!</f>
        <v>#REF!</v>
      </c>
      <c r="D296" s="328">
        <f t="shared" ref="D296:I296" si="205">+D297+D301</f>
        <v>0</v>
      </c>
      <c r="E296" s="328">
        <f t="shared" si="205"/>
        <v>0</v>
      </c>
      <c r="F296" s="328">
        <f t="shared" si="205"/>
        <v>0</v>
      </c>
      <c r="G296" s="328">
        <f t="shared" si="205"/>
        <v>0</v>
      </c>
      <c r="H296" s="328">
        <f t="shared" si="205"/>
        <v>0</v>
      </c>
      <c r="I296" s="328">
        <f t="shared" si="205"/>
        <v>0</v>
      </c>
      <c r="J296" s="328">
        <f t="shared" si="196"/>
        <v>0</v>
      </c>
      <c r="K296" s="328">
        <f t="shared" ref="K296:V296" si="206">+K297+K301</f>
        <v>0</v>
      </c>
      <c r="L296" s="328">
        <f t="shared" si="206"/>
        <v>0</v>
      </c>
      <c r="M296" s="328">
        <f t="shared" si="206"/>
        <v>0</v>
      </c>
      <c r="N296" s="328">
        <f t="shared" si="206"/>
        <v>0</v>
      </c>
      <c r="O296" s="328">
        <f t="shared" si="206"/>
        <v>0</v>
      </c>
      <c r="P296" s="328">
        <f t="shared" si="206"/>
        <v>0</v>
      </c>
      <c r="Q296" s="328">
        <f t="shared" si="206"/>
        <v>0</v>
      </c>
      <c r="R296" s="328">
        <f t="shared" si="206"/>
        <v>0</v>
      </c>
      <c r="S296" s="328">
        <f t="shared" si="206"/>
        <v>0</v>
      </c>
      <c r="T296" s="328">
        <f t="shared" si="206"/>
        <v>0</v>
      </c>
      <c r="U296" s="328">
        <f t="shared" si="206"/>
        <v>0</v>
      </c>
      <c r="V296" s="328" t="e">
        <f t="shared" si="206"/>
        <v>#REF!</v>
      </c>
      <c r="W296" s="328" t="e">
        <f t="shared" si="185"/>
        <v>#REF!</v>
      </c>
      <c r="X296" s="328" t="e">
        <f>+'8_MP'!#REF!</f>
        <v>#REF!</v>
      </c>
      <c r="Y296" s="328" t="e">
        <f>+'8_MP'!#REF!</f>
        <v>#REF!</v>
      </c>
      <c r="Z296" s="328" t="e">
        <f>+'8_MP'!#REF!</f>
        <v>#REF!</v>
      </c>
      <c r="AA296" s="328" t="e">
        <f>+'8_MP'!#REF!</f>
        <v>#REF!</v>
      </c>
      <c r="AB296" s="328" t="e">
        <f>+'8_MP'!#REF!</f>
        <v>#REF!</v>
      </c>
      <c r="AC296" s="328" t="e">
        <f>+'8_MP'!#REF!</f>
        <v>#REF!</v>
      </c>
      <c r="AE296" s="328" t="e">
        <f>+'8_MP'!#REF!</f>
        <v>#REF!</v>
      </c>
      <c r="AF296" s="328" t="e">
        <f>+'8_MP'!#REF!</f>
        <v>#REF!</v>
      </c>
      <c r="AG296" s="328" t="e">
        <f>+'8_MP'!#REF!</f>
        <v>#REF!</v>
      </c>
      <c r="AH296" s="328" t="e">
        <f>+'8_MP'!#REF!</f>
        <v>#REF!</v>
      </c>
      <c r="AI296" s="328" t="e">
        <f>+'8_MP'!#REF!</f>
        <v>#REF!</v>
      </c>
      <c r="AJ296" s="328" t="e">
        <f>+'8_MP'!#REF!</f>
        <v>#REF!</v>
      </c>
      <c r="AK296" s="328" t="e">
        <f>+'8_MP'!#REF!</f>
        <v>#REF!</v>
      </c>
      <c r="AL296" s="328" t="e">
        <f>+'8_MP'!#REF!</f>
        <v>#REF!</v>
      </c>
      <c r="AN296" s="328" t="e">
        <f>+'8_MP'!#REF!</f>
        <v>#REF!</v>
      </c>
      <c r="AO296" s="328" t="e">
        <f>+'8_MP'!#REF!</f>
        <v>#REF!</v>
      </c>
      <c r="AP296" s="328" t="e">
        <f>+'8_MP'!#REF!</f>
        <v>#REF!</v>
      </c>
      <c r="AQ296" s="328" t="e">
        <f>+'8_MP'!#REF!</f>
        <v>#REF!</v>
      </c>
      <c r="AR296" s="328" t="e">
        <f>+'8_MP'!#REF!</f>
        <v>#REF!</v>
      </c>
      <c r="AS296" s="328" t="e">
        <f>+'8_MP'!#REF!</f>
        <v>#REF!</v>
      </c>
      <c r="AT296" s="328" t="e">
        <f>+'8_MP'!#REF!</f>
        <v>#REF!</v>
      </c>
      <c r="AU296" s="328" t="e">
        <f>+'8_MP'!#REF!</f>
        <v>#REF!</v>
      </c>
    </row>
    <row r="297" spans="1:47" ht="14.25" customHeight="1" outlineLevel="1" x14ac:dyDescent="0.35">
      <c r="A297" s="322" t="e">
        <f>+'8_MP'!#REF!</f>
        <v>#REF!</v>
      </c>
      <c r="B297" s="323" t="e">
        <f>+'8_MP'!#REF!</f>
        <v>#REF!</v>
      </c>
      <c r="C297" s="336" t="e">
        <f>+'8_MP'!#REF!</f>
        <v>#REF!</v>
      </c>
      <c r="D297" s="324">
        <f t="shared" ref="D297:I297" si="207">SUM(D298:D300)</f>
        <v>0</v>
      </c>
      <c r="E297" s="324">
        <f t="shared" si="207"/>
        <v>0</v>
      </c>
      <c r="F297" s="324">
        <f t="shared" si="207"/>
        <v>0</v>
      </c>
      <c r="G297" s="324">
        <f t="shared" si="207"/>
        <v>0</v>
      </c>
      <c r="H297" s="324">
        <f t="shared" si="207"/>
        <v>0</v>
      </c>
      <c r="I297" s="324">
        <f t="shared" si="207"/>
        <v>0</v>
      </c>
      <c r="J297" s="324">
        <f t="shared" si="196"/>
        <v>0</v>
      </c>
      <c r="K297" s="324">
        <f t="shared" ref="K297:V297" si="208">SUM(K298:K300)</f>
        <v>0</v>
      </c>
      <c r="L297" s="324">
        <f t="shared" si="208"/>
        <v>0</v>
      </c>
      <c r="M297" s="324">
        <f t="shared" si="208"/>
        <v>0</v>
      </c>
      <c r="N297" s="324">
        <f t="shared" si="208"/>
        <v>0</v>
      </c>
      <c r="O297" s="324">
        <f t="shared" si="208"/>
        <v>0</v>
      </c>
      <c r="P297" s="324">
        <f t="shared" si="208"/>
        <v>0</v>
      </c>
      <c r="Q297" s="324">
        <f t="shared" si="208"/>
        <v>0</v>
      </c>
      <c r="R297" s="324">
        <f t="shared" si="208"/>
        <v>0</v>
      </c>
      <c r="S297" s="324">
        <f t="shared" si="208"/>
        <v>0</v>
      </c>
      <c r="T297" s="324">
        <f t="shared" si="208"/>
        <v>0</v>
      </c>
      <c r="U297" s="324">
        <f t="shared" si="208"/>
        <v>0</v>
      </c>
      <c r="V297" s="324" t="e">
        <f t="shared" si="208"/>
        <v>#REF!</v>
      </c>
      <c r="W297" s="324" t="e">
        <f t="shared" si="185"/>
        <v>#REF!</v>
      </c>
      <c r="X297" s="324" t="e">
        <f>+'8_MP'!#REF!</f>
        <v>#REF!</v>
      </c>
      <c r="Y297" s="324" t="e">
        <f>+'8_MP'!#REF!</f>
        <v>#REF!</v>
      </c>
      <c r="Z297" s="324" t="e">
        <f>+'8_MP'!#REF!</f>
        <v>#REF!</v>
      </c>
      <c r="AA297" s="324" t="e">
        <f>+'8_MP'!#REF!</f>
        <v>#REF!</v>
      </c>
      <c r="AB297" s="324" t="e">
        <f>+'8_MP'!#REF!</f>
        <v>#REF!</v>
      </c>
      <c r="AC297" s="324" t="e">
        <f>+'8_MP'!#REF!</f>
        <v>#REF!</v>
      </c>
      <c r="AE297" s="324" t="e">
        <f>+'8_MP'!#REF!</f>
        <v>#REF!</v>
      </c>
      <c r="AF297" s="324" t="e">
        <f>+'8_MP'!#REF!</f>
        <v>#REF!</v>
      </c>
      <c r="AG297" s="324" t="e">
        <f>+'8_MP'!#REF!</f>
        <v>#REF!</v>
      </c>
      <c r="AH297" s="324" t="e">
        <f>+'8_MP'!#REF!</f>
        <v>#REF!</v>
      </c>
      <c r="AI297" s="324" t="e">
        <f>+'8_MP'!#REF!</f>
        <v>#REF!</v>
      </c>
      <c r="AJ297" s="324" t="e">
        <f>+'8_MP'!#REF!</f>
        <v>#REF!</v>
      </c>
      <c r="AK297" s="324" t="e">
        <f>+'8_MP'!#REF!</f>
        <v>#REF!</v>
      </c>
      <c r="AL297" s="324" t="e">
        <f>+'8_MP'!#REF!</f>
        <v>#REF!</v>
      </c>
      <c r="AN297" s="324" t="e">
        <f>+'8_MP'!#REF!</f>
        <v>#REF!</v>
      </c>
      <c r="AO297" s="324" t="e">
        <f>+'8_MP'!#REF!</f>
        <v>#REF!</v>
      </c>
      <c r="AP297" s="324" t="e">
        <f>+'8_MP'!#REF!</f>
        <v>#REF!</v>
      </c>
      <c r="AQ297" s="324" t="e">
        <f>+'8_MP'!#REF!</f>
        <v>#REF!</v>
      </c>
      <c r="AR297" s="324" t="e">
        <f>+'8_MP'!#REF!</f>
        <v>#REF!</v>
      </c>
      <c r="AS297" s="324" t="e">
        <f>+'8_MP'!#REF!</f>
        <v>#REF!</v>
      </c>
      <c r="AT297" s="324" t="e">
        <f>+'8_MP'!#REF!</f>
        <v>#REF!</v>
      </c>
      <c r="AU297" s="324" t="e">
        <f>+'8_MP'!#REF!</f>
        <v>#REF!</v>
      </c>
    </row>
    <row r="298" spans="1:47" ht="14.25" customHeight="1" outlineLevel="1" x14ac:dyDescent="0.35">
      <c r="A298" s="89" t="e">
        <f>+'8_MP'!#REF!</f>
        <v>#REF!</v>
      </c>
      <c r="B298" s="91" t="e">
        <f>+'8_MP'!#REF!</f>
        <v>#REF!</v>
      </c>
      <c r="C298" s="98" t="e">
        <f>+'8_MP'!#REF!</f>
        <v>#REF!</v>
      </c>
      <c r="D298" s="98"/>
      <c r="E298" s="98"/>
      <c r="F298" s="98"/>
      <c r="G298" s="98"/>
      <c r="H298" s="98"/>
      <c r="I298" s="98"/>
      <c r="J298" s="98">
        <f t="shared" si="196"/>
        <v>0</v>
      </c>
      <c r="K298" s="98"/>
      <c r="L298" s="98"/>
      <c r="M298" s="98"/>
      <c r="N298" s="98"/>
      <c r="O298" s="98"/>
      <c r="P298" s="98"/>
      <c r="Q298" s="98"/>
      <c r="R298" s="98"/>
      <c r="S298" s="98"/>
      <c r="T298" s="98"/>
      <c r="U298" s="98"/>
      <c r="V298" s="98" t="e">
        <f>+$C$298*40%</f>
        <v>#REF!</v>
      </c>
      <c r="W298" s="98" t="e">
        <f t="shared" si="185"/>
        <v>#REF!</v>
      </c>
      <c r="X298" s="98" t="e">
        <f>+'8_MP'!#REF!</f>
        <v>#REF!</v>
      </c>
      <c r="Y298" s="98" t="e">
        <f>+'8_MP'!#REF!</f>
        <v>#REF!</v>
      </c>
      <c r="Z298" s="98" t="e">
        <f>+'8_MP'!#REF!</f>
        <v>#REF!</v>
      </c>
      <c r="AA298" s="98" t="e">
        <f>+'8_MP'!#REF!</f>
        <v>#REF!</v>
      </c>
      <c r="AB298" s="98" t="e">
        <f>+'8_MP'!#REF!</f>
        <v>#REF!</v>
      </c>
      <c r="AC298" s="98" t="e">
        <f>+'8_MP'!#REF!</f>
        <v>#REF!</v>
      </c>
      <c r="AE298" s="98" t="e">
        <f>+'8_MP'!#REF!</f>
        <v>#REF!</v>
      </c>
      <c r="AF298" s="98" t="e">
        <f>+'8_MP'!#REF!</f>
        <v>#REF!</v>
      </c>
      <c r="AG298" s="98" t="e">
        <f>+'8_MP'!#REF!</f>
        <v>#REF!</v>
      </c>
      <c r="AH298" s="98" t="e">
        <f>+'8_MP'!#REF!</f>
        <v>#REF!</v>
      </c>
      <c r="AI298" s="98" t="e">
        <f>+'8_MP'!#REF!</f>
        <v>#REF!</v>
      </c>
      <c r="AJ298" s="98" t="e">
        <f>+'8_MP'!#REF!</f>
        <v>#REF!</v>
      </c>
      <c r="AK298" s="98" t="e">
        <f>+'8_MP'!#REF!</f>
        <v>#REF!</v>
      </c>
      <c r="AL298" s="98" t="e">
        <f>+'8_MP'!#REF!</f>
        <v>#REF!</v>
      </c>
      <c r="AN298" s="98" t="e">
        <f>+'8_MP'!#REF!</f>
        <v>#REF!</v>
      </c>
      <c r="AO298" s="98" t="e">
        <f>+'8_MP'!#REF!</f>
        <v>#REF!</v>
      </c>
      <c r="AP298" s="98" t="e">
        <f>+'8_MP'!#REF!</f>
        <v>#REF!</v>
      </c>
      <c r="AQ298" s="98" t="e">
        <f>+'8_MP'!#REF!</f>
        <v>#REF!</v>
      </c>
      <c r="AR298" s="98" t="e">
        <f>+'8_MP'!#REF!</f>
        <v>#REF!</v>
      </c>
      <c r="AS298" s="98" t="e">
        <f>+'8_MP'!#REF!</f>
        <v>#REF!</v>
      </c>
      <c r="AT298" s="98" t="e">
        <f>+'8_MP'!#REF!</f>
        <v>#REF!</v>
      </c>
      <c r="AU298" s="98" t="e">
        <f>+'8_MP'!#REF!</f>
        <v>#REF!</v>
      </c>
    </row>
    <row r="299" spans="1:47" ht="14.25" customHeight="1" outlineLevel="1" x14ac:dyDescent="0.35">
      <c r="A299" s="89" t="e">
        <f>+'8_MP'!#REF!</f>
        <v>#REF!</v>
      </c>
      <c r="B299" s="91" t="e">
        <f>+'8_MP'!#REF!</f>
        <v>#REF!</v>
      </c>
      <c r="C299" s="98" t="e">
        <f>+'8_MP'!#REF!</f>
        <v>#REF!</v>
      </c>
      <c r="D299" s="98"/>
      <c r="E299" s="98"/>
      <c r="F299" s="98"/>
      <c r="G299" s="98"/>
      <c r="H299" s="98"/>
      <c r="I299" s="98"/>
      <c r="J299" s="98">
        <f t="shared" si="196"/>
        <v>0</v>
      </c>
      <c r="K299" s="98"/>
      <c r="L299" s="98"/>
      <c r="M299" s="98"/>
      <c r="N299" s="98"/>
      <c r="O299" s="98"/>
      <c r="P299" s="98"/>
      <c r="Q299" s="98"/>
      <c r="R299" s="98"/>
      <c r="S299" s="98"/>
      <c r="T299" s="98"/>
      <c r="U299" s="98"/>
      <c r="V299" s="98" t="e">
        <f>+$C$299*40%</f>
        <v>#REF!</v>
      </c>
      <c r="W299" s="98" t="e">
        <f t="shared" si="185"/>
        <v>#REF!</v>
      </c>
      <c r="X299" s="98" t="e">
        <f>+'8_MP'!#REF!</f>
        <v>#REF!</v>
      </c>
      <c r="Y299" s="98" t="e">
        <f>+'8_MP'!#REF!</f>
        <v>#REF!</v>
      </c>
      <c r="Z299" s="98" t="e">
        <f>+'8_MP'!#REF!</f>
        <v>#REF!</v>
      </c>
      <c r="AA299" s="98" t="e">
        <f>+'8_MP'!#REF!</f>
        <v>#REF!</v>
      </c>
      <c r="AB299" s="98" t="e">
        <f>+'8_MP'!#REF!</f>
        <v>#REF!</v>
      </c>
      <c r="AC299" s="98" t="e">
        <f>+'8_MP'!#REF!</f>
        <v>#REF!</v>
      </c>
      <c r="AE299" s="98" t="e">
        <f>+'8_MP'!#REF!</f>
        <v>#REF!</v>
      </c>
      <c r="AF299" s="98" t="e">
        <f>+'8_MP'!#REF!</f>
        <v>#REF!</v>
      </c>
      <c r="AG299" s="98" t="e">
        <f>+'8_MP'!#REF!</f>
        <v>#REF!</v>
      </c>
      <c r="AH299" s="98" t="e">
        <f>+'8_MP'!#REF!</f>
        <v>#REF!</v>
      </c>
      <c r="AI299" s="98" t="e">
        <f>+'8_MP'!#REF!</f>
        <v>#REF!</v>
      </c>
      <c r="AJ299" s="98" t="e">
        <f>+'8_MP'!#REF!</f>
        <v>#REF!</v>
      </c>
      <c r="AK299" s="98" t="e">
        <f>+'8_MP'!#REF!</f>
        <v>#REF!</v>
      </c>
      <c r="AL299" s="98" t="e">
        <f>+'8_MP'!#REF!</f>
        <v>#REF!</v>
      </c>
      <c r="AN299" s="98" t="e">
        <f>+'8_MP'!#REF!</f>
        <v>#REF!</v>
      </c>
      <c r="AO299" s="98" t="e">
        <f>+'8_MP'!#REF!</f>
        <v>#REF!</v>
      </c>
      <c r="AP299" s="98" t="e">
        <f>+'8_MP'!#REF!</f>
        <v>#REF!</v>
      </c>
      <c r="AQ299" s="98" t="e">
        <f>+'8_MP'!#REF!</f>
        <v>#REF!</v>
      </c>
      <c r="AR299" s="98" t="e">
        <f>+'8_MP'!#REF!</f>
        <v>#REF!</v>
      </c>
      <c r="AS299" s="98" t="e">
        <f>+'8_MP'!#REF!</f>
        <v>#REF!</v>
      </c>
      <c r="AT299" s="98" t="e">
        <f>+'8_MP'!#REF!</f>
        <v>#REF!</v>
      </c>
      <c r="AU299" s="98" t="e">
        <f>+'8_MP'!#REF!</f>
        <v>#REF!</v>
      </c>
    </row>
    <row r="300" spans="1:47" ht="14.25" customHeight="1" outlineLevel="1" x14ac:dyDescent="0.35">
      <c r="A300" s="89" t="e">
        <f>+'8_MP'!#REF!</f>
        <v>#REF!</v>
      </c>
      <c r="B300" s="91" t="e">
        <f>+'8_MP'!#REF!</f>
        <v>#REF!</v>
      </c>
      <c r="C300" s="98" t="e">
        <f>+'8_MP'!#REF!</f>
        <v>#REF!</v>
      </c>
      <c r="D300" s="98"/>
      <c r="E300" s="98"/>
      <c r="F300" s="98"/>
      <c r="G300" s="98"/>
      <c r="H300" s="98"/>
      <c r="I300" s="98"/>
      <c r="J300" s="98">
        <f t="shared" si="196"/>
        <v>0</v>
      </c>
      <c r="K300" s="98"/>
      <c r="L300" s="98"/>
      <c r="M300" s="98"/>
      <c r="N300" s="98"/>
      <c r="O300" s="98"/>
      <c r="P300" s="98"/>
      <c r="Q300" s="98"/>
      <c r="R300" s="98"/>
      <c r="S300" s="98"/>
      <c r="T300" s="98"/>
      <c r="U300" s="98"/>
      <c r="V300" s="98" t="e">
        <f>+$C$300*40%</f>
        <v>#REF!</v>
      </c>
      <c r="W300" s="98" t="e">
        <f t="shared" si="185"/>
        <v>#REF!</v>
      </c>
      <c r="X300" s="98" t="e">
        <f>+'8_MP'!#REF!</f>
        <v>#REF!</v>
      </c>
      <c r="Y300" s="98" t="e">
        <f>+'8_MP'!#REF!</f>
        <v>#REF!</v>
      </c>
      <c r="Z300" s="98" t="e">
        <f>+'8_MP'!#REF!</f>
        <v>#REF!</v>
      </c>
      <c r="AA300" s="98" t="e">
        <f>+'8_MP'!#REF!</f>
        <v>#REF!</v>
      </c>
      <c r="AB300" s="98" t="e">
        <f>+'8_MP'!#REF!</f>
        <v>#REF!</v>
      </c>
      <c r="AC300" s="98" t="e">
        <f>+'8_MP'!#REF!</f>
        <v>#REF!</v>
      </c>
      <c r="AE300" s="98" t="e">
        <f>+'8_MP'!#REF!</f>
        <v>#REF!</v>
      </c>
      <c r="AF300" s="98" t="e">
        <f>+'8_MP'!#REF!</f>
        <v>#REF!</v>
      </c>
      <c r="AG300" s="98" t="e">
        <f>+'8_MP'!#REF!</f>
        <v>#REF!</v>
      </c>
      <c r="AH300" s="98" t="e">
        <f>+'8_MP'!#REF!</f>
        <v>#REF!</v>
      </c>
      <c r="AI300" s="98" t="e">
        <f>+'8_MP'!#REF!</f>
        <v>#REF!</v>
      </c>
      <c r="AJ300" s="98" t="e">
        <f>+'8_MP'!#REF!</f>
        <v>#REF!</v>
      </c>
      <c r="AK300" s="98" t="e">
        <f>+'8_MP'!#REF!</f>
        <v>#REF!</v>
      </c>
      <c r="AL300" s="98" t="e">
        <f>+'8_MP'!#REF!</f>
        <v>#REF!</v>
      </c>
      <c r="AN300" s="98" t="e">
        <f>+'8_MP'!#REF!</f>
        <v>#REF!</v>
      </c>
      <c r="AO300" s="98" t="e">
        <f>+'8_MP'!#REF!</f>
        <v>#REF!</v>
      </c>
      <c r="AP300" s="98" t="e">
        <f>+'8_MP'!#REF!</f>
        <v>#REF!</v>
      </c>
      <c r="AQ300" s="98" t="e">
        <f>+'8_MP'!#REF!</f>
        <v>#REF!</v>
      </c>
      <c r="AR300" s="98" t="e">
        <f>+'8_MP'!#REF!</f>
        <v>#REF!</v>
      </c>
      <c r="AS300" s="98" t="e">
        <f>+'8_MP'!#REF!</f>
        <v>#REF!</v>
      </c>
      <c r="AT300" s="98" t="e">
        <f>+'8_MP'!#REF!</f>
        <v>#REF!</v>
      </c>
      <c r="AU300" s="98" t="e">
        <f>+'8_MP'!#REF!</f>
        <v>#REF!</v>
      </c>
    </row>
    <row r="301" spans="1:47" ht="14.25" customHeight="1" outlineLevel="1" x14ac:dyDescent="0.35">
      <c r="A301" s="322" t="e">
        <f>+'8_MP'!#REF!</f>
        <v>#REF!</v>
      </c>
      <c r="B301" s="323" t="e">
        <f>+'8_MP'!#REF!</f>
        <v>#REF!</v>
      </c>
      <c r="C301" s="336" t="e">
        <f>+'8_MP'!#REF!</f>
        <v>#REF!</v>
      </c>
      <c r="D301" s="324">
        <f t="shared" ref="D301:I301" si="209">SUM(D302:D303)</f>
        <v>0</v>
      </c>
      <c r="E301" s="324">
        <f t="shared" si="209"/>
        <v>0</v>
      </c>
      <c r="F301" s="324">
        <f t="shared" si="209"/>
        <v>0</v>
      </c>
      <c r="G301" s="324">
        <f t="shared" si="209"/>
        <v>0</v>
      </c>
      <c r="H301" s="324">
        <f t="shared" si="209"/>
        <v>0</v>
      </c>
      <c r="I301" s="324">
        <f t="shared" si="209"/>
        <v>0</v>
      </c>
      <c r="J301" s="324">
        <f t="shared" si="196"/>
        <v>0</v>
      </c>
      <c r="K301" s="324">
        <f t="shared" ref="K301:V301" si="210">SUM(K302:K303)</f>
        <v>0</v>
      </c>
      <c r="L301" s="324">
        <f t="shared" si="210"/>
        <v>0</v>
      </c>
      <c r="M301" s="324">
        <f t="shared" si="210"/>
        <v>0</v>
      </c>
      <c r="N301" s="324">
        <f t="shared" si="210"/>
        <v>0</v>
      </c>
      <c r="O301" s="324">
        <f t="shared" si="210"/>
        <v>0</v>
      </c>
      <c r="P301" s="324">
        <f t="shared" si="210"/>
        <v>0</v>
      </c>
      <c r="Q301" s="324">
        <f t="shared" si="210"/>
        <v>0</v>
      </c>
      <c r="R301" s="324">
        <f t="shared" si="210"/>
        <v>0</v>
      </c>
      <c r="S301" s="324">
        <f t="shared" si="210"/>
        <v>0</v>
      </c>
      <c r="T301" s="324">
        <f t="shared" si="210"/>
        <v>0</v>
      </c>
      <c r="U301" s="324">
        <f t="shared" si="210"/>
        <v>0</v>
      </c>
      <c r="V301" s="324">
        <f t="shared" si="210"/>
        <v>0</v>
      </c>
      <c r="W301" s="324">
        <f t="shared" si="185"/>
        <v>0</v>
      </c>
      <c r="X301" s="324" t="e">
        <f>+'8_MP'!#REF!</f>
        <v>#REF!</v>
      </c>
      <c r="Y301" s="324" t="e">
        <f>+'8_MP'!#REF!</f>
        <v>#REF!</v>
      </c>
      <c r="Z301" s="324" t="e">
        <f>+'8_MP'!#REF!</f>
        <v>#REF!</v>
      </c>
      <c r="AA301" s="324" t="e">
        <f>+'8_MP'!#REF!</f>
        <v>#REF!</v>
      </c>
      <c r="AB301" s="324" t="e">
        <f>+'8_MP'!#REF!</f>
        <v>#REF!</v>
      </c>
      <c r="AC301" s="324" t="e">
        <f>+'8_MP'!#REF!</f>
        <v>#REF!</v>
      </c>
      <c r="AE301" s="324" t="e">
        <f>+'8_MP'!#REF!</f>
        <v>#REF!</v>
      </c>
      <c r="AF301" s="324" t="e">
        <f>+'8_MP'!#REF!</f>
        <v>#REF!</v>
      </c>
      <c r="AG301" s="324" t="e">
        <f>+'8_MP'!#REF!</f>
        <v>#REF!</v>
      </c>
      <c r="AH301" s="324" t="e">
        <f>+'8_MP'!#REF!</f>
        <v>#REF!</v>
      </c>
      <c r="AI301" s="324" t="e">
        <f>+'8_MP'!#REF!</f>
        <v>#REF!</v>
      </c>
      <c r="AJ301" s="324" t="e">
        <f>+'8_MP'!#REF!</f>
        <v>#REF!</v>
      </c>
      <c r="AK301" s="324" t="e">
        <f>+'8_MP'!#REF!</f>
        <v>#REF!</v>
      </c>
      <c r="AL301" s="324" t="e">
        <f>+'8_MP'!#REF!</f>
        <v>#REF!</v>
      </c>
      <c r="AN301" s="324" t="e">
        <f>+'8_MP'!#REF!</f>
        <v>#REF!</v>
      </c>
      <c r="AO301" s="324" t="e">
        <f>+'8_MP'!#REF!</f>
        <v>#REF!</v>
      </c>
      <c r="AP301" s="324" t="e">
        <f>+'8_MP'!#REF!</f>
        <v>#REF!</v>
      </c>
      <c r="AQ301" s="324" t="e">
        <f>+'8_MP'!#REF!</f>
        <v>#REF!</v>
      </c>
      <c r="AR301" s="324" t="e">
        <f>+'8_MP'!#REF!</f>
        <v>#REF!</v>
      </c>
      <c r="AS301" s="324" t="e">
        <f>+'8_MP'!#REF!</f>
        <v>#REF!</v>
      </c>
      <c r="AT301" s="324" t="e">
        <f>+'8_MP'!#REF!</f>
        <v>#REF!</v>
      </c>
      <c r="AU301" s="324" t="e">
        <f>+'8_MP'!#REF!</f>
        <v>#REF!</v>
      </c>
    </row>
    <row r="302" spans="1:47" ht="14.25" customHeight="1" outlineLevel="1" x14ac:dyDescent="0.35">
      <c r="A302" s="89" t="e">
        <f>+'8_MP'!#REF!</f>
        <v>#REF!</v>
      </c>
      <c r="B302" s="91" t="e">
        <f>+'8_MP'!#REF!</f>
        <v>#REF!</v>
      </c>
      <c r="C302" s="98" t="e">
        <f>+'8_MP'!#REF!</f>
        <v>#REF!</v>
      </c>
      <c r="D302" s="98"/>
      <c r="E302" s="98"/>
      <c r="F302" s="98"/>
      <c r="G302" s="98"/>
      <c r="H302" s="98"/>
      <c r="I302" s="98"/>
      <c r="J302" s="98">
        <f t="shared" si="196"/>
        <v>0</v>
      </c>
      <c r="K302" s="98"/>
      <c r="L302" s="98"/>
      <c r="M302" s="98"/>
      <c r="N302" s="98"/>
      <c r="O302" s="98"/>
      <c r="P302" s="98"/>
      <c r="Q302" s="98"/>
      <c r="R302" s="98"/>
      <c r="S302" s="98"/>
      <c r="T302" s="98"/>
      <c r="U302" s="98"/>
      <c r="V302" s="98"/>
      <c r="W302" s="98">
        <f t="shared" si="185"/>
        <v>0</v>
      </c>
      <c r="X302" s="98" t="e">
        <f>+'8_MP'!#REF!</f>
        <v>#REF!</v>
      </c>
      <c r="Y302" s="98" t="e">
        <f>+'8_MP'!#REF!</f>
        <v>#REF!</v>
      </c>
      <c r="Z302" s="98" t="e">
        <f>+'8_MP'!#REF!</f>
        <v>#REF!</v>
      </c>
      <c r="AA302" s="98" t="e">
        <f>+'8_MP'!#REF!</f>
        <v>#REF!</v>
      </c>
      <c r="AB302" s="98" t="e">
        <f>+'8_MP'!#REF!</f>
        <v>#REF!</v>
      </c>
      <c r="AC302" s="98" t="e">
        <f>+'8_MP'!#REF!</f>
        <v>#REF!</v>
      </c>
      <c r="AE302" s="98" t="e">
        <f>+'8_MP'!#REF!</f>
        <v>#REF!</v>
      </c>
      <c r="AF302" s="98" t="e">
        <f>+'8_MP'!#REF!</f>
        <v>#REF!</v>
      </c>
      <c r="AG302" s="98" t="e">
        <f>+'8_MP'!#REF!</f>
        <v>#REF!</v>
      </c>
      <c r="AH302" s="98" t="e">
        <f>+'8_MP'!#REF!</f>
        <v>#REF!</v>
      </c>
      <c r="AI302" s="98" t="e">
        <f>+'8_MP'!#REF!</f>
        <v>#REF!</v>
      </c>
      <c r="AJ302" s="98" t="e">
        <f>+'8_MP'!#REF!</f>
        <v>#REF!</v>
      </c>
      <c r="AK302" s="98" t="e">
        <f>+'8_MP'!#REF!</f>
        <v>#REF!</v>
      </c>
      <c r="AL302" s="98" t="e">
        <f>+'8_MP'!#REF!</f>
        <v>#REF!</v>
      </c>
      <c r="AN302" s="98" t="e">
        <f>+'8_MP'!#REF!</f>
        <v>#REF!</v>
      </c>
      <c r="AO302" s="98" t="e">
        <f>+'8_MP'!#REF!</f>
        <v>#REF!</v>
      </c>
      <c r="AP302" s="98" t="e">
        <f>+'8_MP'!#REF!</f>
        <v>#REF!</v>
      </c>
      <c r="AQ302" s="98" t="e">
        <f>+'8_MP'!#REF!</f>
        <v>#REF!</v>
      </c>
      <c r="AR302" s="98" t="e">
        <f>+'8_MP'!#REF!</f>
        <v>#REF!</v>
      </c>
      <c r="AS302" s="98" t="e">
        <f>+'8_MP'!#REF!</f>
        <v>#REF!</v>
      </c>
      <c r="AT302" s="98" t="e">
        <f>+'8_MP'!#REF!</f>
        <v>#REF!</v>
      </c>
      <c r="AU302" s="98" t="e">
        <f>+'8_MP'!#REF!</f>
        <v>#REF!</v>
      </c>
    </row>
    <row r="303" spans="1:47" ht="14.25" customHeight="1" outlineLevel="1" x14ac:dyDescent="0.35">
      <c r="A303" s="89" t="e">
        <f>+'8_MP'!#REF!</f>
        <v>#REF!</v>
      </c>
      <c r="B303" s="91" t="e">
        <f>+'8_MP'!#REF!</f>
        <v>#REF!</v>
      </c>
      <c r="C303" s="98" t="e">
        <f>+'8_MP'!#REF!</f>
        <v>#REF!</v>
      </c>
      <c r="D303" s="98"/>
      <c r="E303" s="98"/>
      <c r="F303" s="98"/>
      <c r="G303" s="98"/>
      <c r="H303" s="98"/>
      <c r="I303" s="98"/>
      <c r="J303" s="98">
        <f t="shared" si="196"/>
        <v>0</v>
      </c>
      <c r="K303" s="98"/>
      <c r="L303" s="98"/>
      <c r="M303" s="98"/>
      <c r="N303" s="98"/>
      <c r="O303" s="98"/>
      <c r="P303" s="98"/>
      <c r="Q303" s="98"/>
      <c r="R303" s="98"/>
      <c r="S303" s="98"/>
      <c r="T303" s="98"/>
      <c r="U303" s="98"/>
      <c r="V303" s="98"/>
      <c r="W303" s="98">
        <f t="shared" si="185"/>
        <v>0</v>
      </c>
      <c r="X303" s="98" t="e">
        <f>+'8_MP'!#REF!</f>
        <v>#REF!</v>
      </c>
      <c r="Y303" s="98" t="e">
        <f>+'8_MP'!#REF!</f>
        <v>#REF!</v>
      </c>
      <c r="Z303" s="98" t="e">
        <f>+'8_MP'!#REF!</f>
        <v>#REF!</v>
      </c>
      <c r="AA303" s="98" t="e">
        <f>+'8_MP'!#REF!</f>
        <v>#REF!</v>
      </c>
      <c r="AB303" s="98" t="e">
        <f>+'8_MP'!#REF!</f>
        <v>#REF!</v>
      </c>
      <c r="AC303" s="98" t="e">
        <f>+'8_MP'!#REF!</f>
        <v>#REF!</v>
      </c>
      <c r="AE303" s="98" t="e">
        <f>+'8_MP'!#REF!</f>
        <v>#REF!</v>
      </c>
      <c r="AF303" s="98" t="e">
        <f>+'8_MP'!#REF!</f>
        <v>#REF!</v>
      </c>
      <c r="AG303" s="98" t="e">
        <f>+'8_MP'!#REF!</f>
        <v>#REF!</v>
      </c>
      <c r="AH303" s="98" t="e">
        <f>+'8_MP'!#REF!</f>
        <v>#REF!</v>
      </c>
      <c r="AI303" s="98" t="e">
        <f>+'8_MP'!#REF!</f>
        <v>#REF!</v>
      </c>
      <c r="AJ303" s="98" t="e">
        <f>+'8_MP'!#REF!</f>
        <v>#REF!</v>
      </c>
      <c r="AK303" s="98" t="e">
        <f>+'8_MP'!#REF!</f>
        <v>#REF!</v>
      </c>
      <c r="AL303" s="98" t="e">
        <f>+'8_MP'!#REF!</f>
        <v>#REF!</v>
      </c>
      <c r="AN303" s="98" t="e">
        <f>+'8_MP'!#REF!</f>
        <v>#REF!</v>
      </c>
      <c r="AO303" s="98" t="e">
        <f>+'8_MP'!#REF!</f>
        <v>#REF!</v>
      </c>
      <c r="AP303" s="98" t="e">
        <f>+'8_MP'!#REF!</f>
        <v>#REF!</v>
      </c>
      <c r="AQ303" s="98" t="e">
        <f>+'8_MP'!#REF!</f>
        <v>#REF!</v>
      </c>
      <c r="AR303" s="98" t="e">
        <f>+'8_MP'!#REF!</f>
        <v>#REF!</v>
      </c>
      <c r="AS303" s="98" t="e">
        <f>+'8_MP'!#REF!</f>
        <v>#REF!</v>
      </c>
      <c r="AT303" s="98" t="e">
        <f>+'8_MP'!#REF!</f>
        <v>#REF!</v>
      </c>
      <c r="AU303" s="98" t="e">
        <f>+'8_MP'!#REF!</f>
        <v>#REF!</v>
      </c>
    </row>
    <row r="304" spans="1:47" ht="14.25" customHeight="1" outlineLevel="1" x14ac:dyDescent="0.35">
      <c r="A304" s="89" t="e">
        <f>+'8_MP'!#REF!</f>
        <v>#REF!</v>
      </c>
      <c r="B304" s="91" t="e">
        <f>+'8_MP'!#REF!</f>
        <v>#REF!</v>
      </c>
      <c r="C304" s="98" t="e">
        <f>+'8_MP'!#REF!</f>
        <v>#REF!</v>
      </c>
      <c r="D304" s="98"/>
      <c r="E304" s="98"/>
      <c r="F304" s="98"/>
      <c r="G304" s="98"/>
      <c r="H304" s="98"/>
      <c r="I304" s="98"/>
      <c r="J304" s="98">
        <f t="shared" si="196"/>
        <v>0</v>
      </c>
      <c r="K304" s="98"/>
      <c r="L304" s="98"/>
      <c r="M304" s="98"/>
      <c r="N304" s="98"/>
      <c r="O304" s="98"/>
      <c r="P304" s="98"/>
      <c r="Q304" s="98"/>
      <c r="R304" s="98"/>
      <c r="S304" s="98"/>
      <c r="T304" s="98"/>
      <c r="U304" s="98"/>
      <c r="V304" s="98"/>
      <c r="W304" s="98">
        <f t="shared" si="185"/>
        <v>0</v>
      </c>
      <c r="X304" s="98" t="e">
        <f>+'8_MP'!#REF!</f>
        <v>#REF!</v>
      </c>
      <c r="Y304" s="98" t="e">
        <f>+'8_MP'!#REF!</f>
        <v>#REF!</v>
      </c>
      <c r="Z304" s="98" t="e">
        <f>+'8_MP'!#REF!</f>
        <v>#REF!</v>
      </c>
      <c r="AA304" s="98" t="e">
        <f>+'8_MP'!#REF!</f>
        <v>#REF!</v>
      </c>
      <c r="AB304" s="98" t="e">
        <f>+'8_MP'!#REF!</f>
        <v>#REF!</v>
      </c>
      <c r="AC304" s="98" t="e">
        <f>+'8_MP'!#REF!</f>
        <v>#REF!</v>
      </c>
      <c r="AE304" s="98" t="e">
        <f>+'8_MP'!#REF!</f>
        <v>#REF!</v>
      </c>
      <c r="AF304" s="98" t="e">
        <f>+'8_MP'!#REF!</f>
        <v>#REF!</v>
      </c>
      <c r="AG304" s="98" t="e">
        <f>+'8_MP'!#REF!</f>
        <v>#REF!</v>
      </c>
      <c r="AH304" s="98" t="e">
        <f>+'8_MP'!#REF!</f>
        <v>#REF!</v>
      </c>
      <c r="AI304" s="98" t="e">
        <f>+'8_MP'!#REF!</f>
        <v>#REF!</v>
      </c>
      <c r="AJ304" s="98" t="e">
        <f>+'8_MP'!#REF!</f>
        <v>#REF!</v>
      </c>
      <c r="AK304" s="98" t="e">
        <f>+'8_MP'!#REF!</f>
        <v>#REF!</v>
      </c>
      <c r="AL304" s="98" t="e">
        <f>+'8_MP'!#REF!</f>
        <v>#REF!</v>
      </c>
      <c r="AN304" s="98" t="e">
        <f>+'8_MP'!#REF!</f>
        <v>#REF!</v>
      </c>
      <c r="AO304" s="98" t="e">
        <f>+'8_MP'!#REF!</f>
        <v>#REF!</v>
      </c>
      <c r="AP304" s="98" t="e">
        <f>+'8_MP'!#REF!</f>
        <v>#REF!</v>
      </c>
      <c r="AQ304" s="98" t="e">
        <f>+'8_MP'!#REF!</f>
        <v>#REF!</v>
      </c>
      <c r="AR304" s="98" t="e">
        <f>+'8_MP'!#REF!</f>
        <v>#REF!</v>
      </c>
      <c r="AS304" s="98" t="e">
        <f>+'8_MP'!#REF!</f>
        <v>#REF!</v>
      </c>
      <c r="AT304" s="98" t="e">
        <f>+'8_MP'!#REF!</f>
        <v>#REF!</v>
      </c>
      <c r="AU304" s="98" t="e">
        <f>+'8_MP'!#REF!</f>
        <v>#REF!</v>
      </c>
    </row>
    <row r="305" spans="1:47" ht="14.25" customHeight="1" x14ac:dyDescent="0.35">
      <c r="A305" s="85" t="e">
        <f>+'8_MP'!#REF!</f>
        <v>#REF!</v>
      </c>
      <c r="B305" s="111" t="e">
        <f>+'8_MP'!#REF!</f>
        <v>#REF!</v>
      </c>
      <c r="C305" s="86" t="e">
        <f>+'8_MP'!#REF!</f>
        <v>#REF!</v>
      </c>
      <c r="D305" s="86">
        <f t="shared" ref="D305:I305" si="211">+D306+D317+D328+D339</f>
        <v>0</v>
      </c>
      <c r="E305" s="86">
        <f t="shared" si="211"/>
        <v>0</v>
      </c>
      <c r="F305" s="86">
        <f t="shared" si="211"/>
        <v>0</v>
      </c>
      <c r="G305" s="86">
        <f t="shared" si="211"/>
        <v>0</v>
      </c>
      <c r="H305" s="86">
        <f t="shared" si="211"/>
        <v>0</v>
      </c>
      <c r="I305" s="86">
        <f t="shared" si="211"/>
        <v>0</v>
      </c>
      <c r="J305" s="86">
        <f t="shared" si="196"/>
        <v>0</v>
      </c>
      <c r="K305" s="86">
        <f t="shared" ref="K305:V305" si="212">+K306+K317+K328+K339</f>
        <v>0</v>
      </c>
      <c r="L305" s="86">
        <f t="shared" si="212"/>
        <v>0</v>
      </c>
      <c r="M305" s="86">
        <f t="shared" si="212"/>
        <v>0</v>
      </c>
      <c r="N305" s="86">
        <f t="shared" si="212"/>
        <v>0</v>
      </c>
      <c r="O305" s="86">
        <f t="shared" si="212"/>
        <v>0</v>
      </c>
      <c r="P305" s="86">
        <f t="shared" si="212"/>
        <v>0</v>
      </c>
      <c r="Q305" s="86">
        <f t="shared" si="212"/>
        <v>0</v>
      </c>
      <c r="R305" s="86">
        <f t="shared" si="212"/>
        <v>0</v>
      </c>
      <c r="S305" s="86">
        <f t="shared" si="212"/>
        <v>0</v>
      </c>
      <c r="T305" s="86">
        <f t="shared" si="212"/>
        <v>0</v>
      </c>
      <c r="U305" s="86">
        <f t="shared" si="212"/>
        <v>0</v>
      </c>
      <c r="V305" s="86" t="e">
        <f t="shared" si="212"/>
        <v>#REF!</v>
      </c>
      <c r="W305" s="86" t="e">
        <f t="shared" si="185"/>
        <v>#REF!</v>
      </c>
      <c r="X305" s="86" t="e">
        <f>+'8_MP'!#REF!</f>
        <v>#REF!</v>
      </c>
      <c r="Y305" s="86" t="e">
        <f>+'8_MP'!#REF!</f>
        <v>#REF!</v>
      </c>
      <c r="Z305" s="86" t="e">
        <f>+'8_MP'!#REF!</f>
        <v>#REF!</v>
      </c>
      <c r="AA305" s="86" t="e">
        <f>+'8_MP'!#REF!</f>
        <v>#REF!</v>
      </c>
      <c r="AB305" s="86" t="e">
        <f>+'8_MP'!#REF!</f>
        <v>#REF!</v>
      </c>
      <c r="AC305" s="86" t="e">
        <f>+'8_MP'!#REF!</f>
        <v>#REF!</v>
      </c>
      <c r="AE305" s="86" t="e">
        <f>+'8_MP'!#REF!</f>
        <v>#REF!</v>
      </c>
      <c r="AF305" s="86" t="e">
        <f>+'8_MP'!#REF!</f>
        <v>#REF!</v>
      </c>
      <c r="AG305" s="86" t="e">
        <f>+'8_MP'!#REF!</f>
        <v>#REF!</v>
      </c>
      <c r="AH305" s="86" t="e">
        <f>+'8_MP'!#REF!</f>
        <v>#REF!</v>
      </c>
      <c r="AI305" s="86" t="e">
        <f>+'8_MP'!#REF!</f>
        <v>#REF!</v>
      </c>
      <c r="AJ305" s="86" t="e">
        <f>+'8_MP'!#REF!</f>
        <v>#REF!</v>
      </c>
      <c r="AK305" s="86" t="e">
        <f>+'8_MP'!#REF!</f>
        <v>#REF!</v>
      </c>
      <c r="AL305" s="86" t="e">
        <f>+'8_MP'!#REF!</f>
        <v>#REF!</v>
      </c>
      <c r="AN305" s="86" t="e">
        <f>+'8_MP'!#REF!</f>
        <v>#REF!</v>
      </c>
      <c r="AO305" s="86" t="e">
        <f>+'8_MP'!#REF!</f>
        <v>#REF!</v>
      </c>
      <c r="AP305" s="86" t="e">
        <f>+'8_MP'!#REF!</f>
        <v>#REF!</v>
      </c>
      <c r="AQ305" s="86" t="e">
        <f>+'8_MP'!#REF!</f>
        <v>#REF!</v>
      </c>
      <c r="AR305" s="86" t="e">
        <f>+'8_MP'!#REF!</f>
        <v>#REF!</v>
      </c>
      <c r="AS305" s="86" t="e">
        <f>+'8_MP'!#REF!</f>
        <v>#REF!</v>
      </c>
      <c r="AT305" s="86" t="e">
        <f>+'8_MP'!#REF!</f>
        <v>#REF!</v>
      </c>
      <c r="AU305" s="86" t="e">
        <f>+'8_MP'!#REF!</f>
        <v>#REF!</v>
      </c>
    </row>
    <row r="306" spans="1:47" ht="14.25" customHeight="1" outlineLevel="1" x14ac:dyDescent="0.35">
      <c r="A306" s="326" t="e">
        <f>+'8_MP'!#REF!</f>
        <v>#REF!</v>
      </c>
      <c r="B306" s="327" t="e">
        <f>+'8_MP'!#REF!</f>
        <v>#REF!</v>
      </c>
      <c r="C306" s="328" t="e">
        <f>+'8_MP'!#REF!</f>
        <v>#REF!</v>
      </c>
      <c r="D306" s="328">
        <f t="shared" ref="D306:I306" si="213">+D307+D314</f>
        <v>0</v>
      </c>
      <c r="E306" s="328">
        <f t="shared" si="213"/>
        <v>0</v>
      </c>
      <c r="F306" s="328">
        <f t="shared" si="213"/>
        <v>0</v>
      </c>
      <c r="G306" s="328">
        <f t="shared" si="213"/>
        <v>0</v>
      </c>
      <c r="H306" s="328">
        <f t="shared" si="213"/>
        <v>0</v>
      </c>
      <c r="I306" s="328">
        <f t="shared" si="213"/>
        <v>0</v>
      </c>
      <c r="J306" s="328">
        <f t="shared" si="196"/>
        <v>0</v>
      </c>
      <c r="K306" s="328">
        <f t="shared" ref="K306:V306" si="214">+K307+K314</f>
        <v>0</v>
      </c>
      <c r="L306" s="328">
        <f t="shared" si="214"/>
        <v>0</v>
      </c>
      <c r="M306" s="328">
        <f t="shared" si="214"/>
        <v>0</v>
      </c>
      <c r="N306" s="328">
        <f t="shared" si="214"/>
        <v>0</v>
      </c>
      <c r="O306" s="328">
        <f t="shared" si="214"/>
        <v>0</v>
      </c>
      <c r="P306" s="328">
        <f t="shared" si="214"/>
        <v>0</v>
      </c>
      <c r="Q306" s="328">
        <f t="shared" si="214"/>
        <v>0</v>
      </c>
      <c r="R306" s="328">
        <f t="shared" si="214"/>
        <v>0</v>
      </c>
      <c r="S306" s="328">
        <f t="shared" si="214"/>
        <v>0</v>
      </c>
      <c r="T306" s="328">
        <f t="shared" si="214"/>
        <v>0</v>
      </c>
      <c r="U306" s="328">
        <f t="shared" si="214"/>
        <v>0</v>
      </c>
      <c r="V306" s="328" t="e">
        <f t="shared" si="214"/>
        <v>#REF!</v>
      </c>
      <c r="W306" s="328" t="e">
        <f t="shared" si="185"/>
        <v>#REF!</v>
      </c>
      <c r="X306" s="328" t="e">
        <f>+'8_MP'!#REF!</f>
        <v>#REF!</v>
      </c>
      <c r="Y306" s="328" t="e">
        <f>+'8_MP'!#REF!</f>
        <v>#REF!</v>
      </c>
      <c r="Z306" s="328" t="e">
        <f>+'8_MP'!#REF!</f>
        <v>#REF!</v>
      </c>
      <c r="AA306" s="328" t="e">
        <f>+'8_MP'!#REF!</f>
        <v>#REF!</v>
      </c>
      <c r="AB306" s="328" t="e">
        <f>+'8_MP'!#REF!</f>
        <v>#REF!</v>
      </c>
      <c r="AC306" s="328" t="e">
        <f>+'8_MP'!#REF!</f>
        <v>#REF!</v>
      </c>
      <c r="AE306" s="328" t="e">
        <f>+'8_MP'!#REF!</f>
        <v>#REF!</v>
      </c>
      <c r="AF306" s="328" t="e">
        <f>+'8_MP'!#REF!</f>
        <v>#REF!</v>
      </c>
      <c r="AG306" s="328" t="e">
        <f>+'8_MP'!#REF!</f>
        <v>#REF!</v>
      </c>
      <c r="AH306" s="328" t="e">
        <f>+'8_MP'!#REF!</f>
        <v>#REF!</v>
      </c>
      <c r="AI306" s="328" t="e">
        <f>+'8_MP'!#REF!</f>
        <v>#REF!</v>
      </c>
      <c r="AJ306" s="328" t="e">
        <f>+'8_MP'!#REF!</f>
        <v>#REF!</v>
      </c>
      <c r="AK306" s="328" t="e">
        <f>+'8_MP'!#REF!</f>
        <v>#REF!</v>
      </c>
      <c r="AL306" s="328" t="e">
        <f>+'8_MP'!#REF!</f>
        <v>#REF!</v>
      </c>
      <c r="AN306" s="328" t="e">
        <f>+'8_MP'!#REF!</f>
        <v>#REF!</v>
      </c>
      <c r="AO306" s="328" t="e">
        <f>+'8_MP'!#REF!</f>
        <v>#REF!</v>
      </c>
      <c r="AP306" s="328" t="e">
        <f>+'8_MP'!#REF!</f>
        <v>#REF!</v>
      </c>
      <c r="AQ306" s="328" t="e">
        <f>+'8_MP'!#REF!</f>
        <v>#REF!</v>
      </c>
      <c r="AR306" s="328" t="e">
        <f>+'8_MP'!#REF!</f>
        <v>#REF!</v>
      </c>
      <c r="AS306" s="328" t="e">
        <f>+'8_MP'!#REF!</f>
        <v>#REF!</v>
      </c>
      <c r="AT306" s="328" t="e">
        <f>+'8_MP'!#REF!</f>
        <v>#REF!</v>
      </c>
      <c r="AU306" s="328" t="e">
        <f>+'8_MP'!#REF!</f>
        <v>#REF!</v>
      </c>
    </row>
    <row r="307" spans="1:47" ht="14.25" customHeight="1" outlineLevel="1" x14ac:dyDescent="0.35">
      <c r="A307" s="322" t="e">
        <f>+'8_MP'!#REF!</f>
        <v>#REF!</v>
      </c>
      <c r="B307" s="323" t="e">
        <f>+'8_MP'!#REF!</f>
        <v>#REF!</v>
      </c>
      <c r="C307" s="336" t="e">
        <f>+'8_MP'!#REF!</f>
        <v>#REF!</v>
      </c>
      <c r="D307" s="324">
        <f t="shared" ref="D307:I307" si="215">SUM(D308:D313)</f>
        <v>0</v>
      </c>
      <c r="E307" s="324">
        <f t="shared" si="215"/>
        <v>0</v>
      </c>
      <c r="F307" s="324">
        <f t="shared" si="215"/>
        <v>0</v>
      </c>
      <c r="G307" s="324">
        <f t="shared" si="215"/>
        <v>0</v>
      </c>
      <c r="H307" s="324">
        <f t="shared" si="215"/>
        <v>0</v>
      </c>
      <c r="I307" s="324">
        <f t="shared" si="215"/>
        <v>0</v>
      </c>
      <c r="J307" s="324">
        <f t="shared" si="196"/>
        <v>0</v>
      </c>
      <c r="K307" s="324">
        <f t="shared" ref="K307:V307" si="216">SUM(K308:K313)</f>
        <v>0</v>
      </c>
      <c r="L307" s="324">
        <f t="shared" si="216"/>
        <v>0</v>
      </c>
      <c r="M307" s="324">
        <f t="shared" si="216"/>
        <v>0</v>
      </c>
      <c r="N307" s="324">
        <f t="shared" si="216"/>
        <v>0</v>
      </c>
      <c r="O307" s="324">
        <f t="shared" si="216"/>
        <v>0</v>
      </c>
      <c r="P307" s="324">
        <f t="shared" si="216"/>
        <v>0</v>
      </c>
      <c r="Q307" s="324">
        <f t="shared" si="216"/>
        <v>0</v>
      </c>
      <c r="R307" s="324">
        <f t="shared" si="216"/>
        <v>0</v>
      </c>
      <c r="S307" s="324">
        <f t="shared" si="216"/>
        <v>0</v>
      </c>
      <c r="T307" s="324">
        <f t="shared" si="216"/>
        <v>0</v>
      </c>
      <c r="U307" s="324">
        <f t="shared" si="216"/>
        <v>0</v>
      </c>
      <c r="V307" s="324" t="e">
        <f t="shared" si="216"/>
        <v>#REF!</v>
      </c>
      <c r="W307" s="324" t="e">
        <f t="shared" si="185"/>
        <v>#REF!</v>
      </c>
      <c r="X307" s="324" t="e">
        <f>+'8_MP'!#REF!</f>
        <v>#REF!</v>
      </c>
      <c r="Y307" s="324" t="e">
        <f>+'8_MP'!#REF!</f>
        <v>#REF!</v>
      </c>
      <c r="Z307" s="324" t="e">
        <f>+'8_MP'!#REF!</f>
        <v>#REF!</v>
      </c>
      <c r="AA307" s="324" t="e">
        <f>+'8_MP'!#REF!</f>
        <v>#REF!</v>
      </c>
      <c r="AB307" s="324" t="e">
        <f>+'8_MP'!#REF!</f>
        <v>#REF!</v>
      </c>
      <c r="AC307" s="324" t="e">
        <f>+'8_MP'!#REF!</f>
        <v>#REF!</v>
      </c>
      <c r="AE307" s="324" t="e">
        <f>+'8_MP'!#REF!</f>
        <v>#REF!</v>
      </c>
      <c r="AF307" s="324" t="e">
        <f>+'8_MP'!#REF!</f>
        <v>#REF!</v>
      </c>
      <c r="AG307" s="324" t="e">
        <f>+'8_MP'!#REF!</f>
        <v>#REF!</v>
      </c>
      <c r="AH307" s="324" t="e">
        <f>+'8_MP'!#REF!</f>
        <v>#REF!</v>
      </c>
      <c r="AI307" s="324" t="e">
        <f>+'8_MP'!#REF!</f>
        <v>#REF!</v>
      </c>
      <c r="AJ307" s="324" t="e">
        <f>+'8_MP'!#REF!</f>
        <v>#REF!</v>
      </c>
      <c r="AK307" s="324" t="e">
        <f>+'8_MP'!#REF!</f>
        <v>#REF!</v>
      </c>
      <c r="AL307" s="324" t="e">
        <f>+'8_MP'!#REF!</f>
        <v>#REF!</v>
      </c>
      <c r="AN307" s="324" t="e">
        <f>+'8_MP'!#REF!</f>
        <v>#REF!</v>
      </c>
      <c r="AO307" s="324" t="e">
        <f>+'8_MP'!#REF!</f>
        <v>#REF!</v>
      </c>
      <c r="AP307" s="324" t="e">
        <f>+'8_MP'!#REF!</f>
        <v>#REF!</v>
      </c>
      <c r="AQ307" s="324" t="e">
        <f>+'8_MP'!#REF!</f>
        <v>#REF!</v>
      </c>
      <c r="AR307" s="324" t="e">
        <f>+'8_MP'!#REF!</f>
        <v>#REF!</v>
      </c>
      <c r="AS307" s="324" t="e">
        <f>+'8_MP'!#REF!</f>
        <v>#REF!</v>
      </c>
      <c r="AT307" s="324" t="e">
        <f>+'8_MP'!#REF!</f>
        <v>#REF!</v>
      </c>
      <c r="AU307" s="324" t="e">
        <f>+'8_MP'!#REF!</f>
        <v>#REF!</v>
      </c>
    </row>
    <row r="308" spans="1:47" ht="14.25" customHeight="1" outlineLevel="1" x14ac:dyDescent="0.35">
      <c r="A308" s="89" t="e">
        <f>+'8_MP'!#REF!</f>
        <v>#REF!</v>
      </c>
      <c r="B308" s="91" t="e">
        <f>+'8_MP'!#REF!</f>
        <v>#REF!</v>
      </c>
      <c r="C308" s="98" t="e">
        <f>+'8_MP'!#REF!</f>
        <v>#REF!</v>
      </c>
      <c r="D308" s="98"/>
      <c r="E308" s="98"/>
      <c r="F308" s="98"/>
      <c r="G308" s="98"/>
      <c r="H308" s="98"/>
      <c r="I308" s="98"/>
      <c r="J308" s="98">
        <f t="shared" si="196"/>
        <v>0</v>
      </c>
      <c r="K308" s="98"/>
      <c r="L308" s="98"/>
      <c r="M308" s="98"/>
      <c r="N308" s="98"/>
      <c r="O308" s="98"/>
      <c r="P308" s="98"/>
      <c r="Q308" s="98"/>
      <c r="R308" s="98"/>
      <c r="S308" s="98"/>
      <c r="T308" s="98"/>
      <c r="U308" s="98"/>
      <c r="V308" s="98" t="e">
        <f>+$C$308*40%</f>
        <v>#REF!</v>
      </c>
      <c r="W308" s="98" t="e">
        <f t="shared" si="185"/>
        <v>#REF!</v>
      </c>
      <c r="X308" s="98" t="e">
        <f>+'8_MP'!#REF!</f>
        <v>#REF!</v>
      </c>
      <c r="Y308" s="98" t="e">
        <f>+'8_MP'!#REF!</f>
        <v>#REF!</v>
      </c>
      <c r="Z308" s="98" t="e">
        <f>+'8_MP'!#REF!</f>
        <v>#REF!</v>
      </c>
      <c r="AA308" s="98" t="e">
        <f>+'8_MP'!#REF!</f>
        <v>#REF!</v>
      </c>
      <c r="AB308" s="98" t="e">
        <f>+'8_MP'!#REF!</f>
        <v>#REF!</v>
      </c>
      <c r="AC308" s="98" t="e">
        <f>+'8_MP'!#REF!</f>
        <v>#REF!</v>
      </c>
      <c r="AE308" s="98" t="e">
        <f>+'8_MP'!#REF!</f>
        <v>#REF!</v>
      </c>
      <c r="AF308" s="98" t="e">
        <f>+'8_MP'!#REF!</f>
        <v>#REF!</v>
      </c>
      <c r="AG308" s="98" t="e">
        <f>+'8_MP'!#REF!</f>
        <v>#REF!</v>
      </c>
      <c r="AH308" s="98" t="e">
        <f>+'8_MP'!#REF!</f>
        <v>#REF!</v>
      </c>
      <c r="AI308" s="98" t="e">
        <f>+'8_MP'!#REF!</f>
        <v>#REF!</v>
      </c>
      <c r="AJ308" s="98" t="e">
        <f>+'8_MP'!#REF!</f>
        <v>#REF!</v>
      </c>
      <c r="AK308" s="98" t="e">
        <f>+'8_MP'!#REF!</f>
        <v>#REF!</v>
      </c>
      <c r="AL308" s="98" t="e">
        <f>+'8_MP'!#REF!</f>
        <v>#REF!</v>
      </c>
      <c r="AN308" s="98" t="e">
        <f>+'8_MP'!#REF!</f>
        <v>#REF!</v>
      </c>
      <c r="AO308" s="98" t="e">
        <f>+'8_MP'!#REF!</f>
        <v>#REF!</v>
      </c>
      <c r="AP308" s="98" t="e">
        <f>+'8_MP'!#REF!</f>
        <v>#REF!</v>
      </c>
      <c r="AQ308" s="98" t="e">
        <f>+'8_MP'!#REF!</f>
        <v>#REF!</v>
      </c>
      <c r="AR308" s="98" t="e">
        <f>+'8_MP'!#REF!</f>
        <v>#REF!</v>
      </c>
      <c r="AS308" s="98" t="e">
        <f>+'8_MP'!#REF!</f>
        <v>#REF!</v>
      </c>
      <c r="AT308" s="98" t="e">
        <f>+'8_MP'!#REF!</f>
        <v>#REF!</v>
      </c>
      <c r="AU308" s="98" t="e">
        <f>+'8_MP'!#REF!</f>
        <v>#REF!</v>
      </c>
    </row>
    <row r="309" spans="1:47" ht="14.25" customHeight="1" outlineLevel="1" x14ac:dyDescent="0.35">
      <c r="A309" s="89" t="e">
        <f>+'8_MP'!#REF!</f>
        <v>#REF!</v>
      </c>
      <c r="B309" s="91" t="e">
        <f>+'8_MP'!#REF!</f>
        <v>#REF!</v>
      </c>
      <c r="C309" s="98" t="e">
        <f>+'8_MP'!#REF!</f>
        <v>#REF!</v>
      </c>
      <c r="D309" s="98"/>
      <c r="E309" s="98"/>
      <c r="F309" s="98"/>
      <c r="G309" s="98"/>
      <c r="H309" s="98"/>
      <c r="I309" s="98"/>
      <c r="J309" s="98">
        <f t="shared" si="196"/>
        <v>0</v>
      </c>
      <c r="K309" s="98"/>
      <c r="L309" s="98"/>
      <c r="M309" s="98"/>
      <c r="N309" s="98"/>
      <c r="O309" s="98"/>
      <c r="P309" s="98"/>
      <c r="Q309" s="98"/>
      <c r="R309" s="98"/>
      <c r="S309" s="98"/>
      <c r="T309" s="98"/>
      <c r="U309" s="98"/>
      <c r="V309" s="98" t="e">
        <f>+$C$309*40%</f>
        <v>#REF!</v>
      </c>
      <c r="W309" s="98" t="e">
        <f t="shared" si="185"/>
        <v>#REF!</v>
      </c>
      <c r="X309" s="98" t="e">
        <f>+'8_MP'!#REF!</f>
        <v>#REF!</v>
      </c>
      <c r="Y309" s="98" t="e">
        <f>+'8_MP'!#REF!</f>
        <v>#REF!</v>
      </c>
      <c r="Z309" s="98" t="e">
        <f>+'8_MP'!#REF!</f>
        <v>#REF!</v>
      </c>
      <c r="AA309" s="98" t="e">
        <f>+'8_MP'!#REF!</f>
        <v>#REF!</v>
      </c>
      <c r="AB309" s="98" t="e">
        <f>+'8_MP'!#REF!</f>
        <v>#REF!</v>
      </c>
      <c r="AC309" s="98" t="e">
        <f>+'8_MP'!#REF!</f>
        <v>#REF!</v>
      </c>
      <c r="AE309" s="98" t="e">
        <f>+'8_MP'!#REF!</f>
        <v>#REF!</v>
      </c>
      <c r="AF309" s="98" t="e">
        <f>+'8_MP'!#REF!</f>
        <v>#REF!</v>
      </c>
      <c r="AG309" s="98" t="e">
        <f>+'8_MP'!#REF!</f>
        <v>#REF!</v>
      </c>
      <c r="AH309" s="98" t="e">
        <f>+'8_MP'!#REF!</f>
        <v>#REF!</v>
      </c>
      <c r="AI309" s="98" t="e">
        <f>+'8_MP'!#REF!</f>
        <v>#REF!</v>
      </c>
      <c r="AJ309" s="98" t="e">
        <f>+'8_MP'!#REF!</f>
        <v>#REF!</v>
      </c>
      <c r="AK309" s="98" t="e">
        <f>+'8_MP'!#REF!</f>
        <v>#REF!</v>
      </c>
      <c r="AL309" s="98" t="e">
        <f>+'8_MP'!#REF!</f>
        <v>#REF!</v>
      </c>
      <c r="AN309" s="98" t="e">
        <f>+'8_MP'!#REF!</f>
        <v>#REF!</v>
      </c>
      <c r="AO309" s="98" t="e">
        <f>+'8_MP'!#REF!</f>
        <v>#REF!</v>
      </c>
      <c r="AP309" s="98" t="e">
        <f>+'8_MP'!#REF!</f>
        <v>#REF!</v>
      </c>
      <c r="AQ309" s="98" t="e">
        <f>+'8_MP'!#REF!</f>
        <v>#REF!</v>
      </c>
      <c r="AR309" s="98" t="e">
        <f>+'8_MP'!#REF!</f>
        <v>#REF!</v>
      </c>
      <c r="AS309" s="98" t="e">
        <f>+'8_MP'!#REF!</f>
        <v>#REF!</v>
      </c>
      <c r="AT309" s="98" t="e">
        <f>+'8_MP'!#REF!</f>
        <v>#REF!</v>
      </c>
      <c r="AU309" s="98" t="e">
        <f>+'8_MP'!#REF!</f>
        <v>#REF!</v>
      </c>
    </row>
    <row r="310" spans="1:47" ht="14.25" customHeight="1" outlineLevel="1" x14ac:dyDescent="0.35">
      <c r="A310" s="89" t="e">
        <f>+'8_MP'!#REF!</f>
        <v>#REF!</v>
      </c>
      <c r="B310" s="91" t="e">
        <f>+'8_MP'!#REF!</f>
        <v>#REF!</v>
      </c>
      <c r="C310" s="98" t="e">
        <f>+'8_MP'!#REF!</f>
        <v>#REF!</v>
      </c>
      <c r="D310" s="98"/>
      <c r="E310" s="98"/>
      <c r="F310" s="98"/>
      <c r="G310" s="98"/>
      <c r="H310" s="98"/>
      <c r="I310" s="98"/>
      <c r="J310" s="98">
        <f t="shared" si="196"/>
        <v>0</v>
      </c>
      <c r="K310" s="98"/>
      <c r="L310" s="98"/>
      <c r="M310" s="98"/>
      <c r="N310" s="98"/>
      <c r="O310" s="98"/>
      <c r="P310" s="98"/>
      <c r="Q310" s="98"/>
      <c r="R310" s="98"/>
      <c r="S310" s="98"/>
      <c r="T310" s="98"/>
      <c r="U310" s="98"/>
      <c r="V310" s="98" t="e">
        <f>+$C$310*40%</f>
        <v>#REF!</v>
      </c>
      <c r="W310" s="98" t="e">
        <f t="shared" si="185"/>
        <v>#REF!</v>
      </c>
      <c r="X310" s="98" t="e">
        <f>+'8_MP'!#REF!</f>
        <v>#REF!</v>
      </c>
      <c r="Y310" s="98" t="e">
        <f>+'8_MP'!#REF!</f>
        <v>#REF!</v>
      </c>
      <c r="Z310" s="98" t="e">
        <f>+'8_MP'!#REF!</f>
        <v>#REF!</v>
      </c>
      <c r="AA310" s="98" t="e">
        <f>+'8_MP'!#REF!</f>
        <v>#REF!</v>
      </c>
      <c r="AB310" s="98" t="e">
        <f>+'8_MP'!#REF!</f>
        <v>#REF!</v>
      </c>
      <c r="AC310" s="98" t="e">
        <f>+'8_MP'!#REF!</f>
        <v>#REF!</v>
      </c>
      <c r="AE310" s="98" t="e">
        <f>+'8_MP'!#REF!</f>
        <v>#REF!</v>
      </c>
      <c r="AF310" s="98" t="e">
        <f>+'8_MP'!#REF!</f>
        <v>#REF!</v>
      </c>
      <c r="AG310" s="98" t="e">
        <f>+'8_MP'!#REF!</f>
        <v>#REF!</v>
      </c>
      <c r="AH310" s="98" t="e">
        <f>+'8_MP'!#REF!</f>
        <v>#REF!</v>
      </c>
      <c r="AI310" s="98" t="e">
        <f>+'8_MP'!#REF!</f>
        <v>#REF!</v>
      </c>
      <c r="AJ310" s="98" t="e">
        <f>+'8_MP'!#REF!</f>
        <v>#REF!</v>
      </c>
      <c r="AK310" s="98" t="e">
        <f>+'8_MP'!#REF!</f>
        <v>#REF!</v>
      </c>
      <c r="AL310" s="98" t="e">
        <f>+'8_MP'!#REF!</f>
        <v>#REF!</v>
      </c>
      <c r="AN310" s="98" t="e">
        <f>+'8_MP'!#REF!</f>
        <v>#REF!</v>
      </c>
      <c r="AO310" s="98" t="e">
        <f>+'8_MP'!#REF!</f>
        <v>#REF!</v>
      </c>
      <c r="AP310" s="98" t="e">
        <f>+'8_MP'!#REF!</f>
        <v>#REF!</v>
      </c>
      <c r="AQ310" s="98" t="e">
        <f>+'8_MP'!#REF!</f>
        <v>#REF!</v>
      </c>
      <c r="AR310" s="98" t="e">
        <f>+'8_MP'!#REF!</f>
        <v>#REF!</v>
      </c>
      <c r="AS310" s="98" t="e">
        <f>+'8_MP'!#REF!</f>
        <v>#REF!</v>
      </c>
      <c r="AT310" s="98" t="e">
        <f>+'8_MP'!#REF!</f>
        <v>#REF!</v>
      </c>
      <c r="AU310" s="98" t="e">
        <f>+'8_MP'!#REF!</f>
        <v>#REF!</v>
      </c>
    </row>
    <row r="311" spans="1:47" ht="14.25" customHeight="1" outlineLevel="1" x14ac:dyDescent="0.35">
      <c r="A311" s="89" t="e">
        <f>+'8_MP'!#REF!</f>
        <v>#REF!</v>
      </c>
      <c r="B311" s="91" t="e">
        <f>+'8_MP'!#REF!</f>
        <v>#REF!</v>
      </c>
      <c r="C311" s="98" t="e">
        <f>+'8_MP'!#REF!</f>
        <v>#REF!</v>
      </c>
      <c r="D311" s="98"/>
      <c r="E311" s="98"/>
      <c r="F311" s="98"/>
      <c r="G311" s="98"/>
      <c r="H311" s="98"/>
      <c r="I311" s="98"/>
      <c r="J311" s="98">
        <f t="shared" si="196"/>
        <v>0</v>
      </c>
      <c r="K311" s="98"/>
      <c r="L311" s="98"/>
      <c r="M311" s="98"/>
      <c r="N311" s="98"/>
      <c r="O311" s="98"/>
      <c r="P311" s="98"/>
      <c r="Q311" s="98"/>
      <c r="R311" s="98"/>
      <c r="S311" s="98"/>
      <c r="T311" s="98"/>
      <c r="U311" s="98"/>
      <c r="V311" s="98" t="e">
        <f>+$C$311*40%</f>
        <v>#REF!</v>
      </c>
      <c r="W311" s="98" t="e">
        <f t="shared" si="185"/>
        <v>#REF!</v>
      </c>
      <c r="X311" s="98" t="e">
        <f>+'8_MP'!#REF!</f>
        <v>#REF!</v>
      </c>
      <c r="Y311" s="98" t="e">
        <f>+'8_MP'!#REF!</f>
        <v>#REF!</v>
      </c>
      <c r="Z311" s="98" t="e">
        <f>+'8_MP'!#REF!</f>
        <v>#REF!</v>
      </c>
      <c r="AA311" s="98" t="e">
        <f>+'8_MP'!#REF!</f>
        <v>#REF!</v>
      </c>
      <c r="AB311" s="98" t="e">
        <f>+'8_MP'!#REF!</f>
        <v>#REF!</v>
      </c>
      <c r="AC311" s="98" t="e">
        <f>+'8_MP'!#REF!</f>
        <v>#REF!</v>
      </c>
      <c r="AE311" s="98" t="e">
        <f>+'8_MP'!#REF!</f>
        <v>#REF!</v>
      </c>
      <c r="AF311" s="98" t="e">
        <f>+'8_MP'!#REF!</f>
        <v>#REF!</v>
      </c>
      <c r="AG311" s="98" t="e">
        <f>+'8_MP'!#REF!</f>
        <v>#REF!</v>
      </c>
      <c r="AH311" s="98" t="e">
        <f>+'8_MP'!#REF!</f>
        <v>#REF!</v>
      </c>
      <c r="AI311" s="98" t="e">
        <f>+'8_MP'!#REF!</f>
        <v>#REF!</v>
      </c>
      <c r="AJ311" s="98" t="e">
        <f>+'8_MP'!#REF!</f>
        <v>#REF!</v>
      </c>
      <c r="AK311" s="98" t="e">
        <f>+'8_MP'!#REF!</f>
        <v>#REF!</v>
      </c>
      <c r="AL311" s="98" t="e">
        <f>+'8_MP'!#REF!</f>
        <v>#REF!</v>
      </c>
      <c r="AN311" s="98" t="e">
        <f>+'8_MP'!#REF!</f>
        <v>#REF!</v>
      </c>
      <c r="AO311" s="98" t="e">
        <f>+'8_MP'!#REF!</f>
        <v>#REF!</v>
      </c>
      <c r="AP311" s="98" t="e">
        <f>+'8_MP'!#REF!</f>
        <v>#REF!</v>
      </c>
      <c r="AQ311" s="98" t="e">
        <f>+'8_MP'!#REF!</f>
        <v>#REF!</v>
      </c>
      <c r="AR311" s="98" t="e">
        <f>+'8_MP'!#REF!</f>
        <v>#REF!</v>
      </c>
      <c r="AS311" s="98" t="e">
        <f>+'8_MP'!#REF!</f>
        <v>#REF!</v>
      </c>
      <c r="AT311" s="98" t="e">
        <f>+'8_MP'!#REF!</f>
        <v>#REF!</v>
      </c>
      <c r="AU311" s="98" t="e">
        <f>+'8_MP'!#REF!</f>
        <v>#REF!</v>
      </c>
    </row>
    <row r="312" spans="1:47" ht="14.25" customHeight="1" outlineLevel="1" x14ac:dyDescent="0.35">
      <c r="A312" s="89" t="e">
        <f>+'8_MP'!#REF!</f>
        <v>#REF!</v>
      </c>
      <c r="B312" s="91" t="e">
        <f>+'8_MP'!#REF!</f>
        <v>#REF!</v>
      </c>
      <c r="C312" s="98" t="e">
        <f>+'8_MP'!#REF!</f>
        <v>#REF!</v>
      </c>
      <c r="D312" s="98"/>
      <c r="E312" s="98"/>
      <c r="F312" s="98"/>
      <c r="G312" s="98"/>
      <c r="H312" s="98"/>
      <c r="I312" s="98"/>
      <c r="J312" s="98">
        <f t="shared" si="196"/>
        <v>0</v>
      </c>
      <c r="K312" s="98"/>
      <c r="L312" s="98"/>
      <c r="M312" s="98"/>
      <c r="N312" s="98"/>
      <c r="O312" s="98"/>
      <c r="P312" s="98"/>
      <c r="Q312" s="98"/>
      <c r="R312" s="98"/>
      <c r="S312" s="98"/>
      <c r="T312" s="98"/>
      <c r="U312" s="98"/>
      <c r="V312" s="98" t="e">
        <f>+$C$312*40%</f>
        <v>#REF!</v>
      </c>
      <c r="W312" s="98" t="e">
        <f t="shared" si="185"/>
        <v>#REF!</v>
      </c>
      <c r="X312" s="98" t="e">
        <f>+'8_MP'!#REF!</f>
        <v>#REF!</v>
      </c>
      <c r="Y312" s="98" t="e">
        <f>+'8_MP'!#REF!</f>
        <v>#REF!</v>
      </c>
      <c r="Z312" s="98" t="e">
        <f>+'8_MP'!#REF!</f>
        <v>#REF!</v>
      </c>
      <c r="AA312" s="98" t="e">
        <f>+'8_MP'!#REF!</f>
        <v>#REF!</v>
      </c>
      <c r="AB312" s="98" t="e">
        <f>+'8_MP'!#REF!</f>
        <v>#REF!</v>
      </c>
      <c r="AC312" s="98" t="e">
        <f>+'8_MP'!#REF!</f>
        <v>#REF!</v>
      </c>
      <c r="AE312" s="98" t="e">
        <f>+'8_MP'!#REF!</f>
        <v>#REF!</v>
      </c>
      <c r="AF312" s="98" t="e">
        <f>+'8_MP'!#REF!</f>
        <v>#REF!</v>
      </c>
      <c r="AG312" s="98" t="e">
        <f>+'8_MP'!#REF!</f>
        <v>#REF!</v>
      </c>
      <c r="AH312" s="98" t="e">
        <f>+'8_MP'!#REF!</f>
        <v>#REF!</v>
      </c>
      <c r="AI312" s="98" t="e">
        <f>+'8_MP'!#REF!</f>
        <v>#REF!</v>
      </c>
      <c r="AJ312" s="98" t="e">
        <f>+'8_MP'!#REF!</f>
        <v>#REF!</v>
      </c>
      <c r="AK312" s="98" t="e">
        <f>+'8_MP'!#REF!</f>
        <v>#REF!</v>
      </c>
      <c r="AL312" s="98" t="e">
        <f>+'8_MP'!#REF!</f>
        <v>#REF!</v>
      </c>
      <c r="AN312" s="98" t="e">
        <f>+'8_MP'!#REF!</f>
        <v>#REF!</v>
      </c>
      <c r="AO312" s="98" t="e">
        <f>+'8_MP'!#REF!</f>
        <v>#REF!</v>
      </c>
      <c r="AP312" s="98" t="e">
        <f>+'8_MP'!#REF!</f>
        <v>#REF!</v>
      </c>
      <c r="AQ312" s="98" t="e">
        <f>+'8_MP'!#REF!</f>
        <v>#REF!</v>
      </c>
      <c r="AR312" s="98" t="e">
        <f>+'8_MP'!#REF!</f>
        <v>#REF!</v>
      </c>
      <c r="AS312" s="98" t="e">
        <f>+'8_MP'!#REF!</f>
        <v>#REF!</v>
      </c>
      <c r="AT312" s="98" t="e">
        <f>+'8_MP'!#REF!</f>
        <v>#REF!</v>
      </c>
      <c r="AU312" s="98" t="e">
        <f>+'8_MP'!#REF!</f>
        <v>#REF!</v>
      </c>
    </row>
    <row r="313" spans="1:47" ht="14.25" customHeight="1" outlineLevel="1" x14ac:dyDescent="0.35">
      <c r="A313" s="89" t="e">
        <f>+'8_MP'!#REF!</f>
        <v>#REF!</v>
      </c>
      <c r="B313" s="91" t="e">
        <f>+'8_MP'!#REF!</f>
        <v>#REF!</v>
      </c>
      <c r="C313" s="98" t="e">
        <f>+'8_MP'!#REF!</f>
        <v>#REF!</v>
      </c>
      <c r="D313" s="98"/>
      <c r="E313" s="98"/>
      <c r="F313" s="98"/>
      <c r="G313" s="98"/>
      <c r="H313" s="98"/>
      <c r="I313" s="98"/>
      <c r="J313" s="98">
        <f t="shared" si="196"/>
        <v>0</v>
      </c>
      <c r="K313" s="98"/>
      <c r="L313" s="98"/>
      <c r="M313" s="98"/>
      <c r="N313" s="98"/>
      <c r="O313" s="98"/>
      <c r="P313" s="98"/>
      <c r="Q313" s="98"/>
      <c r="R313" s="98"/>
      <c r="S313" s="98"/>
      <c r="T313" s="98"/>
      <c r="U313" s="98"/>
      <c r="V313" s="98" t="e">
        <f>+$C$313*40%</f>
        <v>#REF!</v>
      </c>
      <c r="W313" s="98" t="e">
        <f t="shared" si="185"/>
        <v>#REF!</v>
      </c>
      <c r="X313" s="98" t="e">
        <f>+'8_MP'!#REF!</f>
        <v>#REF!</v>
      </c>
      <c r="Y313" s="98" t="e">
        <f>+'8_MP'!#REF!</f>
        <v>#REF!</v>
      </c>
      <c r="Z313" s="98" t="e">
        <f>+'8_MP'!#REF!</f>
        <v>#REF!</v>
      </c>
      <c r="AA313" s="98" t="e">
        <f>+'8_MP'!#REF!</f>
        <v>#REF!</v>
      </c>
      <c r="AB313" s="98" t="e">
        <f>+'8_MP'!#REF!</f>
        <v>#REF!</v>
      </c>
      <c r="AC313" s="98" t="e">
        <f>+'8_MP'!#REF!</f>
        <v>#REF!</v>
      </c>
      <c r="AE313" s="98" t="e">
        <f>+'8_MP'!#REF!</f>
        <v>#REF!</v>
      </c>
      <c r="AF313" s="98" t="e">
        <f>+'8_MP'!#REF!</f>
        <v>#REF!</v>
      </c>
      <c r="AG313" s="98" t="e">
        <f>+'8_MP'!#REF!</f>
        <v>#REF!</v>
      </c>
      <c r="AH313" s="98" t="e">
        <f>+'8_MP'!#REF!</f>
        <v>#REF!</v>
      </c>
      <c r="AI313" s="98" t="e">
        <f>+'8_MP'!#REF!</f>
        <v>#REF!</v>
      </c>
      <c r="AJ313" s="98" t="e">
        <f>+'8_MP'!#REF!</f>
        <v>#REF!</v>
      </c>
      <c r="AK313" s="98" t="e">
        <f>+'8_MP'!#REF!</f>
        <v>#REF!</v>
      </c>
      <c r="AL313" s="98" t="e">
        <f>+'8_MP'!#REF!</f>
        <v>#REF!</v>
      </c>
      <c r="AN313" s="98" t="e">
        <f>+'8_MP'!#REF!</f>
        <v>#REF!</v>
      </c>
      <c r="AO313" s="98" t="e">
        <f>+'8_MP'!#REF!</f>
        <v>#REF!</v>
      </c>
      <c r="AP313" s="98" t="e">
        <f>+'8_MP'!#REF!</f>
        <v>#REF!</v>
      </c>
      <c r="AQ313" s="98" t="e">
        <f>+'8_MP'!#REF!</f>
        <v>#REF!</v>
      </c>
      <c r="AR313" s="98" t="e">
        <f>+'8_MP'!#REF!</f>
        <v>#REF!</v>
      </c>
      <c r="AS313" s="98" t="e">
        <f>+'8_MP'!#REF!</f>
        <v>#REF!</v>
      </c>
      <c r="AT313" s="98" t="e">
        <f>+'8_MP'!#REF!</f>
        <v>#REF!</v>
      </c>
      <c r="AU313" s="98" t="e">
        <f>+'8_MP'!#REF!</f>
        <v>#REF!</v>
      </c>
    </row>
    <row r="314" spans="1:47" ht="14.25" customHeight="1" outlineLevel="1" x14ac:dyDescent="0.35">
      <c r="A314" s="322" t="e">
        <f>+'8_MP'!#REF!</f>
        <v>#REF!</v>
      </c>
      <c r="B314" s="323" t="e">
        <f>+'8_MP'!#REF!</f>
        <v>#REF!</v>
      </c>
      <c r="C314" s="336" t="e">
        <f>+'8_MP'!#REF!</f>
        <v>#REF!</v>
      </c>
      <c r="D314" s="324">
        <f t="shared" ref="D314:I314" si="217">SUM(D315:D316)</f>
        <v>0</v>
      </c>
      <c r="E314" s="324">
        <f t="shared" si="217"/>
        <v>0</v>
      </c>
      <c r="F314" s="324">
        <f t="shared" si="217"/>
        <v>0</v>
      </c>
      <c r="G314" s="324">
        <f t="shared" si="217"/>
        <v>0</v>
      </c>
      <c r="H314" s="324">
        <f t="shared" si="217"/>
        <v>0</v>
      </c>
      <c r="I314" s="324">
        <f t="shared" si="217"/>
        <v>0</v>
      </c>
      <c r="J314" s="324">
        <f t="shared" ref="J314:J345" si="218">SUM(D314:I314)</f>
        <v>0</v>
      </c>
      <c r="K314" s="324">
        <f t="shared" ref="K314:V314" si="219">SUM(K315:K316)</f>
        <v>0</v>
      </c>
      <c r="L314" s="324">
        <f t="shared" si="219"/>
        <v>0</v>
      </c>
      <c r="M314" s="324">
        <f t="shared" si="219"/>
        <v>0</v>
      </c>
      <c r="N314" s="324">
        <f t="shared" si="219"/>
        <v>0</v>
      </c>
      <c r="O314" s="324">
        <f t="shared" si="219"/>
        <v>0</v>
      </c>
      <c r="P314" s="324">
        <f t="shared" si="219"/>
        <v>0</v>
      </c>
      <c r="Q314" s="324">
        <f t="shared" si="219"/>
        <v>0</v>
      </c>
      <c r="R314" s="324">
        <f t="shared" si="219"/>
        <v>0</v>
      </c>
      <c r="S314" s="324">
        <f t="shared" si="219"/>
        <v>0</v>
      </c>
      <c r="T314" s="324">
        <f t="shared" si="219"/>
        <v>0</v>
      </c>
      <c r="U314" s="324">
        <f t="shared" si="219"/>
        <v>0</v>
      </c>
      <c r="V314" s="324">
        <f t="shared" si="219"/>
        <v>0</v>
      </c>
      <c r="W314" s="324">
        <f t="shared" si="185"/>
        <v>0</v>
      </c>
      <c r="X314" s="324" t="e">
        <f>+'8_MP'!#REF!</f>
        <v>#REF!</v>
      </c>
      <c r="Y314" s="324" t="e">
        <f>+'8_MP'!#REF!</f>
        <v>#REF!</v>
      </c>
      <c r="Z314" s="324" t="e">
        <f>+'8_MP'!#REF!</f>
        <v>#REF!</v>
      </c>
      <c r="AA314" s="324" t="e">
        <f>+'8_MP'!#REF!</f>
        <v>#REF!</v>
      </c>
      <c r="AB314" s="324" t="e">
        <f>+'8_MP'!#REF!</f>
        <v>#REF!</v>
      </c>
      <c r="AC314" s="324" t="e">
        <f>+'8_MP'!#REF!</f>
        <v>#REF!</v>
      </c>
      <c r="AE314" s="324" t="e">
        <f>+'8_MP'!#REF!</f>
        <v>#REF!</v>
      </c>
      <c r="AF314" s="324" t="e">
        <f>+'8_MP'!#REF!</f>
        <v>#REF!</v>
      </c>
      <c r="AG314" s="324" t="e">
        <f>+'8_MP'!#REF!</f>
        <v>#REF!</v>
      </c>
      <c r="AH314" s="324" t="e">
        <f>+'8_MP'!#REF!</f>
        <v>#REF!</v>
      </c>
      <c r="AI314" s="324" t="e">
        <f>+'8_MP'!#REF!</f>
        <v>#REF!</v>
      </c>
      <c r="AJ314" s="324" t="e">
        <f>+'8_MP'!#REF!</f>
        <v>#REF!</v>
      </c>
      <c r="AK314" s="324" t="e">
        <f>+'8_MP'!#REF!</f>
        <v>#REF!</v>
      </c>
      <c r="AL314" s="324" t="e">
        <f>+'8_MP'!#REF!</f>
        <v>#REF!</v>
      </c>
      <c r="AN314" s="324" t="e">
        <f>+'8_MP'!#REF!</f>
        <v>#REF!</v>
      </c>
      <c r="AO314" s="324" t="e">
        <f>+'8_MP'!#REF!</f>
        <v>#REF!</v>
      </c>
      <c r="AP314" s="324" t="e">
        <f>+'8_MP'!#REF!</f>
        <v>#REF!</v>
      </c>
      <c r="AQ314" s="324" t="e">
        <f>+'8_MP'!#REF!</f>
        <v>#REF!</v>
      </c>
      <c r="AR314" s="324" t="e">
        <f>+'8_MP'!#REF!</f>
        <v>#REF!</v>
      </c>
      <c r="AS314" s="324" t="e">
        <f>+'8_MP'!#REF!</f>
        <v>#REF!</v>
      </c>
      <c r="AT314" s="324" t="e">
        <f>+'8_MP'!#REF!</f>
        <v>#REF!</v>
      </c>
      <c r="AU314" s="324" t="e">
        <f>+'8_MP'!#REF!</f>
        <v>#REF!</v>
      </c>
    </row>
    <row r="315" spans="1:47" ht="14.25" customHeight="1" outlineLevel="1" x14ac:dyDescent="0.35">
      <c r="A315" s="89" t="e">
        <f>+'8_MP'!#REF!</f>
        <v>#REF!</v>
      </c>
      <c r="B315" s="91" t="e">
        <f>+'8_MP'!#REF!</f>
        <v>#REF!</v>
      </c>
      <c r="C315" s="98" t="e">
        <f>+'8_MP'!#REF!</f>
        <v>#REF!</v>
      </c>
      <c r="D315" s="98"/>
      <c r="E315" s="98"/>
      <c r="F315" s="98"/>
      <c r="G315" s="98"/>
      <c r="H315" s="98"/>
      <c r="I315" s="98"/>
      <c r="J315" s="98">
        <f t="shared" si="218"/>
        <v>0</v>
      </c>
      <c r="K315" s="98"/>
      <c r="L315" s="98"/>
      <c r="M315" s="98"/>
      <c r="N315" s="98"/>
      <c r="O315" s="98"/>
      <c r="P315" s="98"/>
      <c r="Q315" s="98"/>
      <c r="R315" s="98"/>
      <c r="S315" s="98"/>
      <c r="T315" s="98"/>
      <c r="U315" s="98"/>
      <c r="V315" s="98"/>
      <c r="W315" s="98">
        <f t="shared" si="185"/>
        <v>0</v>
      </c>
      <c r="X315" s="98" t="e">
        <f>+'8_MP'!#REF!</f>
        <v>#REF!</v>
      </c>
      <c r="Y315" s="98" t="e">
        <f>+'8_MP'!#REF!</f>
        <v>#REF!</v>
      </c>
      <c r="Z315" s="98" t="e">
        <f>+'8_MP'!#REF!</f>
        <v>#REF!</v>
      </c>
      <c r="AA315" s="98" t="e">
        <f>+'8_MP'!#REF!</f>
        <v>#REF!</v>
      </c>
      <c r="AB315" s="98" t="e">
        <f>+'8_MP'!#REF!</f>
        <v>#REF!</v>
      </c>
      <c r="AC315" s="98" t="e">
        <f>+'8_MP'!#REF!</f>
        <v>#REF!</v>
      </c>
      <c r="AE315" s="98" t="e">
        <f>+'8_MP'!#REF!</f>
        <v>#REF!</v>
      </c>
      <c r="AF315" s="98" t="e">
        <f>+'8_MP'!#REF!</f>
        <v>#REF!</v>
      </c>
      <c r="AG315" s="98" t="e">
        <f>+'8_MP'!#REF!</f>
        <v>#REF!</v>
      </c>
      <c r="AH315" s="98" t="e">
        <f>+'8_MP'!#REF!</f>
        <v>#REF!</v>
      </c>
      <c r="AI315" s="98" t="e">
        <f>+'8_MP'!#REF!</f>
        <v>#REF!</v>
      </c>
      <c r="AJ315" s="98" t="e">
        <f>+'8_MP'!#REF!</f>
        <v>#REF!</v>
      </c>
      <c r="AK315" s="98" t="e">
        <f>+'8_MP'!#REF!</f>
        <v>#REF!</v>
      </c>
      <c r="AL315" s="98" t="e">
        <f>+'8_MP'!#REF!</f>
        <v>#REF!</v>
      </c>
      <c r="AN315" s="98" t="e">
        <f>+'8_MP'!#REF!</f>
        <v>#REF!</v>
      </c>
      <c r="AO315" s="98" t="e">
        <f>+'8_MP'!#REF!</f>
        <v>#REF!</v>
      </c>
      <c r="AP315" s="98" t="e">
        <f>+'8_MP'!#REF!</f>
        <v>#REF!</v>
      </c>
      <c r="AQ315" s="98" t="e">
        <f>+'8_MP'!#REF!</f>
        <v>#REF!</v>
      </c>
      <c r="AR315" s="98" t="e">
        <f>+'8_MP'!#REF!</f>
        <v>#REF!</v>
      </c>
      <c r="AS315" s="98" t="e">
        <f>+'8_MP'!#REF!</f>
        <v>#REF!</v>
      </c>
      <c r="AT315" s="98" t="e">
        <f>+'8_MP'!#REF!</f>
        <v>#REF!</v>
      </c>
      <c r="AU315" s="98" t="e">
        <f>+'8_MP'!#REF!</f>
        <v>#REF!</v>
      </c>
    </row>
    <row r="316" spans="1:47" ht="14.25" customHeight="1" outlineLevel="1" x14ac:dyDescent="0.35">
      <c r="A316" s="89" t="e">
        <f>+'8_MP'!#REF!</f>
        <v>#REF!</v>
      </c>
      <c r="B316" s="91" t="e">
        <f>+'8_MP'!#REF!</f>
        <v>#REF!</v>
      </c>
      <c r="C316" s="98" t="e">
        <f>+'8_MP'!#REF!</f>
        <v>#REF!</v>
      </c>
      <c r="D316" s="98"/>
      <c r="E316" s="98"/>
      <c r="F316" s="98"/>
      <c r="G316" s="98"/>
      <c r="H316" s="98"/>
      <c r="I316" s="98"/>
      <c r="J316" s="98">
        <f t="shared" si="218"/>
        <v>0</v>
      </c>
      <c r="K316" s="98"/>
      <c r="L316" s="98"/>
      <c r="M316" s="98"/>
      <c r="N316" s="98"/>
      <c r="O316" s="98"/>
      <c r="P316" s="98"/>
      <c r="Q316" s="98"/>
      <c r="R316" s="98"/>
      <c r="S316" s="98"/>
      <c r="T316" s="98"/>
      <c r="U316" s="98"/>
      <c r="V316" s="98"/>
      <c r="W316" s="98">
        <f t="shared" si="185"/>
        <v>0</v>
      </c>
      <c r="X316" s="98" t="e">
        <f>+'8_MP'!#REF!</f>
        <v>#REF!</v>
      </c>
      <c r="Y316" s="98" t="e">
        <f>+'8_MP'!#REF!</f>
        <v>#REF!</v>
      </c>
      <c r="Z316" s="98" t="e">
        <f>+'8_MP'!#REF!</f>
        <v>#REF!</v>
      </c>
      <c r="AA316" s="98" t="e">
        <f>+'8_MP'!#REF!</f>
        <v>#REF!</v>
      </c>
      <c r="AB316" s="98" t="e">
        <f>+'8_MP'!#REF!</f>
        <v>#REF!</v>
      </c>
      <c r="AC316" s="98" t="e">
        <f>+'8_MP'!#REF!</f>
        <v>#REF!</v>
      </c>
      <c r="AE316" s="98" t="e">
        <f>+'8_MP'!#REF!</f>
        <v>#REF!</v>
      </c>
      <c r="AF316" s="98" t="e">
        <f>+'8_MP'!#REF!</f>
        <v>#REF!</v>
      </c>
      <c r="AG316" s="98" t="e">
        <f>+'8_MP'!#REF!</f>
        <v>#REF!</v>
      </c>
      <c r="AH316" s="98" t="e">
        <f>+'8_MP'!#REF!</f>
        <v>#REF!</v>
      </c>
      <c r="AI316" s="98" t="e">
        <f>+'8_MP'!#REF!</f>
        <v>#REF!</v>
      </c>
      <c r="AJ316" s="98" t="e">
        <f>+'8_MP'!#REF!</f>
        <v>#REF!</v>
      </c>
      <c r="AK316" s="98" t="e">
        <f>+'8_MP'!#REF!</f>
        <v>#REF!</v>
      </c>
      <c r="AL316" s="98" t="e">
        <f>+'8_MP'!#REF!</f>
        <v>#REF!</v>
      </c>
      <c r="AN316" s="98" t="e">
        <f>+'8_MP'!#REF!</f>
        <v>#REF!</v>
      </c>
      <c r="AO316" s="98" t="e">
        <f>+'8_MP'!#REF!</f>
        <v>#REF!</v>
      </c>
      <c r="AP316" s="98" t="e">
        <f>+'8_MP'!#REF!</f>
        <v>#REF!</v>
      </c>
      <c r="AQ316" s="98" t="e">
        <f>+'8_MP'!#REF!</f>
        <v>#REF!</v>
      </c>
      <c r="AR316" s="98" t="e">
        <f>+'8_MP'!#REF!</f>
        <v>#REF!</v>
      </c>
      <c r="AS316" s="98" t="e">
        <f>+'8_MP'!#REF!</f>
        <v>#REF!</v>
      </c>
      <c r="AT316" s="98" t="e">
        <f>+'8_MP'!#REF!</f>
        <v>#REF!</v>
      </c>
      <c r="AU316" s="98" t="e">
        <f>+'8_MP'!#REF!</f>
        <v>#REF!</v>
      </c>
    </row>
    <row r="317" spans="1:47" ht="14.25" customHeight="1" outlineLevel="1" x14ac:dyDescent="0.35">
      <c r="A317" s="326" t="e">
        <f>+'8_MP'!#REF!</f>
        <v>#REF!</v>
      </c>
      <c r="B317" s="327" t="e">
        <f>+'8_MP'!#REF!</f>
        <v>#REF!</v>
      </c>
      <c r="C317" s="328" t="e">
        <f>+'8_MP'!#REF!</f>
        <v>#REF!</v>
      </c>
      <c r="D317" s="328">
        <f t="shared" ref="D317:I317" si="220">+D318+D325</f>
        <v>0</v>
      </c>
      <c r="E317" s="328">
        <f t="shared" si="220"/>
        <v>0</v>
      </c>
      <c r="F317" s="328">
        <f t="shared" si="220"/>
        <v>0</v>
      </c>
      <c r="G317" s="328">
        <f t="shared" si="220"/>
        <v>0</v>
      </c>
      <c r="H317" s="328">
        <f t="shared" si="220"/>
        <v>0</v>
      </c>
      <c r="I317" s="328">
        <f t="shared" si="220"/>
        <v>0</v>
      </c>
      <c r="J317" s="328">
        <f t="shared" si="218"/>
        <v>0</v>
      </c>
      <c r="K317" s="328">
        <f t="shared" ref="K317:V317" si="221">+K318+K325</f>
        <v>0</v>
      </c>
      <c r="L317" s="328">
        <f t="shared" si="221"/>
        <v>0</v>
      </c>
      <c r="M317" s="328">
        <f t="shared" si="221"/>
        <v>0</v>
      </c>
      <c r="N317" s="328">
        <f t="shared" si="221"/>
        <v>0</v>
      </c>
      <c r="O317" s="328">
        <f t="shared" si="221"/>
        <v>0</v>
      </c>
      <c r="P317" s="328">
        <f t="shared" si="221"/>
        <v>0</v>
      </c>
      <c r="Q317" s="328">
        <f t="shared" si="221"/>
        <v>0</v>
      </c>
      <c r="R317" s="328">
        <f t="shared" si="221"/>
        <v>0</v>
      </c>
      <c r="S317" s="328">
        <f t="shared" si="221"/>
        <v>0</v>
      </c>
      <c r="T317" s="328">
        <f t="shared" si="221"/>
        <v>0</v>
      </c>
      <c r="U317" s="328">
        <f t="shared" si="221"/>
        <v>0</v>
      </c>
      <c r="V317" s="328" t="e">
        <f t="shared" si="221"/>
        <v>#REF!</v>
      </c>
      <c r="W317" s="328" t="e">
        <f t="shared" si="185"/>
        <v>#REF!</v>
      </c>
      <c r="X317" s="328" t="e">
        <f>+'8_MP'!#REF!</f>
        <v>#REF!</v>
      </c>
      <c r="Y317" s="328" t="e">
        <f>+'8_MP'!#REF!</f>
        <v>#REF!</v>
      </c>
      <c r="Z317" s="328" t="e">
        <f>+'8_MP'!#REF!</f>
        <v>#REF!</v>
      </c>
      <c r="AA317" s="328" t="e">
        <f>+'8_MP'!#REF!</f>
        <v>#REF!</v>
      </c>
      <c r="AB317" s="328" t="e">
        <f>+'8_MP'!#REF!</f>
        <v>#REF!</v>
      </c>
      <c r="AC317" s="328" t="e">
        <f>+'8_MP'!#REF!</f>
        <v>#REF!</v>
      </c>
      <c r="AE317" s="328" t="e">
        <f>+'8_MP'!#REF!</f>
        <v>#REF!</v>
      </c>
      <c r="AF317" s="328" t="e">
        <f>+'8_MP'!#REF!</f>
        <v>#REF!</v>
      </c>
      <c r="AG317" s="328" t="e">
        <f>+'8_MP'!#REF!</f>
        <v>#REF!</v>
      </c>
      <c r="AH317" s="328" t="e">
        <f>+'8_MP'!#REF!</f>
        <v>#REF!</v>
      </c>
      <c r="AI317" s="328" t="e">
        <f>+'8_MP'!#REF!</f>
        <v>#REF!</v>
      </c>
      <c r="AJ317" s="328" t="e">
        <f>+'8_MP'!#REF!</f>
        <v>#REF!</v>
      </c>
      <c r="AK317" s="328" t="e">
        <f>+'8_MP'!#REF!</f>
        <v>#REF!</v>
      </c>
      <c r="AL317" s="328" t="e">
        <f>+'8_MP'!#REF!</f>
        <v>#REF!</v>
      </c>
      <c r="AN317" s="328" t="e">
        <f>+'8_MP'!#REF!</f>
        <v>#REF!</v>
      </c>
      <c r="AO317" s="328" t="e">
        <f>+'8_MP'!#REF!</f>
        <v>#REF!</v>
      </c>
      <c r="AP317" s="328" t="e">
        <f>+'8_MP'!#REF!</f>
        <v>#REF!</v>
      </c>
      <c r="AQ317" s="328" t="e">
        <f>+'8_MP'!#REF!</f>
        <v>#REF!</v>
      </c>
      <c r="AR317" s="328" t="e">
        <f>+'8_MP'!#REF!</f>
        <v>#REF!</v>
      </c>
      <c r="AS317" s="328" t="e">
        <f>+'8_MP'!#REF!</f>
        <v>#REF!</v>
      </c>
      <c r="AT317" s="328" t="e">
        <f>+'8_MP'!#REF!</f>
        <v>#REF!</v>
      </c>
      <c r="AU317" s="328" t="e">
        <f>+'8_MP'!#REF!</f>
        <v>#REF!</v>
      </c>
    </row>
    <row r="318" spans="1:47" ht="14.25" customHeight="1" outlineLevel="1" x14ac:dyDescent="0.35">
      <c r="A318" s="322" t="e">
        <f>+'8_MP'!#REF!</f>
        <v>#REF!</v>
      </c>
      <c r="B318" s="323" t="e">
        <f>+'8_MP'!#REF!</f>
        <v>#REF!</v>
      </c>
      <c r="C318" s="336" t="e">
        <f>+'8_MP'!#REF!</f>
        <v>#REF!</v>
      </c>
      <c r="D318" s="324">
        <f t="shared" ref="D318:I318" si="222">SUM(D319:D324)</f>
        <v>0</v>
      </c>
      <c r="E318" s="324">
        <f t="shared" si="222"/>
        <v>0</v>
      </c>
      <c r="F318" s="324">
        <f t="shared" si="222"/>
        <v>0</v>
      </c>
      <c r="G318" s="324">
        <f t="shared" si="222"/>
        <v>0</v>
      </c>
      <c r="H318" s="324">
        <f t="shared" si="222"/>
        <v>0</v>
      </c>
      <c r="I318" s="324">
        <f t="shared" si="222"/>
        <v>0</v>
      </c>
      <c r="J318" s="324">
        <f t="shared" si="218"/>
        <v>0</v>
      </c>
      <c r="K318" s="324">
        <f t="shared" ref="K318:V318" si="223">SUM(K319:K324)</f>
        <v>0</v>
      </c>
      <c r="L318" s="324">
        <f t="shared" si="223"/>
        <v>0</v>
      </c>
      <c r="M318" s="324">
        <f t="shared" si="223"/>
        <v>0</v>
      </c>
      <c r="N318" s="324">
        <f t="shared" si="223"/>
        <v>0</v>
      </c>
      <c r="O318" s="324">
        <f t="shared" si="223"/>
        <v>0</v>
      </c>
      <c r="P318" s="324">
        <f t="shared" si="223"/>
        <v>0</v>
      </c>
      <c r="Q318" s="324">
        <f t="shared" si="223"/>
        <v>0</v>
      </c>
      <c r="R318" s="324">
        <f t="shared" si="223"/>
        <v>0</v>
      </c>
      <c r="S318" s="324">
        <f t="shared" si="223"/>
        <v>0</v>
      </c>
      <c r="T318" s="324">
        <f t="shared" si="223"/>
        <v>0</v>
      </c>
      <c r="U318" s="324">
        <f t="shared" si="223"/>
        <v>0</v>
      </c>
      <c r="V318" s="324" t="e">
        <f t="shared" si="223"/>
        <v>#REF!</v>
      </c>
      <c r="W318" s="324" t="e">
        <f t="shared" si="185"/>
        <v>#REF!</v>
      </c>
      <c r="X318" s="324" t="e">
        <f>+'8_MP'!#REF!</f>
        <v>#REF!</v>
      </c>
      <c r="Y318" s="324" t="e">
        <f>+'8_MP'!#REF!</f>
        <v>#REF!</v>
      </c>
      <c r="Z318" s="324" t="e">
        <f>+'8_MP'!#REF!</f>
        <v>#REF!</v>
      </c>
      <c r="AA318" s="324" t="e">
        <f>+'8_MP'!#REF!</f>
        <v>#REF!</v>
      </c>
      <c r="AB318" s="324" t="e">
        <f>+'8_MP'!#REF!</f>
        <v>#REF!</v>
      </c>
      <c r="AC318" s="324" t="e">
        <f>+'8_MP'!#REF!</f>
        <v>#REF!</v>
      </c>
      <c r="AE318" s="324" t="e">
        <f>+'8_MP'!#REF!</f>
        <v>#REF!</v>
      </c>
      <c r="AF318" s="324" t="e">
        <f>+'8_MP'!#REF!</f>
        <v>#REF!</v>
      </c>
      <c r="AG318" s="324" t="e">
        <f>+'8_MP'!#REF!</f>
        <v>#REF!</v>
      </c>
      <c r="AH318" s="324" t="e">
        <f>+'8_MP'!#REF!</f>
        <v>#REF!</v>
      </c>
      <c r="AI318" s="324" t="e">
        <f>+'8_MP'!#REF!</f>
        <v>#REF!</v>
      </c>
      <c r="AJ318" s="324" t="e">
        <f>+'8_MP'!#REF!</f>
        <v>#REF!</v>
      </c>
      <c r="AK318" s="324" t="e">
        <f>+'8_MP'!#REF!</f>
        <v>#REF!</v>
      </c>
      <c r="AL318" s="324" t="e">
        <f>+'8_MP'!#REF!</f>
        <v>#REF!</v>
      </c>
      <c r="AN318" s="324" t="e">
        <f>+'8_MP'!#REF!</f>
        <v>#REF!</v>
      </c>
      <c r="AO318" s="324" t="e">
        <f>+'8_MP'!#REF!</f>
        <v>#REF!</v>
      </c>
      <c r="AP318" s="324" t="e">
        <f>+'8_MP'!#REF!</f>
        <v>#REF!</v>
      </c>
      <c r="AQ318" s="324" t="e">
        <f>+'8_MP'!#REF!</f>
        <v>#REF!</v>
      </c>
      <c r="AR318" s="324" t="e">
        <f>+'8_MP'!#REF!</f>
        <v>#REF!</v>
      </c>
      <c r="AS318" s="324" t="e">
        <f>+'8_MP'!#REF!</f>
        <v>#REF!</v>
      </c>
      <c r="AT318" s="324" t="e">
        <f>+'8_MP'!#REF!</f>
        <v>#REF!</v>
      </c>
      <c r="AU318" s="324" t="e">
        <f>+'8_MP'!#REF!</f>
        <v>#REF!</v>
      </c>
    </row>
    <row r="319" spans="1:47" ht="14.25" customHeight="1" outlineLevel="1" x14ac:dyDescent="0.35">
      <c r="A319" s="89" t="e">
        <f>+'8_MP'!#REF!</f>
        <v>#REF!</v>
      </c>
      <c r="B319" s="91" t="e">
        <f>+'8_MP'!#REF!</f>
        <v>#REF!</v>
      </c>
      <c r="C319" s="98" t="e">
        <f>+'8_MP'!#REF!</f>
        <v>#REF!</v>
      </c>
      <c r="D319" s="98"/>
      <c r="E319" s="98"/>
      <c r="F319" s="98"/>
      <c r="G319" s="98"/>
      <c r="H319" s="98"/>
      <c r="I319" s="98"/>
      <c r="J319" s="98">
        <f t="shared" si="218"/>
        <v>0</v>
      </c>
      <c r="K319" s="98"/>
      <c r="L319" s="98"/>
      <c r="M319" s="98"/>
      <c r="N319" s="98"/>
      <c r="O319" s="98"/>
      <c r="P319" s="98"/>
      <c r="Q319" s="98"/>
      <c r="R319" s="98"/>
      <c r="S319" s="98"/>
      <c r="T319" s="98"/>
      <c r="U319" s="98"/>
      <c r="V319" s="98" t="e">
        <f>+$C$319*40%</f>
        <v>#REF!</v>
      </c>
      <c r="W319" s="98" t="e">
        <f t="shared" si="185"/>
        <v>#REF!</v>
      </c>
      <c r="X319" s="98" t="e">
        <f>+'8_MP'!#REF!</f>
        <v>#REF!</v>
      </c>
      <c r="Y319" s="98" t="e">
        <f>+'8_MP'!#REF!</f>
        <v>#REF!</v>
      </c>
      <c r="Z319" s="98" t="e">
        <f>+'8_MP'!#REF!</f>
        <v>#REF!</v>
      </c>
      <c r="AA319" s="98" t="e">
        <f>+'8_MP'!#REF!</f>
        <v>#REF!</v>
      </c>
      <c r="AB319" s="98" t="e">
        <f>+'8_MP'!#REF!</f>
        <v>#REF!</v>
      </c>
      <c r="AC319" s="98" t="e">
        <f>+'8_MP'!#REF!</f>
        <v>#REF!</v>
      </c>
      <c r="AE319" s="98" t="e">
        <f>+'8_MP'!#REF!</f>
        <v>#REF!</v>
      </c>
      <c r="AF319" s="98" t="e">
        <f>+'8_MP'!#REF!</f>
        <v>#REF!</v>
      </c>
      <c r="AG319" s="98" t="e">
        <f>+'8_MP'!#REF!</f>
        <v>#REF!</v>
      </c>
      <c r="AH319" s="98" t="e">
        <f>+'8_MP'!#REF!</f>
        <v>#REF!</v>
      </c>
      <c r="AI319" s="98" t="e">
        <f>+'8_MP'!#REF!</f>
        <v>#REF!</v>
      </c>
      <c r="AJ319" s="98" t="e">
        <f>+'8_MP'!#REF!</f>
        <v>#REF!</v>
      </c>
      <c r="AK319" s="98" t="e">
        <f>+'8_MP'!#REF!</f>
        <v>#REF!</v>
      </c>
      <c r="AL319" s="98" t="e">
        <f>+'8_MP'!#REF!</f>
        <v>#REF!</v>
      </c>
      <c r="AN319" s="98" t="e">
        <f>+'8_MP'!#REF!</f>
        <v>#REF!</v>
      </c>
      <c r="AO319" s="98" t="e">
        <f>+'8_MP'!#REF!</f>
        <v>#REF!</v>
      </c>
      <c r="AP319" s="98" t="e">
        <f>+'8_MP'!#REF!</f>
        <v>#REF!</v>
      </c>
      <c r="AQ319" s="98" t="e">
        <f>+'8_MP'!#REF!</f>
        <v>#REF!</v>
      </c>
      <c r="AR319" s="98" t="e">
        <f>+'8_MP'!#REF!</f>
        <v>#REF!</v>
      </c>
      <c r="AS319" s="98" t="e">
        <f>+'8_MP'!#REF!</f>
        <v>#REF!</v>
      </c>
      <c r="AT319" s="98" t="e">
        <f>+'8_MP'!#REF!</f>
        <v>#REF!</v>
      </c>
      <c r="AU319" s="98" t="e">
        <f>+'8_MP'!#REF!</f>
        <v>#REF!</v>
      </c>
    </row>
    <row r="320" spans="1:47" ht="14.25" customHeight="1" outlineLevel="1" x14ac:dyDescent="0.35">
      <c r="A320" s="89" t="e">
        <f>+'8_MP'!#REF!</f>
        <v>#REF!</v>
      </c>
      <c r="B320" s="91" t="e">
        <f>+'8_MP'!#REF!</f>
        <v>#REF!</v>
      </c>
      <c r="C320" s="98" t="e">
        <f>+'8_MP'!#REF!</f>
        <v>#REF!</v>
      </c>
      <c r="D320" s="98"/>
      <c r="E320" s="98"/>
      <c r="F320" s="98"/>
      <c r="G320" s="98"/>
      <c r="H320" s="98"/>
      <c r="I320" s="98"/>
      <c r="J320" s="98">
        <f t="shared" si="218"/>
        <v>0</v>
      </c>
      <c r="K320" s="98"/>
      <c r="L320" s="98"/>
      <c r="M320" s="98"/>
      <c r="N320" s="98"/>
      <c r="O320" s="98"/>
      <c r="P320" s="98"/>
      <c r="Q320" s="98"/>
      <c r="R320" s="98"/>
      <c r="S320" s="98"/>
      <c r="T320" s="98"/>
      <c r="U320" s="98"/>
      <c r="V320" s="98" t="e">
        <f>+$C$320*40%</f>
        <v>#REF!</v>
      </c>
      <c r="W320" s="98" t="e">
        <f t="shared" si="185"/>
        <v>#REF!</v>
      </c>
      <c r="X320" s="98" t="e">
        <f>+'8_MP'!#REF!</f>
        <v>#REF!</v>
      </c>
      <c r="Y320" s="98" t="e">
        <f>+'8_MP'!#REF!</f>
        <v>#REF!</v>
      </c>
      <c r="Z320" s="98" t="e">
        <f>+'8_MP'!#REF!</f>
        <v>#REF!</v>
      </c>
      <c r="AA320" s="98" t="e">
        <f>+'8_MP'!#REF!</f>
        <v>#REF!</v>
      </c>
      <c r="AB320" s="98" t="e">
        <f>+'8_MP'!#REF!</f>
        <v>#REF!</v>
      </c>
      <c r="AC320" s="98" t="e">
        <f>+'8_MP'!#REF!</f>
        <v>#REF!</v>
      </c>
      <c r="AE320" s="98" t="e">
        <f>+'8_MP'!#REF!</f>
        <v>#REF!</v>
      </c>
      <c r="AF320" s="98" t="e">
        <f>+'8_MP'!#REF!</f>
        <v>#REF!</v>
      </c>
      <c r="AG320" s="98" t="e">
        <f>+'8_MP'!#REF!</f>
        <v>#REF!</v>
      </c>
      <c r="AH320" s="98" t="e">
        <f>+'8_MP'!#REF!</f>
        <v>#REF!</v>
      </c>
      <c r="AI320" s="98" t="e">
        <f>+'8_MP'!#REF!</f>
        <v>#REF!</v>
      </c>
      <c r="AJ320" s="98" t="e">
        <f>+'8_MP'!#REF!</f>
        <v>#REF!</v>
      </c>
      <c r="AK320" s="98" t="e">
        <f>+'8_MP'!#REF!</f>
        <v>#REF!</v>
      </c>
      <c r="AL320" s="98" t="e">
        <f>+'8_MP'!#REF!</f>
        <v>#REF!</v>
      </c>
      <c r="AN320" s="98" t="e">
        <f>+'8_MP'!#REF!</f>
        <v>#REF!</v>
      </c>
      <c r="AO320" s="98" t="e">
        <f>+'8_MP'!#REF!</f>
        <v>#REF!</v>
      </c>
      <c r="AP320" s="98" t="e">
        <f>+'8_MP'!#REF!</f>
        <v>#REF!</v>
      </c>
      <c r="AQ320" s="98" t="e">
        <f>+'8_MP'!#REF!</f>
        <v>#REF!</v>
      </c>
      <c r="AR320" s="98" t="e">
        <f>+'8_MP'!#REF!</f>
        <v>#REF!</v>
      </c>
      <c r="AS320" s="98" t="e">
        <f>+'8_MP'!#REF!</f>
        <v>#REF!</v>
      </c>
      <c r="AT320" s="98" t="e">
        <f>+'8_MP'!#REF!</f>
        <v>#REF!</v>
      </c>
      <c r="AU320" s="98" t="e">
        <f>+'8_MP'!#REF!</f>
        <v>#REF!</v>
      </c>
    </row>
    <row r="321" spans="1:47" ht="14.25" customHeight="1" outlineLevel="1" x14ac:dyDescent="0.35">
      <c r="A321" s="89" t="e">
        <f>+'8_MP'!#REF!</f>
        <v>#REF!</v>
      </c>
      <c r="B321" s="91" t="e">
        <f>+'8_MP'!#REF!</f>
        <v>#REF!</v>
      </c>
      <c r="C321" s="98" t="e">
        <f>+'8_MP'!#REF!</f>
        <v>#REF!</v>
      </c>
      <c r="D321" s="98"/>
      <c r="E321" s="98"/>
      <c r="F321" s="98"/>
      <c r="G321" s="98"/>
      <c r="H321" s="98"/>
      <c r="I321" s="98"/>
      <c r="J321" s="98">
        <f t="shared" si="218"/>
        <v>0</v>
      </c>
      <c r="K321" s="98"/>
      <c r="L321" s="98"/>
      <c r="M321" s="98"/>
      <c r="N321" s="98"/>
      <c r="O321" s="98"/>
      <c r="P321" s="98"/>
      <c r="Q321" s="98"/>
      <c r="R321" s="98"/>
      <c r="S321" s="98"/>
      <c r="T321" s="98"/>
      <c r="U321" s="98"/>
      <c r="V321" s="98" t="e">
        <f>+$C$321*40%</f>
        <v>#REF!</v>
      </c>
      <c r="W321" s="98" t="e">
        <f t="shared" si="185"/>
        <v>#REF!</v>
      </c>
      <c r="X321" s="98" t="e">
        <f>+'8_MP'!#REF!</f>
        <v>#REF!</v>
      </c>
      <c r="Y321" s="98" t="e">
        <f>+'8_MP'!#REF!</f>
        <v>#REF!</v>
      </c>
      <c r="Z321" s="98" t="e">
        <f>+'8_MP'!#REF!</f>
        <v>#REF!</v>
      </c>
      <c r="AA321" s="98" t="e">
        <f>+'8_MP'!#REF!</f>
        <v>#REF!</v>
      </c>
      <c r="AB321" s="98" t="e">
        <f>+'8_MP'!#REF!</f>
        <v>#REF!</v>
      </c>
      <c r="AC321" s="98" t="e">
        <f>+'8_MP'!#REF!</f>
        <v>#REF!</v>
      </c>
      <c r="AE321" s="98" t="e">
        <f>+'8_MP'!#REF!</f>
        <v>#REF!</v>
      </c>
      <c r="AF321" s="98" t="e">
        <f>+'8_MP'!#REF!</f>
        <v>#REF!</v>
      </c>
      <c r="AG321" s="98" t="e">
        <f>+'8_MP'!#REF!</f>
        <v>#REF!</v>
      </c>
      <c r="AH321" s="98" t="e">
        <f>+'8_MP'!#REF!</f>
        <v>#REF!</v>
      </c>
      <c r="AI321" s="98" t="e">
        <f>+'8_MP'!#REF!</f>
        <v>#REF!</v>
      </c>
      <c r="AJ321" s="98" t="e">
        <f>+'8_MP'!#REF!</f>
        <v>#REF!</v>
      </c>
      <c r="AK321" s="98" t="e">
        <f>+'8_MP'!#REF!</f>
        <v>#REF!</v>
      </c>
      <c r="AL321" s="98" t="e">
        <f>+'8_MP'!#REF!</f>
        <v>#REF!</v>
      </c>
      <c r="AN321" s="98" t="e">
        <f>+'8_MP'!#REF!</f>
        <v>#REF!</v>
      </c>
      <c r="AO321" s="98" t="e">
        <f>+'8_MP'!#REF!</f>
        <v>#REF!</v>
      </c>
      <c r="AP321" s="98" t="e">
        <f>+'8_MP'!#REF!</f>
        <v>#REF!</v>
      </c>
      <c r="AQ321" s="98" t="e">
        <f>+'8_MP'!#REF!</f>
        <v>#REF!</v>
      </c>
      <c r="AR321" s="98" t="e">
        <f>+'8_MP'!#REF!</f>
        <v>#REF!</v>
      </c>
      <c r="AS321" s="98" t="e">
        <f>+'8_MP'!#REF!</f>
        <v>#REF!</v>
      </c>
      <c r="AT321" s="98" t="e">
        <f>+'8_MP'!#REF!</f>
        <v>#REF!</v>
      </c>
      <c r="AU321" s="98" t="e">
        <f>+'8_MP'!#REF!</f>
        <v>#REF!</v>
      </c>
    </row>
    <row r="322" spans="1:47" ht="14.25" customHeight="1" outlineLevel="1" x14ac:dyDescent="0.35">
      <c r="A322" s="89" t="e">
        <f>+'8_MP'!#REF!</f>
        <v>#REF!</v>
      </c>
      <c r="B322" s="91" t="e">
        <f>+'8_MP'!#REF!</f>
        <v>#REF!</v>
      </c>
      <c r="C322" s="98" t="e">
        <f>+'8_MP'!#REF!</f>
        <v>#REF!</v>
      </c>
      <c r="D322" s="98"/>
      <c r="E322" s="98"/>
      <c r="F322" s="98"/>
      <c r="G322" s="98"/>
      <c r="H322" s="98"/>
      <c r="I322" s="98"/>
      <c r="J322" s="98">
        <f t="shared" si="218"/>
        <v>0</v>
      </c>
      <c r="K322" s="98"/>
      <c r="L322" s="98"/>
      <c r="M322" s="98"/>
      <c r="N322" s="98"/>
      <c r="O322" s="98"/>
      <c r="P322" s="98"/>
      <c r="Q322" s="98"/>
      <c r="R322" s="98"/>
      <c r="S322" s="98"/>
      <c r="T322" s="98"/>
      <c r="U322" s="98"/>
      <c r="V322" s="98" t="e">
        <f>+$C$322*40%</f>
        <v>#REF!</v>
      </c>
      <c r="W322" s="98" t="e">
        <f t="shared" si="185"/>
        <v>#REF!</v>
      </c>
      <c r="X322" s="98" t="e">
        <f>+'8_MP'!#REF!</f>
        <v>#REF!</v>
      </c>
      <c r="Y322" s="98" t="e">
        <f>+'8_MP'!#REF!</f>
        <v>#REF!</v>
      </c>
      <c r="Z322" s="98" t="e">
        <f>+'8_MP'!#REF!</f>
        <v>#REF!</v>
      </c>
      <c r="AA322" s="98" t="e">
        <f>+'8_MP'!#REF!</f>
        <v>#REF!</v>
      </c>
      <c r="AB322" s="98" t="e">
        <f>+'8_MP'!#REF!</f>
        <v>#REF!</v>
      </c>
      <c r="AC322" s="98" t="e">
        <f>+'8_MP'!#REF!</f>
        <v>#REF!</v>
      </c>
      <c r="AE322" s="98" t="e">
        <f>+'8_MP'!#REF!</f>
        <v>#REF!</v>
      </c>
      <c r="AF322" s="98" t="e">
        <f>+'8_MP'!#REF!</f>
        <v>#REF!</v>
      </c>
      <c r="AG322" s="98" t="e">
        <f>+'8_MP'!#REF!</f>
        <v>#REF!</v>
      </c>
      <c r="AH322" s="98" t="e">
        <f>+'8_MP'!#REF!</f>
        <v>#REF!</v>
      </c>
      <c r="AI322" s="98" t="e">
        <f>+'8_MP'!#REF!</f>
        <v>#REF!</v>
      </c>
      <c r="AJ322" s="98" t="e">
        <f>+'8_MP'!#REF!</f>
        <v>#REF!</v>
      </c>
      <c r="AK322" s="98" t="e">
        <f>+'8_MP'!#REF!</f>
        <v>#REF!</v>
      </c>
      <c r="AL322" s="98" t="e">
        <f>+'8_MP'!#REF!</f>
        <v>#REF!</v>
      </c>
      <c r="AN322" s="98" t="e">
        <f>+'8_MP'!#REF!</f>
        <v>#REF!</v>
      </c>
      <c r="AO322" s="98" t="e">
        <f>+'8_MP'!#REF!</f>
        <v>#REF!</v>
      </c>
      <c r="AP322" s="98" t="e">
        <f>+'8_MP'!#REF!</f>
        <v>#REF!</v>
      </c>
      <c r="AQ322" s="98" t="e">
        <f>+'8_MP'!#REF!</f>
        <v>#REF!</v>
      </c>
      <c r="AR322" s="98" t="e">
        <f>+'8_MP'!#REF!</f>
        <v>#REF!</v>
      </c>
      <c r="AS322" s="98" t="e">
        <f>+'8_MP'!#REF!</f>
        <v>#REF!</v>
      </c>
      <c r="AT322" s="98" t="e">
        <f>+'8_MP'!#REF!</f>
        <v>#REF!</v>
      </c>
      <c r="AU322" s="98" t="e">
        <f>+'8_MP'!#REF!</f>
        <v>#REF!</v>
      </c>
    </row>
    <row r="323" spans="1:47" ht="14.25" customHeight="1" outlineLevel="1" x14ac:dyDescent="0.35">
      <c r="A323" s="89" t="e">
        <f>+'8_MP'!#REF!</f>
        <v>#REF!</v>
      </c>
      <c r="B323" s="91" t="e">
        <f>+'8_MP'!#REF!</f>
        <v>#REF!</v>
      </c>
      <c r="C323" s="98" t="e">
        <f>+'8_MP'!#REF!</f>
        <v>#REF!</v>
      </c>
      <c r="D323" s="98"/>
      <c r="E323" s="98"/>
      <c r="F323" s="98"/>
      <c r="G323" s="98"/>
      <c r="H323" s="98"/>
      <c r="I323" s="98"/>
      <c r="J323" s="98">
        <f t="shared" si="218"/>
        <v>0</v>
      </c>
      <c r="K323" s="98"/>
      <c r="L323" s="98"/>
      <c r="M323" s="98"/>
      <c r="N323" s="98"/>
      <c r="O323" s="98"/>
      <c r="P323" s="98"/>
      <c r="Q323" s="98"/>
      <c r="R323" s="98"/>
      <c r="S323" s="98"/>
      <c r="T323" s="98"/>
      <c r="U323" s="98"/>
      <c r="V323" s="98" t="e">
        <f>+$C$323*40%</f>
        <v>#REF!</v>
      </c>
      <c r="W323" s="98" t="e">
        <f t="shared" si="185"/>
        <v>#REF!</v>
      </c>
      <c r="X323" s="98" t="e">
        <f>+'8_MP'!#REF!</f>
        <v>#REF!</v>
      </c>
      <c r="Y323" s="98" t="e">
        <f>+'8_MP'!#REF!</f>
        <v>#REF!</v>
      </c>
      <c r="Z323" s="98" t="e">
        <f>+'8_MP'!#REF!</f>
        <v>#REF!</v>
      </c>
      <c r="AA323" s="98" t="e">
        <f>+'8_MP'!#REF!</f>
        <v>#REF!</v>
      </c>
      <c r="AB323" s="98" t="e">
        <f>+'8_MP'!#REF!</f>
        <v>#REF!</v>
      </c>
      <c r="AC323" s="98" t="e">
        <f>+'8_MP'!#REF!</f>
        <v>#REF!</v>
      </c>
      <c r="AE323" s="98" t="e">
        <f>+'8_MP'!#REF!</f>
        <v>#REF!</v>
      </c>
      <c r="AF323" s="98" t="e">
        <f>+'8_MP'!#REF!</f>
        <v>#REF!</v>
      </c>
      <c r="AG323" s="98" t="e">
        <f>+'8_MP'!#REF!</f>
        <v>#REF!</v>
      </c>
      <c r="AH323" s="98" t="e">
        <f>+'8_MP'!#REF!</f>
        <v>#REF!</v>
      </c>
      <c r="AI323" s="98" t="e">
        <f>+'8_MP'!#REF!</f>
        <v>#REF!</v>
      </c>
      <c r="AJ323" s="98" t="e">
        <f>+'8_MP'!#REF!</f>
        <v>#REF!</v>
      </c>
      <c r="AK323" s="98" t="e">
        <f>+'8_MP'!#REF!</f>
        <v>#REF!</v>
      </c>
      <c r="AL323" s="98" t="e">
        <f>+'8_MP'!#REF!</f>
        <v>#REF!</v>
      </c>
      <c r="AN323" s="98" t="e">
        <f>+'8_MP'!#REF!</f>
        <v>#REF!</v>
      </c>
      <c r="AO323" s="98" t="e">
        <f>+'8_MP'!#REF!</f>
        <v>#REF!</v>
      </c>
      <c r="AP323" s="98" t="e">
        <f>+'8_MP'!#REF!</f>
        <v>#REF!</v>
      </c>
      <c r="AQ323" s="98" t="e">
        <f>+'8_MP'!#REF!</f>
        <v>#REF!</v>
      </c>
      <c r="AR323" s="98" t="e">
        <f>+'8_MP'!#REF!</f>
        <v>#REF!</v>
      </c>
      <c r="AS323" s="98" t="e">
        <f>+'8_MP'!#REF!</f>
        <v>#REF!</v>
      </c>
      <c r="AT323" s="98" t="e">
        <f>+'8_MP'!#REF!</f>
        <v>#REF!</v>
      </c>
      <c r="AU323" s="98" t="e">
        <f>+'8_MP'!#REF!</f>
        <v>#REF!</v>
      </c>
    </row>
    <row r="324" spans="1:47" ht="14.25" customHeight="1" outlineLevel="1" x14ac:dyDescent="0.35">
      <c r="A324" s="89" t="e">
        <f>+'8_MP'!#REF!</f>
        <v>#REF!</v>
      </c>
      <c r="B324" s="91" t="e">
        <f>+'8_MP'!#REF!</f>
        <v>#REF!</v>
      </c>
      <c r="C324" s="98" t="e">
        <f>+'8_MP'!#REF!</f>
        <v>#REF!</v>
      </c>
      <c r="D324" s="98"/>
      <c r="E324" s="98"/>
      <c r="F324" s="98"/>
      <c r="G324" s="98"/>
      <c r="H324" s="98"/>
      <c r="I324" s="98"/>
      <c r="J324" s="98">
        <f t="shared" si="218"/>
        <v>0</v>
      </c>
      <c r="K324" s="98"/>
      <c r="L324" s="98"/>
      <c r="M324" s="98"/>
      <c r="N324" s="98"/>
      <c r="O324" s="98"/>
      <c r="P324" s="98"/>
      <c r="Q324" s="98"/>
      <c r="R324" s="98"/>
      <c r="S324" s="98"/>
      <c r="T324" s="98"/>
      <c r="U324" s="98"/>
      <c r="V324" s="98" t="e">
        <f>+$C$324*40%</f>
        <v>#REF!</v>
      </c>
      <c r="W324" s="98" t="e">
        <f t="shared" si="185"/>
        <v>#REF!</v>
      </c>
      <c r="X324" s="98" t="e">
        <f>+'8_MP'!#REF!</f>
        <v>#REF!</v>
      </c>
      <c r="Y324" s="98" t="e">
        <f>+'8_MP'!#REF!</f>
        <v>#REF!</v>
      </c>
      <c r="Z324" s="98" t="e">
        <f>+'8_MP'!#REF!</f>
        <v>#REF!</v>
      </c>
      <c r="AA324" s="98" t="e">
        <f>+'8_MP'!#REF!</f>
        <v>#REF!</v>
      </c>
      <c r="AB324" s="98" t="e">
        <f>+'8_MP'!#REF!</f>
        <v>#REF!</v>
      </c>
      <c r="AC324" s="98" t="e">
        <f>+'8_MP'!#REF!</f>
        <v>#REF!</v>
      </c>
      <c r="AE324" s="98" t="e">
        <f>+'8_MP'!#REF!</f>
        <v>#REF!</v>
      </c>
      <c r="AF324" s="98" t="e">
        <f>+'8_MP'!#REF!</f>
        <v>#REF!</v>
      </c>
      <c r="AG324" s="98" t="e">
        <f>+'8_MP'!#REF!</f>
        <v>#REF!</v>
      </c>
      <c r="AH324" s="98" t="e">
        <f>+'8_MP'!#REF!</f>
        <v>#REF!</v>
      </c>
      <c r="AI324" s="98" t="e">
        <f>+'8_MP'!#REF!</f>
        <v>#REF!</v>
      </c>
      <c r="AJ324" s="98" t="e">
        <f>+'8_MP'!#REF!</f>
        <v>#REF!</v>
      </c>
      <c r="AK324" s="98" t="e">
        <f>+'8_MP'!#REF!</f>
        <v>#REF!</v>
      </c>
      <c r="AL324" s="98" t="e">
        <f>+'8_MP'!#REF!</f>
        <v>#REF!</v>
      </c>
      <c r="AN324" s="98" t="e">
        <f>+'8_MP'!#REF!</f>
        <v>#REF!</v>
      </c>
      <c r="AO324" s="98" t="e">
        <f>+'8_MP'!#REF!</f>
        <v>#REF!</v>
      </c>
      <c r="AP324" s="98" t="e">
        <f>+'8_MP'!#REF!</f>
        <v>#REF!</v>
      </c>
      <c r="AQ324" s="98" t="e">
        <f>+'8_MP'!#REF!</f>
        <v>#REF!</v>
      </c>
      <c r="AR324" s="98" t="e">
        <f>+'8_MP'!#REF!</f>
        <v>#REF!</v>
      </c>
      <c r="AS324" s="98" t="e">
        <f>+'8_MP'!#REF!</f>
        <v>#REF!</v>
      </c>
      <c r="AT324" s="98" t="e">
        <f>+'8_MP'!#REF!</f>
        <v>#REF!</v>
      </c>
      <c r="AU324" s="98" t="e">
        <f>+'8_MP'!#REF!</f>
        <v>#REF!</v>
      </c>
    </row>
    <row r="325" spans="1:47" ht="14.25" customHeight="1" outlineLevel="1" x14ac:dyDescent="0.35">
      <c r="A325" s="322" t="e">
        <f>+'8_MP'!#REF!</f>
        <v>#REF!</v>
      </c>
      <c r="B325" s="323" t="e">
        <f>+'8_MP'!#REF!</f>
        <v>#REF!</v>
      </c>
      <c r="C325" s="336" t="e">
        <f>+'8_MP'!#REF!</f>
        <v>#REF!</v>
      </c>
      <c r="D325" s="324">
        <f t="shared" ref="D325:I325" si="224">SUM(D326:D327)</f>
        <v>0</v>
      </c>
      <c r="E325" s="324">
        <f t="shared" si="224"/>
        <v>0</v>
      </c>
      <c r="F325" s="324">
        <f t="shared" si="224"/>
        <v>0</v>
      </c>
      <c r="G325" s="324">
        <f t="shared" si="224"/>
        <v>0</v>
      </c>
      <c r="H325" s="324">
        <f t="shared" si="224"/>
        <v>0</v>
      </c>
      <c r="I325" s="324">
        <f t="shared" si="224"/>
        <v>0</v>
      </c>
      <c r="J325" s="324">
        <f t="shared" si="218"/>
        <v>0</v>
      </c>
      <c r="K325" s="324">
        <f t="shared" ref="K325:V325" si="225">SUM(K326:K327)</f>
        <v>0</v>
      </c>
      <c r="L325" s="324">
        <f t="shared" si="225"/>
        <v>0</v>
      </c>
      <c r="M325" s="324">
        <f t="shared" si="225"/>
        <v>0</v>
      </c>
      <c r="N325" s="324">
        <f t="shared" si="225"/>
        <v>0</v>
      </c>
      <c r="O325" s="324">
        <f t="shared" si="225"/>
        <v>0</v>
      </c>
      <c r="P325" s="324">
        <f t="shared" si="225"/>
        <v>0</v>
      </c>
      <c r="Q325" s="324">
        <f t="shared" si="225"/>
        <v>0</v>
      </c>
      <c r="R325" s="324">
        <f t="shared" si="225"/>
        <v>0</v>
      </c>
      <c r="S325" s="324">
        <f t="shared" si="225"/>
        <v>0</v>
      </c>
      <c r="T325" s="324">
        <f t="shared" si="225"/>
        <v>0</v>
      </c>
      <c r="U325" s="324">
        <f t="shared" si="225"/>
        <v>0</v>
      </c>
      <c r="V325" s="324">
        <f t="shared" si="225"/>
        <v>0</v>
      </c>
      <c r="W325" s="324">
        <f t="shared" si="185"/>
        <v>0</v>
      </c>
      <c r="X325" s="324" t="e">
        <f>+'8_MP'!#REF!</f>
        <v>#REF!</v>
      </c>
      <c r="Y325" s="324" t="e">
        <f>+'8_MP'!#REF!</f>
        <v>#REF!</v>
      </c>
      <c r="Z325" s="324" t="e">
        <f>+'8_MP'!#REF!</f>
        <v>#REF!</v>
      </c>
      <c r="AA325" s="324" t="e">
        <f>+'8_MP'!#REF!</f>
        <v>#REF!</v>
      </c>
      <c r="AB325" s="324" t="e">
        <f>+'8_MP'!#REF!</f>
        <v>#REF!</v>
      </c>
      <c r="AC325" s="324" t="e">
        <f>+'8_MP'!#REF!</f>
        <v>#REF!</v>
      </c>
      <c r="AE325" s="324" t="e">
        <f>+'8_MP'!#REF!</f>
        <v>#REF!</v>
      </c>
      <c r="AF325" s="324" t="e">
        <f>+'8_MP'!#REF!</f>
        <v>#REF!</v>
      </c>
      <c r="AG325" s="324" t="e">
        <f>+'8_MP'!#REF!</f>
        <v>#REF!</v>
      </c>
      <c r="AH325" s="324" t="e">
        <f>+'8_MP'!#REF!</f>
        <v>#REF!</v>
      </c>
      <c r="AI325" s="324" t="e">
        <f>+'8_MP'!#REF!</f>
        <v>#REF!</v>
      </c>
      <c r="AJ325" s="324" t="e">
        <f>+'8_MP'!#REF!</f>
        <v>#REF!</v>
      </c>
      <c r="AK325" s="324" t="e">
        <f>+'8_MP'!#REF!</f>
        <v>#REF!</v>
      </c>
      <c r="AL325" s="324" t="e">
        <f>+'8_MP'!#REF!</f>
        <v>#REF!</v>
      </c>
      <c r="AN325" s="324" t="e">
        <f>+'8_MP'!#REF!</f>
        <v>#REF!</v>
      </c>
      <c r="AO325" s="324" t="e">
        <f>+'8_MP'!#REF!</f>
        <v>#REF!</v>
      </c>
      <c r="AP325" s="324" t="e">
        <f>+'8_MP'!#REF!</f>
        <v>#REF!</v>
      </c>
      <c r="AQ325" s="324" t="e">
        <f>+'8_MP'!#REF!</f>
        <v>#REF!</v>
      </c>
      <c r="AR325" s="324" t="e">
        <f>+'8_MP'!#REF!</f>
        <v>#REF!</v>
      </c>
      <c r="AS325" s="324" t="e">
        <f>+'8_MP'!#REF!</f>
        <v>#REF!</v>
      </c>
      <c r="AT325" s="324" t="e">
        <f>+'8_MP'!#REF!</f>
        <v>#REF!</v>
      </c>
      <c r="AU325" s="324" t="e">
        <f>+'8_MP'!#REF!</f>
        <v>#REF!</v>
      </c>
    </row>
    <row r="326" spans="1:47" ht="14.25" customHeight="1" outlineLevel="1" x14ac:dyDescent="0.35">
      <c r="A326" s="89" t="e">
        <f>+'8_MP'!#REF!</f>
        <v>#REF!</v>
      </c>
      <c r="B326" s="91" t="e">
        <f>+'8_MP'!#REF!</f>
        <v>#REF!</v>
      </c>
      <c r="C326" s="98" t="e">
        <f>+'8_MP'!#REF!</f>
        <v>#REF!</v>
      </c>
      <c r="D326" s="98"/>
      <c r="E326" s="98"/>
      <c r="F326" s="98"/>
      <c r="G326" s="98"/>
      <c r="H326" s="98"/>
      <c r="I326" s="98"/>
      <c r="J326" s="98">
        <f t="shared" si="218"/>
        <v>0</v>
      </c>
      <c r="K326" s="98"/>
      <c r="L326" s="98"/>
      <c r="M326" s="98"/>
      <c r="N326" s="98"/>
      <c r="O326" s="98"/>
      <c r="P326" s="98"/>
      <c r="Q326" s="98"/>
      <c r="R326" s="98"/>
      <c r="S326" s="98"/>
      <c r="T326" s="98"/>
      <c r="U326" s="98"/>
      <c r="V326" s="98"/>
      <c r="W326" s="98">
        <f t="shared" si="185"/>
        <v>0</v>
      </c>
      <c r="X326" s="98" t="e">
        <f>+'8_MP'!#REF!</f>
        <v>#REF!</v>
      </c>
      <c r="Y326" s="98" t="e">
        <f>+'8_MP'!#REF!</f>
        <v>#REF!</v>
      </c>
      <c r="Z326" s="98" t="e">
        <f>+'8_MP'!#REF!</f>
        <v>#REF!</v>
      </c>
      <c r="AA326" s="98" t="e">
        <f>+'8_MP'!#REF!</f>
        <v>#REF!</v>
      </c>
      <c r="AB326" s="98" t="e">
        <f>+'8_MP'!#REF!</f>
        <v>#REF!</v>
      </c>
      <c r="AC326" s="98" t="e">
        <f>+'8_MP'!#REF!</f>
        <v>#REF!</v>
      </c>
      <c r="AE326" s="98" t="e">
        <f>+'8_MP'!#REF!</f>
        <v>#REF!</v>
      </c>
      <c r="AF326" s="98" t="e">
        <f>+'8_MP'!#REF!</f>
        <v>#REF!</v>
      </c>
      <c r="AG326" s="98" t="e">
        <f>+'8_MP'!#REF!</f>
        <v>#REF!</v>
      </c>
      <c r="AH326" s="98" t="e">
        <f>+'8_MP'!#REF!</f>
        <v>#REF!</v>
      </c>
      <c r="AI326" s="98" t="e">
        <f>+'8_MP'!#REF!</f>
        <v>#REF!</v>
      </c>
      <c r="AJ326" s="98" t="e">
        <f>+'8_MP'!#REF!</f>
        <v>#REF!</v>
      </c>
      <c r="AK326" s="98" t="e">
        <f>+'8_MP'!#REF!</f>
        <v>#REF!</v>
      </c>
      <c r="AL326" s="98" t="e">
        <f>+'8_MP'!#REF!</f>
        <v>#REF!</v>
      </c>
      <c r="AN326" s="98" t="e">
        <f>+'8_MP'!#REF!</f>
        <v>#REF!</v>
      </c>
      <c r="AO326" s="98" t="e">
        <f>+'8_MP'!#REF!</f>
        <v>#REF!</v>
      </c>
      <c r="AP326" s="98" t="e">
        <f>+'8_MP'!#REF!</f>
        <v>#REF!</v>
      </c>
      <c r="AQ326" s="98" t="e">
        <f>+'8_MP'!#REF!</f>
        <v>#REF!</v>
      </c>
      <c r="AR326" s="98" t="e">
        <f>+'8_MP'!#REF!</f>
        <v>#REF!</v>
      </c>
      <c r="AS326" s="98" t="e">
        <f>+'8_MP'!#REF!</f>
        <v>#REF!</v>
      </c>
      <c r="AT326" s="98" t="e">
        <f>+'8_MP'!#REF!</f>
        <v>#REF!</v>
      </c>
      <c r="AU326" s="98" t="e">
        <f>+'8_MP'!#REF!</f>
        <v>#REF!</v>
      </c>
    </row>
    <row r="327" spans="1:47" ht="14.25" customHeight="1" outlineLevel="1" x14ac:dyDescent="0.35">
      <c r="A327" s="89" t="e">
        <f>+'8_MP'!#REF!</f>
        <v>#REF!</v>
      </c>
      <c r="B327" s="91" t="e">
        <f>+'8_MP'!#REF!</f>
        <v>#REF!</v>
      </c>
      <c r="C327" s="98" t="e">
        <f>+'8_MP'!#REF!</f>
        <v>#REF!</v>
      </c>
      <c r="D327" s="98"/>
      <c r="E327" s="98"/>
      <c r="F327" s="98"/>
      <c r="G327" s="98"/>
      <c r="H327" s="98"/>
      <c r="I327" s="98"/>
      <c r="J327" s="98">
        <f t="shared" si="218"/>
        <v>0</v>
      </c>
      <c r="K327" s="98"/>
      <c r="L327" s="98"/>
      <c r="M327" s="98"/>
      <c r="N327" s="98"/>
      <c r="O327" s="98"/>
      <c r="P327" s="98"/>
      <c r="Q327" s="98"/>
      <c r="R327" s="98"/>
      <c r="S327" s="98"/>
      <c r="T327" s="98"/>
      <c r="U327" s="98"/>
      <c r="V327" s="98"/>
      <c r="W327" s="98">
        <f t="shared" si="185"/>
        <v>0</v>
      </c>
      <c r="X327" s="98" t="e">
        <f>+'8_MP'!#REF!</f>
        <v>#REF!</v>
      </c>
      <c r="Y327" s="98" t="e">
        <f>+'8_MP'!#REF!</f>
        <v>#REF!</v>
      </c>
      <c r="Z327" s="98" t="e">
        <f>+'8_MP'!#REF!</f>
        <v>#REF!</v>
      </c>
      <c r="AA327" s="98" t="e">
        <f>+'8_MP'!#REF!</f>
        <v>#REF!</v>
      </c>
      <c r="AB327" s="98" t="e">
        <f>+'8_MP'!#REF!</f>
        <v>#REF!</v>
      </c>
      <c r="AC327" s="98" t="e">
        <f>+'8_MP'!#REF!</f>
        <v>#REF!</v>
      </c>
      <c r="AE327" s="98" t="e">
        <f>+'8_MP'!#REF!</f>
        <v>#REF!</v>
      </c>
      <c r="AF327" s="98" t="e">
        <f>+'8_MP'!#REF!</f>
        <v>#REF!</v>
      </c>
      <c r="AG327" s="98" t="e">
        <f>+'8_MP'!#REF!</f>
        <v>#REF!</v>
      </c>
      <c r="AH327" s="98" t="e">
        <f>+'8_MP'!#REF!</f>
        <v>#REF!</v>
      </c>
      <c r="AI327" s="98" t="e">
        <f>+'8_MP'!#REF!</f>
        <v>#REF!</v>
      </c>
      <c r="AJ327" s="98" t="e">
        <f>+'8_MP'!#REF!</f>
        <v>#REF!</v>
      </c>
      <c r="AK327" s="98" t="e">
        <f>+'8_MP'!#REF!</f>
        <v>#REF!</v>
      </c>
      <c r="AL327" s="98" t="e">
        <f>+'8_MP'!#REF!</f>
        <v>#REF!</v>
      </c>
      <c r="AN327" s="98" t="e">
        <f>+'8_MP'!#REF!</f>
        <v>#REF!</v>
      </c>
      <c r="AO327" s="98" t="e">
        <f>+'8_MP'!#REF!</f>
        <v>#REF!</v>
      </c>
      <c r="AP327" s="98" t="e">
        <f>+'8_MP'!#REF!</f>
        <v>#REF!</v>
      </c>
      <c r="AQ327" s="98" t="e">
        <f>+'8_MP'!#REF!</f>
        <v>#REF!</v>
      </c>
      <c r="AR327" s="98" t="e">
        <f>+'8_MP'!#REF!</f>
        <v>#REF!</v>
      </c>
      <c r="AS327" s="98" t="e">
        <f>+'8_MP'!#REF!</f>
        <v>#REF!</v>
      </c>
      <c r="AT327" s="98" t="e">
        <f>+'8_MP'!#REF!</f>
        <v>#REF!</v>
      </c>
      <c r="AU327" s="98" t="e">
        <f>+'8_MP'!#REF!</f>
        <v>#REF!</v>
      </c>
    </row>
    <row r="328" spans="1:47" ht="14.25" customHeight="1" outlineLevel="1" x14ac:dyDescent="0.35">
      <c r="A328" s="326" t="e">
        <f>+'8_MP'!#REF!</f>
        <v>#REF!</v>
      </c>
      <c r="B328" s="327" t="e">
        <f>+'8_MP'!#REF!</f>
        <v>#REF!</v>
      </c>
      <c r="C328" s="328" t="e">
        <f>+'8_MP'!#REF!</f>
        <v>#REF!</v>
      </c>
      <c r="D328" s="328">
        <f t="shared" ref="D328:I328" si="226">+D329+D336</f>
        <v>0</v>
      </c>
      <c r="E328" s="328">
        <f t="shared" si="226"/>
        <v>0</v>
      </c>
      <c r="F328" s="328">
        <f t="shared" si="226"/>
        <v>0</v>
      </c>
      <c r="G328" s="328">
        <f t="shared" si="226"/>
        <v>0</v>
      </c>
      <c r="H328" s="328">
        <f t="shared" si="226"/>
        <v>0</v>
      </c>
      <c r="I328" s="328">
        <f t="shared" si="226"/>
        <v>0</v>
      </c>
      <c r="J328" s="328">
        <f t="shared" si="218"/>
        <v>0</v>
      </c>
      <c r="K328" s="328">
        <f t="shared" ref="K328:U328" si="227">+K329+K336</f>
        <v>0</v>
      </c>
      <c r="L328" s="328">
        <f t="shared" si="227"/>
        <v>0</v>
      </c>
      <c r="M328" s="328">
        <f t="shared" si="227"/>
        <v>0</v>
      </c>
      <c r="N328" s="328">
        <f t="shared" si="227"/>
        <v>0</v>
      </c>
      <c r="O328" s="328">
        <f t="shared" si="227"/>
        <v>0</v>
      </c>
      <c r="P328" s="328">
        <f t="shared" si="227"/>
        <v>0</v>
      </c>
      <c r="Q328" s="328">
        <f t="shared" si="227"/>
        <v>0</v>
      </c>
      <c r="R328" s="328">
        <f t="shared" si="227"/>
        <v>0</v>
      </c>
      <c r="S328" s="328">
        <f t="shared" si="227"/>
        <v>0</v>
      </c>
      <c r="T328" s="328">
        <f t="shared" si="227"/>
        <v>0</v>
      </c>
      <c r="U328" s="328">
        <f t="shared" si="227"/>
        <v>0</v>
      </c>
      <c r="V328" s="328" t="e">
        <f>SUM(V330:V338)</f>
        <v>#REF!</v>
      </c>
      <c r="W328" s="328" t="e">
        <f t="shared" si="185"/>
        <v>#REF!</v>
      </c>
      <c r="X328" s="328" t="e">
        <f>+'8_MP'!#REF!</f>
        <v>#REF!</v>
      </c>
      <c r="Y328" s="328" t="e">
        <f>+'8_MP'!#REF!</f>
        <v>#REF!</v>
      </c>
      <c r="Z328" s="328" t="e">
        <f>+'8_MP'!#REF!</f>
        <v>#REF!</v>
      </c>
      <c r="AA328" s="328" t="e">
        <f>+'8_MP'!#REF!</f>
        <v>#REF!</v>
      </c>
      <c r="AB328" s="328" t="e">
        <f>+'8_MP'!#REF!</f>
        <v>#REF!</v>
      </c>
      <c r="AC328" s="328" t="e">
        <f>+'8_MP'!#REF!</f>
        <v>#REF!</v>
      </c>
      <c r="AE328" s="328" t="e">
        <f>+'8_MP'!#REF!</f>
        <v>#REF!</v>
      </c>
      <c r="AF328" s="328" t="e">
        <f>+'8_MP'!#REF!</f>
        <v>#REF!</v>
      </c>
      <c r="AG328" s="328" t="e">
        <f>+'8_MP'!#REF!</f>
        <v>#REF!</v>
      </c>
      <c r="AH328" s="328" t="e">
        <f>+'8_MP'!#REF!</f>
        <v>#REF!</v>
      </c>
      <c r="AI328" s="328" t="e">
        <f>+'8_MP'!#REF!</f>
        <v>#REF!</v>
      </c>
      <c r="AJ328" s="328" t="e">
        <f>+'8_MP'!#REF!</f>
        <v>#REF!</v>
      </c>
      <c r="AK328" s="328" t="e">
        <f>+'8_MP'!#REF!</f>
        <v>#REF!</v>
      </c>
      <c r="AL328" s="328" t="e">
        <f>+'8_MP'!#REF!</f>
        <v>#REF!</v>
      </c>
      <c r="AN328" s="328" t="e">
        <f>+'8_MP'!#REF!</f>
        <v>#REF!</v>
      </c>
      <c r="AO328" s="328" t="e">
        <f>+'8_MP'!#REF!</f>
        <v>#REF!</v>
      </c>
      <c r="AP328" s="328" t="e">
        <f>+'8_MP'!#REF!</f>
        <v>#REF!</v>
      </c>
      <c r="AQ328" s="328" t="e">
        <f>+'8_MP'!#REF!</f>
        <v>#REF!</v>
      </c>
      <c r="AR328" s="328" t="e">
        <f>+'8_MP'!#REF!</f>
        <v>#REF!</v>
      </c>
      <c r="AS328" s="328" t="e">
        <f>+'8_MP'!#REF!</f>
        <v>#REF!</v>
      </c>
      <c r="AT328" s="328" t="e">
        <f>+'8_MP'!#REF!</f>
        <v>#REF!</v>
      </c>
      <c r="AU328" s="328" t="e">
        <f>+'8_MP'!#REF!</f>
        <v>#REF!</v>
      </c>
    </row>
    <row r="329" spans="1:47" ht="14.25" customHeight="1" outlineLevel="1" x14ac:dyDescent="0.35">
      <c r="A329" s="322" t="e">
        <f>+'8_MP'!#REF!</f>
        <v>#REF!</v>
      </c>
      <c r="B329" s="323" t="e">
        <f>+'8_MP'!#REF!</f>
        <v>#REF!</v>
      </c>
      <c r="C329" s="336" t="e">
        <f>+'8_MP'!#REF!</f>
        <v>#REF!</v>
      </c>
      <c r="D329" s="324">
        <f t="shared" ref="D329:I329" si="228">SUM(D330:D335)</f>
        <v>0</v>
      </c>
      <c r="E329" s="324">
        <f t="shared" si="228"/>
        <v>0</v>
      </c>
      <c r="F329" s="324">
        <f t="shared" si="228"/>
        <v>0</v>
      </c>
      <c r="G329" s="324">
        <f t="shared" si="228"/>
        <v>0</v>
      </c>
      <c r="H329" s="324">
        <f t="shared" si="228"/>
        <v>0</v>
      </c>
      <c r="I329" s="324">
        <f t="shared" si="228"/>
        <v>0</v>
      </c>
      <c r="J329" s="324">
        <f t="shared" si="218"/>
        <v>0</v>
      </c>
      <c r="K329" s="324">
        <f t="shared" ref="K329:V329" si="229">SUM(K330:K335)</f>
        <v>0</v>
      </c>
      <c r="L329" s="324">
        <f t="shared" si="229"/>
        <v>0</v>
      </c>
      <c r="M329" s="324">
        <f t="shared" si="229"/>
        <v>0</v>
      </c>
      <c r="N329" s="324">
        <f t="shared" si="229"/>
        <v>0</v>
      </c>
      <c r="O329" s="324">
        <f t="shared" si="229"/>
        <v>0</v>
      </c>
      <c r="P329" s="324">
        <f t="shared" si="229"/>
        <v>0</v>
      </c>
      <c r="Q329" s="324">
        <f t="shared" si="229"/>
        <v>0</v>
      </c>
      <c r="R329" s="324">
        <f t="shared" si="229"/>
        <v>0</v>
      </c>
      <c r="S329" s="324">
        <f t="shared" si="229"/>
        <v>0</v>
      </c>
      <c r="T329" s="324">
        <f t="shared" si="229"/>
        <v>0</v>
      </c>
      <c r="U329" s="324">
        <f t="shared" si="229"/>
        <v>0</v>
      </c>
      <c r="V329" s="324" t="e">
        <f t="shared" si="229"/>
        <v>#REF!</v>
      </c>
      <c r="W329" s="324" t="e">
        <f t="shared" si="185"/>
        <v>#REF!</v>
      </c>
      <c r="X329" s="324" t="e">
        <f>+'8_MP'!#REF!</f>
        <v>#REF!</v>
      </c>
      <c r="Y329" s="324" t="e">
        <f>+'8_MP'!#REF!</f>
        <v>#REF!</v>
      </c>
      <c r="Z329" s="324" t="e">
        <f>+'8_MP'!#REF!</f>
        <v>#REF!</v>
      </c>
      <c r="AA329" s="324" t="e">
        <f>+'8_MP'!#REF!</f>
        <v>#REF!</v>
      </c>
      <c r="AB329" s="324" t="e">
        <f>+'8_MP'!#REF!</f>
        <v>#REF!</v>
      </c>
      <c r="AC329" s="324" t="e">
        <f>+'8_MP'!#REF!</f>
        <v>#REF!</v>
      </c>
      <c r="AE329" s="324" t="e">
        <f>+'8_MP'!#REF!</f>
        <v>#REF!</v>
      </c>
      <c r="AF329" s="324" t="e">
        <f>+'8_MP'!#REF!</f>
        <v>#REF!</v>
      </c>
      <c r="AG329" s="324" t="e">
        <f>+'8_MP'!#REF!</f>
        <v>#REF!</v>
      </c>
      <c r="AH329" s="324" t="e">
        <f>+'8_MP'!#REF!</f>
        <v>#REF!</v>
      </c>
      <c r="AI329" s="324" t="e">
        <f>+'8_MP'!#REF!</f>
        <v>#REF!</v>
      </c>
      <c r="AJ329" s="324" t="e">
        <f>+'8_MP'!#REF!</f>
        <v>#REF!</v>
      </c>
      <c r="AK329" s="324" t="e">
        <f>+'8_MP'!#REF!</f>
        <v>#REF!</v>
      </c>
      <c r="AL329" s="324" t="e">
        <f>+'8_MP'!#REF!</f>
        <v>#REF!</v>
      </c>
      <c r="AN329" s="324" t="e">
        <f>+'8_MP'!#REF!</f>
        <v>#REF!</v>
      </c>
      <c r="AO329" s="324" t="e">
        <f>+'8_MP'!#REF!</f>
        <v>#REF!</v>
      </c>
      <c r="AP329" s="324" t="e">
        <f>+'8_MP'!#REF!</f>
        <v>#REF!</v>
      </c>
      <c r="AQ329" s="324" t="e">
        <f>+'8_MP'!#REF!</f>
        <v>#REF!</v>
      </c>
      <c r="AR329" s="324" t="e">
        <f>+'8_MP'!#REF!</f>
        <v>#REF!</v>
      </c>
      <c r="AS329" s="324" t="e">
        <f>+'8_MP'!#REF!</f>
        <v>#REF!</v>
      </c>
      <c r="AT329" s="324" t="e">
        <f>+'8_MP'!#REF!</f>
        <v>#REF!</v>
      </c>
      <c r="AU329" s="324" t="e">
        <f>+'8_MP'!#REF!</f>
        <v>#REF!</v>
      </c>
    </row>
    <row r="330" spans="1:47" ht="14.25" customHeight="1" outlineLevel="1" x14ac:dyDescent="0.35">
      <c r="A330" s="89" t="e">
        <f>+'8_MP'!#REF!</f>
        <v>#REF!</v>
      </c>
      <c r="B330" s="91" t="e">
        <f>+'8_MP'!#REF!</f>
        <v>#REF!</v>
      </c>
      <c r="C330" s="98" t="e">
        <f>+'8_MP'!#REF!</f>
        <v>#REF!</v>
      </c>
      <c r="D330" s="98"/>
      <c r="E330" s="98"/>
      <c r="F330" s="98"/>
      <c r="G330" s="98"/>
      <c r="H330" s="98"/>
      <c r="I330" s="98"/>
      <c r="J330" s="98">
        <f t="shared" si="218"/>
        <v>0</v>
      </c>
      <c r="K330" s="98"/>
      <c r="L330" s="98"/>
      <c r="M330" s="98"/>
      <c r="N330" s="98"/>
      <c r="O330" s="98"/>
      <c r="P330" s="98"/>
      <c r="Q330" s="98"/>
      <c r="R330" s="98"/>
      <c r="S330" s="98"/>
      <c r="T330" s="98"/>
      <c r="U330" s="98"/>
      <c r="V330" s="98" t="e">
        <f>+$C$330*40%</f>
        <v>#REF!</v>
      </c>
      <c r="W330" s="98" t="e">
        <f t="shared" si="185"/>
        <v>#REF!</v>
      </c>
      <c r="X330" s="98" t="e">
        <f>+'8_MP'!#REF!</f>
        <v>#REF!</v>
      </c>
      <c r="Y330" s="98" t="e">
        <f>+'8_MP'!#REF!</f>
        <v>#REF!</v>
      </c>
      <c r="Z330" s="98" t="e">
        <f>+'8_MP'!#REF!</f>
        <v>#REF!</v>
      </c>
      <c r="AA330" s="98" t="e">
        <f>+'8_MP'!#REF!</f>
        <v>#REF!</v>
      </c>
      <c r="AB330" s="98" t="e">
        <f>+'8_MP'!#REF!</f>
        <v>#REF!</v>
      </c>
      <c r="AC330" s="98" t="e">
        <f>+'8_MP'!#REF!</f>
        <v>#REF!</v>
      </c>
      <c r="AE330" s="98" t="e">
        <f>+'8_MP'!#REF!</f>
        <v>#REF!</v>
      </c>
      <c r="AF330" s="98" t="e">
        <f>+'8_MP'!#REF!</f>
        <v>#REF!</v>
      </c>
      <c r="AG330" s="98" t="e">
        <f>+'8_MP'!#REF!</f>
        <v>#REF!</v>
      </c>
      <c r="AH330" s="98" t="e">
        <f>+'8_MP'!#REF!</f>
        <v>#REF!</v>
      </c>
      <c r="AI330" s="98" t="e">
        <f>+'8_MP'!#REF!</f>
        <v>#REF!</v>
      </c>
      <c r="AJ330" s="98" t="e">
        <f>+'8_MP'!#REF!</f>
        <v>#REF!</v>
      </c>
      <c r="AK330" s="98" t="e">
        <f>+'8_MP'!#REF!</f>
        <v>#REF!</v>
      </c>
      <c r="AL330" s="98" t="e">
        <f>+'8_MP'!#REF!</f>
        <v>#REF!</v>
      </c>
      <c r="AN330" s="98" t="e">
        <f>+'8_MP'!#REF!</f>
        <v>#REF!</v>
      </c>
      <c r="AO330" s="98" t="e">
        <f>+'8_MP'!#REF!</f>
        <v>#REF!</v>
      </c>
      <c r="AP330" s="98" t="e">
        <f>+'8_MP'!#REF!</f>
        <v>#REF!</v>
      </c>
      <c r="AQ330" s="98" t="e">
        <f>+'8_MP'!#REF!</f>
        <v>#REF!</v>
      </c>
      <c r="AR330" s="98" t="e">
        <f>+'8_MP'!#REF!</f>
        <v>#REF!</v>
      </c>
      <c r="AS330" s="98" t="e">
        <f>+'8_MP'!#REF!</f>
        <v>#REF!</v>
      </c>
      <c r="AT330" s="98" t="e">
        <f>+'8_MP'!#REF!</f>
        <v>#REF!</v>
      </c>
      <c r="AU330" s="98" t="e">
        <f>+'8_MP'!#REF!</f>
        <v>#REF!</v>
      </c>
    </row>
    <row r="331" spans="1:47" ht="14.25" customHeight="1" outlineLevel="1" x14ac:dyDescent="0.35">
      <c r="A331" s="89" t="e">
        <f>+'8_MP'!#REF!</f>
        <v>#REF!</v>
      </c>
      <c r="B331" s="91" t="e">
        <f>+'8_MP'!#REF!</f>
        <v>#REF!</v>
      </c>
      <c r="C331" s="98" t="e">
        <f>+'8_MP'!#REF!</f>
        <v>#REF!</v>
      </c>
      <c r="D331" s="98"/>
      <c r="E331" s="98"/>
      <c r="F331" s="98"/>
      <c r="G331" s="98"/>
      <c r="H331" s="98"/>
      <c r="I331" s="98"/>
      <c r="J331" s="98">
        <f t="shared" si="218"/>
        <v>0</v>
      </c>
      <c r="K331" s="98"/>
      <c r="L331" s="98"/>
      <c r="M331" s="98"/>
      <c r="N331" s="98"/>
      <c r="O331" s="98"/>
      <c r="P331" s="98"/>
      <c r="Q331" s="98"/>
      <c r="R331" s="98"/>
      <c r="S331" s="98"/>
      <c r="T331" s="98"/>
      <c r="U331" s="98"/>
      <c r="V331" s="98" t="e">
        <f>+$C$331*40%</f>
        <v>#REF!</v>
      </c>
      <c r="W331" s="98" t="e">
        <f t="shared" si="185"/>
        <v>#REF!</v>
      </c>
      <c r="X331" s="98" t="e">
        <f>+'8_MP'!#REF!</f>
        <v>#REF!</v>
      </c>
      <c r="Y331" s="98" t="e">
        <f>+'8_MP'!#REF!</f>
        <v>#REF!</v>
      </c>
      <c r="Z331" s="98" t="e">
        <f>+'8_MP'!#REF!</f>
        <v>#REF!</v>
      </c>
      <c r="AA331" s="98" t="e">
        <f>+'8_MP'!#REF!</f>
        <v>#REF!</v>
      </c>
      <c r="AB331" s="98" t="e">
        <f>+'8_MP'!#REF!</f>
        <v>#REF!</v>
      </c>
      <c r="AC331" s="98" t="e">
        <f>+'8_MP'!#REF!</f>
        <v>#REF!</v>
      </c>
      <c r="AE331" s="98" t="e">
        <f>+'8_MP'!#REF!</f>
        <v>#REF!</v>
      </c>
      <c r="AF331" s="98" t="e">
        <f>+'8_MP'!#REF!</f>
        <v>#REF!</v>
      </c>
      <c r="AG331" s="98" t="e">
        <f>+'8_MP'!#REF!</f>
        <v>#REF!</v>
      </c>
      <c r="AH331" s="98" t="e">
        <f>+'8_MP'!#REF!</f>
        <v>#REF!</v>
      </c>
      <c r="AI331" s="98" t="e">
        <f>+'8_MP'!#REF!</f>
        <v>#REF!</v>
      </c>
      <c r="AJ331" s="98" t="e">
        <f>+'8_MP'!#REF!</f>
        <v>#REF!</v>
      </c>
      <c r="AK331" s="98" t="e">
        <f>+'8_MP'!#REF!</f>
        <v>#REF!</v>
      </c>
      <c r="AL331" s="98" t="e">
        <f>+'8_MP'!#REF!</f>
        <v>#REF!</v>
      </c>
      <c r="AN331" s="98" t="e">
        <f>+'8_MP'!#REF!</f>
        <v>#REF!</v>
      </c>
      <c r="AO331" s="98" t="e">
        <f>+'8_MP'!#REF!</f>
        <v>#REF!</v>
      </c>
      <c r="AP331" s="98" t="e">
        <f>+'8_MP'!#REF!</f>
        <v>#REF!</v>
      </c>
      <c r="AQ331" s="98" t="e">
        <f>+'8_MP'!#REF!</f>
        <v>#REF!</v>
      </c>
      <c r="AR331" s="98" t="e">
        <f>+'8_MP'!#REF!</f>
        <v>#REF!</v>
      </c>
      <c r="AS331" s="98" t="e">
        <f>+'8_MP'!#REF!</f>
        <v>#REF!</v>
      </c>
      <c r="AT331" s="98" t="e">
        <f>+'8_MP'!#REF!</f>
        <v>#REF!</v>
      </c>
      <c r="AU331" s="98" t="e">
        <f>+'8_MP'!#REF!</f>
        <v>#REF!</v>
      </c>
    </row>
    <row r="332" spans="1:47" ht="14.25" customHeight="1" outlineLevel="1" x14ac:dyDescent="0.35">
      <c r="A332" s="89" t="e">
        <f>+'8_MP'!#REF!</f>
        <v>#REF!</v>
      </c>
      <c r="B332" s="91" t="e">
        <f>+'8_MP'!#REF!</f>
        <v>#REF!</v>
      </c>
      <c r="C332" s="98" t="e">
        <f>+'8_MP'!#REF!</f>
        <v>#REF!</v>
      </c>
      <c r="D332" s="98"/>
      <c r="E332" s="98"/>
      <c r="F332" s="98"/>
      <c r="G332" s="98"/>
      <c r="H332" s="98"/>
      <c r="I332" s="98"/>
      <c r="J332" s="98">
        <f t="shared" si="218"/>
        <v>0</v>
      </c>
      <c r="K332" s="98"/>
      <c r="L332" s="98"/>
      <c r="M332" s="98"/>
      <c r="N332" s="98"/>
      <c r="O332" s="98"/>
      <c r="P332" s="98"/>
      <c r="Q332" s="98"/>
      <c r="R332" s="98"/>
      <c r="S332" s="98"/>
      <c r="T332" s="98"/>
      <c r="U332" s="98"/>
      <c r="V332" s="98" t="e">
        <f>+$C$332*40%</f>
        <v>#REF!</v>
      </c>
      <c r="W332" s="98" t="e">
        <f t="shared" si="185"/>
        <v>#REF!</v>
      </c>
      <c r="X332" s="98" t="e">
        <f>+'8_MP'!#REF!</f>
        <v>#REF!</v>
      </c>
      <c r="Y332" s="98" t="e">
        <f>+'8_MP'!#REF!</f>
        <v>#REF!</v>
      </c>
      <c r="Z332" s="98" t="e">
        <f>+'8_MP'!#REF!</f>
        <v>#REF!</v>
      </c>
      <c r="AA332" s="98" t="e">
        <f>+'8_MP'!#REF!</f>
        <v>#REF!</v>
      </c>
      <c r="AB332" s="98" t="e">
        <f>+'8_MP'!#REF!</f>
        <v>#REF!</v>
      </c>
      <c r="AC332" s="98" t="e">
        <f>+'8_MP'!#REF!</f>
        <v>#REF!</v>
      </c>
      <c r="AE332" s="98" t="e">
        <f>+'8_MP'!#REF!</f>
        <v>#REF!</v>
      </c>
      <c r="AF332" s="98" t="e">
        <f>+'8_MP'!#REF!</f>
        <v>#REF!</v>
      </c>
      <c r="AG332" s="98" t="e">
        <f>+'8_MP'!#REF!</f>
        <v>#REF!</v>
      </c>
      <c r="AH332" s="98" t="e">
        <f>+'8_MP'!#REF!</f>
        <v>#REF!</v>
      </c>
      <c r="AI332" s="98" t="e">
        <f>+'8_MP'!#REF!</f>
        <v>#REF!</v>
      </c>
      <c r="AJ332" s="98" t="e">
        <f>+'8_MP'!#REF!</f>
        <v>#REF!</v>
      </c>
      <c r="AK332" s="98" t="e">
        <f>+'8_MP'!#REF!</f>
        <v>#REF!</v>
      </c>
      <c r="AL332" s="98" t="e">
        <f>+'8_MP'!#REF!</f>
        <v>#REF!</v>
      </c>
      <c r="AN332" s="98" t="e">
        <f>+'8_MP'!#REF!</f>
        <v>#REF!</v>
      </c>
      <c r="AO332" s="98" t="e">
        <f>+'8_MP'!#REF!</f>
        <v>#REF!</v>
      </c>
      <c r="AP332" s="98" t="e">
        <f>+'8_MP'!#REF!</f>
        <v>#REF!</v>
      </c>
      <c r="AQ332" s="98" t="e">
        <f>+'8_MP'!#REF!</f>
        <v>#REF!</v>
      </c>
      <c r="AR332" s="98" t="e">
        <f>+'8_MP'!#REF!</f>
        <v>#REF!</v>
      </c>
      <c r="AS332" s="98" t="e">
        <f>+'8_MP'!#REF!</f>
        <v>#REF!</v>
      </c>
      <c r="AT332" s="98" t="e">
        <f>+'8_MP'!#REF!</f>
        <v>#REF!</v>
      </c>
      <c r="AU332" s="98" t="e">
        <f>+'8_MP'!#REF!</f>
        <v>#REF!</v>
      </c>
    </row>
    <row r="333" spans="1:47" ht="14.25" customHeight="1" outlineLevel="1" x14ac:dyDescent="0.35">
      <c r="A333" s="89" t="e">
        <f>+'8_MP'!#REF!</f>
        <v>#REF!</v>
      </c>
      <c r="B333" s="91" t="e">
        <f>+'8_MP'!#REF!</f>
        <v>#REF!</v>
      </c>
      <c r="C333" s="98" t="e">
        <f>+'8_MP'!#REF!</f>
        <v>#REF!</v>
      </c>
      <c r="D333" s="98"/>
      <c r="E333" s="98"/>
      <c r="F333" s="98"/>
      <c r="G333" s="98"/>
      <c r="H333" s="98"/>
      <c r="I333" s="98"/>
      <c r="J333" s="98">
        <f t="shared" si="218"/>
        <v>0</v>
      </c>
      <c r="K333" s="98"/>
      <c r="L333" s="98"/>
      <c r="M333" s="98"/>
      <c r="N333" s="98"/>
      <c r="O333" s="98"/>
      <c r="P333" s="98"/>
      <c r="Q333" s="98"/>
      <c r="R333" s="98"/>
      <c r="S333" s="98"/>
      <c r="T333" s="98"/>
      <c r="U333" s="98"/>
      <c r="V333" s="98" t="e">
        <f>+$C$333*40%</f>
        <v>#REF!</v>
      </c>
      <c r="W333" s="98" t="e">
        <f t="shared" ref="W333:W375" si="230">SUM(K333:V333)</f>
        <v>#REF!</v>
      </c>
      <c r="X333" s="98" t="e">
        <f>+'8_MP'!#REF!</f>
        <v>#REF!</v>
      </c>
      <c r="Y333" s="98" t="e">
        <f>+'8_MP'!#REF!</f>
        <v>#REF!</v>
      </c>
      <c r="Z333" s="98" t="e">
        <f>+'8_MP'!#REF!</f>
        <v>#REF!</v>
      </c>
      <c r="AA333" s="98" t="e">
        <f>+'8_MP'!#REF!</f>
        <v>#REF!</v>
      </c>
      <c r="AB333" s="98" t="e">
        <f>+'8_MP'!#REF!</f>
        <v>#REF!</v>
      </c>
      <c r="AC333" s="98" t="e">
        <f>+'8_MP'!#REF!</f>
        <v>#REF!</v>
      </c>
      <c r="AE333" s="98" t="e">
        <f>+'8_MP'!#REF!</f>
        <v>#REF!</v>
      </c>
      <c r="AF333" s="98" t="e">
        <f>+'8_MP'!#REF!</f>
        <v>#REF!</v>
      </c>
      <c r="AG333" s="98" t="e">
        <f>+'8_MP'!#REF!</f>
        <v>#REF!</v>
      </c>
      <c r="AH333" s="98" t="e">
        <f>+'8_MP'!#REF!</f>
        <v>#REF!</v>
      </c>
      <c r="AI333" s="98" t="e">
        <f>+'8_MP'!#REF!</f>
        <v>#REF!</v>
      </c>
      <c r="AJ333" s="98" t="e">
        <f>+'8_MP'!#REF!</f>
        <v>#REF!</v>
      </c>
      <c r="AK333" s="98" t="e">
        <f>+'8_MP'!#REF!</f>
        <v>#REF!</v>
      </c>
      <c r="AL333" s="98" t="e">
        <f>+'8_MP'!#REF!</f>
        <v>#REF!</v>
      </c>
      <c r="AN333" s="98" t="e">
        <f>+'8_MP'!#REF!</f>
        <v>#REF!</v>
      </c>
      <c r="AO333" s="98" t="e">
        <f>+'8_MP'!#REF!</f>
        <v>#REF!</v>
      </c>
      <c r="AP333" s="98" t="e">
        <f>+'8_MP'!#REF!</f>
        <v>#REF!</v>
      </c>
      <c r="AQ333" s="98" t="e">
        <f>+'8_MP'!#REF!</f>
        <v>#REF!</v>
      </c>
      <c r="AR333" s="98" t="e">
        <f>+'8_MP'!#REF!</f>
        <v>#REF!</v>
      </c>
      <c r="AS333" s="98" t="e">
        <f>+'8_MP'!#REF!</f>
        <v>#REF!</v>
      </c>
      <c r="AT333" s="98" t="e">
        <f>+'8_MP'!#REF!</f>
        <v>#REF!</v>
      </c>
      <c r="AU333" s="98" t="e">
        <f>+'8_MP'!#REF!</f>
        <v>#REF!</v>
      </c>
    </row>
    <row r="334" spans="1:47" ht="14.25" customHeight="1" outlineLevel="1" x14ac:dyDescent="0.35">
      <c r="A334" s="89" t="e">
        <f>+'8_MP'!#REF!</f>
        <v>#REF!</v>
      </c>
      <c r="B334" s="91" t="e">
        <f>+'8_MP'!#REF!</f>
        <v>#REF!</v>
      </c>
      <c r="C334" s="98" t="e">
        <f>+'8_MP'!#REF!</f>
        <v>#REF!</v>
      </c>
      <c r="D334" s="98"/>
      <c r="E334" s="98"/>
      <c r="F334" s="98"/>
      <c r="G334" s="98"/>
      <c r="H334" s="98"/>
      <c r="I334" s="98"/>
      <c r="J334" s="98">
        <f t="shared" si="218"/>
        <v>0</v>
      </c>
      <c r="K334" s="98"/>
      <c r="L334" s="98"/>
      <c r="M334" s="98"/>
      <c r="N334" s="98"/>
      <c r="O334" s="98"/>
      <c r="P334" s="98"/>
      <c r="Q334" s="98"/>
      <c r="R334" s="98"/>
      <c r="S334" s="98"/>
      <c r="T334" s="98"/>
      <c r="U334" s="98"/>
      <c r="V334" s="98" t="e">
        <f>+$C$334*40%</f>
        <v>#REF!</v>
      </c>
      <c r="W334" s="98" t="e">
        <f t="shared" si="230"/>
        <v>#REF!</v>
      </c>
      <c r="X334" s="98" t="e">
        <f>+'8_MP'!#REF!</f>
        <v>#REF!</v>
      </c>
      <c r="Y334" s="98" t="e">
        <f>+'8_MP'!#REF!</f>
        <v>#REF!</v>
      </c>
      <c r="Z334" s="98" t="e">
        <f>+'8_MP'!#REF!</f>
        <v>#REF!</v>
      </c>
      <c r="AA334" s="98" t="e">
        <f>+'8_MP'!#REF!</f>
        <v>#REF!</v>
      </c>
      <c r="AB334" s="98" t="e">
        <f>+'8_MP'!#REF!</f>
        <v>#REF!</v>
      </c>
      <c r="AC334" s="98" t="e">
        <f>+'8_MP'!#REF!</f>
        <v>#REF!</v>
      </c>
      <c r="AE334" s="98" t="e">
        <f>+'8_MP'!#REF!</f>
        <v>#REF!</v>
      </c>
      <c r="AF334" s="98" t="e">
        <f>+'8_MP'!#REF!</f>
        <v>#REF!</v>
      </c>
      <c r="AG334" s="98" t="e">
        <f>+'8_MP'!#REF!</f>
        <v>#REF!</v>
      </c>
      <c r="AH334" s="98" t="e">
        <f>+'8_MP'!#REF!</f>
        <v>#REF!</v>
      </c>
      <c r="AI334" s="98" t="e">
        <f>+'8_MP'!#REF!</f>
        <v>#REF!</v>
      </c>
      <c r="AJ334" s="98" t="e">
        <f>+'8_MP'!#REF!</f>
        <v>#REF!</v>
      </c>
      <c r="AK334" s="98" t="e">
        <f>+'8_MP'!#REF!</f>
        <v>#REF!</v>
      </c>
      <c r="AL334" s="98" t="e">
        <f>+'8_MP'!#REF!</f>
        <v>#REF!</v>
      </c>
      <c r="AN334" s="98" t="e">
        <f>+'8_MP'!#REF!</f>
        <v>#REF!</v>
      </c>
      <c r="AO334" s="98" t="e">
        <f>+'8_MP'!#REF!</f>
        <v>#REF!</v>
      </c>
      <c r="AP334" s="98" t="e">
        <f>+'8_MP'!#REF!</f>
        <v>#REF!</v>
      </c>
      <c r="AQ334" s="98" t="e">
        <f>+'8_MP'!#REF!</f>
        <v>#REF!</v>
      </c>
      <c r="AR334" s="98" t="e">
        <f>+'8_MP'!#REF!</f>
        <v>#REF!</v>
      </c>
      <c r="AS334" s="98" t="e">
        <f>+'8_MP'!#REF!</f>
        <v>#REF!</v>
      </c>
      <c r="AT334" s="98" t="e">
        <f>+'8_MP'!#REF!</f>
        <v>#REF!</v>
      </c>
      <c r="AU334" s="98" t="e">
        <f>+'8_MP'!#REF!</f>
        <v>#REF!</v>
      </c>
    </row>
    <row r="335" spans="1:47" ht="14.25" customHeight="1" outlineLevel="1" x14ac:dyDescent="0.35">
      <c r="A335" s="89" t="e">
        <f>+'8_MP'!#REF!</f>
        <v>#REF!</v>
      </c>
      <c r="B335" s="91" t="e">
        <f>+'8_MP'!#REF!</f>
        <v>#REF!</v>
      </c>
      <c r="C335" s="98" t="e">
        <f>+'8_MP'!#REF!</f>
        <v>#REF!</v>
      </c>
      <c r="D335" s="98"/>
      <c r="E335" s="98"/>
      <c r="F335" s="98"/>
      <c r="G335" s="98"/>
      <c r="H335" s="98"/>
      <c r="I335" s="98"/>
      <c r="J335" s="98">
        <f t="shared" si="218"/>
        <v>0</v>
      </c>
      <c r="K335" s="98"/>
      <c r="L335" s="98"/>
      <c r="M335" s="98"/>
      <c r="N335" s="98"/>
      <c r="O335" s="98"/>
      <c r="P335" s="98"/>
      <c r="Q335" s="98"/>
      <c r="R335" s="98"/>
      <c r="S335" s="98"/>
      <c r="T335" s="98"/>
      <c r="U335" s="98"/>
      <c r="V335" s="98" t="e">
        <f>+$C$335*40%</f>
        <v>#REF!</v>
      </c>
      <c r="W335" s="98" t="e">
        <f t="shared" si="230"/>
        <v>#REF!</v>
      </c>
      <c r="X335" s="98" t="e">
        <f>+'8_MP'!#REF!</f>
        <v>#REF!</v>
      </c>
      <c r="Y335" s="98" t="e">
        <f>+'8_MP'!#REF!</f>
        <v>#REF!</v>
      </c>
      <c r="Z335" s="98" t="e">
        <f>+'8_MP'!#REF!</f>
        <v>#REF!</v>
      </c>
      <c r="AA335" s="98" t="e">
        <f>+'8_MP'!#REF!</f>
        <v>#REF!</v>
      </c>
      <c r="AB335" s="98" t="e">
        <f>+'8_MP'!#REF!</f>
        <v>#REF!</v>
      </c>
      <c r="AC335" s="98" t="e">
        <f>+'8_MP'!#REF!</f>
        <v>#REF!</v>
      </c>
      <c r="AE335" s="98" t="e">
        <f>+'8_MP'!#REF!</f>
        <v>#REF!</v>
      </c>
      <c r="AF335" s="98" t="e">
        <f>+'8_MP'!#REF!</f>
        <v>#REF!</v>
      </c>
      <c r="AG335" s="98" t="e">
        <f>+'8_MP'!#REF!</f>
        <v>#REF!</v>
      </c>
      <c r="AH335" s="98" t="e">
        <f>+'8_MP'!#REF!</f>
        <v>#REF!</v>
      </c>
      <c r="AI335" s="98" t="e">
        <f>+'8_MP'!#REF!</f>
        <v>#REF!</v>
      </c>
      <c r="AJ335" s="98" t="e">
        <f>+'8_MP'!#REF!</f>
        <v>#REF!</v>
      </c>
      <c r="AK335" s="98" t="e">
        <f>+'8_MP'!#REF!</f>
        <v>#REF!</v>
      </c>
      <c r="AL335" s="98" t="e">
        <f>+'8_MP'!#REF!</f>
        <v>#REF!</v>
      </c>
      <c r="AN335" s="98" t="e">
        <f>+'8_MP'!#REF!</f>
        <v>#REF!</v>
      </c>
      <c r="AO335" s="98" t="e">
        <f>+'8_MP'!#REF!</f>
        <v>#REF!</v>
      </c>
      <c r="AP335" s="98" t="e">
        <f>+'8_MP'!#REF!</f>
        <v>#REF!</v>
      </c>
      <c r="AQ335" s="98" t="e">
        <f>+'8_MP'!#REF!</f>
        <v>#REF!</v>
      </c>
      <c r="AR335" s="98" t="e">
        <f>+'8_MP'!#REF!</f>
        <v>#REF!</v>
      </c>
      <c r="AS335" s="98" t="e">
        <f>+'8_MP'!#REF!</f>
        <v>#REF!</v>
      </c>
      <c r="AT335" s="98" t="e">
        <f>+'8_MP'!#REF!</f>
        <v>#REF!</v>
      </c>
      <c r="AU335" s="98" t="e">
        <f>+'8_MP'!#REF!</f>
        <v>#REF!</v>
      </c>
    </row>
    <row r="336" spans="1:47" ht="14.25" customHeight="1" outlineLevel="1" x14ac:dyDescent="0.35">
      <c r="A336" s="322" t="e">
        <f>+'8_MP'!#REF!</f>
        <v>#REF!</v>
      </c>
      <c r="B336" s="323" t="e">
        <f>+'8_MP'!#REF!</f>
        <v>#REF!</v>
      </c>
      <c r="C336" s="336" t="e">
        <f>+'8_MP'!#REF!</f>
        <v>#REF!</v>
      </c>
      <c r="D336" s="324">
        <f t="shared" ref="D336:I336" si="231">SUM(D337:D338)</f>
        <v>0</v>
      </c>
      <c r="E336" s="324">
        <f t="shared" si="231"/>
        <v>0</v>
      </c>
      <c r="F336" s="324">
        <f t="shared" si="231"/>
        <v>0</v>
      </c>
      <c r="G336" s="324">
        <f t="shared" si="231"/>
        <v>0</v>
      </c>
      <c r="H336" s="324">
        <f t="shared" si="231"/>
        <v>0</v>
      </c>
      <c r="I336" s="324">
        <f t="shared" si="231"/>
        <v>0</v>
      </c>
      <c r="J336" s="324">
        <f t="shared" si="218"/>
        <v>0</v>
      </c>
      <c r="K336" s="324">
        <f t="shared" ref="K336:V336" si="232">SUM(K337:K338)</f>
        <v>0</v>
      </c>
      <c r="L336" s="324">
        <f t="shared" si="232"/>
        <v>0</v>
      </c>
      <c r="M336" s="324">
        <f t="shared" si="232"/>
        <v>0</v>
      </c>
      <c r="N336" s="324">
        <f t="shared" si="232"/>
        <v>0</v>
      </c>
      <c r="O336" s="324">
        <f t="shared" si="232"/>
        <v>0</v>
      </c>
      <c r="P336" s="324">
        <f t="shared" si="232"/>
        <v>0</v>
      </c>
      <c r="Q336" s="324">
        <f t="shared" si="232"/>
        <v>0</v>
      </c>
      <c r="R336" s="324">
        <f t="shared" si="232"/>
        <v>0</v>
      </c>
      <c r="S336" s="324">
        <f t="shared" si="232"/>
        <v>0</v>
      </c>
      <c r="T336" s="324">
        <f t="shared" si="232"/>
        <v>0</v>
      </c>
      <c r="U336" s="324">
        <f t="shared" si="232"/>
        <v>0</v>
      </c>
      <c r="V336" s="324">
        <f t="shared" si="232"/>
        <v>0</v>
      </c>
      <c r="W336" s="324">
        <f t="shared" si="230"/>
        <v>0</v>
      </c>
      <c r="X336" s="324" t="e">
        <f>+'8_MP'!#REF!</f>
        <v>#REF!</v>
      </c>
      <c r="Y336" s="324" t="e">
        <f>+'8_MP'!#REF!</f>
        <v>#REF!</v>
      </c>
      <c r="Z336" s="324" t="e">
        <f>+'8_MP'!#REF!</f>
        <v>#REF!</v>
      </c>
      <c r="AA336" s="324" t="e">
        <f>+'8_MP'!#REF!</f>
        <v>#REF!</v>
      </c>
      <c r="AB336" s="324" t="e">
        <f>+'8_MP'!#REF!</f>
        <v>#REF!</v>
      </c>
      <c r="AC336" s="324" t="e">
        <f>+'8_MP'!#REF!</f>
        <v>#REF!</v>
      </c>
      <c r="AE336" s="324" t="e">
        <f>+'8_MP'!#REF!</f>
        <v>#REF!</v>
      </c>
      <c r="AF336" s="324" t="e">
        <f>+'8_MP'!#REF!</f>
        <v>#REF!</v>
      </c>
      <c r="AG336" s="324" t="e">
        <f>+'8_MP'!#REF!</f>
        <v>#REF!</v>
      </c>
      <c r="AH336" s="324" t="e">
        <f>+'8_MP'!#REF!</f>
        <v>#REF!</v>
      </c>
      <c r="AI336" s="324" t="e">
        <f>+'8_MP'!#REF!</f>
        <v>#REF!</v>
      </c>
      <c r="AJ336" s="324" t="e">
        <f>+'8_MP'!#REF!</f>
        <v>#REF!</v>
      </c>
      <c r="AK336" s="324" t="e">
        <f>+'8_MP'!#REF!</f>
        <v>#REF!</v>
      </c>
      <c r="AL336" s="324" t="e">
        <f>+'8_MP'!#REF!</f>
        <v>#REF!</v>
      </c>
      <c r="AN336" s="324" t="e">
        <f>+'8_MP'!#REF!</f>
        <v>#REF!</v>
      </c>
      <c r="AO336" s="324" t="e">
        <f>+'8_MP'!#REF!</f>
        <v>#REF!</v>
      </c>
      <c r="AP336" s="324" t="e">
        <f>+'8_MP'!#REF!</f>
        <v>#REF!</v>
      </c>
      <c r="AQ336" s="324" t="e">
        <f>+'8_MP'!#REF!</f>
        <v>#REF!</v>
      </c>
      <c r="AR336" s="324" t="e">
        <f>+'8_MP'!#REF!</f>
        <v>#REF!</v>
      </c>
      <c r="AS336" s="324" t="e">
        <f>+'8_MP'!#REF!</f>
        <v>#REF!</v>
      </c>
      <c r="AT336" s="324" t="e">
        <f>+'8_MP'!#REF!</f>
        <v>#REF!</v>
      </c>
      <c r="AU336" s="324" t="e">
        <f>+'8_MP'!#REF!</f>
        <v>#REF!</v>
      </c>
    </row>
    <row r="337" spans="1:47" ht="14.25" customHeight="1" outlineLevel="1" x14ac:dyDescent="0.35">
      <c r="A337" s="89" t="e">
        <f>+'8_MP'!#REF!</f>
        <v>#REF!</v>
      </c>
      <c r="B337" s="91" t="e">
        <f>+'8_MP'!#REF!</f>
        <v>#REF!</v>
      </c>
      <c r="C337" s="98" t="e">
        <f>+'8_MP'!#REF!</f>
        <v>#REF!</v>
      </c>
      <c r="D337" s="98"/>
      <c r="E337" s="98"/>
      <c r="F337" s="98"/>
      <c r="G337" s="98"/>
      <c r="H337" s="98"/>
      <c r="I337" s="98"/>
      <c r="J337" s="98">
        <f t="shared" si="218"/>
        <v>0</v>
      </c>
      <c r="K337" s="98"/>
      <c r="L337" s="98"/>
      <c r="M337" s="98"/>
      <c r="N337" s="98"/>
      <c r="O337" s="98"/>
      <c r="P337" s="98"/>
      <c r="Q337" s="98"/>
      <c r="R337" s="98"/>
      <c r="S337" s="98"/>
      <c r="T337" s="98"/>
      <c r="U337" s="98"/>
      <c r="V337" s="98"/>
      <c r="W337" s="98">
        <f t="shared" si="230"/>
        <v>0</v>
      </c>
      <c r="X337" s="98" t="e">
        <f>+'8_MP'!#REF!</f>
        <v>#REF!</v>
      </c>
      <c r="Y337" s="98" t="e">
        <f>+'8_MP'!#REF!</f>
        <v>#REF!</v>
      </c>
      <c r="Z337" s="98" t="e">
        <f>+'8_MP'!#REF!</f>
        <v>#REF!</v>
      </c>
      <c r="AA337" s="98" t="e">
        <f>+'8_MP'!#REF!</f>
        <v>#REF!</v>
      </c>
      <c r="AB337" s="98" t="e">
        <f>+'8_MP'!#REF!</f>
        <v>#REF!</v>
      </c>
      <c r="AC337" s="98" t="e">
        <f>+'8_MP'!#REF!</f>
        <v>#REF!</v>
      </c>
      <c r="AE337" s="98" t="e">
        <f>+'8_MP'!#REF!</f>
        <v>#REF!</v>
      </c>
      <c r="AF337" s="98" t="e">
        <f>+'8_MP'!#REF!</f>
        <v>#REF!</v>
      </c>
      <c r="AG337" s="98" t="e">
        <f>+'8_MP'!#REF!</f>
        <v>#REF!</v>
      </c>
      <c r="AH337" s="98" t="e">
        <f>+'8_MP'!#REF!</f>
        <v>#REF!</v>
      </c>
      <c r="AI337" s="98" t="e">
        <f>+'8_MP'!#REF!</f>
        <v>#REF!</v>
      </c>
      <c r="AJ337" s="98" t="e">
        <f>+'8_MP'!#REF!</f>
        <v>#REF!</v>
      </c>
      <c r="AK337" s="98" t="e">
        <f>+'8_MP'!#REF!</f>
        <v>#REF!</v>
      </c>
      <c r="AL337" s="98" t="e">
        <f>+'8_MP'!#REF!</f>
        <v>#REF!</v>
      </c>
      <c r="AN337" s="98" t="e">
        <f>+'8_MP'!#REF!</f>
        <v>#REF!</v>
      </c>
      <c r="AO337" s="98" t="e">
        <f>+'8_MP'!#REF!</f>
        <v>#REF!</v>
      </c>
      <c r="AP337" s="98" t="e">
        <f>+'8_MP'!#REF!</f>
        <v>#REF!</v>
      </c>
      <c r="AQ337" s="98" t="e">
        <f>+'8_MP'!#REF!</f>
        <v>#REF!</v>
      </c>
      <c r="AR337" s="98" t="e">
        <f>+'8_MP'!#REF!</f>
        <v>#REF!</v>
      </c>
      <c r="AS337" s="98" t="e">
        <f>+'8_MP'!#REF!</f>
        <v>#REF!</v>
      </c>
      <c r="AT337" s="98" t="e">
        <f>+'8_MP'!#REF!</f>
        <v>#REF!</v>
      </c>
      <c r="AU337" s="98" t="e">
        <f>+'8_MP'!#REF!</f>
        <v>#REF!</v>
      </c>
    </row>
    <row r="338" spans="1:47" ht="14.25" customHeight="1" outlineLevel="1" x14ac:dyDescent="0.35">
      <c r="A338" s="89" t="e">
        <f>+'8_MP'!#REF!</f>
        <v>#REF!</v>
      </c>
      <c r="B338" s="91" t="e">
        <f>+'8_MP'!#REF!</f>
        <v>#REF!</v>
      </c>
      <c r="C338" s="98" t="e">
        <f>+'8_MP'!#REF!</f>
        <v>#REF!</v>
      </c>
      <c r="D338" s="98"/>
      <c r="E338" s="98"/>
      <c r="F338" s="98"/>
      <c r="G338" s="98"/>
      <c r="H338" s="98"/>
      <c r="I338" s="98"/>
      <c r="J338" s="98">
        <f t="shared" si="218"/>
        <v>0</v>
      </c>
      <c r="K338" s="98"/>
      <c r="L338" s="98"/>
      <c r="M338" s="98"/>
      <c r="N338" s="98"/>
      <c r="O338" s="98"/>
      <c r="P338" s="98"/>
      <c r="Q338" s="98"/>
      <c r="R338" s="98"/>
      <c r="S338" s="98"/>
      <c r="T338" s="98"/>
      <c r="U338" s="98"/>
      <c r="V338" s="98"/>
      <c r="W338" s="98">
        <f t="shared" si="230"/>
        <v>0</v>
      </c>
      <c r="X338" s="98" t="e">
        <f>+'8_MP'!#REF!</f>
        <v>#REF!</v>
      </c>
      <c r="Y338" s="98" t="e">
        <f>+'8_MP'!#REF!</f>
        <v>#REF!</v>
      </c>
      <c r="Z338" s="98" t="e">
        <f>+'8_MP'!#REF!</f>
        <v>#REF!</v>
      </c>
      <c r="AA338" s="98" t="e">
        <f>+'8_MP'!#REF!</f>
        <v>#REF!</v>
      </c>
      <c r="AB338" s="98" t="e">
        <f>+'8_MP'!#REF!</f>
        <v>#REF!</v>
      </c>
      <c r="AC338" s="98" t="e">
        <f>+'8_MP'!#REF!</f>
        <v>#REF!</v>
      </c>
      <c r="AE338" s="98" t="e">
        <f>+'8_MP'!#REF!</f>
        <v>#REF!</v>
      </c>
      <c r="AF338" s="98" t="e">
        <f>+'8_MP'!#REF!</f>
        <v>#REF!</v>
      </c>
      <c r="AG338" s="98" t="e">
        <f>+'8_MP'!#REF!</f>
        <v>#REF!</v>
      </c>
      <c r="AH338" s="98" t="e">
        <f>+'8_MP'!#REF!</f>
        <v>#REF!</v>
      </c>
      <c r="AI338" s="98" t="e">
        <f>+'8_MP'!#REF!</f>
        <v>#REF!</v>
      </c>
      <c r="AJ338" s="98" t="e">
        <f>+'8_MP'!#REF!</f>
        <v>#REF!</v>
      </c>
      <c r="AK338" s="98" t="e">
        <f>+'8_MP'!#REF!</f>
        <v>#REF!</v>
      </c>
      <c r="AL338" s="98" t="e">
        <f>+'8_MP'!#REF!</f>
        <v>#REF!</v>
      </c>
      <c r="AN338" s="98" t="e">
        <f>+'8_MP'!#REF!</f>
        <v>#REF!</v>
      </c>
      <c r="AO338" s="98" t="e">
        <f>+'8_MP'!#REF!</f>
        <v>#REF!</v>
      </c>
      <c r="AP338" s="98" t="e">
        <f>+'8_MP'!#REF!</f>
        <v>#REF!</v>
      </c>
      <c r="AQ338" s="98" t="e">
        <f>+'8_MP'!#REF!</f>
        <v>#REF!</v>
      </c>
      <c r="AR338" s="98" t="e">
        <f>+'8_MP'!#REF!</f>
        <v>#REF!</v>
      </c>
      <c r="AS338" s="98" t="e">
        <f>+'8_MP'!#REF!</f>
        <v>#REF!</v>
      </c>
      <c r="AT338" s="98" t="e">
        <f>+'8_MP'!#REF!</f>
        <v>#REF!</v>
      </c>
      <c r="AU338" s="98" t="e">
        <f>+'8_MP'!#REF!</f>
        <v>#REF!</v>
      </c>
    </row>
    <row r="339" spans="1:47" ht="14.25" customHeight="1" outlineLevel="1" x14ac:dyDescent="0.35">
      <c r="A339" s="326" t="e">
        <f>+'8_MP'!#REF!</f>
        <v>#REF!</v>
      </c>
      <c r="B339" s="327" t="e">
        <f>+'8_MP'!#REF!</f>
        <v>#REF!</v>
      </c>
      <c r="C339" s="328" t="e">
        <f>+'8_MP'!#REF!</f>
        <v>#REF!</v>
      </c>
      <c r="D339" s="328">
        <f t="shared" ref="D339:I339" si="233">+D340+D347</f>
        <v>0</v>
      </c>
      <c r="E339" s="328">
        <f t="shared" si="233"/>
        <v>0</v>
      </c>
      <c r="F339" s="328">
        <f t="shared" si="233"/>
        <v>0</v>
      </c>
      <c r="G339" s="328">
        <f t="shared" si="233"/>
        <v>0</v>
      </c>
      <c r="H339" s="328">
        <f t="shared" si="233"/>
        <v>0</v>
      </c>
      <c r="I339" s="328">
        <f t="shared" si="233"/>
        <v>0</v>
      </c>
      <c r="J339" s="328">
        <f t="shared" si="218"/>
        <v>0</v>
      </c>
      <c r="K339" s="328">
        <f t="shared" ref="K339:V339" si="234">+K340+K347</f>
        <v>0</v>
      </c>
      <c r="L339" s="328">
        <f t="shared" si="234"/>
        <v>0</v>
      </c>
      <c r="M339" s="328">
        <f t="shared" si="234"/>
        <v>0</v>
      </c>
      <c r="N339" s="328">
        <f t="shared" si="234"/>
        <v>0</v>
      </c>
      <c r="O339" s="328">
        <f t="shared" si="234"/>
        <v>0</v>
      </c>
      <c r="P339" s="328">
        <f t="shared" si="234"/>
        <v>0</v>
      </c>
      <c r="Q339" s="328">
        <f t="shared" si="234"/>
        <v>0</v>
      </c>
      <c r="R339" s="328">
        <f t="shared" si="234"/>
        <v>0</v>
      </c>
      <c r="S339" s="328">
        <f t="shared" si="234"/>
        <v>0</v>
      </c>
      <c r="T339" s="328">
        <f t="shared" si="234"/>
        <v>0</v>
      </c>
      <c r="U339" s="328">
        <f t="shared" si="234"/>
        <v>0</v>
      </c>
      <c r="V339" s="328" t="e">
        <f t="shared" si="234"/>
        <v>#REF!</v>
      </c>
      <c r="W339" s="328" t="e">
        <f t="shared" si="230"/>
        <v>#REF!</v>
      </c>
      <c r="X339" s="328" t="e">
        <f>+'8_MP'!#REF!</f>
        <v>#REF!</v>
      </c>
      <c r="Y339" s="328" t="e">
        <f>+'8_MP'!#REF!</f>
        <v>#REF!</v>
      </c>
      <c r="Z339" s="328" t="e">
        <f>+'8_MP'!#REF!</f>
        <v>#REF!</v>
      </c>
      <c r="AA339" s="328" t="e">
        <f>+'8_MP'!#REF!</f>
        <v>#REF!</v>
      </c>
      <c r="AB339" s="328" t="e">
        <f>+'8_MP'!#REF!</f>
        <v>#REF!</v>
      </c>
      <c r="AC339" s="328" t="e">
        <f>+'8_MP'!#REF!</f>
        <v>#REF!</v>
      </c>
      <c r="AE339" s="328" t="e">
        <f>+'8_MP'!#REF!</f>
        <v>#REF!</v>
      </c>
      <c r="AF339" s="328" t="e">
        <f>+'8_MP'!#REF!</f>
        <v>#REF!</v>
      </c>
      <c r="AG339" s="328" t="e">
        <f>+'8_MP'!#REF!</f>
        <v>#REF!</v>
      </c>
      <c r="AH339" s="328" t="e">
        <f>+'8_MP'!#REF!</f>
        <v>#REF!</v>
      </c>
      <c r="AI339" s="328" t="e">
        <f>+'8_MP'!#REF!</f>
        <v>#REF!</v>
      </c>
      <c r="AJ339" s="328" t="e">
        <f>+'8_MP'!#REF!</f>
        <v>#REF!</v>
      </c>
      <c r="AK339" s="328" t="e">
        <f>+'8_MP'!#REF!</f>
        <v>#REF!</v>
      </c>
      <c r="AL339" s="328" t="e">
        <f>+'8_MP'!#REF!</f>
        <v>#REF!</v>
      </c>
      <c r="AN339" s="328" t="e">
        <f>+'8_MP'!#REF!</f>
        <v>#REF!</v>
      </c>
      <c r="AO339" s="328" t="e">
        <f>+'8_MP'!#REF!</f>
        <v>#REF!</v>
      </c>
      <c r="AP339" s="328" t="e">
        <f>+'8_MP'!#REF!</f>
        <v>#REF!</v>
      </c>
      <c r="AQ339" s="328" t="e">
        <f>+'8_MP'!#REF!</f>
        <v>#REF!</v>
      </c>
      <c r="AR339" s="328" t="e">
        <f>+'8_MP'!#REF!</f>
        <v>#REF!</v>
      </c>
      <c r="AS339" s="328" t="e">
        <f>+'8_MP'!#REF!</f>
        <v>#REF!</v>
      </c>
      <c r="AT339" s="328" t="e">
        <f>+'8_MP'!#REF!</f>
        <v>#REF!</v>
      </c>
      <c r="AU339" s="328" t="e">
        <f>+'8_MP'!#REF!</f>
        <v>#REF!</v>
      </c>
    </row>
    <row r="340" spans="1:47" ht="14.25" customHeight="1" outlineLevel="1" x14ac:dyDescent="0.35">
      <c r="A340" s="322" t="e">
        <f>+'8_MP'!#REF!</f>
        <v>#REF!</v>
      </c>
      <c r="B340" s="323" t="e">
        <f>+'8_MP'!#REF!</f>
        <v>#REF!</v>
      </c>
      <c r="C340" s="336" t="e">
        <f>+'8_MP'!#REF!</f>
        <v>#REF!</v>
      </c>
      <c r="D340" s="324">
        <f t="shared" ref="D340:I340" si="235">SUM(D341:D346)</f>
        <v>0</v>
      </c>
      <c r="E340" s="324">
        <f t="shared" si="235"/>
        <v>0</v>
      </c>
      <c r="F340" s="324">
        <f t="shared" si="235"/>
        <v>0</v>
      </c>
      <c r="G340" s="324">
        <f t="shared" si="235"/>
        <v>0</v>
      </c>
      <c r="H340" s="324">
        <f t="shared" si="235"/>
        <v>0</v>
      </c>
      <c r="I340" s="324">
        <f t="shared" si="235"/>
        <v>0</v>
      </c>
      <c r="J340" s="324">
        <f t="shared" si="218"/>
        <v>0</v>
      </c>
      <c r="K340" s="324">
        <f t="shared" ref="K340:V340" si="236">SUM(K341:K346)</f>
        <v>0</v>
      </c>
      <c r="L340" s="324">
        <f t="shared" si="236"/>
        <v>0</v>
      </c>
      <c r="M340" s="324">
        <f t="shared" si="236"/>
        <v>0</v>
      </c>
      <c r="N340" s="324">
        <f t="shared" si="236"/>
        <v>0</v>
      </c>
      <c r="O340" s="324">
        <f t="shared" si="236"/>
        <v>0</v>
      </c>
      <c r="P340" s="324">
        <f t="shared" si="236"/>
        <v>0</v>
      </c>
      <c r="Q340" s="324">
        <f t="shared" si="236"/>
        <v>0</v>
      </c>
      <c r="R340" s="324">
        <f t="shared" si="236"/>
        <v>0</v>
      </c>
      <c r="S340" s="324">
        <f t="shared" si="236"/>
        <v>0</v>
      </c>
      <c r="T340" s="324">
        <f t="shared" si="236"/>
        <v>0</v>
      </c>
      <c r="U340" s="324">
        <f t="shared" si="236"/>
        <v>0</v>
      </c>
      <c r="V340" s="324" t="e">
        <f t="shared" si="236"/>
        <v>#REF!</v>
      </c>
      <c r="W340" s="324" t="e">
        <f t="shared" si="230"/>
        <v>#REF!</v>
      </c>
      <c r="X340" s="324" t="e">
        <f>+'8_MP'!#REF!</f>
        <v>#REF!</v>
      </c>
      <c r="Y340" s="324" t="e">
        <f>+'8_MP'!#REF!</f>
        <v>#REF!</v>
      </c>
      <c r="Z340" s="324" t="e">
        <f>+'8_MP'!#REF!</f>
        <v>#REF!</v>
      </c>
      <c r="AA340" s="324" t="e">
        <f>+'8_MP'!#REF!</f>
        <v>#REF!</v>
      </c>
      <c r="AB340" s="324" t="e">
        <f>+'8_MP'!#REF!</f>
        <v>#REF!</v>
      </c>
      <c r="AC340" s="324" t="e">
        <f>+'8_MP'!#REF!</f>
        <v>#REF!</v>
      </c>
      <c r="AE340" s="324" t="e">
        <f>+'8_MP'!#REF!</f>
        <v>#REF!</v>
      </c>
      <c r="AF340" s="324" t="e">
        <f>+'8_MP'!#REF!</f>
        <v>#REF!</v>
      </c>
      <c r="AG340" s="324" t="e">
        <f>+'8_MP'!#REF!</f>
        <v>#REF!</v>
      </c>
      <c r="AH340" s="324" t="e">
        <f>+'8_MP'!#REF!</f>
        <v>#REF!</v>
      </c>
      <c r="AI340" s="324" t="e">
        <f>+'8_MP'!#REF!</f>
        <v>#REF!</v>
      </c>
      <c r="AJ340" s="324" t="e">
        <f>+'8_MP'!#REF!</f>
        <v>#REF!</v>
      </c>
      <c r="AK340" s="324" t="e">
        <f>+'8_MP'!#REF!</f>
        <v>#REF!</v>
      </c>
      <c r="AL340" s="324" t="e">
        <f>+'8_MP'!#REF!</f>
        <v>#REF!</v>
      </c>
      <c r="AN340" s="324" t="e">
        <f>+'8_MP'!#REF!</f>
        <v>#REF!</v>
      </c>
      <c r="AO340" s="324" t="e">
        <f>+'8_MP'!#REF!</f>
        <v>#REF!</v>
      </c>
      <c r="AP340" s="324" t="e">
        <f>+'8_MP'!#REF!</f>
        <v>#REF!</v>
      </c>
      <c r="AQ340" s="324" t="e">
        <f>+'8_MP'!#REF!</f>
        <v>#REF!</v>
      </c>
      <c r="AR340" s="324" t="e">
        <f>+'8_MP'!#REF!</f>
        <v>#REF!</v>
      </c>
      <c r="AS340" s="324" t="e">
        <f>+'8_MP'!#REF!</f>
        <v>#REF!</v>
      </c>
      <c r="AT340" s="324" t="e">
        <f>+'8_MP'!#REF!</f>
        <v>#REF!</v>
      </c>
      <c r="AU340" s="324" t="e">
        <f>+'8_MP'!#REF!</f>
        <v>#REF!</v>
      </c>
    </row>
    <row r="341" spans="1:47" ht="14.25" customHeight="1" outlineLevel="1" x14ac:dyDescent="0.35">
      <c r="A341" s="89" t="e">
        <f>+'8_MP'!#REF!</f>
        <v>#REF!</v>
      </c>
      <c r="B341" s="91" t="e">
        <f>+'8_MP'!#REF!</f>
        <v>#REF!</v>
      </c>
      <c r="C341" s="98" t="e">
        <f>+'8_MP'!#REF!</f>
        <v>#REF!</v>
      </c>
      <c r="D341" s="98"/>
      <c r="E341" s="98"/>
      <c r="F341" s="98"/>
      <c r="G341" s="98"/>
      <c r="H341" s="98"/>
      <c r="I341" s="98"/>
      <c r="J341" s="98">
        <f t="shared" si="218"/>
        <v>0</v>
      </c>
      <c r="K341" s="98"/>
      <c r="L341" s="98"/>
      <c r="M341" s="98"/>
      <c r="N341" s="98"/>
      <c r="O341" s="98"/>
      <c r="P341" s="98"/>
      <c r="Q341" s="98"/>
      <c r="R341" s="98"/>
      <c r="S341" s="98"/>
      <c r="T341" s="98"/>
      <c r="U341" s="98"/>
      <c r="V341" s="98" t="e">
        <f>+$C$341*40%</f>
        <v>#REF!</v>
      </c>
      <c r="W341" s="98" t="e">
        <f t="shared" si="230"/>
        <v>#REF!</v>
      </c>
      <c r="X341" s="98" t="e">
        <f>+'8_MP'!#REF!</f>
        <v>#REF!</v>
      </c>
      <c r="Y341" s="98" t="e">
        <f>+'8_MP'!#REF!</f>
        <v>#REF!</v>
      </c>
      <c r="Z341" s="98" t="e">
        <f>+'8_MP'!#REF!</f>
        <v>#REF!</v>
      </c>
      <c r="AA341" s="98" t="e">
        <f>+'8_MP'!#REF!</f>
        <v>#REF!</v>
      </c>
      <c r="AB341" s="98" t="e">
        <f>+'8_MP'!#REF!</f>
        <v>#REF!</v>
      </c>
      <c r="AC341" s="98" t="e">
        <f>+'8_MP'!#REF!</f>
        <v>#REF!</v>
      </c>
      <c r="AE341" s="98" t="e">
        <f>+'8_MP'!#REF!</f>
        <v>#REF!</v>
      </c>
      <c r="AF341" s="98" t="e">
        <f>+'8_MP'!#REF!</f>
        <v>#REF!</v>
      </c>
      <c r="AG341" s="98" t="e">
        <f>+'8_MP'!#REF!</f>
        <v>#REF!</v>
      </c>
      <c r="AH341" s="98" t="e">
        <f>+'8_MP'!#REF!</f>
        <v>#REF!</v>
      </c>
      <c r="AI341" s="98" t="e">
        <f>+'8_MP'!#REF!</f>
        <v>#REF!</v>
      </c>
      <c r="AJ341" s="98" t="e">
        <f>+'8_MP'!#REF!</f>
        <v>#REF!</v>
      </c>
      <c r="AK341" s="98" t="e">
        <f>+'8_MP'!#REF!</f>
        <v>#REF!</v>
      </c>
      <c r="AL341" s="98" t="e">
        <f>+'8_MP'!#REF!</f>
        <v>#REF!</v>
      </c>
      <c r="AN341" s="98" t="e">
        <f>+'8_MP'!#REF!</f>
        <v>#REF!</v>
      </c>
      <c r="AO341" s="98" t="e">
        <f>+'8_MP'!#REF!</f>
        <v>#REF!</v>
      </c>
      <c r="AP341" s="98" t="e">
        <f>+'8_MP'!#REF!</f>
        <v>#REF!</v>
      </c>
      <c r="AQ341" s="98" t="e">
        <f>+'8_MP'!#REF!</f>
        <v>#REF!</v>
      </c>
      <c r="AR341" s="98" t="e">
        <f>+'8_MP'!#REF!</f>
        <v>#REF!</v>
      </c>
      <c r="AS341" s="98" t="e">
        <f>+'8_MP'!#REF!</f>
        <v>#REF!</v>
      </c>
      <c r="AT341" s="98" t="e">
        <f>+'8_MP'!#REF!</f>
        <v>#REF!</v>
      </c>
      <c r="AU341" s="98" t="e">
        <f>+'8_MP'!#REF!</f>
        <v>#REF!</v>
      </c>
    </row>
    <row r="342" spans="1:47" ht="14.25" customHeight="1" outlineLevel="1" x14ac:dyDescent="0.35">
      <c r="A342" s="89" t="e">
        <f>+'8_MP'!#REF!</f>
        <v>#REF!</v>
      </c>
      <c r="B342" s="91" t="e">
        <f>+'8_MP'!#REF!</f>
        <v>#REF!</v>
      </c>
      <c r="C342" s="98" t="e">
        <f>+'8_MP'!#REF!</f>
        <v>#REF!</v>
      </c>
      <c r="D342" s="98"/>
      <c r="E342" s="98"/>
      <c r="F342" s="98"/>
      <c r="G342" s="98"/>
      <c r="H342" s="98"/>
      <c r="I342" s="98"/>
      <c r="J342" s="98">
        <f t="shared" si="218"/>
        <v>0</v>
      </c>
      <c r="K342" s="98"/>
      <c r="L342" s="98"/>
      <c r="M342" s="98"/>
      <c r="N342" s="98"/>
      <c r="O342" s="98"/>
      <c r="P342" s="98"/>
      <c r="Q342" s="98"/>
      <c r="R342" s="98"/>
      <c r="S342" s="98"/>
      <c r="T342" s="98"/>
      <c r="U342" s="98"/>
      <c r="V342" s="98" t="e">
        <f>+$C$342*40%</f>
        <v>#REF!</v>
      </c>
      <c r="W342" s="98" t="e">
        <f t="shared" si="230"/>
        <v>#REF!</v>
      </c>
      <c r="X342" s="98" t="e">
        <f>+'8_MP'!#REF!</f>
        <v>#REF!</v>
      </c>
      <c r="Y342" s="98" t="e">
        <f>+'8_MP'!#REF!</f>
        <v>#REF!</v>
      </c>
      <c r="Z342" s="98" t="e">
        <f>+'8_MP'!#REF!</f>
        <v>#REF!</v>
      </c>
      <c r="AA342" s="98" t="e">
        <f>+'8_MP'!#REF!</f>
        <v>#REF!</v>
      </c>
      <c r="AB342" s="98" t="e">
        <f>+'8_MP'!#REF!</f>
        <v>#REF!</v>
      </c>
      <c r="AC342" s="98" t="e">
        <f>+'8_MP'!#REF!</f>
        <v>#REF!</v>
      </c>
      <c r="AE342" s="98" t="e">
        <f>+'8_MP'!#REF!</f>
        <v>#REF!</v>
      </c>
      <c r="AF342" s="98" t="e">
        <f>+'8_MP'!#REF!</f>
        <v>#REF!</v>
      </c>
      <c r="AG342" s="98" t="e">
        <f>+'8_MP'!#REF!</f>
        <v>#REF!</v>
      </c>
      <c r="AH342" s="98" t="e">
        <f>+'8_MP'!#REF!</f>
        <v>#REF!</v>
      </c>
      <c r="AI342" s="98" t="e">
        <f>+'8_MP'!#REF!</f>
        <v>#REF!</v>
      </c>
      <c r="AJ342" s="98" t="e">
        <f>+'8_MP'!#REF!</f>
        <v>#REF!</v>
      </c>
      <c r="AK342" s="98" t="e">
        <f>+'8_MP'!#REF!</f>
        <v>#REF!</v>
      </c>
      <c r="AL342" s="98" t="e">
        <f>+'8_MP'!#REF!</f>
        <v>#REF!</v>
      </c>
      <c r="AN342" s="98" t="e">
        <f>+'8_MP'!#REF!</f>
        <v>#REF!</v>
      </c>
      <c r="AO342" s="98" t="e">
        <f>+'8_MP'!#REF!</f>
        <v>#REF!</v>
      </c>
      <c r="AP342" s="98" t="e">
        <f>+'8_MP'!#REF!</f>
        <v>#REF!</v>
      </c>
      <c r="AQ342" s="98" t="e">
        <f>+'8_MP'!#REF!</f>
        <v>#REF!</v>
      </c>
      <c r="AR342" s="98" t="e">
        <f>+'8_MP'!#REF!</f>
        <v>#REF!</v>
      </c>
      <c r="AS342" s="98" t="e">
        <f>+'8_MP'!#REF!</f>
        <v>#REF!</v>
      </c>
      <c r="AT342" s="98" t="e">
        <f>+'8_MP'!#REF!</f>
        <v>#REF!</v>
      </c>
      <c r="AU342" s="98" t="e">
        <f>+'8_MP'!#REF!</f>
        <v>#REF!</v>
      </c>
    </row>
    <row r="343" spans="1:47" ht="14.25" customHeight="1" outlineLevel="1" x14ac:dyDescent="0.35">
      <c r="A343" s="89" t="e">
        <f>+'8_MP'!#REF!</f>
        <v>#REF!</v>
      </c>
      <c r="B343" s="91" t="e">
        <f>+'8_MP'!#REF!</f>
        <v>#REF!</v>
      </c>
      <c r="C343" s="98" t="e">
        <f>+'8_MP'!#REF!</f>
        <v>#REF!</v>
      </c>
      <c r="D343" s="98"/>
      <c r="E343" s="98"/>
      <c r="F343" s="98"/>
      <c r="G343" s="98"/>
      <c r="H343" s="98"/>
      <c r="I343" s="98"/>
      <c r="J343" s="98">
        <f t="shared" si="218"/>
        <v>0</v>
      </c>
      <c r="K343" s="98"/>
      <c r="L343" s="98"/>
      <c r="M343" s="98"/>
      <c r="N343" s="98"/>
      <c r="O343" s="98"/>
      <c r="P343" s="98"/>
      <c r="Q343" s="98"/>
      <c r="R343" s="98"/>
      <c r="S343" s="98"/>
      <c r="T343" s="98"/>
      <c r="U343" s="98"/>
      <c r="V343" s="98" t="e">
        <f>+$C$343*40%</f>
        <v>#REF!</v>
      </c>
      <c r="W343" s="98" t="e">
        <f t="shared" si="230"/>
        <v>#REF!</v>
      </c>
      <c r="X343" s="98" t="e">
        <f>+'8_MP'!#REF!</f>
        <v>#REF!</v>
      </c>
      <c r="Y343" s="98" t="e">
        <f>+'8_MP'!#REF!</f>
        <v>#REF!</v>
      </c>
      <c r="Z343" s="98" t="e">
        <f>+'8_MP'!#REF!</f>
        <v>#REF!</v>
      </c>
      <c r="AA343" s="98" t="e">
        <f>+'8_MP'!#REF!</f>
        <v>#REF!</v>
      </c>
      <c r="AB343" s="98" t="e">
        <f>+'8_MP'!#REF!</f>
        <v>#REF!</v>
      </c>
      <c r="AC343" s="98" t="e">
        <f>+'8_MP'!#REF!</f>
        <v>#REF!</v>
      </c>
      <c r="AE343" s="98" t="e">
        <f>+'8_MP'!#REF!</f>
        <v>#REF!</v>
      </c>
      <c r="AF343" s="98" t="e">
        <f>+'8_MP'!#REF!</f>
        <v>#REF!</v>
      </c>
      <c r="AG343" s="98" t="e">
        <f>+'8_MP'!#REF!</f>
        <v>#REF!</v>
      </c>
      <c r="AH343" s="98" t="e">
        <f>+'8_MP'!#REF!</f>
        <v>#REF!</v>
      </c>
      <c r="AI343" s="98" t="e">
        <f>+'8_MP'!#REF!</f>
        <v>#REF!</v>
      </c>
      <c r="AJ343" s="98" t="e">
        <f>+'8_MP'!#REF!</f>
        <v>#REF!</v>
      </c>
      <c r="AK343" s="98" t="e">
        <f>+'8_MP'!#REF!</f>
        <v>#REF!</v>
      </c>
      <c r="AL343" s="98" t="e">
        <f>+'8_MP'!#REF!</f>
        <v>#REF!</v>
      </c>
      <c r="AN343" s="98" t="e">
        <f>+'8_MP'!#REF!</f>
        <v>#REF!</v>
      </c>
      <c r="AO343" s="98" t="e">
        <f>+'8_MP'!#REF!</f>
        <v>#REF!</v>
      </c>
      <c r="AP343" s="98" t="e">
        <f>+'8_MP'!#REF!</f>
        <v>#REF!</v>
      </c>
      <c r="AQ343" s="98" t="e">
        <f>+'8_MP'!#REF!</f>
        <v>#REF!</v>
      </c>
      <c r="AR343" s="98" t="e">
        <f>+'8_MP'!#REF!</f>
        <v>#REF!</v>
      </c>
      <c r="AS343" s="98" t="e">
        <f>+'8_MP'!#REF!</f>
        <v>#REF!</v>
      </c>
      <c r="AT343" s="98" t="e">
        <f>+'8_MP'!#REF!</f>
        <v>#REF!</v>
      </c>
      <c r="AU343" s="98" t="e">
        <f>+'8_MP'!#REF!</f>
        <v>#REF!</v>
      </c>
    </row>
    <row r="344" spans="1:47" ht="14.25" customHeight="1" outlineLevel="1" x14ac:dyDescent="0.35">
      <c r="A344" s="89" t="e">
        <f>+'8_MP'!#REF!</f>
        <v>#REF!</v>
      </c>
      <c r="B344" s="91" t="e">
        <f>+'8_MP'!#REF!</f>
        <v>#REF!</v>
      </c>
      <c r="C344" s="98" t="e">
        <f>+'8_MP'!#REF!</f>
        <v>#REF!</v>
      </c>
      <c r="D344" s="98"/>
      <c r="E344" s="98"/>
      <c r="F344" s="98"/>
      <c r="G344" s="98"/>
      <c r="H344" s="98"/>
      <c r="I344" s="98"/>
      <c r="J344" s="98">
        <f t="shared" si="218"/>
        <v>0</v>
      </c>
      <c r="K344" s="98"/>
      <c r="L344" s="98"/>
      <c r="M344" s="98"/>
      <c r="N344" s="98"/>
      <c r="O344" s="98"/>
      <c r="P344" s="98"/>
      <c r="Q344" s="98"/>
      <c r="R344" s="98"/>
      <c r="S344" s="98"/>
      <c r="T344" s="98"/>
      <c r="U344" s="98"/>
      <c r="V344" s="98" t="e">
        <f>+$C$344*40%</f>
        <v>#REF!</v>
      </c>
      <c r="W344" s="98" t="e">
        <f t="shared" si="230"/>
        <v>#REF!</v>
      </c>
      <c r="X344" s="98" t="e">
        <f>+'8_MP'!#REF!</f>
        <v>#REF!</v>
      </c>
      <c r="Y344" s="98" t="e">
        <f>+'8_MP'!#REF!</f>
        <v>#REF!</v>
      </c>
      <c r="Z344" s="98" t="e">
        <f>+'8_MP'!#REF!</f>
        <v>#REF!</v>
      </c>
      <c r="AA344" s="98" t="e">
        <f>+'8_MP'!#REF!</f>
        <v>#REF!</v>
      </c>
      <c r="AB344" s="98" t="e">
        <f>+'8_MP'!#REF!</f>
        <v>#REF!</v>
      </c>
      <c r="AC344" s="98" t="e">
        <f>+'8_MP'!#REF!</f>
        <v>#REF!</v>
      </c>
      <c r="AE344" s="98" t="e">
        <f>+'8_MP'!#REF!</f>
        <v>#REF!</v>
      </c>
      <c r="AF344" s="98" t="e">
        <f>+'8_MP'!#REF!</f>
        <v>#REF!</v>
      </c>
      <c r="AG344" s="98" t="e">
        <f>+'8_MP'!#REF!</f>
        <v>#REF!</v>
      </c>
      <c r="AH344" s="98" t="e">
        <f>+'8_MP'!#REF!</f>
        <v>#REF!</v>
      </c>
      <c r="AI344" s="98" t="e">
        <f>+'8_MP'!#REF!</f>
        <v>#REF!</v>
      </c>
      <c r="AJ344" s="98" t="e">
        <f>+'8_MP'!#REF!</f>
        <v>#REF!</v>
      </c>
      <c r="AK344" s="98" t="e">
        <f>+'8_MP'!#REF!</f>
        <v>#REF!</v>
      </c>
      <c r="AL344" s="98" t="e">
        <f>+'8_MP'!#REF!</f>
        <v>#REF!</v>
      </c>
      <c r="AN344" s="98" t="e">
        <f>+'8_MP'!#REF!</f>
        <v>#REF!</v>
      </c>
      <c r="AO344" s="98" t="e">
        <f>+'8_MP'!#REF!</f>
        <v>#REF!</v>
      </c>
      <c r="AP344" s="98" t="e">
        <f>+'8_MP'!#REF!</f>
        <v>#REF!</v>
      </c>
      <c r="AQ344" s="98" t="e">
        <f>+'8_MP'!#REF!</f>
        <v>#REF!</v>
      </c>
      <c r="AR344" s="98" t="e">
        <f>+'8_MP'!#REF!</f>
        <v>#REF!</v>
      </c>
      <c r="AS344" s="98" t="e">
        <f>+'8_MP'!#REF!</f>
        <v>#REF!</v>
      </c>
      <c r="AT344" s="98" t="e">
        <f>+'8_MP'!#REF!</f>
        <v>#REF!</v>
      </c>
      <c r="AU344" s="98" t="e">
        <f>+'8_MP'!#REF!</f>
        <v>#REF!</v>
      </c>
    </row>
    <row r="345" spans="1:47" ht="14.25" customHeight="1" outlineLevel="1" x14ac:dyDescent="0.35">
      <c r="A345" s="89" t="e">
        <f>+'8_MP'!#REF!</f>
        <v>#REF!</v>
      </c>
      <c r="B345" s="91" t="e">
        <f>+'8_MP'!#REF!</f>
        <v>#REF!</v>
      </c>
      <c r="C345" s="98" t="e">
        <f>+'8_MP'!#REF!</f>
        <v>#REF!</v>
      </c>
      <c r="D345" s="98"/>
      <c r="E345" s="98"/>
      <c r="F345" s="98"/>
      <c r="G345" s="98"/>
      <c r="H345" s="98"/>
      <c r="I345" s="98"/>
      <c r="J345" s="98">
        <f t="shared" si="218"/>
        <v>0</v>
      </c>
      <c r="K345" s="98"/>
      <c r="L345" s="98"/>
      <c r="M345" s="98"/>
      <c r="N345" s="98"/>
      <c r="O345" s="98"/>
      <c r="P345" s="98"/>
      <c r="Q345" s="98"/>
      <c r="R345" s="98"/>
      <c r="S345" s="98"/>
      <c r="T345" s="98"/>
      <c r="U345" s="98"/>
      <c r="V345" s="98" t="e">
        <f>+$C$345*40%</f>
        <v>#REF!</v>
      </c>
      <c r="W345" s="98" t="e">
        <f t="shared" si="230"/>
        <v>#REF!</v>
      </c>
      <c r="X345" s="98" t="e">
        <f>+'8_MP'!#REF!</f>
        <v>#REF!</v>
      </c>
      <c r="Y345" s="98" t="e">
        <f>+'8_MP'!#REF!</f>
        <v>#REF!</v>
      </c>
      <c r="Z345" s="98" t="e">
        <f>+'8_MP'!#REF!</f>
        <v>#REF!</v>
      </c>
      <c r="AA345" s="98" t="e">
        <f>+'8_MP'!#REF!</f>
        <v>#REF!</v>
      </c>
      <c r="AB345" s="98" t="e">
        <f>+'8_MP'!#REF!</f>
        <v>#REF!</v>
      </c>
      <c r="AC345" s="98" t="e">
        <f>+'8_MP'!#REF!</f>
        <v>#REF!</v>
      </c>
      <c r="AE345" s="98" t="e">
        <f>+'8_MP'!#REF!</f>
        <v>#REF!</v>
      </c>
      <c r="AF345" s="98" t="e">
        <f>+'8_MP'!#REF!</f>
        <v>#REF!</v>
      </c>
      <c r="AG345" s="98" t="e">
        <f>+'8_MP'!#REF!</f>
        <v>#REF!</v>
      </c>
      <c r="AH345" s="98" t="e">
        <f>+'8_MP'!#REF!</f>
        <v>#REF!</v>
      </c>
      <c r="AI345" s="98" t="e">
        <f>+'8_MP'!#REF!</f>
        <v>#REF!</v>
      </c>
      <c r="AJ345" s="98" t="e">
        <f>+'8_MP'!#REF!</f>
        <v>#REF!</v>
      </c>
      <c r="AK345" s="98" t="e">
        <f>+'8_MP'!#REF!</f>
        <v>#REF!</v>
      </c>
      <c r="AL345" s="98" t="e">
        <f>+'8_MP'!#REF!</f>
        <v>#REF!</v>
      </c>
      <c r="AN345" s="98" t="e">
        <f>+'8_MP'!#REF!</f>
        <v>#REF!</v>
      </c>
      <c r="AO345" s="98" t="e">
        <f>+'8_MP'!#REF!</f>
        <v>#REF!</v>
      </c>
      <c r="AP345" s="98" t="e">
        <f>+'8_MP'!#REF!</f>
        <v>#REF!</v>
      </c>
      <c r="AQ345" s="98" t="e">
        <f>+'8_MP'!#REF!</f>
        <v>#REF!</v>
      </c>
      <c r="AR345" s="98" t="e">
        <f>+'8_MP'!#REF!</f>
        <v>#REF!</v>
      </c>
      <c r="AS345" s="98" t="e">
        <f>+'8_MP'!#REF!</f>
        <v>#REF!</v>
      </c>
      <c r="AT345" s="98" t="e">
        <f>+'8_MP'!#REF!</f>
        <v>#REF!</v>
      </c>
      <c r="AU345" s="98" t="e">
        <f>+'8_MP'!#REF!</f>
        <v>#REF!</v>
      </c>
    </row>
    <row r="346" spans="1:47" ht="14.25" customHeight="1" outlineLevel="1" x14ac:dyDescent="0.35">
      <c r="A346" s="89" t="e">
        <f>+'8_MP'!#REF!</f>
        <v>#REF!</v>
      </c>
      <c r="B346" s="91" t="e">
        <f>+'8_MP'!#REF!</f>
        <v>#REF!</v>
      </c>
      <c r="C346" s="98" t="e">
        <f>+'8_MP'!#REF!</f>
        <v>#REF!</v>
      </c>
      <c r="D346" s="98"/>
      <c r="E346" s="98"/>
      <c r="F346" s="98"/>
      <c r="G346" s="98"/>
      <c r="H346" s="98"/>
      <c r="I346" s="98"/>
      <c r="J346" s="98">
        <f t="shared" ref="J346:J375" si="237">SUM(D346:I346)</f>
        <v>0</v>
      </c>
      <c r="K346" s="98"/>
      <c r="L346" s="98"/>
      <c r="M346" s="98"/>
      <c r="N346" s="98"/>
      <c r="O346" s="98"/>
      <c r="P346" s="98"/>
      <c r="Q346" s="98"/>
      <c r="R346" s="98"/>
      <c r="S346" s="98"/>
      <c r="T346" s="98"/>
      <c r="U346" s="98"/>
      <c r="V346" s="98" t="e">
        <f>+$C$346*40%</f>
        <v>#REF!</v>
      </c>
      <c r="W346" s="98" t="e">
        <f t="shared" si="230"/>
        <v>#REF!</v>
      </c>
      <c r="X346" s="98" t="e">
        <f>+'8_MP'!#REF!</f>
        <v>#REF!</v>
      </c>
      <c r="Y346" s="98" t="e">
        <f>+'8_MP'!#REF!</f>
        <v>#REF!</v>
      </c>
      <c r="Z346" s="98" t="e">
        <f>+'8_MP'!#REF!</f>
        <v>#REF!</v>
      </c>
      <c r="AA346" s="98" t="e">
        <f>+'8_MP'!#REF!</f>
        <v>#REF!</v>
      </c>
      <c r="AB346" s="98" t="e">
        <f>+'8_MP'!#REF!</f>
        <v>#REF!</v>
      </c>
      <c r="AC346" s="98" t="e">
        <f>+'8_MP'!#REF!</f>
        <v>#REF!</v>
      </c>
      <c r="AE346" s="98" t="e">
        <f>+'8_MP'!#REF!</f>
        <v>#REF!</v>
      </c>
      <c r="AF346" s="98" t="e">
        <f>+'8_MP'!#REF!</f>
        <v>#REF!</v>
      </c>
      <c r="AG346" s="98" t="e">
        <f>+'8_MP'!#REF!</f>
        <v>#REF!</v>
      </c>
      <c r="AH346" s="98" t="e">
        <f>+'8_MP'!#REF!</f>
        <v>#REF!</v>
      </c>
      <c r="AI346" s="98" t="e">
        <f>+'8_MP'!#REF!</f>
        <v>#REF!</v>
      </c>
      <c r="AJ346" s="98" t="e">
        <f>+'8_MP'!#REF!</f>
        <v>#REF!</v>
      </c>
      <c r="AK346" s="98" t="e">
        <f>+'8_MP'!#REF!</f>
        <v>#REF!</v>
      </c>
      <c r="AL346" s="98" t="e">
        <f>+'8_MP'!#REF!</f>
        <v>#REF!</v>
      </c>
      <c r="AN346" s="98" t="e">
        <f>+'8_MP'!#REF!</f>
        <v>#REF!</v>
      </c>
      <c r="AO346" s="98" t="e">
        <f>+'8_MP'!#REF!</f>
        <v>#REF!</v>
      </c>
      <c r="AP346" s="98" t="e">
        <f>+'8_MP'!#REF!</f>
        <v>#REF!</v>
      </c>
      <c r="AQ346" s="98" t="e">
        <f>+'8_MP'!#REF!</f>
        <v>#REF!</v>
      </c>
      <c r="AR346" s="98" t="e">
        <f>+'8_MP'!#REF!</f>
        <v>#REF!</v>
      </c>
      <c r="AS346" s="98" t="e">
        <f>+'8_MP'!#REF!</f>
        <v>#REF!</v>
      </c>
      <c r="AT346" s="98" t="e">
        <f>+'8_MP'!#REF!</f>
        <v>#REF!</v>
      </c>
      <c r="AU346" s="98" t="e">
        <f>+'8_MP'!#REF!</f>
        <v>#REF!</v>
      </c>
    </row>
    <row r="347" spans="1:47" ht="14.25" customHeight="1" outlineLevel="1" x14ac:dyDescent="0.35">
      <c r="A347" s="322" t="e">
        <f>+'8_MP'!#REF!</f>
        <v>#REF!</v>
      </c>
      <c r="B347" s="323" t="e">
        <f>+'8_MP'!#REF!</f>
        <v>#REF!</v>
      </c>
      <c r="C347" s="336" t="e">
        <f>+'8_MP'!#REF!</f>
        <v>#REF!</v>
      </c>
      <c r="D347" s="324">
        <f t="shared" ref="D347:I347" si="238">SUM(D348:D349)</f>
        <v>0</v>
      </c>
      <c r="E347" s="324">
        <f t="shared" si="238"/>
        <v>0</v>
      </c>
      <c r="F347" s="324">
        <f t="shared" si="238"/>
        <v>0</v>
      </c>
      <c r="G347" s="324">
        <f t="shared" si="238"/>
        <v>0</v>
      </c>
      <c r="H347" s="324">
        <f t="shared" si="238"/>
        <v>0</v>
      </c>
      <c r="I347" s="324">
        <f t="shared" si="238"/>
        <v>0</v>
      </c>
      <c r="J347" s="324">
        <f t="shared" si="237"/>
        <v>0</v>
      </c>
      <c r="K347" s="324">
        <f t="shared" ref="K347:V347" si="239">SUM(K348:K349)</f>
        <v>0</v>
      </c>
      <c r="L347" s="324">
        <f t="shared" si="239"/>
        <v>0</v>
      </c>
      <c r="M347" s="324">
        <f t="shared" si="239"/>
        <v>0</v>
      </c>
      <c r="N347" s="324">
        <f t="shared" si="239"/>
        <v>0</v>
      </c>
      <c r="O347" s="324">
        <f t="shared" si="239"/>
        <v>0</v>
      </c>
      <c r="P347" s="324">
        <f t="shared" si="239"/>
        <v>0</v>
      </c>
      <c r="Q347" s="324">
        <f t="shared" si="239"/>
        <v>0</v>
      </c>
      <c r="R347" s="324">
        <f t="shared" si="239"/>
        <v>0</v>
      </c>
      <c r="S347" s="324">
        <f t="shared" si="239"/>
        <v>0</v>
      </c>
      <c r="T347" s="324">
        <f t="shared" si="239"/>
        <v>0</v>
      </c>
      <c r="U347" s="324">
        <f t="shared" si="239"/>
        <v>0</v>
      </c>
      <c r="V347" s="324">
        <f t="shared" si="239"/>
        <v>0</v>
      </c>
      <c r="W347" s="324">
        <f t="shared" si="230"/>
        <v>0</v>
      </c>
      <c r="X347" s="324" t="e">
        <f>+'8_MP'!#REF!</f>
        <v>#REF!</v>
      </c>
      <c r="Y347" s="324" t="e">
        <f>+'8_MP'!#REF!</f>
        <v>#REF!</v>
      </c>
      <c r="Z347" s="324" t="e">
        <f>+'8_MP'!#REF!</f>
        <v>#REF!</v>
      </c>
      <c r="AA347" s="324" t="e">
        <f>+'8_MP'!#REF!</f>
        <v>#REF!</v>
      </c>
      <c r="AB347" s="324" t="e">
        <f>+'8_MP'!#REF!</f>
        <v>#REF!</v>
      </c>
      <c r="AC347" s="324" t="e">
        <f>+'8_MP'!#REF!</f>
        <v>#REF!</v>
      </c>
      <c r="AE347" s="324" t="e">
        <f>+'8_MP'!#REF!</f>
        <v>#REF!</v>
      </c>
      <c r="AF347" s="324" t="e">
        <f>+'8_MP'!#REF!</f>
        <v>#REF!</v>
      </c>
      <c r="AG347" s="324" t="e">
        <f>+'8_MP'!#REF!</f>
        <v>#REF!</v>
      </c>
      <c r="AH347" s="324" t="e">
        <f>+'8_MP'!#REF!</f>
        <v>#REF!</v>
      </c>
      <c r="AI347" s="324" t="e">
        <f>+'8_MP'!#REF!</f>
        <v>#REF!</v>
      </c>
      <c r="AJ347" s="324" t="e">
        <f>+'8_MP'!#REF!</f>
        <v>#REF!</v>
      </c>
      <c r="AK347" s="324" t="e">
        <f>+'8_MP'!#REF!</f>
        <v>#REF!</v>
      </c>
      <c r="AL347" s="324" t="e">
        <f>+'8_MP'!#REF!</f>
        <v>#REF!</v>
      </c>
      <c r="AN347" s="324" t="e">
        <f>+'8_MP'!#REF!</f>
        <v>#REF!</v>
      </c>
      <c r="AO347" s="324" t="e">
        <f>+'8_MP'!#REF!</f>
        <v>#REF!</v>
      </c>
      <c r="AP347" s="324" t="e">
        <f>+'8_MP'!#REF!</f>
        <v>#REF!</v>
      </c>
      <c r="AQ347" s="324" t="e">
        <f>+'8_MP'!#REF!</f>
        <v>#REF!</v>
      </c>
      <c r="AR347" s="324" t="e">
        <f>+'8_MP'!#REF!</f>
        <v>#REF!</v>
      </c>
      <c r="AS347" s="324" t="e">
        <f>+'8_MP'!#REF!</f>
        <v>#REF!</v>
      </c>
      <c r="AT347" s="324" t="e">
        <f>+'8_MP'!#REF!</f>
        <v>#REF!</v>
      </c>
      <c r="AU347" s="324" t="e">
        <f>+'8_MP'!#REF!</f>
        <v>#REF!</v>
      </c>
    </row>
    <row r="348" spans="1:47" ht="14.25" customHeight="1" outlineLevel="1" x14ac:dyDescent="0.35">
      <c r="A348" s="89" t="e">
        <f>+'8_MP'!#REF!</f>
        <v>#REF!</v>
      </c>
      <c r="B348" s="91" t="e">
        <f>+'8_MP'!#REF!</f>
        <v>#REF!</v>
      </c>
      <c r="C348" s="98" t="e">
        <f>+'8_MP'!#REF!</f>
        <v>#REF!</v>
      </c>
      <c r="D348" s="98"/>
      <c r="E348" s="98"/>
      <c r="F348" s="98"/>
      <c r="G348" s="98"/>
      <c r="H348" s="98"/>
      <c r="I348" s="98"/>
      <c r="J348" s="98">
        <f t="shared" si="237"/>
        <v>0</v>
      </c>
      <c r="K348" s="98"/>
      <c r="L348" s="98"/>
      <c r="M348" s="98"/>
      <c r="N348" s="98"/>
      <c r="O348" s="98"/>
      <c r="P348" s="98"/>
      <c r="Q348" s="98"/>
      <c r="R348" s="98"/>
      <c r="S348" s="98"/>
      <c r="T348" s="98"/>
      <c r="U348" s="98"/>
      <c r="V348" s="98"/>
      <c r="W348" s="98">
        <f t="shared" si="230"/>
        <v>0</v>
      </c>
      <c r="X348" s="98" t="e">
        <f>+'8_MP'!#REF!</f>
        <v>#REF!</v>
      </c>
      <c r="Y348" s="98" t="e">
        <f>+'8_MP'!#REF!</f>
        <v>#REF!</v>
      </c>
      <c r="Z348" s="98" t="e">
        <f>+'8_MP'!#REF!</f>
        <v>#REF!</v>
      </c>
      <c r="AA348" s="98" t="e">
        <f>+'8_MP'!#REF!</f>
        <v>#REF!</v>
      </c>
      <c r="AB348" s="98" t="e">
        <f>+'8_MP'!#REF!</f>
        <v>#REF!</v>
      </c>
      <c r="AC348" s="98" t="e">
        <f>+'8_MP'!#REF!</f>
        <v>#REF!</v>
      </c>
      <c r="AE348" s="98" t="e">
        <f>+'8_MP'!#REF!</f>
        <v>#REF!</v>
      </c>
      <c r="AF348" s="98" t="e">
        <f>+'8_MP'!#REF!</f>
        <v>#REF!</v>
      </c>
      <c r="AG348" s="98" t="e">
        <f>+'8_MP'!#REF!</f>
        <v>#REF!</v>
      </c>
      <c r="AH348" s="98" t="e">
        <f>+'8_MP'!#REF!</f>
        <v>#REF!</v>
      </c>
      <c r="AI348" s="98" t="e">
        <f>+'8_MP'!#REF!</f>
        <v>#REF!</v>
      </c>
      <c r="AJ348" s="98" t="e">
        <f>+'8_MP'!#REF!</f>
        <v>#REF!</v>
      </c>
      <c r="AK348" s="98" t="e">
        <f>+'8_MP'!#REF!</f>
        <v>#REF!</v>
      </c>
      <c r="AL348" s="98" t="e">
        <f>+'8_MP'!#REF!</f>
        <v>#REF!</v>
      </c>
      <c r="AN348" s="98" t="e">
        <f>+'8_MP'!#REF!</f>
        <v>#REF!</v>
      </c>
      <c r="AO348" s="98" t="e">
        <f>+'8_MP'!#REF!</f>
        <v>#REF!</v>
      </c>
      <c r="AP348" s="98" t="e">
        <f>+'8_MP'!#REF!</f>
        <v>#REF!</v>
      </c>
      <c r="AQ348" s="98" t="e">
        <f>+'8_MP'!#REF!</f>
        <v>#REF!</v>
      </c>
      <c r="AR348" s="98" t="e">
        <f>+'8_MP'!#REF!</f>
        <v>#REF!</v>
      </c>
      <c r="AS348" s="98" t="e">
        <f>+'8_MP'!#REF!</f>
        <v>#REF!</v>
      </c>
      <c r="AT348" s="98" t="e">
        <f>+'8_MP'!#REF!</f>
        <v>#REF!</v>
      </c>
      <c r="AU348" s="98" t="e">
        <f>+'8_MP'!#REF!</f>
        <v>#REF!</v>
      </c>
    </row>
    <row r="349" spans="1:47" ht="14.25" customHeight="1" outlineLevel="1" x14ac:dyDescent="0.35">
      <c r="A349" s="89" t="e">
        <f>+'8_MP'!#REF!</f>
        <v>#REF!</v>
      </c>
      <c r="B349" s="91" t="e">
        <f>+'8_MP'!#REF!</f>
        <v>#REF!</v>
      </c>
      <c r="C349" s="98" t="e">
        <f>+'8_MP'!#REF!</f>
        <v>#REF!</v>
      </c>
      <c r="D349" s="98"/>
      <c r="E349" s="98"/>
      <c r="F349" s="98"/>
      <c r="G349" s="98"/>
      <c r="H349" s="98"/>
      <c r="I349" s="98"/>
      <c r="J349" s="98">
        <f t="shared" si="237"/>
        <v>0</v>
      </c>
      <c r="K349" s="98"/>
      <c r="L349" s="98"/>
      <c r="M349" s="98"/>
      <c r="N349" s="98"/>
      <c r="O349" s="98"/>
      <c r="P349" s="98"/>
      <c r="Q349" s="98"/>
      <c r="R349" s="98"/>
      <c r="S349" s="98"/>
      <c r="T349" s="98"/>
      <c r="U349" s="98"/>
      <c r="V349" s="98"/>
      <c r="W349" s="98">
        <f t="shared" si="230"/>
        <v>0</v>
      </c>
      <c r="X349" s="98" t="e">
        <f>+'8_MP'!#REF!</f>
        <v>#REF!</v>
      </c>
      <c r="Y349" s="98" t="e">
        <f>+'8_MP'!#REF!</f>
        <v>#REF!</v>
      </c>
      <c r="Z349" s="98" t="e">
        <f>+'8_MP'!#REF!</f>
        <v>#REF!</v>
      </c>
      <c r="AA349" s="98" t="e">
        <f>+'8_MP'!#REF!</f>
        <v>#REF!</v>
      </c>
      <c r="AB349" s="98" t="e">
        <f>+'8_MP'!#REF!</f>
        <v>#REF!</v>
      </c>
      <c r="AC349" s="98" t="e">
        <f>+'8_MP'!#REF!</f>
        <v>#REF!</v>
      </c>
      <c r="AE349" s="98" t="e">
        <f>+'8_MP'!#REF!</f>
        <v>#REF!</v>
      </c>
      <c r="AF349" s="98" t="e">
        <f>+'8_MP'!#REF!</f>
        <v>#REF!</v>
      </c>
      <c r="AG349" s="98" t="e">
        <f>+'8_MP'!#REF!</f>
        <v>#REF!</v>
      </c>
      <c r="AH349" s="98" t="e">
        <f>+'8_MP'!#REF!</f>
        <v>#REF!</v>
      </c>
      <c r="AI349" s="98" t="e">
        <f>+'8_MP'!#REF!</f>
        <v>#REF!</v>
      </c>
      <c r="AJ349" s="98" t="e">
        <f>+'8_MP'!#REF!</f>
        <v>#REF!</v>
      </c>
      <c r="AK349" s="98" t="e">
        <f>+'8_MP'!#REF!</f>
        <v>#REF!</v>
      </c>
      <c r="AL349" s="98" t="e">
        <f>+'8_MP'!#REF!</f>
        <v>#REF!</v>
      </c>
      <c r="AN349" s="98" t="e">
        <f>+'8_MP'!#REF!</f>
        <v>#REF!</v>
      </c>
      <c r="AO349" s="98" t="e">
        <f>+'8_MP'!#REF!</f>
        <v>#REF!</v>
      </c>
      <c r="AP349" s="98" t="e">
        <f>+'8_MP'!#REF!</f>
        <v>#REF!</v>
      </c>
      <c r="AQ349" s="98" t="e">
        <f>+'8_MP'!#REF!</f>
        <v>#REF!</v>
      </c>
      <c r="AR349" s="98" t="e">
        <f>+'8_MP'!#REF!</f>
        <v>#REF!</v>
      </c>
      <c r="AS349" s="98" t="e">
        <f>+'8_MP'!#REF!</f>
        <v>#REF!</v>
      </c>
      <c r="AT349" s="98" t="e">
        <f>+'8_MP'!#REF!</f>
        <v>#REF!</v>
      </c>
      <c r="AU349" s="98" t="e">
        <f>+'8_MP'!#REF!</f>
        <v>#REF!</v>
      </c>
    </row>
    <row r="350" spans="1:47" ht="14.25" customHeight="1" x14ac:dyDescent="0.35">
      <c r="A350" s="78" t="s">
        <v>550</v>
      </c>
      <c r="B350" s="80" t="e">
        <v>#VALUE!</v>
      </c>
      <c r="C350" s="84">
        <v>200000</v>
      </c>
      <c r="D350" s="84">
        <f t="shared" ref="D350:I350" si="240">+D351+D371+D373</f>
        <v>0</v>
      </c>
      <c r="E350" s="84">
        <f t="shared" si="240"/>
        <v>0</v>
      </c>
      <c r="F350" s="84">
        <f t="shared" si="240"/>
        <v>0</v>
      </c>
      <c r="G350" s="84">
        <f t="shared" si="240"/>
        <v>0</v>
      </c>
      <c r="H350" s="84">
        <f t="shared" si="240"/>
        <v>0</v>
      </c>
      <c r="I350" s="84">
        <f t="shared" si="240"/>
        <v>0</v>
      </c>
      <c r="J350" s="84">
        <f t="shared" si="237"/>
        <v>0</v>
      </c>
      <c r="K350" s="84">
        <f t="shared" ref="K350:V350" si="241">+K351+K371+K373</f>
        <v>0</v>
      </c>
      <c r="L350" s="84">
        <f t="shared" si="241"/>
        <v>0</v>
      </c>
      <c r="M350" s="84">
        <f t="shared" si="241"/>
        <v>0</v>
      </c>
      <c r="N350" s="84">
        <f t="shared" si="241"/>
        <v>0</v>
      </c>
      <c r="O350" s="84">
        <f t="shared" si="241"/>
        <v>0</v>
      </c>
      <c r="P350" s="84">
        <f t="shared" si="241"/>
        <v>0</v>
      </c>
      <c r="Q350" s="84">
        <f t="shared" si="241"/>
        <v>0</v>
      </c>
      <c r="R350" s="84">
        <f t="shared" si="241"/>
        <v>0</v>
      </c>
      <c r="S350" s="84">
        <f t="shared" si="241"/>
        <v>0</v>
      </c>
      <c r="T350" s="84">
        <f t="shared" si="241"/>
        <v>0</v>
      </c>
      <c r="U350" s="84">
        <f t="shared" si="241"/>
        <v>0</v>
      </c>
      <c r="V350" s="84">
        <f t="shared" si="241"/>
        <v>0</v>
      </c>
      <c r="W350" s="84">
        <f t="shared" si="230"/>
        <v>0</v>
      </c>
      <c r="X350" s="84">
        <v>0</v>
      </c>
      <c r="Y350" s="84">
        <v>0</v>
      </c>
      <c r="Z350" s="84">
        <v>0</v>
      </c>
      <c r="AA350" s="84">
        <v>0</v>
      </c>
      <c r="AB350" s="84">
        <v>0</v>
      </c>
      <c r="AC350" s="84">
        <v>0</v>
      </c>
      <c r="AE350" s="84">
        <v>0</v>
      </c>
      <c r="AF350" s="84">
        <v>0</v>
      </c>
      <c r="AG350" s="84">
        <v>0</v>
      </c>
      <c r="AH350" s="84">
        <v>0</v>
      </c>
      <c r="AI350" s="84">
        <v>0</v>
      </c>
      <c r="AJ350" s="84">
        <v>0</v>
      </c>
      <c r="AK350" s="84">
        <v>0</v>
      </c>
      <c r="AL350" s="84">
        <v>0</v>
      </c>
      <c r="AN350" s="84">
        <v>0</v>
      </c>
      <c r="AO350" s="84">
        <v>0</v>
      </c>
      <c r="AP350" s="84">
        <v>0</v>
      </c>
      <c r="AQ350" s="84">
        <v>0</v>
      </c>
      <c r="AR350" s="84">
        <v>0</v>
      </c>
      <c r="AS350" s="84">
        <v>0</v>
      </c>
      <c r="AT350" s="84">
        <v>0</v>
      </c>
      <c r="AU350" s="84">
        <v>0</v>
      </c>
    </row>
    <row r="351" spans="1:47" ht="14.25" customHeight="1" x14ac:dyDescent="0.35">
      <c r="A351" s="124" t="s">
        <v>248</v>
      </c>
      <c r="B351" s="111" t="e">
        <v>#VALUE!</v>
      </c>
      <c r="C351" s="86">
        <v>0</v>
      </c>
      <c r="D351" s="86">
        <f t="shared" ref="D351:I351" si="242">+D352+D366</f>
        <v>0</v>
      </c>
      <c r="E351" s="86">
        <f t="shared" si="242"/>
        <v>0</v>
      </c>
      <c r="F351" s="86">
        <f t="shared" si="242"/>
        <v>0</v>
      </c>
      <c r="G351" s="86">
        <f t="shared" si="242"/>
        <v>0</v>
      </c>
      <c r="H351" s="86">
        <f t="shared" si="242"/>
        <v>0</v>
      </c>
      <c r="I351" s="86">
        <f t="shared" si="242"/>
        <v>0</v>
      </c>
      <c r="J351" s="86">
        <f t="shared" si="237"/>
        <v>0</v>
      </c>
      <c r="K351" s="86">
        <f t="shared" ref="K351:V351" si="243">+K352+K366</f>
        <v>0</v>
      </c>
      <c r="L351" s="86">
        <f t="shared" si="243"/>
        <v>0</v>
      </c>
      <c r="M351" s="86">
        <f t="shared" si="243"/>
        <v>0</v>
      </c>
      <c r="N351" s="86">
        <f t="shared" si="243"/>
        <v>0</v>
      </c>
      <c r="O351" s="86">
        <f t="shared" si="243"/>
        <v>0</v>
      </c>
      <c r="P351" s="86">
        <f t="shared" si="243"/>
        <v>0</v>
      </c>
      <c r="Q351" s="86">
        <f t="shared" si="243"/>
        <v>0</v>
      </c>
      <c r="R351" s="86">
        <f t="shared" si="243"/>
        <v>0</v>
      </c>
      <c r="S351" s="86">
        <f t="shared" si="243"/>
        <v>0</v>
      </c>
      <c r="T351" s="86">
        <f t="shared" si="243"/>
        <v>0</v>
      </c>
      <c r="U351" s="86">
        <f t="shared" si="243"/>
        <v>0</v>
      </c>
      <c r="V351" s="86">
        <f t="shared" si="243"/>
        <v>0</v>
      </c>
      <c r="W351" s="86">
        <f t="shared" si="230"/>
        <v>0</v>
      </c>
      <c r="X351" s="86">
        <v>0</v>
      </c>
      <c r="Y351" s="86">
        <v>0</v>
      </c>
      <c r="Z351" s="86">
        <v>0</v>
      </c>
      <c r="AA351" s="86">
        <v>0</v>
      </c>
      <c r="AB351" s="86">
        <v>0</v>
      </c>
      <c r="AC351" s="86">
        <v>0</v>
      </c>
      <c r="AE351" s="86">
        <v>0</v>
      </c>
      <c r="AF351" s="86">
        <v>0</v>
      </c>
      <c r="AG351" s="86">
        <v>0</v>
      </c>
      <c r="AH351" s="86">
        <v>0</v>
      </c>
      <c r="AI351" s="86">
        <v>0</v>
      </c>
      <c r="AJ351" s="86">
        <v>0</v>
      </c>
      <c r="AK351" s="86">
        <v>0</v>
      </c>
      <c r="AL351" s="86">
        <v>0</v>
      </c>
      <c r="AN351" s="86">
        <v>0</v>
      </c>
      <c r="AO351" s="86">
        <v>0</v>
      </c>
      <c r="AP351" s="86">
        <v>0</v>
      </c>
      <c r="AQ351" s="86">
        <v>0</v>
      </c>
      <c r="AR351" s="86">
        <v>0</v>
      </c>
      <c r="AS351" s="86">
        <v>0</v>
      </c>
      <c r="AT351" s="86">
        <v>0</v>
      </c>
      <c r="AU351" s="86">
        <v>0</v>
      </c>
    </row>
    <row r="352" spans="1:47" ht="14.25" customHeight="1" outlineLevel="1" x14ac:dyDescent="0.35">
      <c r="A352" s="329" t="s">
        <v>252</v>
      </c>
      <c r="B352" s="330" t="e">
        <v>#VALUE!</v>
      </c>
      <c r="C352" s="331">
        <v>0</v>
      </c>
      <c r="D352" s="331">
        <f t="shared" ref="D352:I352" si="244">SUM(D353:D365)</f>
        <v>0</v>
      </c>
      <c r="E352" s="331">
        <f t="shared" si="244"/>
        <v>0</v>
      </c>
      <c r="F352" s="331">
        <f t="shared" si="244"/>
        <v>0</v>
      </c>
      <c r="G352" s="331">
        <f t="shared" si="244"/>
        <v>0</v>
      </c>
      <c r="H352" s="331">
        <f t="shared" si="244"/>
        <v>0</v>
      </c>
      <c r="I352" s="331">
        <f t="shared" si="244"/>
        <v>0</v>
      </c>
      <c r="J352" s="331">
        <f t="shared" si="237"/>
        <v>0</v>
      </c>
      <c r="K352" s="331">
        <f t="shared" ref="K352:V352" si="245">SUM(K353:K365)</f>
        <v>0</v>
      </c>
      <c r="L352" s="331">
        <f t="shared" si="245"/>
        <v>0</v>
      </c>
      <c r="M352" s="331">
        <f t="shared" si="245"/>
        <v>0</v>
      </c>
      <c r="N352" s="331">
        <f t="shared" si="245"/>
        <v>0</v>
      </c>
      <c r="O352" s="331">
        <f t="shared" si="245"/>
        <v>0</v>
      </c>
      <c r="P352" s="331">
        <f t="shared" si="245"/>
        <v>0</v>
      </c>
      <c r="Q352" s="331">
        <f t="shared" si="245"/>
        <v>0</v>
      </c>
      <c r="R352" s="331">
        <f t="shared" si="245"/>
        <v>0</v>
      </c>
      <c r="S352" s="331">
        <f t="shared" si="245"/>
        <v>0</v>
      </c>
      <c r="T352" s="331">
        <f t="shared" si="245"/>
        <v>0</v>
      </c>
      <c r="U352" s="331">
        <f t="shared" si="245"/>
        <v>0</v>
      </c>
      <c r="V352" s="331">
        <f t="shared" si="245"/>
        <v>0</v>
      </c>
      <c r="W352" s="331">
        <f t="shared" si="230"/>
        <v>0</v>
      </c>
      <c r="X352" s="331">
        <v>0</v>
      </c>
      <c r="Y352" s="331">
        <v>0</v>
      </c>
      <c r="Z352" s="331">
        <v>0</v>
      </c>
      <c r="AA352" s="331">
        <v>0</v>
      </c>
      <c r="AB352" s="331">
        <v>0</v>
      </c>
      <c r="AC352" s="331">
        <v>0</v>
      </c>
      <c r="AE352" s="331">
        <v>0</v>
      </c>
      <c r="AF352" s="331">
        <v>0</v>
      </c>
      <c r="AG352" s="331">
        <v>0</v>
      </c>
      <c r="AH352" s="331">
        <v>0</v>
      </c>
      <c r="AI352" s="331">
        <v>0</v>
      </c>
      <c r="AJ352" s="331">
        <v>0</v>
      </c>
      <c r="AK352" s="331">
        <v>0</v>
      </c>
      <c r="AL352" s="331">
        <v>0</v>
      </c>
      <c r="AN352" s="331">
        <v>0</v>
      </c>
      <c r="AO352" s="331">
        <v>0</v>
      </c>
      <c r="AP352" s="331">
        <v>0</v>
      </c>
      <c r="AQ352" s="331">
        <v>0</v>
      </c>
      <c r="AR352" s="331">
        <v>0</v>
      </c>
      <c r="AS352" s="331">
        <v>0</v>
      </c>
      <c r="AT352" s="331">
        <v>0</v>
      </c>
      <c r="AU352" s="331">
        <v>0</v>
      </c>
    </row>
    <row r="353" spans="1:47" ht="14.25" customHeight="1" outlineLevel="1" x14ac:dyDescent="0.35">
      <c r="A353" s="120" t="s">
        <v>555</v>
      </c>
      <c r="B353" s="91" t="e">
        <v>#VALUE!</v>
      </c>
      <c r="C353" s="77">
        <v>0</v>
      </c>
      <c r="D353" s="77"/>
      <c r="E353" s="77"/>
      <c r="F353" s="77"/>
      <c r="G353" s="77">
        <f>+$C$353/72</f>
        <v>0</v>
      </c>
      <c r="H353" s="77">
        <f>+$C$353/72</f>
        <v>0</v>
      </c>
      <c r="I353" s="77">
        <f>+$C$353/72</f>
        <v>0</v>
      </c>
      <c r="J353" s="77">
        <f t="shared" si="237"/>
        <v>0</v>
      </c>
      <c r="K353" s="77">
        <f t="shared" ref="K353:V353" si="246">+$C$353/72</f>
        <v>0</v>
      </c>
      <c r="L353" s="77">
        <f t="shared" si="246"/>
        <v>0</v>
      </c>
      <c r="M353" s="77">
        <f t="shared" si="246"/>
        <v>0</v>
      </c>
      <c r="N353" s="77">
        <f t="shared" si="246"/>
        <v>0</v>
      </c>
      <c r="O353" s="77">
        <f t="shared" si="246"/>
        <v>0</v>
      </c>
      <c r="P353" s="77">
        <f t="shared" si="246"/>
        <v>0</v>
      </c>
      <c r="Q353" s="77">
        <f t="shared" si="246"/>
        <v>0</v>
      </c>
      <c r="R353" s="77">
        <f t="shared" si="246"/>
        <v>0</v>
      </c>
      <c r="S353" s="77">
        <f t="shared" si="246"/>
        <v>0</v>
      </c>
      <c r="T353" s="77">
        <f t="shared" si="246"/>
        <v>0</v>
      </c>
      <c r="U353" s="77">
        <f t="shared" si="246"/>
        <v>0</v>
      </c>
      <c r="V353" s="77">
        <f t="shared" si="246"/>
        <v>0</v>
      </c>
      <c r="W353" s="77">
        <f t="shared" si="230"/>
        <v>0</v>
      </c>
      <c r="X353" s="77">
        <v>0</v>
      </c>
      <c r="Y353" s="77">
        <v>0</v>
      </c>
      <c r="Z353" s="77">
        <v>0</v>
      </c>
      <c r="AA353" s="77">
        <v>0</v>
      </c>
      <c r="AB353" s="77">
        <v>0</v>
      </c>
      <c r="AC353" s="77">
        <v>0</v>
      </c>
      <c r="AE353" s="77">
        <v>0</v>
      </c>
      <c r="AF353" s="77">
        <v>0</v>
      </c>
      <c r="AG353" s="77">
        <v>0</v>
      </c>
      <c r="AH353" s="77">
        <v>0</v>
      </c>
      <c r="AI353" s="77">
        <v>0</v>
      </c>
      <c r="AJ353" s="77">
        <v>0</v>
      </c>
      <c r="AK353" s="77">
        <v>0</v>
      </c>
      <c r="AL353" s="77">
        <v>0</v>
      </c>
      <c r="AN353" s="77">
        <v>0</v>
      </c>
      <c r="AO353" s="77">
        <v>0</v>
      </c>
      <c r="AP353" s="77">
        <v>0</v>
      </c>
      <c r="AQ353" s="77">
        <v>0</v>
      </c>
      <c r="AR353" s="77">
        <v>0</v>
      </c>
      <c r="AS353" s="77">
        <v>0</v>
      </c>
      <c r="AT353" s="77">
        <v>0</v>
      </c>
      <c r="AU353" s="77">
        <v>0</v>
      </c>
    </row>
    <row r="354" spans="1:47" ht="14.25" customHeight="1" outlineLevel="1" x14ac:dyDescent="0.35">
      <c r="A354" s="120" t="s">
        <v>557</v>
      </c>
      <c r="B354" s="91" t="e">
        <v>#VALUE!</v>
      </c>
      <c r="C354" s="77">
        <v>0</v>
      </c>
      <c r="D354" s="77"/>
      <c r="E354" s="77"/>
      <c r="F354" s="77"/>
      <c r="G354" s="77">
        <f>+$C$354/72</f>
        <v>0</v>
      </c>
      <c r="H354" s="77">
        <f>+$C$354/72</f>
        <v>0</v>
      </c>
      <c r="I354" s="77">
        <f>+$C$354/72</f>
        <v>0</v>
      </c>
      <c r="J354" s="77">
        <f t="shared" si="237"/>
        <v>0</v>
      </c>
      <c r="K354" s="77">
        <f t="shared" ref="K354:V354" si="247">+$C$354/72</f>
        <v>0</v>
      </c>
      <c r="L354" s="77">
        <f t="shared" si="247"/>
        <v>0</v>
      </c>
      <c r="M354" s="77">
        <f t="shared" si="247"/>
        <v>0</v>
      </c>
      <c r="N354" s="77">
        <f t="shared" si="247"/>
        <v>0</v>
      </c>
      <c r="O354" s="77">
        <f t="shared" si="247"/>
        <v>0</v>
      </c>
      <c r="P354" s="77">
        <f t="shared" si="247"/>
        <v>0</v>
      </c>
      <c r="Q354" s="77">
        <f t="shared" si="247"/>
        <v>0</v>
      </c>
      <c r="R354" s="77">
        <f t="shared" si="247"/>
        <v>0</v>
      </c>
      <c r="S354" s="77">
        <f t="shared" si="247"/>
        <v>0</v>
      </c>
      <c r="T354" s="77">
        <f t="shared" si="247"/>
        <v>0</v>
      </c>
      <c r="U354" s="77">
        <f t="shared" si="247"/>
        <v>0</v>
      </c>
      <c r="V354" s="77">
        <f t="shared" si="247"/>
        <v>0</v>
      </c>
      <c r="W354" s="77">
        <f t="shared" si="230"/>
        <v>0</v>
      </c>
      <c r="X354" s="77">
        <v>0</v>
      </c>
      <c r="Y354" s="77">
        <v>0</v>
      </c>
      <c r="Z354" s="77">
        <v>0</v>
      </c>
      <c r="AA354" s="77">
        <v>0</v>
      </c>
      <c r="AB354" s="77">
        <v>0</v>
      </c>
      <c r="AC354" s="77">
        <v>0</v>
      </c>
      <c r="AE354" s="77">
        <v>0</v>
      </c>
      <c r="AF354" s="77">
        <v>0</v>
      </c>
      <c r="AG354" s="77">
        <v>0</v>
      </c>
      <c r="AH354" s="77">
        <v>0</v>
      </c>
      <c r="AI354" s="77">
        <v>0</v>
      </c>
      <c r="AJ354" s="77">
        <v>0</v>
      </c>
      <c r="AK354" s="77">
        <v>0</v>
      </c>
      <c r="AL354" s="77">
        <v>0</v>
      </c>
      <c r="AN354" s="77">
        <v>0</v>
      </c>
      <c r="AO354" s="77">
        <v>0</v>
      </c>
      <c r="AP354" s="77">
        <v>0</v>
      </c>
      <c r="AQ354" s="77">
        <v>0</v>
      </c>
      <c r="AR354" s="77">
        <v>0</v>
      </c>
      <c r="AS354" s="77">
        <v>0</v>
      </c>
      <c r="AT354" s="77">
        <v>0</v>
      </c>
      <c r="AU354" s="77">
        <v>0</v>
      </c>
    </row>
    <row r="355" spans="1:47" ht="14.25" customHeight="1" outlineLevel="1" x14ac:dyDescent="0.35">
      <c r="A355" s="120" t="s">
        <v>559</v>
      </c>
      <c r="B355" s="91" t="e">
        <v>#VALUE!</v>
      </c>
      <c r="C355" s="77">
        <v>0</v>
      </c>
      <c r="D355" s="77"/>
      <c r="E355" s="77"/>
      <c r="F355" s="77"/>
      <c r="G355" s="77">
        <f>+$C$355/72</f>
        <v>0</v>
      </c>
      <c r="H355" s="77">
        <f>+$C$355/72</f>
        <v>0</v>
      </c>
      <c r="I355" s="77">
        <f>+$C$355/72</f>
        <v>0</v>
      </c>
      <c r="J355" s="77">
        <f t="shared" si="237"/>
        <v>0</v>
      </c>
      <c r="K355" s="77">
        <f t="shared" ref="K355:V355" si="248">+$C$355/72</f>
        <v>0</v>
      </c>
      <c r="L355" s="77">
        <f t="shared" si="248"/>
        <v>0</v>
      </c>
      <c r="M355" s="77">
        <f t="shared" si="248"/>
        <v>0</v>
      </c>
      <c r="N355" s="77">
        <f t="shared" si="248"/>
        <v>0</v>
      </c>
      <c r="O355" s="77">
        <f t="shared" si="248"/>
        <v>0</v>
      </c>
      <c r="P355" s="77">
        <f t="shared" si="248"/>
        <v>0</v>
      </c>
      <c r="Q355" s="77">
        <f t="shared" si="248"/>
        <v>0</v>
      </c>
      <c r="R355" s="77">
        <f t="shared" si="248"/>
        <v>0</v>
      </c>
      <c r="S355" s="77">
        <f t="shared" si="248"/>
        <v>0</v>
      </c>
      <c r="T355" s="77">
        <f t="shared" si="248"/>
        <v>0</v>
      </c>
      <c r="U355" s="77">
        <f t="shared" si="248"/>
        <v>0</v>
      </c>
      <c r="V355" s="77">
        <f t="shared" si="248"/>
        <v>0</v>
      </c>
      <c r="W355" s="77">
        <f t="shared" si="230"/>
        <v>0</v>
      </c>
      <c r="X355" s="77">
        <v>0</v>
      </c>
      <c r="Y355" s="77">
        <v>0</v>
      </c>
      <c r="Z355" s="77">
        <v>0</v>
      </c>
      <c r="AA355" s="77">
        <v>0</v>
      </c>
      <c r="AB355" s="77">
        <v>0</v>
      </c>
      <c r="AC355" s="77">
        <v>0</v>
      </c>
      <c r="AE355" s="77">
        <v>0</v>
      </c>
      <c r="AF355" s="77">
        <v>0</v>
      </c>
      <c r="AG355" s="77">
        <v>0</v>
      </c>
      <c r="AH355" s="77">
        <v>0</v>
      </c>
      <c r="AI355" s="77">
        <v>0</v>
      </c>
      <c r="AJ355" s="77">
        <v>0</v>
      </c>
      <c r="AK355" s="77">
        <v>0</v>
      </c>
      <c r="AL355" s="77">
        <v>0</v>
      </c>
      <c r="AN355" s="77">
        <v>0</v>
      </c>
      <c r="AO355" s="77">
        <v>0</v>
      </c>
      <c r="AP355" s="77">
        <v>0</v>
      </c>
      <c r="AQ355" s="77">
        <v>0</v>
      </c>
      <c r="AR355" s="77">
        <v>0</v>
      </c>
      <c r="AS355" s="77">
        <v>0</v>
      </c>
      <c r="AT355" s="77">
        <v>0</v>
      </c>
      <c r="AU355" s="77">
        <v>0</v>
      </c>
    </row>
    <row r="356" spans="1:47" ht="14.25" customHeight="1" outlineLevel="1" x14ac:dyDescent="0.35">
      <c r="A356" s="120" t="s">
        <v>561</v>
      </c>
      <c r="B356" s="91" t="e">
        <v>#VALUE!</v>
      </c>
      <c r="C356" s="77">
        <v>0</v>
      </c>
      <c r="D356" s="77"/>
      <c r="E356" s="77"/>
      <c r="F356" s="77"/>
      <c r="G356" s="77">
        <f>+$C$356/72</f>
        <v>0</v>
      </c>
      <c r="H356" s="77">
        <f>+$C$356/72</f>
        <v>0</v>
      </c>
      <c r="I356" s="77">
        <f>+$C$356/72</f>
        <v>0</v>
      </c>
      <c r="J356" s="77">
        <f t="shared" si="237"/>
        <v>0</v>
      </c>
      <c r="K356" s="77">
        <f t="shared" ref="K356:V356" si="249">+$C$356/72</f>
        <v>0</v>
      </c>
      <c r="L356" s="77">
        <f t="shared" si="249"/>
        <v>0</v>
      </c>
      <c r="M356" s="77">
        <f t="shared" si="249"/>
        <v>0</v>
      </c>
      <c r="N356" s="77">
        <f t="shared" si="249"/>
        <v>0</v>
      </c>
      <c r="O356" s="77">
        <f t="shared" si="249"/>
        <v>0</v>
      </c>
      <c r="P356" s="77">
        <f t="shared" si="249"/>
        <v>0</v>
      </c>
      <c r="Q356" s="77">
        <f t="shared" si="249"/>
        <v>0</v>
      </c>
      <c r="R356" s="77">
        <f t="shared" si="249"/>
        <v>0</v>
      </c>
      <c r="S356" s="77">
        <f t="shared" si="249"/>
        <v>0</v>
      </c>
      <c r="T356" s="77">
        <f t="shared" si="249"/>
        <v>0</v>
      </c>
      <c r="U356" s="77">
        <f t="shared" si="249"/>
        <v>0</v>
      </c>
      <c r="V356" s="77">
        <f t="shared" si="249"/>
        <v>0</v>
      </c>
      <c r="W356" s="77">
        <f t="shared" si="230"/>
        <v>0</v>
      </c>
      <c r="X356" s="77">
        <v>0</v>
      </c>
      <c r="Y356" s="77">
        <v>0</v>
      </c>
      <c r="Z356" s="77">
        <v>0</v>
      </c>
      <c r="AA356" s="77">
        <v>0</v>
      </c>
      <c r="AB356" s="77">
        <v>0</v>
      </c>
      <c r="AC356" s="77">
        <v>0</v>
      </c>
      <c r="AE356" s="77">
        <v>0</v>
      </c>
      <c r="AF356" s="77">
        <v>0</v>
      </c>
      <c r="AG356" s="77">
        <v>0</v>
      </c>
      <c r="AH356" s="77">
        <v>0</v>
      </c>
      <c r="AI356" s="77">
        <v>0</v>
      </c>
      <c r="AJ356" s="77">
        <v>0</v>
      </c>
      <c r="AK356" s="77">
        <v>0</v>
      </c>
      <c r="AL356" s="77">
        <v>0</v>
      </c>
      <c r="AN356" s="77">
        <v>0</v>
      </c>
      <c r="AO356" s="77">
        <v>0</v>
      </c>
      <c r="AP356" s="77">
        <v>0</v>
      </c>
      <c r="AQ356" s="77">
        <v>0</v>
      </c>
      <c r="AR356" s="77">
        <v>0</v>
      </c>
      <c r="AS356" s="77">
        <v>0</v>
      </c>
      <c r="AT356" s="77">
        <v>0</v>
      </c>
      <c r="AU356" s="77">
        <v>0</v>
      </c>
    </row>
    <row r="357" spans="1:47" ht="14.25" customHeight="1" outlineLevel="1" x14ac:dyDescent="0.35">
      <c r="A357" s="120" t="s">
        <v>563</v>
      </c>
      <c r="B357" s="91" t="e">
        <v>#VALUE!</v>
      </c>
      <c r="C357" s="77">
        <v>0</v>
      </c>
      <c r="D357" s="77"/>
      <c r="E357" s="77"/>
      <c r="F357" s="77"/>
      <c r="G357" s="77">
        <f>+$C$357/72</f>
        <v>0</v>
      </c>
      <c r="H357" s="77">
        <f>+$C$357/72</f>
        <v>0</v>
      </c>
      <c r="I357" s="77">
        <f>+$C$357/72</f>
        <v>0</v>
      </c>
      <c r="J357" s="77">
        <f t="shared" si="237"/>
        <v>0</v>
      </c>
      <c r="K357" s="77">
        <f t="shared" ref="K357:V357" si="250">+$C$357/72</f>
        <v>0</v>
      </c>
      <c r="L357" s="77">
        <f t="shared" si="250"/>
        <v>0</v>
      </c>
      <c r="M357" s="77">
        <f t="shared" si="250"/>
        <v>0</v>
      </c>
      <c r="N357" s="77">
        <f t="shared" si="250"/>
        <v>0</v>
      </c>
      <c r="O357" s="77">
        <f t="shared" si="250"/>
        <v>0</v>
      </c>
      <c r="P357" s="77">
        <f t="shared" si="250"/>
        <v>0</v>
      </c>
      <c r="Q357" s="77">
        <f t="shared" si="250"/>
        <v>0</v>
      </c>
      <c r="R357" s="77">
        <f t="shared" si="250"/>
        <v>0</v>
      </c>
      <c r="S357" s="77">
        <f t="shared" si="250"/>
        <v>0</v>
      </c>
      <c r="T357" s="77">
        <f t="shared" si="250"/>
        <v>0</v>
      </c>
      <c r="U357" s="77">
        <f t="shared" si="250"/>
        <v>0</v>
      </c>
      <c r="V357" s="77">
        <f t="shared" si="250"/>
        <v>0</v>
      </c>
      <c r="W357" s="77">
        <f t="shared" si="230"/>
        <v>0</v>
      </c>
      <c r="X357" s="77">
        <v>0</v>
      </c>
      <c r="Y357" s="77">
        <v>0</v>
      </c>
      <c r="Z357" s="77">
        <v>0</v>
      </c>
      <c r="AA357" s="77">
        <v>0</v>
      </c>
      <c r="AB357" s="77">
        <v>0</v>
      </c>
      <c r="AC357" s="77">
        <v>0</v>
      </c>
      <c r="AE357" s="77">
        <v>0</v>
      </c>
      <c r="AF357" s="77">
        <v>0</v>
      </c>
      <c r="AG357" s="77">
        <v>0</v>
      </c>
      <c r="AH357" s="77">
        <v>0</v>
      </c>
      <c r="AI357" s="77">
        <v>0</v>
      </c>
      <c r="AJ357" s="77">
        <v>0</v>
      </c>
      <c r="AK357" s="77">
        <v>0</v>
      </c>
      <c r="AL357" s="77">
        <v>0</v>
      </c>
      <c r="AN357" s="77">
        <v>0</v>
      </c>
      <c r="AO357" s="77">
        <v>0</v>
      </c>
      <c r="AP357" s="77">
        <v>0</v>
      </c>
      <c r="AQ357" s="77">
        <v>0</v>
      </c>
      <c r="AR357" s="77">
        <v>0</v>
      </c>
      <c r="AS357" s="77">
        <v>0</v>
      </c>
      <c r="AT357" s="77">
        <v>0</v>
      </c>
      <c r="AU357" s="77">
        <v>0</v>
      </c>
    </row>
    <row r="358" spans="1:47" ht="14.25" customHeight="1" outlineLevel="1" x14ac:dyDescent="0.35">
      <c r="A358" s="120" t="s">
        <v>565</v>
      </c>
      <c r="B358" s="91" t="e">
        <v>#VALUE!</v>
      </c>
      <c r="C358" s="77">
        <v>0</v>
      </c>
      <c r="D358" s="77"/>
      <c r="E358" s="77"/>
      <c r="F358" s="77"/>
      <c r="G358" s="77">
        <f>+$C$358/72</f>
        <v>0</v>
      </c>
      <c r="H358" s="77">
        <f>+$C$358/72</f>
        <v>0</v>
      </c>
      <c r="I358" s="77">
        <f>+$C$358/72</f>
        <v>0</v>
      </c>
      <c r="J358" s="77">
        <f t="shared" si="237"/>
        <v>0</v>
      </c>
      <c r="K358" s="77">
        <f t="shared" ref="K358:V358" si="251">+$C$358/72</f>
        <v>0</v>
      </c>
      <c r="L358" s="77">
        <f t="shared" si="251"/>
        <v>0</v>
      </c>
      <c r="M358" s="77">
        <f t="shared" si="251"/>
        <v>0</v>
      </c>
      <c r="N358" s="77">
        <f t="shared" si="251"/>
        <v>0</v>
      </c>
      <c r="O358" s="77">
        <f t="shared" si="251"/>
        <v>0</v>
      </c>
      <c r="P358" s="77">
        <f t="shared" si="251"/>
        <v>0</v>
      </c>
      <c r="Q358" s="77">
        <f t="shared" si="251"/>
        <v>0</v>
      </c>
      <c r="R358" s="77">
        <f t="shared" si="251"/>
        <v>0</v>
      </c>
      <c r="S358" s="77">
        <f t="shared" si="251"/>
        <v>0</v>
      </c>
      <c r="T358" s="77">
        <f t="shared" si="251"/>
        <v>0</v>
      </c>
      <c r="U358" s="77">
        <f t="shared" si="251"/>
        <v>0</v>
      </c>
      <c r="V358" s="77">
        <f t="shared" si="251"/>
        <v>0</v>
      </c>
      <c r="W358" s="77">
        <f t="shared" si="230"/>
        <v>0</v>
      </c>
      <c r="X358" s="77">
        <v>0</v>
      </c>
      <c r="Y358" s="77">
        <v>0</v>
      </c>
      <c r="Z358" s="77">
        <v>0</v>
      </c>
      <c r="AA358" s="77">
        <v>0</v>
      </c>
      <c r="AB358" s="77">
        <v>0</v>
      </c>
      <c r="AC358" s="77">
        <v>0</v>
      </c>
      <c r="AE358" s="77">
        <v>0</v>
      </c>
      <c r="AF358" s="77">
        <v>0</v>
      </c>
      <c r="AG358" s="77">
        <v>0</v>
      </c>
      <c r="AH358" s="77">
        <v>0</v>
      </c>
      <c r="AI358" s="77">
        <v>0</v>
      </c>
      <c r="AJ358" s="77">
        <v>0</v>
      </c>
      <c r="AK358" s="77">
        <v>0</v>
      </c>
      <c r="AL358" s="77">
        <v>0</v>
      </c>
      <c r="AN358" s="77">
        <v>0</v>
      </c>
      <c r="AO358" s="77">
        <v>0</v>
      </c>
      <c r="AP358" s="77">
        <v>0</v>
      </c>
      <c r="AQ358" s="77">
        <v>0</v>
      </c>
      <c r="AR358" s="77">
        <v>0</v>
      </c>
      <c r="AS358" s="77">
        <v>0</v>
      </c>
      <c r="AT358" s="77">
        <v>0</v>
      </c>
      <c r="AU358" s="77">
        <v>0</v>
      </c>
    </row>
    <row r="359" spans="1:47" ht="14.25" customHeight="1" outlineLevel="1" x14ac:dyDescent="0.35">
      <c r="A359" s="120" t="s">
        <v>567</v>
      </c>
      <c r="B359" s="91" t="e">
        <v>#VALUE!</v>
      </c>
      <c r="C359" s="77">
        <v>0</v>
      </c>
      <c r="D359" s="77"/>
      <c r="E359" s="77"/>
      <c r="F359" s="77"/>
      <c r="G359" s="77">
        <f>+$C$359/72</f>
        <v>0</v>
      </c>
      <c r="H359" s="77">
        <f>+$C$359/72</f>
        <v>0</v>
      </c>
      <c r="I359" s="77">
        <f>+$C$359/72</f>
        <v>0</v>
      </c>
      <c r="J359" s="77">
        <f t="shared" si="237"/>
        <v>0</v>
      </c>
      <c r="K359" s="77">
        <f t="shared" ref="K359:V359" si="252">+$C$359/72</f>
        <v>0</v>
      </c>
      <c r="L359" s="77">
        <f t="shared" si="252"/>
        <v>0</v>
      </c>
      <c r="M359" s="77">
        <f t="shared" si="252"/>
        <v>0</v>
      </c>
      <c r="N359" s="77">
        <f t="shared" si="252"/>
        <v>0</v>
      </c>
      <c r="O359" s="77">
        <f t="shared" si="252"/>
        <v>0</v>
      </c>
      <c r="P359" s="77">
        <f t="shared" si="252"/>
        <v>0</v>
      </c>
      <c r="Q359" s="77">
        <f t="shared" si="252"/>
        <v>0</v>
      </c>
      <c r="R359" s="77">
        <f t="shared" si="252"/>
        <v>0</v>
      </c>
      <c r="S359" s="77">
        <f t="shared" si="252"/>
        <v>0</v>
      </c>
      <c r="T359" s="77">
        <f t="shared" si="252"/>
        <v>0</v>
      </c>
      <c r="U359" s="77">
        <f t="shared" si="252"/>
        <v>0</v>
      </c>
      <c r="V359" s="77">
        <f t="shared" si="252"/>
        <v>0</v>
      </c>
      <c r="W359" s="77">
        <f t="shared" si="230"/>
        <v>0</v>
      </c>
      <c r="X359" s="77">
        <v>0</v>
      </c>
      <c r="Y359" s="77">
        <v>0</v>
      </c>
      <c r="Z359" s="77">
        <v>0</v>
      </c>
      <c r="AA359" s="77">
        <v>0</v>
      </c>
      <c r="AB359" s="77">
        <v>0</v>
      </c>
      <c r="AC359" s="77">
        <v>0</v>
      </c>
      <c r="AE359" s="77">
        <v>0</v>
      </c>
      <c r="AF359" s="77">
        <v>0</v>
      </c>
      <c r="AG359" s="77">
        <v>0</v>
      </c>
      <c r="AH359" s="77">
        <v>0</v>
      </c>
      <c r="AI359" s="77">
        <v>0</v>
      </c>
      <c r="AJ359" s="77">
        <v>0</v>
      </c>
      <c r="AK359" s="77">
        <v>0</v>
      </c>
      <c r="AL359" s="77">
        <v>0</v>
      </c>
      <c r="AN359" s="77">
        <v>0</v>
      </c>
      <c r="AO359" s="77">
        <v>0</v>
      </c>
      <c r="AP359" s="77">
        <v>0</v>
      </c>
      <c r="AQ359" s="77">
        <v>0</v>
      </c>
      <c r="AR359" s="77">
        <v>0</v>
      </c>
      <c r="AS359" s="77">
        <v>0</v>
      </c>
      <c r="AT359" s="77">
        <v>0</v>
      </c>
      <c r="AU359" s="77">
        <v>0</v>
      </c>
    </row>
    <row r="360" spans="1:47" ht="14.25" customHeight="1" outlineLevel="1" x14ac:dyDescent="0.35">
      <c r="A360" s="332" t="s">
        <v>569</v>
      </c>
      <c r="B360" s="333" t="e">
        <v>#VALUE!</v>
      </c>
      <c r="C360" s="88">
        <v>0</v>
      </c>
      <c r="D360" s="88"/>
      <c r="E360" s="88"/>
      <c r="F360" s="88"/>
      <c r="G360" s="88"/>
      <c r="H360" s="88"/>
      <c r="I360" s="88"/>
      <c r="J360" s="77">
        <f t="shared" si="237"/>
        <v>0</v>
      </c>
      <c r="K360" s="88"/>
      <c r="L360" s="88"/>
      <c r="M360" s="88"/>
      <c r="N360" s="88"/>
      <c r="O360" s="88"/>
      <c r="P360" s="88"/>
      <c r="Q360" s="88"/>
      <c r="R360" s="88"/>
      <c r="S360" s="88"/>
      <c r="T360" s="88"/>
      <c r="U360" s="88"/>
      <c r="V360" s="88"/>
      <c r="W360" s="77">
        <f t="shared" si="230"/>
        <v>0</v>
      </c>
      <c r="X360" s="77">
        <v>0</v>
      </c>
      <c r="Y360" s="77">
        <v>0</v>
      </c>
      <c r="Z360" s="77">
        <v>0</v>
      </c>
      <c r="AA360" s="77">
        <v>0</v>
      </c>
      <c r="AB360" s="77">
        <v>0</v>
      </c>
      <c r="AC360" s="77">
        <v>0</v>
      </c>
      <c r="AE360" s="77">
        <v>0</v>
      </c>
      <c r="AF360" s="77">
        <v>0</v>
      </c>
      <c r="AG360" s="77">
        <v>0</v>
      </c>
      <c r="AH360" s="77">
        <v>0</v>
      </c>
      <c r="AI360" s="77">
        <v>0</v>
      </c>
      <c r="AJ360" s="77">
        <v>0</v>
      </c>
      <c r="AK360" s="77">
        <v>0</v>
      </c>
      <c r="AL360" s="77">
        <v>0</v>
      </c>
      <c r="AN360" s="77">
        <v>0</v>
      </c>
      <c r="AO360" s="77">
        <v>0</v>
      </c>
      <c r="AP360" s="77">
        <v>0</v>
      </c>
      <c r="AQ360" s="77">
        <v>0</v>
      </c>
      <c r="AR360" s="77">
        <v>0</v>
      </c>
      <c r="AS360" s="77">
        <v>0</v>
      </c>
      <c r="AT360" s="77">
        <v>0</v>
      </c>
      <c r="AU360" s="77">
        <v>0</v>
      </c>
    </row>
    <row r="361" spans="1:47" ht="14.25" customHeight="1" outlineLevel="1" x14ac:dyDescent="0.35">
      <c r="A361" s="120" t="s">
        <v>571</v>
      </c>
      <c r="B361" s="91" t="e">
        <v>#VALUE!</v>
      </c>
      <c r="C361" s="77">
        <v>0</v>
      </c>
      <c r="D361" s="77"/>
      <c r="E361" s="77"/>
      <c r="F361" s="77"/>
      <c r="G361" s="77">
        <f>+$C$361/72</f>
        <v>0</v>
      </c>
      <c r="H361" s="77">
        <f>+$C$361/72</f>
        <v>0</v>
      </c>
      <c r="I361" s="77">
        <f>+$C$361/72</f>
        <v>0</v>
      </c>
      <c r="J361" s="77">
        <f t="shared" si="237"/>
        <v>0</v>
      </c>
      <c r="K361" s="77">
        <f t="shared" ref="K361:V361" si="253">+$C$361/72</f>
        <v>0</v>
      </c>
      <c r="L361" s="77">
        <f t="shared" si="253"/>
        <v>0</v>
      </c>
      <c r="M361" s="77">
        <f t="shared" si="253"/>
        <v>0</v>
      </c>
      <c r="N361" s="77">
        <f t="shared" si="253"/>
        <v>0</v>
      </c>
      <c r="O361" s="77">
        <f t="shared" si="253"/>
        <v>0</v>
      </c>
      <c r="P361" s="77">
        <f t="shared" si="253"/>
        <v>0</v>
      </c>
      <c r="Q361" s="77">
        <f t="shared" si="253"/>
        <v>0</v>
      </c>
      <c r="R361" s="77">
        <f t="shared" si="253"/>
        <v>0</v>
      </c>
      <c r="S361" s="77">
        <f t="shared" si="253"/>
        <v>0</v>
      </c>
      <c r="T361" s="77">
        <f t="shared" si="253"/>
        <v>0</v>
      </c>
      <c r="U361" s="77">
        <f t="shared" si="253"/>
        <v>0</v>
      </c>
      <c r="V361" s="77">
        <f t="shared" si="253"/>
        <v>0</v>
      </c>
      <c r="W361" s="77">
        <f t="shared" si="230"/>
        <v>0</v>
      </c>
      <c r="X361" s="77">
        <v>0</v>
      </c>
      <c r="Y361" s="77">
        <v>0</v>
      </c>
      <c r="Z361" s="77">
        <v>0</v>
      </c>
      <c r="AA361" s="77">
        <v>0</v>
      </c>
      <c r="AB361" s="77">
        <v>0</v>
      </c>
      <c r="AC361" s="77">
        <v>0</v>
      </c>
      <c r="AE361" s="77">
        <v>0</v>
      </c>
      <c r="AF361" s="77">
        <v>0</v>
      </c>
      <c r="AG361" s="77">
        <v>0</v>
      </c>
      <c r="AH361" s="77">
        <v>0</v>
      </c>
      <c r="AI361" s="77">
        <v>0</v>
      </c>
      <c r="AJ361" s="77">
        <v>0</v>
      </c>
      <c r="AK361" s="77">
        <v>0</v>
      </c>
      <c r="AL361" s="77">
        <v>0</v>
      </c>
      <c r="AN361" s="77">
        <v>0</v>
      </c>
      <c r="AO361" s="77">
        <v>0</v>
      </c>
      <c r="AP361" s="77">
        <v>0</v>
      </c>
      <c r="AQ361" s="77">
        <v>0</v>
      </c>
      <c r="AR361" s="77">
        <v>0</v>
      </c>
      <c r="AS361" s="77">
        <v>0</v>
      </c>
      <c r="AT361" s="77">
        <v>0</v>
      </c>
      <c r="AU361" s="77">
        <v>0</v>
      </c>
    </row>
    <row r="362" spans="1:47" ht="14.25" customHeight="1" outlineLevel="1" x14ac:dyDescent="0.35">
      <c r="A362" s="120" t="s">
        <v>573</v>
      </c>
      <c r="B362" s="91" t="e">
        <v>#VALUE!</v>
      </c>
      <c r="C362" s="77">
        <v>0</v>
      </c>
      <c r="D362" s="77"/>
      <c r="E362" s="77"/>
      <c r="F362" s="77"/>
      <c r="G362" s="77">
        <f>+$C$362/72</f>
        <v>0</v>
      </c>
      <c r="H362" s="77">
        <f>+$C$362/72</f>
        <v>0</v>
      </c>
      <c r="I362" s="77">
        <f>+$C$362/72</f>
        <v>0</v>
      </c>
      <c r="J362" s="77">
        <f t="shared" si="237"/>
        <v>0</v>
      </c>
      <c r="K362" s="77">
        <f t="shared" ref="K362:V362" si="254">+$C$362/72</f>
        <v>0</v>
      </c>
      <c r="L362" s="77">
        <f t="shared" si="254"/>
        <v>0</v>
      </c>
      <c r="M362" s="77">
        <f t="shared" si="254"/>
        <v>0</v>
      </c>
      <c r="N362" s="77">
        <f t="shared" si="254"/>
        <v>0</v>
      </c>
      <c r="O362" s="77">
        <f t="shared" si="254"/>
        <v>0</v>
      </c>
      <c r="P362" s="77">
        <f t="shared" si="254"/>
        <v>0</v>
      </c>
      <c r="Q362" s="77">
        <f t="shared" si="254"/>
        <v>0</v>
      </c>
      <c r="R362" s="77">
        <f t="shared" si="254"/>
        <v>0</v>
      </c>
      <c r="S362" s="77">
        <f t="shared" si="254"/>
        <v>0</v>
      </c>
      <c r="T362" s="77">
        <f t="shared" si="254"/>
        <v>0</v>
      </c>
      <c r="U362" s="77">
        <f t="shared" si="254"/>
        <v>0</v>
      </c>
      <c r="V362" s="77">
        <f t="shared" si="254"/>
        <v>0</v>
      </c>
      <c r="W362" s="77">
        <f t="shared" si="230"/>
        <v>0</v>
      </c>
      <c r="X362" s="77">
        <v>0</v>
      </c>
      <c r="Y362" s="77">
        <v>0</v>
      </c>
      <c r="Z362" s="77">
        <v>0</v>
      </c>
      <c r="AA362" s="77">
        <v>0</v>
      </c>
      <c r="AB362" s="77">
        <v>0</v>
      </c>
      <c r="AC362" s="77">
        <v>0</v>
      </c>
      <c r="AE362" s="77">
        <v>0</v>
      </c>
      <c r="AF362" s="77">
        <v>0</v>
      </c>
      <c r="AG362" s="77">
        <v>0</v>
      </c>
      <c r="AH362" s="77">
        <v>0</v>
      </c>
      <c r="AI362" s="77">
        <v>0</v>
      </c>
      <c r="AJ362" s="77">
        <v>0</v>
      </c>
      <c r="AK362" s="77">
        <v>0</v>
      </c>
      <c r="AL362" s="77">
        <v>0</v>
      </c>
      <c r="AN362" s="77">
        <v>0</v>
      </c>
      <c r="AO362" s="77">
        <v>0</v>
      </c>
      <c r="AP362" s="77">
        <v>0</v>
      </c>
      <c r="AQ362" s="77">
        <v>0</v>
      </c>
      <c r="AR362" s="77">
        <v>0</v>
      </c>
      <c r="AS362" s="77">
        <v>0</v>
      </c>
      <c r="AT362" s="77">
        <v>0</v>
      </c>
      <c r="AU362" s="77">
        <v>0</v>
      </c>
    </row>
    <row r="363" spans="1:47" ht="14.25" customHeight="1" outlineLevel="1" x14ac:dyDescent="0.35">
      <c r="A363" s="120" t="s">
        <v>574</v>
      </c>
      <c r="B363" s="91" t="e">
        <v>#VALUE!</v>
      </c>
      <c r="C363" s="77">
        <v>0</v>
      </c>
      <c r="D363" s="77"/>
      <c r="E363" s="77"/>
      <c r="F363" s="77"/>
      <c r="G363" s="77">
        <f>+$C$363/72</f>
        <v>0</v>
      </c>
      <c r="H363" s="77">
        <f>+$C$363/72</f>
        <v>0</v>
      </c>
      <c r="I363" s="77">
        <f>+$C$363/72</f>
        <v>0</v>
      </c>
      <c r="J363" s="77">
        <f t="shared" si="237"/>
        <v>0</v>
      </c>
      <c r="K363" s="77">
        <f t="shared" ref="K363:V363" si="255">+$C$363/72</f>
        <v>0</v>
      </c>
      <c r="L363" s="77">
        <f t="shared" si="255"/>
        <v>0</v>
      </c>
      <c r="M363" s="77">
        <f t="shared" si="255"/>
        <v>0</v>
      </c>
      <c r="N363" s="77">
        <f t="shared" si="255"/>
        <v>0</v>
      </c>
      <c r="O363" s="77">
        <f t="shared" si="255"/>
        <v>0</v>
      </c>
      <c r="P363" s="77">
        <f t="shared" si="255"/>
        <v>0</v>
      </c>
      <c r="Q363" s="77">
        <f t="shared" si="255"/>
        <v>0</v>
      </c>
      <c r="R363" s="77">
        <f t="shared" si="255"/>
        <v>0</v>
      </c>
      <c r="S363" s="77">
        <f t="shared" si="255"/>
        <v>0</v>
      </c>
      <c r="T363" s="77">
        <f t="shared" si="255"/>
        <v>0</v>
      </c>
      <c r="U363" s="77">
        <f t="shared" si="255"/>
        <v>0</v>
      </c>
      <c r="V363" s="77">
        <f t="shared" si="255"/>
        <v>0</v>
      </c>
      <c r="W363" s="77">
        <f t="shared" si="230"/>
        <v>0</v>
      </c>
      <c r="X363" s="77">
        <v>0</v>
      </c>
      <c r="Y363" s="77">
        <v>0</v>
      </c>
      <c r="Z363" s="77">
        <v>0</v>
      </c>
      <c r="AA363" s="77">
        <v>0</v>
      </c>
      <c r="AB363" s="77">
        <v>0</v>
      </c>
      <c r="AC363" s="77">
        <v>0</v>
      </c>
      <c r="AE363" s="77">
        <v>0</v>
      </c>
      <c r="AF363" s="77">
        <v>0</v>
      </c>
      <c r="AG363" s="77">
        <v>0</v>
      </c>
      <c r="AH363" s="77">
        <v>0</v>
      </c>
      <c r="AI363" s="77">
        <v>0</v>
      </c>
      <c r="AJ363" s="77">
        <v>0</v>
      </c>
      <c r="AK363" s="77">
        <v>0</v>
      </c>
      <c r="AL363" s="77">
        <v>0</v>
      </c>
      <c r="AN363" s="77">
        <v>0</v>
      </c>
      <c r="AO363" s="77">
        <v>0</v>
      </c>
      <c r="AP363" s="77">
        <v>0</v>
      </c>
      <c r="AQ363" s="77">
        <v>0</v>
      </c>
      <c r="AR363" s="77">
        <v>0</v>
      </c>
      <c r="AS363" s="77">
        <v>0</v>
      </c>
      <c r="AT363" s="77">
        <v>0</v>
      </c>
      <c r="AU363" s="77">
        <v>0</v>
      </c>
    </row>
    <row r="364" spans="1:47" ht="14.25" customHeight="1" outlineLevel="1" x14ac:dyDescent="0.35">
      <c r="A364" s="120" t="s">
        <v>575</v>
      </c>
      <c r="B364" s="91" t="e">
        <v>#VALUE!</v>
      </c>
      <c r="C364" s="77">
        <v>0</v>
      </c>
      <c r="D364" s="77"/>
      <c r="E364" s="77"/>
      <c r="F364" s="77"/>
      <c r="G364" s="77">
        <f>+$C$364/72</f>
        <v>0</v>
      </c>
      <c r="H364" s="77">
        <f>+$C$364/72</f>
        <v>0</v>
      </c>
      <c r="I364" s="77">
        <f>+$C$364/72</f>
        <v>0</v>
      </c>
      <c r="J364" s="77">
        <f t="shared" si="237"/>
        <v>0</v>
      </c>
      <c r="K364" s="77">
        <f t="shared" ref="K364:V364" si="256">+$C$364/72</f>
        <v>0</v>
      </c>
      <c r="L364" s="77">
        <f t="shared" si="256"/>
        <v>0</v>
      </c>
      <c r="M364" s="77">
        <f t="shared" si="256"/>
        <v>0</v>
      </c>
      <c r="N364" s="77">
        <f t="shared" si="256"/>
        <v>0</v>
      </c>
      <c r="O364" s="77">
        <f t="shared" si="256"/>
        <v>0</v>
      </c>
      <c r="P364" s="77">
        <f t="shared" si="256"/>
        <v>0</v>
      </c>
      <c r="Q364" s="77">
        <f t="shared" si="256"/>
        <v>0</v>
      </c>
      <c r="R364" s="77">
        <f t="shared" si="256"/>
        <v>0</v>
      </c>
      <c r="S364" s="77">
        <f t="shared" si="256"/>
        <v>0</v>
      </c>
      <c r="T364" s="77">
        <f t="shared" si="256"/>
        <v>0</v>
      </c>
      <c r="U364" s="77">
        <f t="shared" si="256"/>
        <v>0</v>
      </c>
      <c r="V364" s="77">
        <f t="shared" si="256"/>
        <v>0</v>
      </c>
      <c r="W364" s="77">
        <f t="shared" si="230"/>
        <v>0</v>
      </c>
      <c r="X364" s="77">
        <v>0</v>
      </c>
      <c r="Y364" s="77">
        <v>0</v>
      </c>
      <c r="Z364" s="77">
        <v>0</v>
      </c>
      <c r="AA364" s="77">
        <v>0</v>
      </c>
      <c r="AB364" s="77">
        <v>0</v>
      </c>
      <c r="AC364" s="77">
        <v>0</v>
      </c>
      <c r="AE364" s="77">
        <v>0</v>
      </c>
      <c r="AF364" s="77">
        <v>0</v>
      </c>
      <c r="AG364" s="77">
        <v>0</v>
      </c>
      <c r="AH364" s="77">
        <v>0</v>
      </c>
      <c r="AI364" s="77">
        <v>0</v>
      </c>
      <c r="AJ364" s="77">
        <v>0</v>
      </c>
      <c r="AK364" s="77">
        <v>0</v>
      </c>
      <c r="AL364" s="77">
        <v>0</v>
      </c>
      <c r="AN364" s="77">
        <v>0</v>
      </c>
      <c r="AO364" s="77">
        <v>0</v>
      </c>
      <c r="AP364" s="77">
        <v>0</v>
      </c>
      <c r="AQ364" s="77">
        <v>0</v>
      </c>
      <c r="AR364" s="77">
        <v>0</v>
      </c>
      <c r="AS364" s="77">
        <v>0</v>
      </c>
      <c r="AT364" s="77">
        <v>0</v>
      </c>
      <c r="AU364" s="77">
        <v>0</v>
      </c>
    </row>
    <row r="365" spans="1:47" ht="14.25" customHeight="1" outlineLevel="1" x14ac:dyDescent="0.35">
      <c r="A365" s="120" t="s">
        <v>576</v>
      </c>
      <c r="B365" s="91" t="e">
        <v>#VALUE!</v>
      </c>
      <c r="C365" s="77">
        <v>0</v>
      </c>
      <c r="D365" s="77"/>
      <c r="E365" s="77"/>
      <c r="F365" s="77"/>
      <c r="G365" s="77">
        <f>+$C$365/72</f>
        <v>0</v>
      </c>
      <c r="H365" s="77">
        <f>+$C$365/72</f>
        <v>0</v>
      </c>
      <c r="I365" s="77">
        <f>+$C$365/72</f>
        <v>0</v>
      </c>
      <c r="J365" s="77">
        <f t="shared" si="237"/>
        <v>0</v>
      </c>
      <c r="K365" s="77">
        <f t="shared" ref="K365:V365" si="257">+$C$365/72</f>
        <v>0</v>
      </c>
      <c r="L365" s="77">
        <f t="shared" si="257"/>
        <v>0</v>
      </c>
      <c r="M365" s="77">
        <f t="shared" si="257"/>
        <v>0</v>
      </c>
      <c r="N365" s="77">
        <f t="shared" si="257"/>
        <v>0</v>
      </c>
      <c r="O365" s="77">
        <f t="shared" si="257"/>
        <v>0</v>
      </c>
      <c r="P365" s="77">
        <f t="shared" si="257"/>
        <v>0</v>
      </c>
      <c r="Q365" s="77">
        <f t="shared" si="257"/>
        <v>0</v>
      </c>
      <c r="R365" s="77">
        <f t="shared" si="257"/>
        <v>0</v>
      </c>
      <c r="S365" s="77">
        <f t="shared" si="257"/>
        <v>0</v>
      </c>
      <c r="T365" s="77">
        <f t="shared" si="257"/>
        <v>0</v>
      </c>
      <c r="U365" s="77">
        <f t="shared" si="257"/>
        <v>0</v>
      </c>
      <c r="V365" s="77">
        <f t="shared" si="257"/>
        <v>0</v>
      </c>
      <c r="W365" s="77">
        <f t="shared" si="230"/>
        <v>0</v>
      </c>
      <c r="X365" s="77">
        <v>0</v>
      </c>
      <c r="Y365" s="77">
        <v>0</v>
      </c>
      <c r="Z365" s="77">
        <v>0</v>
      </c>
      <c r="AA365" s="77">
        <v>0</v>
      </c>
      <c r="AB365" s="77">
        <v>0</v>
      </c>
      <c r="AC365" s="77">
        <v>0</v>
      </c>
      <c r="AE365" s="77">
        <v>0</v>
      </c>
      <c r="AF365" s="77">
        <v>0</v>
      </c>
      <c r="AG365" s="77">
        <v>0</v>
      </c>
      <c r="AH365" s="77">
        <v>0</v>
      </c>
      <c r="AI365" s="77">
        <v>0</v>
      </c>
      <c r="AJ365" s="77">
        <v>0</v>
      </c>
      <c r="AK365" s="77">
        <v>0</v>
      </c>
      <c r="AL365" s="77">
        <v>0</v>
      </c>
      <c r="AN365" s="77">
        <v>0</v>
      </c>
      <c r="AO365" s="77">
        <v>0</v>
      </c>
      <c r="AP365" s="77">
        <v>0</v>
      </c>
      <c r="AQ365" s="77">
        <v>0</v>
      </c>
      <c r="AR365" s="77">
        <v>0</v>
      </c>
      <c r="AS365" s="77">
        <v>0</v>
      </c>
      <c r="AT365" s="77">
        <v>0</v>
      </c>
      <c r="AU365" s="77">
        <v>0</v>
      </c>
    </row>
    <row r="366" spans="1:47" ht="14.25" customHeight="1" outlineLevel="1" x14ac:dyDescent="0.35">
      <c r="A366" s="149" t="s">
        <v>254</v>
      </c>
      <c r="B366" s="330" t="e">
        <v>#VALUE!</v>
      </c>
      <c r="C366" s="331">
        <v>0</v>
      </c>
      <c r="D366" s="331">
        <f t="shared" ref="D366:I366" si="258">SUM(D367:D370)</f>
        <v>0</v>
      </c>
      <c r="E366" s="331">
        <f t="shared" si="258"/>
        <v>0</v>
      </c>
      <c r="F366" s="331">
        <f t="shared" si="258"/>
        <v>0</v>
      </c>
      <c r="G366" s="331">
        <f t="shared" si="258"/>
        <v>0</v>
      </c>
      <c r="H366" s="331">
        <f t="shared" si="258"/>
        <v>0</v>
      </c>
      <c r="I366" s="331">
        <f t="shared" si="258"/>
        <v>0</v>
      </c>
      <c r="J366" s="331">
        <f t="shared" si="237"/>
        <v>0</v>
      </c>
      <c r="K366" s="331">
        <f t="shared" ref="K366:V366" si="259">SUM(K367:K370)</f>
        <v>0</v>
      </c>
      <c r="L366" s="331">
        <f t="shared" si="259"/>
        <v>0</v>
      </c>
      <c r="M366" s="331">
        <f t="shared" si="259"/>
        <v>0</v>
      </c>
      <c r="N366" s="331">
        <f t="shared" si="259"/>
        <v>0</v>
      </c>
      <c r="O366" s="331">
        <f t="shared" si="259"/>
        <v>0</v>
      </c>
      <c r="P366" s="331">
        <f t="shared" si="259"/>
        <v>0</v>
      </c>
      <c r="Q366" s="331">
        <f t="shared" si="259"/>
        <v>0</v>
      </c>
      <c r="R366" s="331">
        <f t="shared" si="259"/>
        <v>0</v>
      </c>
      <c r="S366" s="331">
        <f t="shared" si="259"/>
        <v>0</v>
      </c>
      <c r="T366" s="331">
        <f t="shared" si="259"/>
        <v>0</v>
      </c>
      <c r="U366" s="331">
        <f t="shared" si="259"/>
        <v>0</v>
      </c>
      <c r="V366" s="331">
        <f t="shared" si="259"/>
        <v>0</v>
      </c>
      <c r="W366" s="331">
        <f t="shared" si="230"/>
        <v>0</v>
      </c>
      <c r="X366" s="331">
        <v>0</v>
      </c>
      <c r="Y366" s="331">
        <v>0</v>
      </c>
      <c r="Z366" s="331">
        <v>0</v>
      </c>
      <c r="AA366" s="331">
        <v>0</v>
      </c>
      <c r="AB366" s="331">
        <v>0</v>
      </c>
      <c r="AC366" s="331">
        <v>0</v>
      </c>
      <c r="AE366" s="331">
        <v>0</v>
      </c>
      <c r="AF366" s="331">
        <v>0</v>
      </c>
      <c r="AG366" s="331">
        <v>0</v>
      </c>
      <c r="AH366" s="331">
        <v>0</v>
      </c>
      <c r="AI366" s="331">
        <v>0</v>
      </c>
      <c r="AJ366" s="331">
        <v>0</v>
      </c>
      <c r="AK366" s="331">
        <v>0</v>
      </c>
      <c r="AL366" s="331">
        <v>0</v>
      </c>
      <c r="AN366" s="331">
        <v>0</v>
      </c>
      <c r="AO366" s="331">
        <v>0</v>
      </c>
      <c r="AP366" s="331">
        <v>0</v>
      </c>
      <c r="AQ366" s="331">
        <v>0</v>
      </c>
      <c r="AR366" s="331">
        <v>0</v>
      </c>
      <c r="AS366" s="331">
        <v>0</v>
      </c>
      <c r="AT366" s="331">
        <v>0</v>
      </c>
      <c r="AU366" s="331">
        <v>0</v>
      </c>
    </row>
    <row r="367" spans="1:47" ht="14.25" customHeight="1" outlineLevel="1" x14ac:dyDescent="0.35">
      <c r="A367" s="120" t="s">
        <v>578</v>
      </c>
      <c r="B367" s="130" t="e">
        <v>#VALUE!</v>
      </c>
      <c r="C367" s="77">
        <v>0</v>
      </c>
      <c r="D367" s="77"/>
      <c r="E367" s="77"/>
      <c r="F367" s="77"/>
      <c r="G367" s="77">
        <f>+$C$367/72</f>
        <v>0</v>
      </c>
      <c r="H367" s="77">
        <f>+$C$367/72</f>
        <v>0</v>
      </c>
      <c r="I367" s="77">
        <f>+$C$367/72</f>
        <v>0</v>
      </c>
      <c r="J367" s="77">
        <f t="shared" si="237"/>
        <v>0</v>
      </c>
      <c r="K367" s="77">
        <f t="shared" ref="K367:V367" si="260">+$C$367/72</f>
        <v>0</v>
      </c>
      <c r="L367" s="77">
        <f t="shared" si="260"/>
        <v>0</v>
      </c>
      <c r="M367" s="77">
        <f t="shared" si="260"/>
        <v>0</v>
      </c>
      <c r="N367" s="77">
        <f t="shared" si="260"/>
        <v>0</v>
      </c>
      <c r="O367" s="77">
        <f t="shared" si="260"/>
        <v>0</v>
      </c>
      <c r="P367" s="77">
        <f t="shared" si="260"/>
        <v>0</v>
      </c>
      <c r="Q367" s="77">
        <f t="shared" si="260"/>
        <v>0</v>
      </c>
      <c r="R367" s="77">
        <f t="shared" si="260"/>
        <v>0</v>
      </c>
      <c r="S367" s="77">
        <f t="shared" si="260"/>
        <v>0</v>
      </c>
      <c r="T367" s="77">
        <f t="shared" si="260"/>
        <v>0</v>
      </c>
      <c r="U367" s="77">
        <f t="shared" si="260"/>
        <v>0</v>
      </c>
      <c r="V367" s="77">
        <f t="shared" si="260"/>
        <v>0</v>
      </c>
      <c r="W367" s="77">
        <f t="shared" si="230"/>
        <v>0</v>
      </c>
      <c r="X367" s="77">
        <v>0</v>
      </c>
      <c r="Y367" s="77">
        <v>0</v>
      </c>
      <c r="Z367" s="77">
        <v>0</v>
      </c>
      <c r="AA367" s="77">
        <v>0</v>
      </c>
      <c r="AB367" s="77">
        <v>0</v>
      </c>
      <c r="AC367" s="77">
        <v>0</v>
      </c>
      <c r="AE367" s="77">
        <v>0</v>
      </c>
      <c r="AF367" s="77">
        <v>0</v>
      </c>
      <c r="AG367" s="77">
        <v>0</v>
      </c>
      <c r="AH367" s="77">
        <v>0</v>
      </c>
      <c r="AI367" s="77">
        <v>0</v>
      </c>
      <c r="AJ367" s="77">
        <v>0</v>
      </c>
      <c r="AK367" s="77">
        <v>0</v>
      </c>
      <c r="AL367" s="77">
        <v>0</v>
      </c>
      <c r="AN367" s="77">
        <v>0</v>
      </c>
      <c r="AO367" s="77">
        <v>0</v>
      </c>
      <c r="AP367" s="77">
        <v>0</v>
      </c>
      <c r="AQ367" s="77">
        <v>0</v>
      </c>
      <c r="AR367" s="77">
        <v>0</v>
      </c>
      <c r="AS367" s="77">
        <v>0</v>
      </c>
      <c r="AT367" s="77">
        <v>0</v>
      </c>
      <c r="AU367" s="77">
        <v>0</v>
      </c>
    </row>
    <row r="368" spans="1:47" ht="14.25" customHeight="1" outlineLevel="1" x14ac:dyDescent="0.35">
      <c r="A368" s="120" t="s">
        <v>580</v>
      </c>
      <c r="B368" s="130" t="e">
        <v>#VALUE!</v>
      </c>
      <c r="C368" s="77">
        <v>0</v>
      </c>
      <c r="D368" s="77"/>
      <c r="E368" s="77"/>
      <c r="F368" s="77"/>
      <c r="G368" s="77"/>
      <c r="H368" s="77"/>
      <c r="I368" s="77"/>
      <c r="J368" s="77">
        <f t="shared" si="237"/>
        <v>0</v>
      </c>
      <c r="K368" s="77"/>
      <c r="L368" s="77"/>
      <c r="M368" s="77"/>
      <c r="N368" s="77"/>
      <c r="O368" s="77"/>
      <c r="P368" s="77">
        <f>+C368</f>
        <v>0</v>
      </c>
      <c r="Q368" s="77"/>
      <c r="R368" s="77"/>
      <c r="S368" s="77"/>
      <c r="T368" s="77"/>
      <c r="U368" s="77"/>
      <c r="V368" s="77"/>
      <c r="W368" s="77">
        <f t="shared" si="230"/>
        <v>0</v>
      </c>
      <c r="X368" s="77">
        <v>0</v>
      </c>
      <c r="Y368" s="77">
        <v>0</v>
      </c>
      <c r="Z368" s="77">
        <v>0</v>
      </c>
      <c r="AA368" s="77">
        <v>0</v>
      </c>
      <c r="AB368" s="77">
        <v>0</v>
      </c>
      <c r="AC368" s="77">
        <v>0</v>
      </c>
      <c r="AE368" s="77">
        <v>0</v>
      </c>
      <c r="AF368" s="77">
        <v>0</v>
      </c>
      <c r="AG368" s="77">
        <v>0</v>
      </c>
      <c r="AH368" s="77">
        <v>0</v>
      </c>
      <c r="AI368" s="77">
        <v>0</v>
      </c>
      <c r="AJ368" s="77">
        <v>0</v>
      </c>
      <c r="AK368" s="77">
        <v>0</v>
      </c>
      <c r="AL368" s="77">
        <v>0</v>
      </c>
      <c r="AN368" s="77">
        <v>0</v>
      </c>
      <c r="AO368" s="77">
        <v>0</v>
      </c>
      <c r="AP368" s="77">
        <v>0</v>
      </c>
      <c r="AQ368" s="77">
        <v>0</v>
      </c>
      <c r="AR368" s="77">
        <v>0</v>
      </c>
      <c r="AS368" s="77">
        <v>0</v>
      </c>
      <c r="AT368" s="77">
        <v>0</v>
      </c>
      <c r="AU368" s="77">
        <v>0</v>
      </c>
    </row>
    <row r="369" spans="1:47" ht="14.25" customHeight="1" outlineLevel="1" x14ac:dyDescent="0.35">
      <c r="A369" s="120" t="s">
        <v>582</v>
      </c>
      <c r="B369" s="130" t="e">
        <v>#VALUE!</v>
      </c>
      <c r="C369" s="77">
        <v>0</v>
      </c>
      <c r="D369" s="77"/>
      <c r="E369" s="77"/>
      <c r="F369" s="77"/>
      <c r="G369" s="77"/>
      <c r="H369" s="77"/>
      <c r="I369" s="77"/>
      <c r="J369" s="77">
        <f t="shared" si="237"/>
        <v>0</v>
      </c>
      <c r="K369" s="77"/>
      <c r="L369" s="77"/>
      <c r="M369" s="77"/>
      <c r="N369" s="77"/>
      <c r="O369" s="77"/>
      <c r="P369" s="77">
        <f>+C369</f>
        <v>0</v>
      </c>
      <c r="Q369" s="77"/>
      <c r="R369" s="77"/>
      <c r="S369" s="77"/>
      <c r="T369" s="77"/>
      <c r="U369" s="77"/>
      <c r="V369" s="77"/>
      <c r="W369" s="77">
        <f t="shared" si="230"/>
        <v>0</v>
      </c>
      <c r="X369" s="77">
        <v>0</v>
      </c>
      <c r="Y369" s="77">
        <v>0</v>
      </c>
      <c r="Z369" s="77">
        <v>0</v>
      </c>
      <c r="AA369" s="77">
        <v>0</v>
      </c>
      <c r="AB369" s="77">
        <v>0</v>
      </c>
      <c r="AC369" s="77">
        <v>0</v>
      </c>
      <c r="AE369" s="77">
        <v>0</v>
      </c>
      <c r="AF369" s="77">
        <v>0</v>
      </c>
      <c r="AG369" s="77">
        <v>0</v>
      </c>
      <c r="AH369" s="77">
        <v>0</v>
      </c>
      <c r="AI369" s="77">
        <v>0</v>
      </c>
      <c r="AJ369" s="77">
        <v>0</v>
      </c>
      <c r="AK369" s="77">
        <v>0</v>
      </c>
      <c r="AL369" s="77">
        <v>0</v>
      </c>
      <c r="AN369" s="77">
        <v>0</v>
      </c>
      <c r="AO369" s="77">
        <v>0</v>
      </c>
      <c r="AP369" s="77">
        <v>0</v>
      </c>
      <c r="AQ369" s="77">
        <v>0</v>
      </c>
      <c r="AR369" s="77">
        <v>0</v>
      </c>
      <c r="AS369" s="77">
        <v>0</v>
      </c>
      <c r="AT369" s="77">
        <v>0</v>
      </c>
      <c r="AU369" s="77">
        <v>0</v>
      </c>
    </row>
    <row r="370" spans="1:47" ht="14.25" customHeight="1" outlineLevel="1" x14ac:dyDescent="0.35">
      <c r="A370" s="120" t="s">
        <v>584</v>
      </c>
      <c r="B370" s="130" t="e">
        <v>#VALUE!</v>
      </c>
      <c r="C370" s="77">
        <v>0</v>
      </c>
      <c r="D370" s="77"/>
      <c r="E370" s="77"/>
      <c r="F370" s="77"/>
      <c r="G370" s="77">
        <f>+$C$370/72</f>
        <v>0</v>
      </c>
      <c r="H370" s="77">
        <f>+$C$370/72</f>
        <v>0</v>
      </c>
      <c r="I370" s="77">
        <f>+$C$370/72</f>
        <v>0</v>
      </c>
      <c r="J370" s="77">
        <f t="shared" si="237"/>
        <v>0</v>
      </c>
      <c r="K370" s="77">
        <f t="shared" ref="K370:V370" si="261">+$C$370/72</f>
        <v>0</v>
      </c>
      <c r="L370" s="77">
        <f t="shared" si="261"/>
        <v>0</v>
      </c>
      <c r="M370" s="77">
        <f t="shared" si="261"/>
        <v>0</v>
      </c>
      <c r="N370" s="77">
        <f t="shared" si="261"/>
        <v>0</v>
      </c>
      <c r="O370" s="77">
        <f t="shared" si="261"/>
        <v>0</v>
      </c>
      <c r="P370" s="77">
        <f t="shared" si="261"/>
        <v>0</v>
      </c>
      <c r="Q370" s="77">
        <f t="shared" si="261"/>
        <v>0</v>
      </c>
      <c r="R370" s="77">
        <f t="shared" si="261"/>
        <v>0</v>
      </c>
      <c r="S370" s="77">
        <f t="shared" si="261"/>
        <v>0</v>
      </c>
      <c r="T370" s="77">
        <f t="shared" si="261"/>
        <v>0</v>
      </c>
      <c r="U370" s="77">
        <f t="shared" si="261"/>
        <v>0</v>
      </c>
      <c r="V370" s="77">
        <f t="shared" si="261"/>
        <v>0</v>
      </c>
      <c r="W370" s="77">
        <f t="shared" si="230"/>
        <v>0</v>
      </c>
      <c r="X370" s="77">
        <v>0</v>
      </c>
      <c r="Y370" s="77">
        <v>0</v>
      </c>
      <c r="Z370" s="77">
        <v>0</v>
      </c>
      <c r="AA370" s="77">
        <v>0</v>
      </c>
      <c r="AB370" s="77">
        <v>0</v>
      </c>
      <c r="AC370" s="77">
        <v>0</v>
      </c>
      <c r="AE370" s="77">
        <v>0</v>
      </c>
      <c r="AF370" s="77">
        <v>0</v>
      </c>
      <c r="AG370" s="77">
        <v>0</v>
      </c>
      <c r="AH370" s="77">
        <v>0</v>
      </c>
      <c r="AI370" s="77">
        <v>0</v>
      </c>
      <c r="AJ370" s="77">
        <v>0</v>
      </c>
      <c r="AK370" s="77">
        <v>0</v>
      </c>
      <c r="AL370" s="77">
        <v>0</v>
      </c>
      <c r="AN370" s="77">
        <v>0</v>
      </c>
      <c r="AO370" s="77">
        <v>0</v>
      </c>
      <c r="AP370" s="77">
        <v>0</v>
      </c>
      <c r="AQ370" s="77">
        <v>0</v>
      </c>
      <c r="AR370" s="77">
        <v>0</v>
      </c>
      <c r="AS370" s="77">
        <v>0</v>
      </c>
      <c r="AT370" s="77">
        <v>0</v>
      </c>
      <c r="AU370" s="77">
        <v>0</v>
      </c>
    </row>
    <row r="371" spans="1:47" ht="14.25" customHeight="1" x14ac:dyDescent="0.35">
      <c r="A371" s="124" t="s">
        <v>298</v>
      </c>
      <c r="B371" s="111" t="e">
        <v>#VALUE!</v>
      </c>
      <c r="C371" s="86">
        <v>0</v>
      </c>
      <c r="D371" s="86">
        <f t="shared" ref="D371:I371" si="262">SUM(D372)</f>
        <v>0</v>
      </c>
      <c r="E371" s="86">
        <f t="shared" si="262"/>
        <v>0</v>
      </c>
      <c r="F371" s="86">
        <f t="shared" si="262"/>
        <v>0</v>
      </c>
      <c r="G371" s="86">
        <f t="shared" si="262"/>
        <v>0</v>
      </c>
      <c r="H371" s="86">
        <f t="shared" si="262"/>
        <v>0</v>
      </c>
      <c r="I371" s="86">
        <f t="shared" si="262"/>
        <v>0</v>
      </c>
      <c r="J371" s="86">
        <f t="shared" si="237"/>
        <v>0</v>
      </c>
      <c r="K371" s="86">
        <f t="shared" ref="K371:V371" si="263">SUM(K372)</f>
        <v>0</v>
      </c>
      <c r="L371" s="86">
        <f t="shared" si="263"/>
        <v>0</v>
      </c>
      <c r="M371" s="86">
        <f t="shared" si="263"/>
        <v>0</v>
      </c>
      <c r="N371" s="86">
        <f t="shared" si="263"/>
        <v>0</v>
      </c>
      <c r="O371" s="86">
        <f t="shared" si="263"/>
        <v>0</v>
      </c>
      <c r="P371" s="86">
        <f t="shared" si="263"/>
        <v>0</v>
      </c>
      <c r="Q371" s="86">
        <f t="shared" si="263"/>
        <v>0</v>
      </c>
      <c r="R371" s="86">
        <f t="shared" si="263"/>
        <v>0</v>
      </c>
      <c r="S371" s="86">
        <f t="shared" si="263"/>
        <v>0</v>
      </c>
      <c r="T371" s="86">
        <f t="shared" si="263"/>
        <v>0</v>
      </c>
      <c r="U371" s="86">
        <f t="shared" si="263"/>
        <v>0</v>
      </c>
      <c r="V371" s="86">
        <f t="shared" si="263"/>
        <v>0</v>
      </c>
      <c r="W371" s="86">
        <f t="shared" si="230"/>
        <v>0</v>
      </c>
      <c r="X371" s="86">
        <v>0</v>
      </c>
      <c r="Y371" s="86">
        <v>0</v>
      </c>
      <c r="Z371" s="86">
        <v>0</v>
      </c>
      <c r="AA371" s="86">
        <v>0</v>
      </c>
      <c r="AB371" s="86">
        <v>0</v>
      </c>
      <c r="AC371" s="86">
        <v>0</v>
      </c>
      <c r="AE371" s="86">
        <v>0</v>
      </c>
      <c r="AF371" s="86">
        <v>0</v>
      </c>
      <c r="AG371" s="86">
        <v>0</v>
      </c>
      <c r="AH371" s="86">
        <v>0</v>
      </c>
      <c r="AI371" s="86">
        <v>0</v>
      </c>
      <c r="AJ371" s="86">
        <v>0</v>
      </c>
      <c r="AK371" s="86">
        <v>0</v>
      </c>
      <c r="AL371" s="86">
        <v>0</v>
      </c>
      <c r="AN371" s="86">
        <v>0</v>
      </c>
      <c r="AO371" s="86">
        <v>0</v>
      </c>
      <c r="AP371" s="86">
        <v>0</v>
      </c>
      <c r="AQ371" s="86">
        <v>0</v>
      </c>
      <c r="AR371" s="86">
        <v>0</v>
      </c>
      <c r="AS371" s="86">
        <v>0</v>
      </c>
      <c r="AT371" s="86">
        <v>0</v>
      </c>
      <c r="AU371" s="86">
        <v>0</v>
      </c>
    </row>
    <row r="372" spans="1:47" ht="14.25" customHeight="1" outlineLevel="1" x14ac:dyDescent="0.35">
      <c r="A372" s="89" t="s">
        <v>300</v>
      </c>
      <c r="B372" s="94" t="e">
        <v>#VALUE!</v>
      </c>
      <c r="C372" s="77">
        <v>0</v>
      </c>
      <c r="D372" s="77"/>
      <c r="E372" s="77"/>
      <c r="F372" s="77"/>
      <c r="G372" s="77"/>
      <c r="H372" s="77"/>
      <c r="I372" s="77"/>
      <c r="J372" s="77">
        <f t="shared" si="237"/>
        <v>0</v>
      </c>
      <c r="K372" s="77"/>
      <c r="L372" s="77"/>
      <c r="M372" s="77"/>
      <c r="N372" s="77"/>
      <c r="O372" s="77">
        <f>+$C$372/6</f>
        <v>0</v>
      </c>
      <c r="P372" s="77"/>
      <c r="Q372" s="77"/>
      <c r="R372" s="77"/>
      <c r="S372" s="77"/>
      <c r="T372" s="77"/>
      <c r="U372" s="77"/>
      <c r="V372" s="77"/>
      <c r="W372" s="77">
        <f t="shared" si="230"/>
        <v>0</v>
      </c>
      <c r="X372" s="77">
        <v>0</v>
      </c>
      <c r="Y372" s="77">
        <v>0</v>
      </c>
      <c r="Z372" s="77">
        <v>0</v>
      </c>
      <c r="AA372" s="77">
        <v>0</v>
      </c>
      <c r="AB372" s="77">
        <v>0</v>
      </c>
      <c r="AC372" s="77">
        <v>0</v>
      </c>
      <c r="AE372" s="77">
        <v>0</v>
      </c>
      <c r="AF372" s="77">
        <v>0</v>
      </c>
      <c r="AG372" s="77">
        <v>0</v>
      </c>
      <c r="AH372" s="77">
        <v>0</v>
      </c>
      <c r="AI372" s="77">
        <v>0</v>
      </c>
      <c r="AJ372" s="77">
        <v>0</v>
      </c>
      <c r="AK372" s="77">
        <v>0</v>
      </c>
      <c r="AL372" s="77">
        <v>0</v>
      </c>
      <c r="AN372" s="77">
        <v>0</v>
      </c>
      <c r="AO372" s="77">
        <v>0</v>
      </c>
      <c r="AP372" s="77">
        <v>0</v>
      </c>
      <c r="AQ372" s="77">
        <v>0</v>
      </c>
      <c r="AR372" s="77">
        <v>0</v>
      </c>
      <c r="AS372" s="77">
        <v>0</v>
      </c>
      <c r="AT372" s="77">
        <v>0</v>
      </c>
      <c r="AU372" s="77">
        <v>0</v>
      </c>
    </row>
    <row r="373" spans="1:47" ht="14.25" customHeight="1" x14ac:dyDescent="0.35">
      <c r="A373" s="124" t="s">
        <v>313</v>
      </c>
      <c r="B373" s="111" t="e">
        <v>#VALUE!</v>
      </c>
      <c r="C373" s="86">
        <v>0</v>
      </c>
      <c r="D373" s="86">
        <f t="shared" ref="D373:I373" si="264">SUM(D374:D375)</f>
        <v>0</v>
      </c>
      <c r="E373" s="86">
        <f t="shared" si="264"/>
        <v>0</v>
      </c>
      <c r="F373" s="86">
        <f t="shared" si="264"/>
        <v>0</v>
      </c>
      <c r="G373" s="86">
        <f t="shared" si="264"/>
        <v>0</v>
      </c>
      <c r="H373" s="86">
        <f t="shared" si="264"/>
        <v>0</v>
      </c>
      <c r="I373" s="86">
        <f t="shared" si="264"/>
        <v>0</v>
      </c>
      <c r="J373" s="86">
        <f t="shared" si="237"/>
        <v>0</v>
      </c>
      <c r="K373" s="86">
        <f t="shared" ref="K373:V373" si="265">SUM(K374:K375)</f>
        <v>0</v>
      </c>
      <c r="L373" s="86">
        <f t="shared" si="265"/>
        <v>0</v>
      </c>
      <c r="M373" s="86">
        <f t="shared" si="265"/>
        <v>0</v>
      </c>
      <c r="N373" s="86">
        <f t="shared" si="265"/>
        <v>0</v>
      </c>
      <c r="O373" s="86">
        <f t="shared" si="265"/>
        <v>0</v>
      </c>
      <c r="P373" s="86">
        <f t="shared" si="265"/>
        <v>0</v>
      </c>
      <c r="Q373" s="86">
        <f t="shared" si="265"/>
        <v>0</v>
      </c>
      <c r="R373" s="86">
        <f t="shared" si="265"/>
        <v>0</v>
      </c>
      <c r="S373" s="86">
        <f t="shared" si="265"/>
        <v>0</v>
      </c>
      <c r="T373" s="86">
        <f t="shared" si="265"/>
        <v>0</v>
      </c>
      <c r="U373" s="86">
        <f t="shared" si="265"/>
        <v>0</v>
      </c>
      <c r="V373" s="86">
        <f t="shared" si="265"/>
        <v>0</v>
      </c>
      <c r="W373" s="86">
        <f t="shared" si="230"/>
        <v>0</v>
      </c>
      <c r="X373" s="86">
        <v>0</v>
      </c>
      <c r="Y373" s="86">
        <v>0</v>
      </c>
      <c r="Z373" s="86">
        <v>0</v>
      </c>
      <c r="AA373" s="86">
        <v>0</v>
      </c>
      <c r="AB373" s="86">
        <v>0</v>
      </c>
      <c r="AC373" s="86">
        <v>0</v>
      </c>
      <c r="AE373" s="86">
        <v>0</v>
      </c>
      <c r="AF373" s="86">
        <v>0</v>
      </c>
      <c r="AG373" s="86">
        <v>0</v>
      </c>
      <c r="AH373" s="86">
        <v>0</v>
      </c>
      <c r="AI373" s="86">
        <v>0</v>
      </c>
      <c r="AJ373" s="86">
        <v>0</v>
      </c>
      <c r="AK373" s="86">
        <v>0</v>
      </c>
      <c r="AL373" s="86">
        <v>0</v>
      </c>
      <c r="AN373" s="86">
        <v>0</v>
      </c>
      <c r="AO373" s="86">
        <v>0</v>
      </c>
      <c r="AP373" s="86">
        <v>0</v>
      </c>
      <c r="AQ373" s="86">
        <v>0</v>
      </c>
      <c r="AR373" s="86">
        <v>0</v>
      </c>
      <c r="AS373" s="86">
        <v>0</v>
      </c>
      <c r="AT373" s="86">
        <v>0</v>
      </c>
      <c r="AU373" s="86">
        <v>0</v>
      </c>
    </row>
    <row r="374" spans="1:47" ht="14.25" customHeight="1" outlineLevel="1" x14ac:dyDescent="0.35">
      <c r="A374" s="89" t="s">
        <v>300</v>
      </c>
      <c r="B374" s="1170" t="e">
        <v>#VALUE!</v>
      </c>
      <c r="C374" s="77">
        <v>0</v>
      </c>
      <c r="D374" s="77"/>
      <c r="E374" s="77"/>
      <c r="F374" s="77"/>
      <c r="G374" s="77"/>
      <c r="H374" s="77"/>
      <c r="I374" s="77"/>
      <c r="J374" s="77">
        <f t="shared" si="237"/>
        <v>0</v>
      </c>
      <c r="K374" s="77"/>
      <c r="L374" s="77"/>
      <c r="M374" s="77"/>
      <c r="N374" s="77"/>
      <c r="O374" s="77"/>
      <c r="P374" s="77"/>
      <c r="Q374" s="77"/>
      <c r="R374" s="77"/>
      <c r="S374" s="77"/>
      <c r="T374" s="77"/>
      <c r="U374" s="77"/>
      <c r="V374" s="77"/>
      <c r="W374" s="77">
        <f t="shared" si="230"/>
        <v>0</v>
      </c>
      <c r="X374" s="77">
        <v>0</v>
      </c>
      <c r="Y374" s="77">
        <v>0</v>
      </c>
      <c r="Z374" s="77">
        <v>0</v>
      </c>
      <c r="AA374" s="77">
        <v>0</v>
      </c>
      <c r="AB374" s="77">
        <v>0</v>
      </c>
      <c r="AC374" s="77">
        <v>0</v>
      </c>
      <c r="AE374" s="77">
        <v>0</v>
      </c>
      <c r="AF374" s="77">
        <v>0</v>
      </c>
      <c r="AG374" s="77">
        <v>0</v>
      </c>
      <c r="AH374" s="77">
        <v>0</v>
      </c>
      <c r="AI374" s="77">
        <v>0</v>
      </c>
      <c r="AJ374" s="77">
        <v>0</v>
      </c>
      <c r="AK374" s="77">
        <v>0</v>
      </c>
      <c r="AL374" s="77">
        <v>0</v>
      </c>
      <c r="AN374" s="77">
        <v>0</v>
      </c>
      <c r="AO374" s="77">
        <v>0</v>
      </c>
      <c r="AP374" s="77">
        <v>0</v>
      </c>
      <c r="AQ374" s="77">
        <v>0</v>
      </c>
      <c r="AR374" s="77">
        <v>0</v>
      </c>
      <c r="AS374" s="77">
        <v>0</v>
      </c>
      <c r="AT374" s="77">
        <v>0</v>
      </c>
      <c r="AU374" s="77">
        <v>0</v>
      </c>
    </row>
    <row r="375" spans="1:47" outlineLevel="1" x14ac:dyDescent="0.35">
      <c r="A375" s="89" t="s">
        <v>301</v>
      </c>
      <c r="B375" s="1170" t="e">
        <v>#VALUE!</v>
      </c>
      <c r="C375" s="77">
        <v>0</v>
      </c>
      <c r="D375" s="77"/>
      <c r="E375" s="77"/>
      <c r="F375" s="77"/>
      <c r="G375" s="77"/>
      <c r="H375" s="77"/>
      <c r="I375" s="77"/>
      <c r="J375" s="77">
        <f t="shared" si="237"/>
        <v>0</v>
      </c>
      <c r="K375" s="77"/>
      <c r="L375" s="77"/>
      <c r="M375" s="77"/>
      <c r="N375" s="77"/>
      <c r="O375" s="77"/>
      <c r="P375" s="77"/>
      <c r="Q375" s="77"/>
      <c r="R375" s="77"/>
      <c r="S375" s="77"/>
      <c r="T375" s="77"/>
      <c r="U375" s="77"/>
      <c r="V375" s="77"/>
      <c r="W375" s="77">
        <f t="shared" si="230"/>
        <v>0</v>
      </c>
      <c r="X375" s="77">
        <v>0</v>
      </c>
      <c r="Y375" s="77">
        <v>0</v>
      </c>
      <c r="Z375" s="77">
        <v>0</v>
      </c>
      <c r="AA375" s="77">
        <v>0</v>
      </c>
      <c r="AB375" s="77">
        <v>0</v>
      </c>
      <c r="AC375" s="77">
        <v>0</v>
      </c>
      <c r="AE375" s="77">
        <v>0</v>
      </c>
      <c r="AF375" s="77">
        <v>0</v>
      </c>
      <c r="AG375" s="77">
        <v>0</v>
      </c>
      <c r="AH375" s="77">
        <v>0</v>
      </c>
      <c r="AI375" s="77">
        <v>0</v>
      </c>
      <c r="AJ375" s="77">
        <v>0</v>
      </c>
      <c r="AK375" s="77">
        <v>0</v>
      </c>
      <c r="AL375" s="77">
        <v>0</v>
      </c>
      <c r="AN375" s="77">
        <v>0</v>
      </c>
      <c r="AO375" s="77">
        <v>0</v>
      </c>
      <c r="AP375" s="77">
        <v>0</v>
      </c>
      <c r="AQ375" s="77">
        <v>0</v>
      </c>
      <c r="AR375" s="77">
        <v>0</v>
      </c>
      <c r="AS375" s="77">
        <v>0</v>
      </c>
      <c r="AT375" s="77">
        <v>0</v>
      </c>
      <c r="AU375" s="77">
        <v>0</v>
      </c>
    </row>
    <row r="376" spans="1:47" x14ac:dyDescent="0.35">
      <c r="A376" s="135" t="s">
        <v>596</v>
      </c>
      <c r="B376" s="136" t="e">
        <v>#VALUE!</v>
      </c>
      <c r="C376" s="137">
        <v>0</v>
      </c>
      <c r="D376" s="137"/>
      <c r="E376" s="137"/>
      <c r="F376" s="137"/>
      <c r="G376" s="137"/>
      <c r="H376" s="137"/>
      <c r="I376" s="137"/>
      <c r="J376" s="137"/>
      <c r="K376" s="137"/>
      <c r="L376" s="137"/>
      <c r="M376" s="137"/>
      <c r="N376" s="137"/>
      <c r="O376" s="137"/>
      <c r="P376" s="137"/>
      <c r="Q376" s="137"/>
      <c r="R376" s="137"/>
      <c r="S376" s="137"/>
      <c r="T376" s="137"/>
      <c r="U376" s="137"/>
      <c r="V376" s="137"/>
      <c r="W376" s="137"/>
      <c r="X376" s="137">
        <v>0</v>
      </c>
      <c r="Y376" s="137">
        <v>0</v>
      </c>
      <c r="Z376" s="137">
        <v>0</v>
      </c>
      <c r="AA376" s="137">
        <v>0</v>
      </c>
      <c r="AB376" s="137">
        <v>0</v>
      </c>
      <c r="AC376" s="137">
        <v>0</v>
      </c>
      <c r="AE376" s="137">
        <v>0</v>
      </c>
      <c r="AF376" s="137">
        <v>0</v>
      </c>
      <c r="AG376" s="137">
        <v>0</v>
      </c>
      <c r="AH376" s="137">
        <v>0</v>
      </c>
      <c r="AI376" s="137">
        <v>0</v>
      </c>
      <c r="AJ376" s="137">
        <v>0</v>
      </c>
      <c r="AK376" s="137">
        <v>0</v>
      </c>
      <c r="AL376" s="137">
        <v>0</v>
      </c>
      <c r="AN376" s="137">
        <v>0</v>
      </c>
      <c r="AO376" s="137">
        <v>0</v>
      </c>
      <c r="AP376" s="137">
        <v>0</v>
      </c>
      <c r="AQ376" s="137">
        <v>0</v>
      </c>
      <c r="AR376" s="137">
        <v>0</v>
      </c>
      <c r="AS376" s="137">
        <v>0</v>
      </c>
      <c r="AT376" s="137">
        <v>0</v>
      </c>
      <c r="AU376" s="137">
        <v>0</v>
      </c>
    </row>
    <row r="377" spans="1:47" x14ac:dyDescent="0.35">
      <c r="A377" s="78" t="s">
        <v>598</v>
      </c>
      <c r="B377" s="80" t="e">
        <v>#VALUE!</v>
      </c>
      <c r="C377" s="84">
        <v>0</v>
      </c>
      <c r="D377" s="84"/>
      <c r="E377" s="84"/>
      <c r="F377" s="84"/>
      <c r="G377" s="84"/>
      <c r="H377" s="84"/>
      <c r="I377" s="84"/>
      <c r="J377" s="84">
        <f>SUM(D377:I377)</f>
        <v>0</v>
      </c>
      <c r="K377" s="84"/>
      <c r="L377" s="84"/>
      <c r="M377" s="84"/>
      <c r="N377" s="84"/>
      <c r="O377" s="84"/>
      <c r="P377" s="84"/>
      <c r="Q377" s="84"/>
      <c r="R377" s="84"/>
      <c r="S377" s="84"/>
      <c r="T377" s="84"/>
      <c r="U377" s="84"/>
      <c r="V377" s="84"/>
      <c r="W377" s="84">
        <f>SUM(K377:V377)</f>
        <v>0</v>
      </c>
      <c r="X377" s="84">
        <v>0</v>
      </c>
      <c r="Y377" s="84">
        <v>0</v>
      </c>
      <c r="Z377" s="84">
        <v>0</v>
      </c>
      <c r="AA377" s="84">
        <v>0</v>
      </c>
      <c r="AB377" s="84">
        <v>0</v>
      </c>
      <c r="AC377" s="84">
        <v>0</v>
      </c>
      <c r="AE377" s="84">
        <v>0</v>
      </c>
      <c r="AF377" s="84">
        <v>0</v>
      </c>
      <c r="AG377" s="84">
        <v>0</v>
      </c>
      <c r="AH377" s="84">
        <v>0</v>
      </c>
      <c r="AI377" s="84">
        <v>0</v>
      </c>
      <c r="AJ377" s="84">
        <v>0</v>
      </c>
      <c r="AK377" s="84">
        <v>0</v>
      </c>
      <c r="AL377" s="84">
        <v>0</v>
      </c>
      <c r="AN377" s="84">
        <v>0</v>
      </c>
      <c r="AO377" s="84">
        <v>0</v>
      </c>
      <c r="AP377" s="84">
        <v>0</v>
      </c>
      <c r="AQ377" s="84">
        <v>0</v>
      </c>
      <c r="AR377" s="84">
        <v>0</v>
      </c>
      <c r="AS377" s="84">
        <v>0</v>
      </c>
      <c r="AT377" s="84">
        <v>0</v>
      </c>
      <c r="AU377" s="84">
        <v>0</v>
      </c>
    </row>
  </sheetData>
  <mergeCells count="32">
    <mergeCell ref="AU4:AU5"/>
    <mergeCell ref="AP4:AP5"/>
    <mergeCell ref="AQ4:AQ5"/>
    <mergeCell ref="AR4:AR5"/>
    <mergeCell ref="AS4:AS5"/>
    <mergeCell ref="AT4:AT5"/>
    <mergeCell ref="AJ4:AJ5"/>
    <mergeCell ref="AK4:AK5"/>
    <mergeCell ref="AL4:AL5"/>
    <mergeCell ref="AN4:AN5"/>
    <mergeCell ref="AO4:AO5"/>
    <mergeCell ref="AE4:AE5"/>
    <mergeCell ref="AF4:AF5"/>
    <mergeCell ref="AG4:AG5"/>
    <mergeCell ref="AH4:AH5"/>
    <mergeCell ref="AI4:AI5"/>
    <mergeCell ref="J3:AC3"/>
    <mergeCell ref="AE3:AL3"/>
    <mergeCell ref="AN3:AU3"/>
    <mergeCell ref="A4:A5"/>
    <mergeCell ref="B4:B5"/>
    <mergeCell ref="C4:C5"/>
    <mergeCell ref="D4:I4"/>
    <mergeCell ref="J4:J5"/>
    <mergeCell ref="K4:V4"/>
    <mergeCell ref="W4:W5"/>
    <mergeCell ref="X4:X5"/>
    <mergeCell ref="Y4:Y5"/>
    <mergeCell ref="Z4:Z5"/>
    <mergeCell ref="AA4:AA5"/>
    <mergeCell ref="AB4:AB5"/>
    <mergeCell ref="AC4:AC5"/>
  </mergeCells>
  <pageMargins left="0.7" right="0.7" top="0.75" bottom="0.75" header="0.51180555555555496" footer="0.51180555555555496"/>
  <pageSetup paperSize="9" firstPageNumber="0"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2060"/>
  </sheetPr>
  <dimension ref="A1:AMK376"/>
  <sheetViews>
    <sheetView zoomScale="80" zoomScaleNormal="80" workbookViewId="0">
      <pane xSplit="17" ySplit="4" topLeftCell="R5" activePane="bottomRight" state="frozen"/>
      <selection pane="topRight" activeCell="R1" sqref="R1"/>
      <selection pane="bottomLeft" activeCell="A5" sqref="A5"/>
      <selection pane="bottomRight" activeCell="J1" activeCellId="1" sqref="A36:XFD48 J1"/>
    </sheetView>
  </sheetViews>
  <sheetFormatPr defaultColWidth="9.1796875" defaultRowHeight="14.5" outlineLevelRow="1" outlineLevelCol="1" x14ac:dyDescent="0.35"/>
  <cols>
    <col min="1" max="1" width="8.54296875" style="2" customWidth="1"/>
    <col min="2" max="2" width="51.81640625" style="2" customWidth="1"/>
    <col min="3" max="3" width="12.7265625" style="2" customWidth="1" outlineLevel="1"/>
    <col min="4" max="8" width="14.453125" style="2" customWidth="1" outlineLevel="1"/>
    <col min="9" max="9" width="14.453125" style="2" customWidth="1"/>
    <col min="10" max="10" width="6.26953125" style="2" customWidth="1"/>
    <col min="11" max="16" width="15.453125" style="2" customWidth="1" outlineLevel="1"/>
    <col min="17" max="17" width="15.453125" style="2" customWidth="1"/>
    <col min="18" max="18" width="4.1796875" style="2" customWidth="1"/>
    <col min="19" max="24" width="14.81640625" style="2" customWidth="1" outlineLevel="1"/>
    <col min="25" max="25" width="14.81640625" style="2" customWidth="1"/>
    <col min="26" max="26" width="7.54296875" style="2" customWidth="1"/>
    <col min="27" max="1025" width="11.453125" style="2"/>
  </cols>
  <sheetData>
    <row r="1" spans="1:26" x14ac:dyDescent="0.35">
      <c r="A1" s="334" t="s">
        <v>797</v>
      </c>
      <c r="C1" s="338"/>
      <c r="D1" s="338"/>
      <c r="E1" s="338"/>
      <c r="F1" s="338"/>
      <c r="G1" s="338"/>
      <c r="H1" s="338"/>
      <c r="I1" s="338"/>
    </row>
    <row r="2" spans="1:26" ht="15" customHeight="1" x14ac:dyDescent="0.35">
      <c r="A2" s="334" t="s">
        <v>829</v>
      </c>
      <c r="C2" s="1680" t="s">
        <v>799</v>
      </c>
      <c r="D2" s="1680"/>
      <c r="E2" s="1680"/>
      <c r="F2" s="1680"/>
      <c r="G2" s="1680"/>
      <c r="H2" s="1680"/>
      <c r="I2" s="1680"/>
      <c r="K2" s="1680" t="s">
        <v>800</v>
      </c>
      <c r="L2" s="1680"/>
      <c r="M2" s="1680"/>
      <c r="N2" s="1680"/>
      <c r="O2" s="1680"/>
      <c r="P2" s="1680"/>
      <c r="Q2" s="1680"/>
      <c r="S2" s="1681" t="s">
        <v>830</v>
      </c>
      <c r="T2" s="1681"/>
      <c r="U2" s="1681"/>
      <c r="V2" s="1681"/>
      <c r="W2" s="1681"/>
      <c r="X2" s="1681"/>
      <c r="Y2" s="1681"/>
    </row>
    <row r="3" spans="1:26" ht="15" customHeight="1" x14ac:dyDescent="0.35">
      <c r="A3" s="1670" t="s">
        <v>55</v>
      </c>
      <c r="B3" s="1671" t="e">
        <v>#VALUE!</v>
      </c>
      <c r="C3" s="1672" t="s">
        <v>61</v>
      </c>
      <c r="D3" s="1672" t="s">
        <v>62</v>
      </c>
      <c r="E3" s="1672" t="s">
        <v>63</v>
      </c>
      <c r="F3" s="1672" t="s">
        <v>64</v>
      </c>
      <c r="G3" s="1672" t="s">
        <v>65</v>
      </c>
      <c r="H3" s="1672" t="s">
        <v>66</v>
      </c>
      <c r="I3" s="1672" t="s">
        <v>809</v>
      </c>
      <c r="K3" s="1672" t="s">
        <v>61</v>
      </c>
      <c r="L3" s="1672" t="s">
        <v>62</v>
      </c>
      <c r="M3" s="1672" t="s">
        <v>63</v>
      </c>
      <c r="N3" s="1672" t="s">
        <v>64</v>
      </c>
      <c r="O3" s="1672" t="s">
        <v>65</v>
      </c>
      <c r="P3" s="1672" t="s">
        <v>66</v>
      </c>
      <c r="Q3" s="1672" t="s">
        <v>810</v>
      </c>
      <c r="S3" s="1672" t="s">
        <v>61</v>
      </c>
      <c r="T3" s="1672" t="s">
        <v>62</v>
      </c>
      <c r="U3" s="1672" t="s">
        <v>63</v>
      </c>
      <c r="V3" s="1672" t="s">
        <v>64</v>
      </c>
      <c r="W3" s="1672" t="s">
        <v>65</v>
      </c>
      <c r="X3" s="1672" t="s">
        <v>66</v>
      </c>
      <c r="Y3" s="1672" t="s">
        <v>634</v>
      </c>
    </row>
    <row r="4" spans="1:26" x14ac:dyDescent="0.35">
      <c r="A4" s="1670">
        <v>0</v>
      </c>
      <c r="B4" s="1671">
        <v>0</v>
      </c>
      <c r="C4" s="1672"/>
      <c r="D4" s="1672"/>
      <c r="E4" s="1672"/>
      <c r="F4" s="1672"/>
      <c r="G4" s="1672"/>
      <c r="H4" s="1672"/>
      <c r="I4" s="1672"/>
      <c r="K4" s="1672"/>
      <c r="L4" s="1672"/>
      <c r="M4" s="1672"/>
      <c r="N4" s="1672"/>
      <c r="O4" s="1672"/>
      <c r="P4" s="1672"/>
      <c r="Q4" s="1672"/>
      <c r="S4" s="1672"/>
      <c r="T4" s="1672"/>
      <c r="U4" s="1672"/>
      <c r="V4" s="1672"/>
      <c r="W4" s="1672"/>
      <c r="X4" s="1672"/>
      <c r="Y4" s="1672"/>
    </row>
    <row r="5" spans="1:26" ht="14.25" customHeight="1" x14ac:dyDescent="0.35">
      <c r="A5" s="66">
        <v>0</v>
      </c>
      <c r="B5" s="68" t="e">
        <v>#VALUE!</v>
      </c>
      <c r="C5" s="76">
        <v>0</v>
      </c>
      <c r="D5" s="76">
        <v>0</v>
      </c>
      <c r="E5" s="76">
        <f>+('8_MP'!AR7*25%)+('8_MP'!AS7*75%)</f>
        <v>8860534.1651079617</v>
      </c>
      <c r="F5" s="76">
        <v>0</v>
      </c>
      <c r="G5" s="76">
        <v>0</v>
      </c>
      <c r="H5" s="76">
        <v>0</v>
      </c>
      <c r="I5" s="76">
        <f t="shared" ref="I5:I68" si="0">+C5+D5+E5+F5+G5+H5</f>
        <v>8860534.1651079617</v>
      </c>
      <c r="J5" s="339"/>
      <c r="K5" s="76">
        <v>0</v>
      </c>
      <c r="L5" s="76">
        <v>0</v>
      </c>
      <c r="M5" s="76">
        <v>0</v>
      </c>
      <c r="N5" s="76">
        <v>0</v>
      </c>
      <c r="O5" s="76">
        <v>0</v>
      </c>
      <c r="P5" s="76">
        <v>0</v>
      </c>
      <c r="Q5" s="76">
        <f t="shared" ref="Q5:Q68" si="1">+K5+L5+M5+N5+O5+P5</f>
        <v>0</v>
      </c>
      <c r="R5" s="339">
        <v>30000000</v>
      </c>
      <c r="S5" s="76">
        <f t="shared" ref="S5:S68" si="2">+C5+K5</f>
        <v>0</v>
      </c>
      <c r="T5" s="76">
        <f t="shared" ref="T5:T68" si="3">+D5+L5</f>
        <v>0</v>
      </c>
      <c r="U5" s="76">
        <f t="shared" ref="U5:U68" si="4">+E5+M5</f>
        <v>8860534.1651079617</v>
      </c>
      <c r="V5" s="76">
        <f t="shared" ref="V5:V68" si="5">+F5+N5</f>
        <v>0</v>
      </c>
      <c r="W5" s="76">
        <f t="shared" ref="W5:W68" si="6">+G5+O5</f>
        <v>0</v>
      </c>
      <c r="X5" s="76">
        <f t="shared" ref="X5:X68" si="7">+H5+P5</f>
        <v>0</v>
      </c>
      <c r="Y5" s="76">
        <f t="shared" ref="Y5:Y68" si="8">+I5+Q5</f>
        <v>8860534.1651079617</v>
      </c>
      <c r="Z5" s="339" t="e">
        <v>#VALUE!</v>
      </c>
    </row>
    <row r="6" spans="1:26" ht="14.25" customHeight="1" x14ac:dyDescent="0.35">
      <c r="A6" s="78" t="e">
        <v>#VALUE!</v>
      </c>
      <c r="B6" s="80" t="e">
        <v>#VALUE!</v>
      </c>
      <c r="C6" s="84" t="e">
        <f>+'8_MP'!#REF!+('8_MP'!#REF!*75%)</f>
        <v>#REF!</v>
      </c>
      <c r="D6" s="84" t="e">
        <f>+'8_MP'!#REF!*25%+'8_MP'!#REF!*75%</f>
        <v>#REF!</v>
      </c>
      <c r="E6" s="84" t="e">
        <f>+('8_MP'!#REF!*25%)+('8_MP'!#REF!*75%)</f>
        <v>#REF!</v>
      </c>
      <c r="F6" s="84" t="e">
        <f>+'8_MP'!#REF!*25%+'8_MP'!#REF!*75%</f>
        <v>#REF!</v>
      </c>
      <c r="G6" s="84" t="e">
        <f>+'8_MP'!#REF!*25%+'8_MP'!#REF!*75%</f>
        <v>#REF!</v>
      </c>
      <c r="H6" s="84" t="e">
        <f>+'8_MP'!#REF!*25%+'8_MP'!#REF!</f>
        <v>#REF!</v>
      </c>
      <c r="I6" s="84" t="e">
        <f t="shared" si="0"/>
        <v>#REF!</v>
      </c>
      <c r="J6" s="339"/>
      <c r="K6" s="84" t="e">
        <f>+'8_MP'!#REF!+('8_MP'!#REF!*75%)</f>
        <v>#REF!</v>
      </c>
      <c r="L6" s="84" t="e">
        <f>+'8_MP'!#REF!*25%+'8_MP'!#REF!*75%</f>
        <v>#REF!</v>
      </c>
      <c r="M6" s="84" t="e">
        <f>+'8_MP'!#REF!*25%+'8_MP'!#REF!*75%</f>
        <v>#REF!</v>
      </c>
      <c r="N6" s="84" t="e">
        <f>+'8_MP'!#REF!*25%+'8_MP'!#REF!*75%</f>
        <v>#REF!</v>
      </c>
      <c r="O6" s="84" t="e">
        <f>+'8_MP'!#REF!*25%+'8_MP'!#REF!*75%</f>
        <v>#REF!</v>
      </c>
      <c r="P6" s="84" t="e">
        <f>+'8_MP'!#REF!*25%+'8_MP'!#REF!</f>
        <v>#REF!</v>
      </c>
      <c r="Q6" s="84" t="e">
        <f t="shared" si="1"/>
        <v>#REF!</v>
      </c>
      <c r="R6" s="339" t="e">
        <f>+'8_MP'!#REF!-'9.1 PFM_APry'!Q6</f>
        <v>#REF!</v>
      </c>
      <c r="S6" s="84" t="e">
        <f t="shared" si="2"/>
        <v>#REF!</v>
      </c>
      <c r="T6" s="84" t="e">
        <f t="shared" si="3"/>
        <v>#REF!</v>
      </c>
      <c r="U6" s="84" t="e">
        <f t="shared" si="4"/>
        <v>#REF!</v>
      </c>
      <c r="V6" s="84" t="e">
        <f t="shared" si="5"/>
        <v>#REF!</v>
      </c>
      <c r="W6" s="84" t="e">
        <f t="shared" si="6"/>
        <v>#REF!</v>
      </c>
      <c r="X6" s="84" t="e">
        <f t="shared" si="7"/>
        <v>#REF!</v>
      </c>
      <c r="Y6" s="84" t="e">
        <f t="shared" si="8"/>
        <v>#REF!</v>
      </c>
      <c r="Z6" s="339" t="e">
        <f>+'8_MP'!#REF!-'9.1 PFM_APry'!Y6</f>
        <v>#REF!</v>
      </c>
    </row>
    <row r="7" spans="1:26" ht="14.25" customHeight="1" x14ac:dyDescent="0.35">
      <c r="A7" s="85" t="e">
        <v>#VALUE!</v>
      </c>
      <c r="B7" s="111" t="e">
        <v>#VALUE!</v>
      </c>
      <c r="C7" s="86" t="e">
        <f>+'8_MP'!#REF!+('8_MP'!#REF!*75%)</f>
        <v>#REF!</v>
      </c>
      <c r="D7" s="86" t="e">
        <f>+'8_MP'!#REF!*25%+'8_MP'!#REF!*75%</f>
        <v>#REF!</v>
      </c>
      <c r="E7" s="86" t="e">
        <f>+('8_MP'!#REF!*25%)+('8_MP'!#REF!*75%)</f>
        <v>#REF!</v>
      </c>
      <c r="F7" s="86" t="e">
        <f>+'8_MP'!#REF!*25%+'8_MP'!#REF!*75%</f>
        <v>#REF!</v>
      </c>
      <c r="G7" s="86" t="e">
        <f>+'8_MP'!#REF!*25%+'8_MP'!#REF!*75%</f>
        <v>#REF!</v>
      </c>
      <c r="H7" s="86" t="e">
        <f>+'8_MP'!#REF!*25%+'8_MP'!#REF!</f>
        <v>#REF!</v>
      </c>
      <c r="I7" s="86" t="e">
        <f t="shared" si="0"/>
        <v>#REF!</v>
      </c>
      <c r="J7" s="339"/>
      <c r="K7" s="86" t="e">
        <f>+'8_MP'!#REF!+('8_MP'!#REF!*75%)</f>
        <v>#REF!</v>
      </c>
      <c r="L7" s="86" t="e">
        <f>+'8_MP'!#REF!*25%+'8_MP'!#REF!*75%</f>
        <v>#REF!</v>
      </c>
      <c r="M7" s="86" t="e">
        <f>+'8_MP'!#REF!*25%+'8_MP'!#REF!*75%</f>
        <v>#REF!</v>
      </c>
      <c r="N7" s="86" t="e">
        <f>+'8_MP'!#REF!*25%+'8_MP'!#REF!*75%</f>
        <v>#REF!</v>
      </c>
      <c r="O7" s="86" t="e">
        <f>+'8_MP'!#REF!*25%+'8_MP'!#REF!*75%</f>
        <v>#REF!</v>
      </c>
      <c r="P7" s="86" t="e">
        <f>+'8_MP'!#REF!*25%+'8_MP'!#REF!</f>
        <v>#REF!</v>
      </c>
      <c r="Q7" s="86" t="e">
        <f t="shared" si="1"/>
        <v>#REF!</v>
      </c>
      <c r="R7" s="339" t="e">
        <f>+'8_MP'!#REF!-'9.1 PFM_APry'!Q7</f>
        <v>#REF!</v>
      </c>
      <c r="S7" s="86" t="e">
        <f t="shared" si="2"/>
        <v>#REF!</v>
      </c>
      <c r="T7" s="86" t="e">
        <f t="shared" si="3"/>
        <v>#REF!</v>
      </c>
      <c r="U7" s="86" t="e">
        <f t="shared" si="4"/>
        <v>#REF!</v>
      </c>
      <c r="V7" s="86" t="e">
        <f t="shared" si="5"/>
        <v>#REF!</v>
      </c>
      <c r="W7" s="86" t="e">
        <f t="shared" si="6"/>
        <v>#REF!</v>
      </c>
      <c r="X7" s="86" t="e">
        <f t="shared" si="7"/>
        <v>#REF!</v>
      </c>
      <c r="Y7" s="86" t="e">
        <f t="shared" si="8"/>
        <v>#REF!</v>
      </c>
      <c r="Z7" s="339" t="e">
        <f>+'8_MP'!#REF!-'9.1 PFM_APry'!Y7</f>
        <v>#REF!</v>
      </c>
    </row>
    <row r="8" spans="1:26" ht="14.25" customHeight="1" outlineLevel="1" x14ac:dyDescent="0.35">
      <c r="A8" s="89" t="e">
        <v>#VALUE!</v>
      </c>
      <c r="B8" s="91" t="e">
        <v>#VALUE!</v>
      </c>
      <c r="C8" s="77" t="e">
        <f>+'8_MP'!#REF!+('8_MP'!#REF!*75%)</f>
        <v>#REF!</v>
      </c>
      <c r="D8" s="77" t="e">
        <f>+'8_MP'!#REF!*25%+'8_MP'!#REF!*75%</f>
        <v>#REF!</v>
      </c>
      <c r="E8" s="77" t="e">
        <f>+('8_MP'!#REF!*25%)+('8_MP'!#REF!*75%)</f>
        <v>#REF!</v>
      </c>
      <c r="F8" s="77" t="e">
        <f>+'8_MP'!#REF!*25%+'8_MP'!#REF!*75%</f>
        <v>#REF!</v>
      </c>
      <c r="G8" s="77" t="e">
        <f>+'8_MP'!#REF!*25%+'8_MP'!#REF!*75%</f>
        <v>#REF!</v>
      </c>
      <c r="H8" s="77" t="e">
        <f>+'8_MP'!#REF!*25%+'8_MP'!#REF!</f>
        <v>#REF!</v>
      </c>
      <c r="I8" s="77" t="e">
        <f t="shared" si="0"/>
        <v>#REF!</v>
      </c>
      <c r="J8" s="339"/>
      <c r="K8" s="77" t="e">
        <f>+'8_MP'!#REF!+('8_MP'!#REF!*75%)</f>
        <v>#REF!</v>
      </c>
      <c r="L8" s="77" t="e">
        <f>+'8_MP'!#REF!*25%+'8_MP'!#REF!*75%</f>
        <v>#REF!</v>
      </c>
      <c r="M8" s="77" t="e">
        <f>+'8_MP'!#REF!*25%+'8_MP'!#REF!*75%</f>
        <v>#REF!</v>
      </c>
      <c r="N8" s="77" t="e">
        <f>+'8_MP'!#REF!*25%+'8_MP'!#REF!*75%</f>
        <v>#REF!</v>
      </c>
      <c r="O8" s="77" t="e">
        <f>+'8_MP'!#REF!*25%+'8_MP'!#REF!*75%</f>
        <v>#REF!</v>
      </c>
      <c r="P8" s="77" t="e">
        <f>+'8_MP'!#REF!*25%+'8_MP'!#REF!</f>
        <v>#REF!</v>
      </c>
      <c r="Q8" s="77" t="e">
        <f t="shared" si="1"/>
        <v>#REF!</v>
      </c>
      <c r="R8" s="339" t="e">
        <f>+'8_MP'!#REF!-'9.1 PFM_APry'!Q8</f>
        <v>#REF!</v>
      </c>
      <c r="S8" s="77" t="e">
        <f t="shared" si="2"/>
        <v>#REF!</v>
      </c>
      <c r="T8" s="77" t="e">
        <f t="shared" si="3"/>
        <v>#REF!</v>
      </c>
      <c r="U8" s="77" t="e">
        <f t="shared" si="4"/>
        <v>#REF!</v>
      </c>
      <c r="V8" s="77" t="e">
        <f t="shared" si="5"/>
        <v>#REF!</v>
      </c>
      <c r="W8" s="77" t="e">
        <f t="shared" si="6"/>
        <v>#REF!</v>
      </c>
      <c r="X8" s="77" t="e">
        <f t="shared" si="7"/>
        <v>#REF!</v>
      </c>
      <c r="Y8" s="77" t="e">
        <f t="shared" si="8"/>
        <v>#REF!</v>
      </c>
      <c r="Z8" s="339" t="e">
        <f>+'8_MP'!#REF!-'9.1 PFM_APry'!Y8</f>
        <v>#REF!</v>
      </c>
    </row>
    <row r="9" spans="1:26" ht="14.25" customHeight="1" outlineLevel="1" x14ac:dyDescent="0.35">
      <c r="A9" s="89" t="e">
        <v>#VALUE!</v>
      </c>
      <c r="B9" s="91" t="e">
        <v>#VALUE!</v>
      </c>
      <c r="C9" s="77" t="e">
        <f>+'8_MP'!#REF!+('8_MP'!#REF!*75%)</f>
        <v>#REF!</v>
      </c>
      <c r="D9" s="77" t="e">
        <f>+'8_MP'!#REF!*25%+'8_MP'!#REF!*75%</f>
        <v>#REF!</v>
      </c>
      <c r="E9" s="77" t="e">
        <f>+('8_MP'!#REF!*25%)+('8_MP'!#REF!*75%)</f>
        <v>#REF!</v>
      </c>
      <c r="F9" s="77" t="e">
        <f>+'8_MP'!#REF!*25%+'8_MP'!#REF!*75%</f>
        <v>#REF!</v>
      </c>
      <c r="G9" s="77" t="e">
        <f>+'8_MP'!#REF!*25%+'8_MP'!#REF!*75%</f>
        <v>#REF!</v>
      </c>
      <c r="H9" s="77" t="e">
        <f>+'8_MP'!#REF!*25%+'8_MP'!#REF!</f>
        <v>#REF!</v>
      </c>
      <c r="I9" s="77" t="e">
        <f t="shared" si="0"/>
        <v>#REF!</v>
      </c>
      <c r="J9" s="339"/>
      <c r="K9" s="77" t="e">
        <f>+'8_MP'!#REF!+('8_MP'!#REF!*75%)</f>
        <v>#REF!</v>
      </c>
      <c r="L9" s="77" t="e">
        <f>+'8_MP'!#REF!*25%+'8_MP'!#REF!*75%</f>
        <v>#REF!</v>
      </c>
      <c r="M9" s="77" t="e">
        <f>+'8_MP'!#REF!*25%+'8_MP'!#REF!*75%</f>
        <v>#REF!</v>
      </c>
      <c r="N9" s="77" t="e">
        <f>+'8_MP'!#REF!*25%+'8_MP'!#REF!*75%</f>
        <v>#REF!</v>
      </c>
      <c r="O9" s="77" t="e">
        <f>+'8_MP'!#REF!*25%+'8_MP'!#REF!*75%</f>
        <v>#REF!</v>
      </c>
      <c r="P9" s="77" t="e">
        <f>+'8_MP'!#REF!*25%+'8_MP'!#REF!</f>
        <v>#REF!</v>
      </c>
      <c r="Q9" s="77" t="e">
        <f t="shared" si="1"/>
        <v>#REF!</v>
      </c>
      <c r="R9" s="339" t="e">
        <f>+'8_MP'!#REF!-'9.1 PFM_APry'!Q9</f>
        <v>#REF!</v>
      </c>
      <c r="S9" s="77" t="e">
        <f t="shared" si="2"/>
        <v>#REF!</v>
      </c>
      <c r="T9" s="77" t="e">
        <f t="shared" si="3"/>
        <v>#REF!</v>
      </c>
      <c r="U9" s="77" t="e">
        <f t="shared" si="4"/>
        <v>#REF!</v>
      </c>
      <c r="V9" s="77" t="e">
        <f t="shared" si="5"/>
        <v>#REF!</v>
      </c>
      <c r="W9" s="77" t="e">
        <f t="shared" si="6"/>
        <v>#REF!</v>
      </c>
      <c r="X9" s="77" t="e">
        <f t="shared" si="7"/>
        <v>#REF!</v>
      </c>
      <c r="Y9" s="77" t="e">
        <f t="shared" si="8"/>
        <v>#REF!</v>
      </c>
      <c r="Z9" s="339" t="e">
        <f>+'8_MP'!#REF!-'9.1 PFM_APry'!Y9</f>
        <v>#REF!</v>
      </c>
    </row>
    <row r="10" spans="1:26" ht="14.25" customHeight="1" outlineLevel="1" x14ac:dyDescent="0.35">
      <c r="A10" s="89" t="e">
        <v>#VALUE!</v>
      </c>
      <c r="B10" s="91" t="e">
        <v>#VALUE!</v>
      </c>
      <c r="C10" s="77" t="e">
        <f>+'8_MP'!#REF!+('8_MP'!#REF!*75%)</f>
        <v>#REF!</v>
      </c>
      <c r="D10" s="77" t="e">
        <f>+'8_MP'!#REF!*25%+'8_MP'!#REF!*75%</f>
        <v>#REF!</v>
      </c>
      <c r="E10" s="77" t="e">
        <f>+('8_MP'!#REF!*25%)+('8_MP'!#REF!*75%)</f>
        <v>#REF!</v>
      </c>
      <c r="F10" s="77" t="e">
        <f>+'8_MP'!#REF!*25%+'8_MP'!#REF!*75%</f>
        <v>#REF!</v>
      </c>
      <c r="G10" s="77" t="e">
        <f>+'8_MP'!#REF!*25%+'8_MP'!#REF!*75%</f>
        <v>#REF!</v>
      </c>
      <c r="H10" s="77" t="e">
        <f>+'8_MP'!#REF!*25%+'8_MP'!#REF!</f>
        <v>#REF!</v>
      </c>
      <c r="I10" s="77" t="e">
        <f t="shared" si="0"/>
        <v>#REF!</v>
      </c>
      <c r="J10" s="339"/>
      <c r="K10" s="77" t="e">
        <f>+'8_MP'!#REF!+('8_MP'!#REF!*75%)</f>
        <v>#REF!</v>
      </c>
      <c r="L10" s="77" t="e">
        <f>+'8_MP'!#REF!*25%+'8_MP'!#REF!*75%</f>
        <v>#REF!</v>
      </c>
      <c r="M10" s="77" t="e">
        <f>+'8_MP'!#REF!*25%+'8_MP'!#REF!*75%</f>
        <v>#REF!</v>
      </c>
      <c r="N10" s="77" t="e">
        <f>+'8_MP'!#REF!*25%+'8_MP'!#REF!*75%</f>
        <v>#REF!</v>
      </c>
      <c r="O10" s="77" t="e">
        <f>+'8_MP'!#REF!*25%+'8_MP'!#REF!*75%</f>
        <v>#REF!</v>
      </c>
      <c r="P10" s="77" t="e">
        <f>+'8_MP'!#REF!*25%+'8_MP'!#REF!</f>
        <v>#REF!</v>
      </c>
      <c r="Q10" s="77" t="e">
        <f t="shared" si="1"/>
        <v>#REF!</v>
      </c>
      <c r="R10" s="339" t="e">
        <f>+'8_MP'!#REF!-'9.1 PFM_APry'!Q10</f>
        <v>#REF!</v>
      </c>
      <c r="S10" s="77" t="e">
        <f t="shared" si="2"/>
        <v>#REF!</v>
      </c>
      <c r="T10" s="77" t="e">
        <f t="shared" si="3"/>
        <v>#REF!</v>
      </c>
      <c r="U10" s="77" t="e">
        <f t="shared" si="4"/>
        <v>#REF!</v>
      </c>
      <c r="V10" s="77" t="e">
        <f t="shared" si="5"/>
        <v>#REF!</v>
      </c>
      <c r="W10" s="77" t="e">
        <f t="shared" si="6"/>
        <v>#REF!</v>
      </c>
      <c r="X10" s="77" t="e">
        <f t="shared" si="7"/>
        <v>#REF!</v>
      </c>
      <c r="Y10" s="77" t="e">
        <f t="shared" si="8"/>
        <v>#REF!</v>
      </c>
      <c r="Z10" s="339" t="e">
        <f>+'8_MP'!#REF!-'9.1 PFM_APry'!Y10</f>
        <v>#REF!</v>
      </c>
    </row>
    <row r="11" spans="1:26" ht="14.25" customHeight="1" outlineLevel="1" x14ac:dyDescent="0.35">
      <c r="A11" s="89" t="e">
        <v>#VALUE!</v>
      </c>
      <c r="B11" s="91" t="e">
        <v>#VALUE!</v>
      </c>
      <c r="C11" s="77" t="e">
        <f>+'8_MP'!#REF!+('8_MP'!#REF!*75%)</f>
        <v>#REF!</v>
      </c>
      <c r="D11" s="77" t="e">
        <f>+'8_MP'!#REF!*25%+'8_MP'!#REF!*75%</f>
        <v>#REF!</v>
      </c>
      <c r="E11" s="77" t="e">
        <f>+('8_MP'!#REF!*25%)+('8_MP'!#REF!*75%)</f>
        <v>#REF!</v>
      </c>
      <c r="F11" s="77" t="e">
        <f>+'8_MP'!#REF!*25%+'8_MP'!#REF!*75%</f>
        <v>#REF!</v>
      </c>
      <c r="G11" s="77" t="e">
        <f>+'8_MP'!#REF!*25%+'8_MP'!#REF!*75%</f>
        <v>#REF!</v>
      </c>
      <c r="H11" s="77" t="e">
        <f>+'8_MP'!#REF!*25%+'8_MP'!#REF!</f>
        <v>#REF!</v>
      </c>
      <c r="I11" s="77" t="e">
        <f t="shared" si="0"/>
        <v>#REF!</v>
      </c>
      <c r="J11" s="339"/>
      <c r="K11" s="77" t="e">
        <f>+'8_MP'!#REF!+('8_MP'!#REF!*75%)</f>
        <v>#REF!</v>
      </c>
      <c r="L11" s="77" t="e">
        <f>+'8_MP'!#REF!*25%+'8_MP'!#REF!*75%</f>
        <v>#REF!</v>
      </c>
      <c r="M11" s="77" t="e">
        <f>+'8_MP'!#REF!*25%+'8_MP'!#REF!*75%</f>
        <v>#REF!</v>
      </c>
      <c r="N11" s="77" t="e">
        <f>+'8_MP'!#REF!*25%+'8_MP'!#REF!*75%</f>
        <v>#REF!</v>
      </c>
      <c r="O11" s="77" t="e">
        <f>+'8_MP'!#REF!*25%+'8_MP'!#REF!*75%</f>
        <v>#REF!</v>
      </c>
      <c r="P11" s="77" t="e">
        <f>+'8_MP'!#REF!*25%+'8_MP'!#REF!</f>
        <v>#REF!</v>
      </c>
      <c r="Q11" s="77" t="e">
        <f t="shared" si="1"/>
        <v>#REF!</v>
      </c>
      <c r="R11" s="339" t="e">
        <f>+'8_MP'!#REF!-'9.1 PFM_APry'!Q11</f>
        <v>#REF!</v>
      </c>
      <c r="S11" s="77" t="e">
        <f t="shared" si="2"/>
        <v>#REF!</v>
      </c>
      <c r="T11" s="77" t="e">
        <f t="shared" si="3"/>
        <v>#REF!</v>
      </c>
      <c r="U11" s="77" t="e">
        <f t="shared" si="4"/>
        <v>#REF!</v>
      </c>
      <c r="V11" s="77" t="e">
        <f t="shared" si="5"/>
        <v>#REF!</v>
      </c>
      <c r="W11" s="77" t="e">
        <f t="shared" si="6"/>
        <v>#REF!</v>
      </c>
      <c r="X11" s="77" t="e">
        <f t="shared" si="7"/>
        <v>#REF!</v>
      </c>
      <c r="Y11" s="77" t="e">
        <f t="shared" si="8"/>
        <v>#REF!</v>
      </c>
      <c r="Z11" s="339" t="e">
        <f>+'8_MP'!#REF!-'9.1 PFM_APry'!Y11</f>
        <v>#REF!</v>
      </c>
    </row>
    <row r="12" spans="1:26" ht="14.25" customHeight="1" outlineLevel="1" x14ac:dyDescent="0.35">
      <c r="A12" s="89" t="e">
        <v>#VALUE!</v>
      </c>
      <c r="B12" s="91" t="e">
        <v>#VALUE!</v>
      </c>
      <c r="C12" s="77" t="e">
        <f>+'8_MP'!#REF!+('8_MP'!#REF!*75%)</f>
        <v>#REF!</v>
      </c>
      <c r="D12" s="77" t="e">
        <f>+'8_MP'!#REF!*25%+'8_MP'!#REF!*75%</f>
        <v>#REF!</v>
      </c>
      <c r="E12" s="77" t="e">
        <f>+('8_MP'!#REF!*25%)+('8_MP'!#REF!*75%)</f>
        <v>#REF!</v>
      </c>
      <c r="F12" s="77" t="e">
        <f>+'8_MP'!#REF!*25%+'8_MP'!#REF!*75%</f>
        <v>#REF!</v>
      </c>
      <c r="G12" s="77" t="e">
        <f>+'8_MP'!#REF!*25%+'8_MP'!#REF!*75%</f>
        <v>#REF!</v>
      </c>
      <c r="H12" s="77" t="e">
        <f>+'8_MP'!#REF!*25%+'8_MP'!#REF!</f>
        <v>#REF!</v>
      </c>
      <c r="I12" s="77" t="e">
        <f t="shared" si="0"/>
        <v>#REF!</v>
      </c>
      <c r="J12" s="339"/>
      <c r="K12" s="77" t="e">
        <f>+'8_MP'!#REF!+('8_MP'!#REF!*75%)</f>
        <v>#REF!</v>
      </c>
      <c r="L12" s="77" t="e">
        <f>+'8_MP'!#REF!*25%+'8_MP'!#REF!*75%</f>
        <v>#REF!</v>
      </c>
      <c r="M12" s="77" t="e">
        <f>+'8_MP'!#REF!*25%+'8_MP'!#REF!*75%</f>
        <v>#REF!</v>
      </c>
      <c r="N12" s="77" t="e">
        <f>+'8_MP'!#REF!*25%+'8_MP'!#REF!*75%</f>
        <v>#REF!</v>
      </c>
      <c r="O12" s="77" t="e">
        <f>+'8_MP'!#REF!*25%+'8_MP'!#REF!*75%</f>
        <v>#REF!</v>
      </c>
      <c r="P12" s="77" t="e">
        <f>+'8_MP'!#REF!*25%+'8_MP'!#REF!</f>
        <v>#REF!</v>
      </c>
      <c r="Q12" s="77" t="e">
        <f t="shared" si="1"/>
        <v>#REF!</v>
      </c>
      <c r="R12" s="339" t="e">
        <f>+'8_MP'!#REF!-'9.1 PFM_APry'!Q12</f>
        <v>#REF!</v>
      </c>
      <c r="S12" s="77" t="e">
        <f t="shared" si="2"/>
        <v>#REF!</v>
      </c>
      <c r="T12" s="77" t="e">
        <f t="shared" si="3"/>
        <v>#REF!</v>
      </c>
      <c r="U12" s="77" t="e">
        <f t="shared" si="4"/>
        <v>#REF!</v>
      </c>
      <c r="V12" s="77" t="e">
        <f t="shared" si="5"/>
        <v>#REF!</v>
      </c>
      <c r="W12" s="77" t="e">
        <f t="shared" si="6"/>
        <v>#REF!</v>
      </c>
      <c r="X12" s="77" t="e">
        <f t="shared" si="7"/>
        <v>#REF!</v>
      </c>
      <c r="Y12" s="77" t="e">
        <f t="shared" si="8"/>
        <v>#REF!</v>
      </c>
      <c r="Z12" s="339" t="e">
        <f>+'8_MP'!#REF!-'9.1 PFM_APry'!Y12</f>
        <v>#REF!</v>
      </c>
    </row>
    <row r="13" spans="1:26" ht="14.25" customHeight="1" outlineLevel="1" x14ac:dyDescent="0.35">
      <c r="A13" s="89" t="e">
        <v>#VALUE!</v>
      </c>
      <c r="B13" s="91" t="e">
        <v>#VALUE!</v>
      </c>
      <c r="C13" s="77" t="e">
        <f>+'8_MP'!#REF!+('8_MP'!#REF!*75%)</f>
        <v>#REF!</v>
      </c>
      <c r="D13" s="77" t="e">
        <f>+'8_MP'!#REF!*25%+'8_MP'!#REF!*75%</f>
        <v>#REF!</v>
      </c>
      <c r="E13" s="77" t="e">
        <f>+('8_MP'!#REF!*25%)+('8_MP'!#REF!*75%)</f>
        <v>#REF!</v>
      </c>
      <c r="F13" s="77" t="e">
        <f>+'8_MP'!#REF!*25%+'8_MP'!#REF!*75%</f>
        <v>#REF!</v>
      </c>
      <c r="G13" s="77" t="e">
        <f>+'8_MP'!#REF!*25%+'8_MP'!#REF!*75%</f>
        <v>#REF!</v>
      </c>
      <c r="H13" s="77" t="e">
        <f>+'8_MP'!#REF!*25%+'8_MP'!#REF!</f>
        <v>#REF!</v>
      </c>
      <c r="I13" s="77" t="e">
        <f t="shared" si="0"/>
        <v>#REF!</v>
      </c>
      <c r="J13" s="339"/>
      <c r="K13" s="77" t="e">
        <f>+'8_MP'!#REF!+('8_MP'!#REF!*75%)</f>
        <v>#REF!</v>
      </c>
      <c r="L13" s="77" t="e">
        <f>+'8_MP'!#REF!*25%+'8_MP'!#REF!*75%</f>
        <v>#REF!</v>
      </c>
      <c r="M13" s="77" t="e">
        <f>+'8_MP'!#REF!*25%+'8_MP'!#REF!*75%</f>
        <v>#REF!</v>
      </c>
      <c r="N13" s="77" t="e">
        <f>+'8_MP'!#REF!*25%+'8_MP'!#REF!*75%</f>
        <v>#REF!</v>
      </c>
      <c r="O13" s="77" t="e">
        <f>+'8_MP'!#REF!*25%+'8_MP'!#REF!*75%</f>
        <v>#REF!</v>
      </c>
      <c r="P13" s="77" t="e">
        <f>+'8_MP'!#REF!*25%+'8_MP'!#REF!</f>
        <v>#REF!</v>
      </c>
      <c r="Q13" s="77" t="e">
        <f t="shared" si="1"/>
        <v>#REF!</v>
      </c>
      <c r="R13" s="339" t="e">
        <f>+'8_MP'!#REF!-'9.1 PFM_APry'!Q13</f>
        <v>#REF!</v>
      </c>
      <c r="S13" s="77" t="e">
        <f t="shared" si="2"/>
        <v>#REF!</v>
      </c>
      <c r="T13" s="77" t="e">
        <f t="shared" si="3"/>
        <v>#REF!</v>
      </c>
      <c r="U13" s="77" t="e">
        <f t="shared" si="4"/>
        <v>#REF!</v>
      </c>
      <c r="V13" s="77" t="e">
        <f t="shared" si="5"/>
        <v>#REF!</v>
      </c>
      <c r="W13" s="77" t="e">
        <f t="shared" si="6"/>
        <v>#REF!</v>
      </c>
      <c r="X13" s="77" t="e">
        <f t="shared" si="7"/>
        <v>#REF!</v>
      </c>
      <c r="Y13" s="77" t="e">
        <f t="shared" si="8"/>
        <v>#REF!</v>
      </c>
      <c r="Z13" s="339" t="e">
        <f>+'8_MP'!#REF!-'9.1 PFM_APry'!Y13</f>
        <v>#REF!</v>
      </c>
    </row>
    <row r="14" spans="1:26" ht="14.25" customHeight="1" outlineLevel="1" x14ac:dyDescent="0.35">
      <c r="A14" s="89" t="e">
        <v>#VALUE!</v>
      </c>
      <c r="B14" s="91" t="e">
        <v>#VALUE!</v>
      </c>
      <c r="C14" s="77" t="e">
        <f>+'8_MP'!#REF!+('8_MP'!#REF!*75%)</f>
        <v>#REF!</v>
      </c>
      <c r="D14" s="77" t="e">
        <f>+'8_MP'!#REF!*25%+'8_MP'!#REF!*75%</f>
        <v>#REF!</v>
      </c>
      <c r="E14" s="77" t="e">
        <f>+('8_MP'!#REF!*25%)+('8_MP'!#REF!*75%)</f>
        <v>#REF!</v>
      </c>
      <c r="F14" s="77" t="e">
        <f>+'8_MP'!#REF!*25%+'8_MP'!#REF!*75%</f>
        <v>#REF!</v>
      </c>
      <c r="G14" s="77" t="e">
        <f>+'8_MP'!#REF!*25%+'8_MP'!#REF!*75%</f>
        <v>#REF!</v>
      </c>
      <c r="H14" s="77" t="e">
        <f>+'8_MP'!#REF!*25%+'8_MP'!#REF!</f>
        <v>#REF!</v>
      </c>
      <c r="I14" s="77" t="e">
        <f t="shared" si="0"/>
        <v>#REF!</v>
      </c>
      <c r="J14" s="339"/>
      <c r="K14" s="77" t="e">
        <f>+'8_MP'!#REF!+('8_MP'!#REF!*75%)</f>
        <v>#REF!</v>
      </c>
      <c r="L14" s="77" t="e">
        <f>+'8_MP'!#REF!*25%+'8_MP'!#REF!*75%</f>
        <v>#REF!</v>
      </c>
      <c r="M14" s="77" t="e">
        <f>+'8_MP'!#REF!*25%+'8_MP'!#REF!*75%</f>
        <v>#REF!</v>
      </c>
      <c r="N14" s="77" t="e">
        <f>+'8_MP'!#REF!*25%+'8_MP'!#REF!*75%</f>
        <v>#REF!</v>
      </c>
      <c r="O14" s="77" t="e">
        <f>+'8_MP'!#REF!*25%+'8_MP'!#REF!*75%</f>
        <v>#REF!</v>
      </c>
      <c r="P14" s="77" t="e">
        <f>+'8_MP'!#REF!*25%+'8_MP'!#REF!</f>
        <v>#REF!</v>
      </c>
      <c r="Q14" s="77" t="e">
        <f t="shared" si="1"/>
        <v>#REF!</v>
      </c>
      <c r="R14" s="339" t="e">
        <f>+'8_MP'!#REF!-'9.1 PFM_APry'!Q14</f>
        <v>#REF!</v>
      </c>
      <c r="S14" s="77" t="e">
        <f t="shared" si="2"/>
        <v>#REF!</v>
      </c>
      <c r="T14" s="77" t="e">
        <f t="shared" si="3"/>
        <v>#REF!</v>
      </c>
      <c r="U14" s="77" t="e">
        <f t="shared" si="4"/>
        <v>#REF!</v>
      </c>
      <c r="V14" s="77" t="e">
        <f t="shared" si="5"/>
        <v>#REF!</v>
      </c>
      <c r="W14" s="77" t="e">
        <f t="shared" si="6"/>
        <v>#REF!</v>
      </c>
      <c r="X14" s="77" t="e">
        <f t="shared" si="7"/>
        <v>#REF!</v>
      </c>
      <c r="Y14" s="77" t="e">
        <f t="shared" si="8"/>
        <v>#REF!</v>
      </c>
      <c r="Z14" s="339" t="e">
        <f>+'8_MP'!#REF!-'9.1 PFM_APry'!Y14</f>
        <v>#REF!</v>
      </c>
    </row>
    <row r="15" spans="1:26" ht="14.25" customHeight="1" x14ac:dyDescent="0.35">
      <c r="A15" s="85" t="e">
        <v>#VALUE!</v>
      </c>
      <c r="B15" s="111" t="e">
        <v>#VALUE!</v>
      </c>
      <c r="C15" s="86" t="e">
        <f>+'8_MP'!#REF!+('8_MP'!#REF!*75%)</f>
        <v>#REF!</v>
      </c>
      <c r="D15" s="86" t="e">
        <f>+'8_MP'!#REF!*25%+'8_MP'!#REF!*75%</f>
        <v>#REF!</v>
      </c>
      <c r="E15" s="86" t="e">
        <f>+('8_MP'!#REF!*25%)+('8_MP'!#REF!*75%)</f>
        <v>#REF!</v>
      </c>
      <c r="F15" s="86" t="e">
        <f>+'8_MP'!#REF!*25%+'8_MP'!#REF!*75%</f>
        <v>#REF!</v>
      </c>
      <c r="G15" s="86" t="e">
        <f>+'8_MP'!#REF!*25%+'8_MP'!#REF!*75%</f>
        <v>#REF!</v>
      </c>
      <c r="H15" s="86" t="e">
        <f>+'8_MP'!#REF!*25%+'8_MP'!#REF!</f>
        <v>#REF!</v>
      </c>
      <c r="I15" s="86" t="e">
        <f t="shared" si="0"/>
        <v>#REF!</v>
      </c>
      <c r="J15" s="339"/>
      <c r="K15" s="86" t="e">
        <f>+'8_MP'!#REF!+('8_MP'!#REF!*75%)</f>
        <v>#REF!</v>
      </c>
      <c r="L15" s="86" t="e">
        <f>+'8_MP'!#REF!*25%+'8_MP'!#REF!*75%</f>
        <v>#REF!</v>
      </c>
      <c r="M15" s="86" t="e">
        <f>+'8_MP'!#REF!*25%+'8_MP'!#REF!*75%</f>
        <v>#REF!</v>
      </c>
      <c r="N15" s="86" t="e">
        <f>+'8_MP'!#REF!*25%+'8_MP'!#REF!*75%</f>
        <v>#REF!</v>
      </c>
      <c r="O15" s="86" t="e">
        <f>+'8_MP'!#REF!*25%+'8_MP'!#REF!*75%</f>
        <v>#REF!</v>
      </c>
      <c r="P15" s="86" t="e">
        <f>+'8_MP'!#REF!*25%+'8_MP'!#REF!</f>
        <v>#REF!</v>
      </c>
      <c r="Q15" s="86" t="e">
        <f t="shared" si="1"/>
        <v>#REF!</v>
      </c>
      <c r="R15" s="339" t="e">
        <f>+'8_MP'!#REF!-'9.1 PFM_APry'!Q15</f>
        <v>#REF!</v>
      </c>
      <c r="S15" s="86" t="e">
        <f t="shared" si="2"/>
        <v>#REF!</v>
      </c>
      <c r="T15" s="86" t="e">
        <f t="shared" si="3"/>
        <v>#REF!</v>
      </c>
      <c r="U15" s="86" t="e">
        <f t="shared" si="4"/>
        <v>#REF!</v>
      </c>
      <c r="V15" s="86" t="e">
        <f t="shared" si="5"/>
        <v>#REF!</v>
      </c>
      <c r="W15" s="86" t="e">
        <f t="shared" si="6"/>
        <v>#REF!</v>
      </c>
      <c r="X15" s="86" t="e">
        <f t="shared" si="7"/>
        <v>#REF!</v>
      </c>
      <c r="Y15" s="86" t="e">
        <f t="shared" si="8"/>
        <v>#REF!</v>
      </c>
      <c r="Z15" s="339" t="e">
        <f>+'8_MP'!#REF!-'9.1 PFM_APry'!Y15</f>
        <v>#REF!</v>
      </c>
    </row>
    <row r="16" spans="1:26" ht="14.25" customHeight="1" outlineLevel="1" x14ac:dyDescent="0.35">
      <c r="A16" s="89" t="e">
        <v>#VALUE!</v>
      </c>
      <c r="B16" s="91" t="e">
        <v>#VALUE!</v>
      </c>
      <c r="C16" s="77" t="e">
        <f>+'8_MP'!#REF!+('8_MP'!#REF!*75%)</f>
        <v>#REF!</v>
      </c>
      <c r="D16" s="77" t="e">
        <f>+'8_MP'!#REF!*25%+'8_MP'!#REF!*75%</f>
        <v>#REF!</v>
      </c>
      <c r="E16" s="77" t="e">
        <f>+('8_MP'!#REF!*25%)+('8_MP'!#REF!*75%)</f>
        <v>#REF!</v>
      </c>
      <c r="F16" s="77" t="e">
        <f>+'8_MP'!#REF!*25%+'8_MP'!#REF!*75%</f>
        <v>#REF!</v>
      </c>
      <c r="G16" s="77" t="e">
        <f>+'8_MP'!#REF!*25%+'8_MP'!#REF!*75%</f>
        <v>#REF!</v>
      </c>
      <c r="H16" s="77" t="e">
        <f>+'8_MP'!#REF!*25%+'8_MP'!#REF!</f>
        <v>#REF!</v>
      </c>
      <c r="I16" s="77" t="e">
        <f t="shared" si="0"/>
        <v>#REF!</v>
      </c>
      <c r="J16" s="339"/>
      <c r="K16" s="77" t="e">
        <f>+'8_MP'!#REF!+('8_MP'!#REF!*75%)</f>
        <v>#REF!</v>
      </c>
      <c r="L16" s="77" t="e">
        <f>+'8_MP'!#REF!*25%+'8_MP'!#REF!*75%</f>
        <v>#REF!</v>
      </c>
      <c r="M16" s="77" t="e">
        <f>+'8_MP'!#REF!*25%+'8_MP'!#REF!*75%</f>
        <v>#REF!</v>
      </c>
      <c r="N16" s="77" t="e">
        <f>+'8_MP'!#REF!*25%+'8_MP'!#REF!*75%</f>
        <v>#REF!</v>
      </c>
      <c r="O16" s="77" t="e">
        <f>+'8_MP'!#REF!*25%+'8_MP'!#REF!*75%</f>
        <v>#REF!</v>
      </c>
      <c r="P16" s="77" t="e">
        <f>+'8_MP'!#REF!*25%+'8_MP'!#REF!</f>
        <v>#REF!</v>
      </c>
      <c r="Q16" s="77" t="e">
        <f t="shared" si="1"/>
        <v>#REF!</v>
      </c>
      <c r="R16" s="339" t="e">
        <f>+'8_MP'!#REF!-'9.1 PFM_APry'!Q16</f>
        <v>#REF!</v>
      </c>
      <c r="S16" s="77" t="e">
        <f t="shared" si="2"/>
        <v>#REF!</v>
      </c>
      <c r="T16" s="77" t="e">
        <f t="shared" si="3"/>
        <v>#REF!</v>
      </c>
      <c r="U16" s="77" t="e">
        <f t="shared" si="4"/>
        <v>#REF!</v>
      </c>
      <c r="V16" s="77" t="e">
        <f t="shared" si="5"/>
        <v>#REF!</v>
      </c>
      <c r="W16" s="77" t="e">
        <f t="shared" si="6"/>
        <v>#REF!</v>
      </c>
      <c r="X16" s="77" t="e">
        <f t="shared" si="7"/>
        <v>#REF!</v>
      </c>
      <c r="Y16" s="77" t="e">
        <f t="shared" si="8"/>
        <v>#REF!</v>
      </c>
      <c r="Z16" s="339" t="e">
        <f>+'8_MP'!#REF!-'9.1 PFM_APry'!Y16</f>
        <v>#REF!</v>
      </c>
    </row>
    <row r="17" spans="1:26" ht="14.25" customHeight="1" outlineLevel="1" x14ac:dyDescent="0.35">
      <c r="A17" s="89" t="e">
        <v>#VALUE!</v>
      </c>
      <c r="B17" s="91" t="e">
        <v>#VALUE!</v>
      </c>
      <c r="C17" s="77" t="e">
        <f>+'8_MP'!#REF!+('8_MP'!#REF!*75%)</f>
        <v>#REF!</v>
      </c>
      <c r="D17" s="77" t="e">
        <f>+'8_MP'!#REF!*25%+'8_MP'!#REF!*75%</f>
        <v>#REF!</v>
      </c>
      <c r="E17" s="77" t="e">
        <f>+('8_MP'!#REF!*25%)+('8_MP'!#REF!*75%)</f>
        <v>#REF!</v>
      </c>
      <c r="F17" s="77" t="e">
        <f>+'8_MP'!#REF!*25%+'8_MP'!#REF!*75%</f>
        <v>#REF!</v>
      </c>
      <c r="G17" s="77" t="e">
        <f>+'8_MP'!#REF!*25%+'8_MP'!#REF!*75%</f>
        <v>#REF!</v>
      </c>
      <c r="H17" s="77" t="e">
        <f>+'8_MP'!#REF!*25%+'8_MP'!#REF!</f>
        <v>#REF!</v>
      </c>
      <c r="I17" s="77" t="e">
        <f t="shared" si="0"/>
        <v>#REF!</v>
      </c>
      <c r="J17" s="339"/>
      <c r="K17" s="77" t="e">
        <f>+'8_MP'!#REF!+('8_MP'!#REF!*75%)</f>
        <v>#REF!</v>
      </c>
      <c r="L17" s="77" t="e">
        <f>+'8_MP'!#REF!*25%+'8_MP'!#REF!*75%</f>
        <v>#REF!</v>
      </c>
      <c r="M17" s="77" t="e">
        <f>+'8_MP'!#REF!*25%+'8_MP'!#REF!*75%</f>
        <v>#REF!</v>
      </c>
      <c r="N17" s="77" t="e">
        <f>+'8_MP'!#REF!*25%+'8_MP'!#REF!*75%</f>
        <v>#REF!</v>
      </c>
      <c r="O17" s="77" t="e">
        <f>+'8_MP'!#REF!*25%+'8_MP'!#REF!*75%</f>
        <v>#REF!</v>
      </c>
      <c r="P17" s="77" t="e">
        <f>+'8_MP'!#REF!*25%+'8_MP'!#REF!</f>
        <v>#REF!</v>
      </c>
      <c r="Q17" s="77" t="e">
        <f t="shared" si="1"/>
        <v>#REF!</v>
      </c>
      <c r="R17" s="339" t="e">
        <f>+'8_MP'!#REF!-'9.1 PFM_APry'!Q17</f>
        <v>#REF!</v>
      </c>
      <c r="S17" s="77" t="e">
        <f t="shared" si="2"/>
        <v>#REF!</v>
      </c>
      <c r="T17" s="77" t="e">
        <f t="shared" si="3"/>
        <v>#REF!</v>
      </c>
      <c r="U17" s="77" t="e">
        <f t="shared" si="4"/>
        <v>#REF!</v>
      </c>
      <c r="V17" s="77" t="e">
        <f t="shared" si="5"/>
        <v>#REF!</v>
      </c>
      <c r="W17" s="77" t="e">
        <f t="shared" si="6"/>
        <v>#REF!</v>
      </c>
      <c r="X17" s="77" t="e">
        <f t="shared" si="7"/>
        <v>#REF!</v>
      </c>
      <c r="Y17" s="77" t="e">
        <f t="shared" si="8"/>
        <v>#REF!</v>
      </c>
      <c r="Z17" s="339" t="e">
        <f>+'8_MP'!#REF!-'9.1 PFM_APry'!Y17</f>
        <v>#REF!</v>
      </c>
    </row>
    <row r="18" spans="1:26" ht="14.25" customHeight="1" outlineLevel="1" x14ac:dyDescent="0.35">
      <c r="A18" s="89" t="e">
        <v>#VALUE!</v>
      </c>
      <c r="B18" s="91" t="e">
        <v>#VALUE!</v>
      </c>
      <c r="C18" s="77" t="e">
        <f>+'8_MP'!#REF!+('8_MP'!#REF!*75%)</f>
        <v>#REF!</v>
      </c>
      <c r="D18" s="77" t="e">
        <f>+'8_MP'!#REF!*25%+'8_MP'!#REF!*75%</f>
        <v>#REF!</v>
      </c>
      <c r="E18" s="77" t="e">
        <f>+('8_MP'!#REF!*25%)+('8_MP'!#REF!*75%)</f>
        <v>#REF!</v>
      </c>
      <c r="F18" s="77" t="e">
        <f>+'8_MP'!#REF!*25%+'8_MP'!#REF!*75%</f>
        <v>#REF!</v>
      </c>
      <c r="G18" s="77" t="e">
        <f>+'8_MP'!#REF!*25%+'8_MP'!#REF!*75%</f>
        <v>#REF!</v>
      </c>
      <c r="H18" s="77" t="e">
        <f>+'8_MP'!#REF!*25%+'8_MP'!#REF!</f>
        <v>#REF!</v>
      </c>
      <c r="I18" s="77" t="e">
        <f t="shared" si="0"/>
        <v>#REF!</v>
      </c>
      <c r="J18" s="339"/>
      <c r="K18" s="77" t="e">
        <f>+'8_MP'!#REF!+('8_MP'!#REF!*75%)</f>
        <v>#REF!</v>
      </c>
      <c r="L18" s="77" t="e">
        <f>+'8_MP'!#REF!*25%+'8_MP'!#REF!*75%</f>
        <v>#REF!</v>
      </c>
      <c r="M18" s="77" t="e">
        <f>+'8_MP'!#REF!*25%+'8_MP'!#REF!*75%</f>
        <v>#REF!</v>
      </c>
      <c r="N18" s="77" t="e">
        <f>+'8_MP'!#REF!*25%+'8_MP'!#REF!*75%</f>
        <v>#REF!</v>
      </c>
      <c r="O18" s="77" t="e">
        <f>+'8_MP'!#REF!*25%+'8_MP'!#REF!*75%</f>
        <v>#REF!</v>
      </c>
      <c r="P18" s="77" t="e">
        <f>+'8_MP'!#REF!*25%+'8_MP'!#REF!</f>
        <v>#REF!</v>
      </c>
      <c r="Q18" s="77" t="e">
        <f t="shared" si="1"/>
        <v>#REF!</v>
      </c>
      <c r="R18" s="339" t="e">
        <f>+'8_MP'!#REF!-'9.1 PFM_APry'!Q18</f>
        <v>#REF!</v>
      </c>
      <c r="S18" s="77" t="e">
        <f t="shared" si="2"/>
        <v>#REF!</v>
      </c>
      <c r="T18" s="77" t="e">
        <f t="shared" si="3"/>
        <v>#REF!</v>
      </c>
      <c r="U18" s="77" t="e">
        <f t="shared" si="4"/>
        <v>#REF!</v>
      </c>
      <c r="V18" s="77" t="e">
        <f t="shared" si="5"/>
        <v>#REF!</v>
      </c>
      <c r="W18" s="77" t="e">
        <f t="shared" si="6"/>
        <v>#REF!</v>
      </c>
      <c r="X18" s="77" t="e">
        <f t="shared" si="7"/>
        <v>#REF!</v>
      </c>
      <c r="Y18" s="77" t="e">
        <f t="shared" si="8"/>
        <v>#REF!</v>
      </c>
      <c r="Z18" s="339" t="e">
        <f>+'8_MP'!#REF!-'9.1 PFM_APry'!Y18</f>
        <v>#REF!</v>
      </c>
    </row>
    <row r="19" spans="1:26" ht="14.25" customHeight="1" outlineLevel="1" x14ac:dyDescent="0.35">
      <c r="A19" s="89" t="e">
        <v>#VALUE!</v>
      </c>
      <c r="B19" s="91" t="e">
        <v>#VALUE!</v>
      </c>
      <c r="C19" s="77" t="e">
        <f>+'8_MP'!#REF!+('8_MP'!#REF!*75%)</f>
        <v>#REF!</v>
      </c>
      <c r="D19" s="77" t="e">
        <f>+'8_MP'!#REF!*25%+'8_MP'!#REF!*75%</f>
        <v>#REF!</v>
      </c>
      <c r="E19" s="77" t="e">
        <f>+('8_MP'!#REF!*25%)+('8_MP'!#REF!*75%)</f>
        <v>#REF!</v>
      </c>
      <c r="F19" s="77" t="e">
        <f>+'8_MP'!#REF!*25%+'8_MP'!#REF!*75%</f>
        <v>#REF!</v>
      </c>
      <c r="G19" s="77" t="e">
        <f>+'8_MP'!#REF!*25%+'8_MP'!#REF!*75%</f>
        <v>#REF!</v>
      </c>
      <c r="H19" s="77" t="e">
        <f>+'8_MP'!#REF!*25%+'8_MP'!#REF!</f>
        <v>#REF!</v>
      </c>
      <c r="I19" s="77" t="e">
        <f t="shared" si="0"/>
        <v>#REF!</v>
      </c>
      <c r="J19" s="339"/>
      <c r="K19" s="77" t="e">
        <f>+'8_MP'!#REF!+('8_MP'!#REF!*75%)</f>
        <v>#REF!</v>
      </c>
      <c r="L19" s="77" t="e">
        <f>+'8_MP'!#REF!*25%+'8_MP'!#REF!*75%</f>
        <v>#REF!</v>
      </c>
      <c r="M19" s="77" t="e">
        <f>+'8_MP'!#REF!*25%+'8_MP'!#REF!*75%</f>
        <v>#REF!</v>
      </c>
      <c r="N19" s="77" t="e">
        <f>+'8_MP'!#REF!*25%+'8_MP'!#REF!*75%</f>
        <v>#REF!</v>
      </c>
      <c r="O19" s="77" t="e">
        <f>+'8_MP'!#REF!*25%+'8_MP'!#REF!*75%</f>
        <v>#REF!</v>
      </c>
      <c r="P19" s="77" t="e">
        <f>+'8_MP'!#REF!*25%+'8_MP'!#REF!</f>
        <v>#REF!</v>
      </c>
      <c r="Q19" s="77" t="e">
        <f t="shared" si="1"/>
        <v>#REF!</v>
      </c>
      <c r="R19" s="339" t="e">
        <f>+'8_MP'!#REF!-'9.1 PFM_APry'!Q19</f>
        <v>#REF!</v>
      </c>
      <c r="S19" s="77" t="e">
        <f t="shared" si="2"/>
        <v>#REF!</v>
      </c>
      <c r="T19" s="77" t="e">
        <f t="shared" si="3"/>
        <v>#REF!</v>
      </c>
      <c r="U19" s="77" t="e">
        <f t="shared" si="4"/>
        <v>#REF!</v>
      </c>
      <c r="V19" s="77" t="e">
        <f t="shared" si="5"/>
        <v>#REF!</v>
      </c>
      <c r="W19" s="77" t="e">
        <f t="shared" si="6"/>
        <v>#REF!</v>
      </c>
      <c r="X19" s="77" t="e">
        <f t="shared" si="7"/>
        <v>#REF!</v>
      </c>
      <c r="Y19" s="77" t="e">
        <f t="shared" si="8"/>
        <v>#REF!</v>
      </c>
      <c r="Z19" s="339" t="e">
        <f>+'8_MP'!#REF!-'9.1 PFM_APry'!Y19</f>
        <v>#REF!</v>
      </c>
    </row>
    <row r="20" spans="1:26" ht="14.25" customHeight="1" x14ac:dyDescent="0.35">
      <c r="A20" s="85" t="e">
        <v>#VALUE!</v>
      </c>
      <c r="B20" s="111" t="e">
        <v>#VALUE!</v>
      </c>
      <c r="C20" s="86" t="e">
        <f>+'8_MP'!#REF!+('8_MP'!#REF!*75%)</f>
        <v>#REF!</v>
      </c>
      <c r="D20" s="86" t="e">
        <f>+'8_MP'!#REF!*25%+'8_MP'!#REF!*75%</f>
        <v>#REF!</v>
      </c>
      <c r="E20" s="86" t="e">
        <f>+('8_MP'!#REF!*25%)+('8_MP'!#REF!*75%)</f>
        <v>#REF!</v>
      </c>
      <c r="F20" s="86" t="e">
        <f>+'8_MP'!#REF!*25%+'8_MP'!#REF!*75%</f>
        <v>#REF!</v>
      </c>
      <c r="G20" s="86" t="e">
        <f>+'8_MP'!#REF!*25%+'8_MP'!#REF!*75%</f>
        <v>#REF!</v>
      </c>
      <c r="H20" s="86" t="e">
        <f>+'8_MP'!#REF!*25%+'8_MP'!#REF!</f>
        <v>#REF!</v>
      </c>
      <c r="I20" s="86" t="e">
        <f t="shared" si="0"/>
        <v>#REF!</v>
      </c>
      <c r="J20" s="339"/>
      <c r="K20" s="86" t="e">
        <f>+'8_MP'!#REF!+('8_MP'!#REF!*75%)</f>
        <v>#REF!</v>
      </c>
      <c r="L20" s="86" t="e">
        <f>+'8_MP'!#REF!*25%+'8_MP'!#REF!*75%</f>
        <v>#REF!</v>
      </c>
      <c r="M20" s="86" t="e">
        <f>+'8_MP'!#REF!*25%+'8_MP'!#REF!*75%</f>
        <v>#REF!</v>
      </c>
      <c r="N20" s="86" t="e">
        <f>+'8_MP'!#REF!*25%+'8_MP'!#REF!*75%</f>
        <v>#REF!</v>
      </c>
      <c r="O20" s="86" t="e">
        <f>+'8_MP'!#REF!*25%+'8_MP'!#REF!*75%</f>
        <v>#REF!</v>
      </c>
      <c r="P20" s="86" t="e">
        <f>+'8_MP'!#REF!*25%+'8_MP'!#REF!</f>
        <v>#REF!</v>
      </c>
      <c r="Q20" s="86" t="e">
        <f t="shared" si="1"/>
        <v>#REF!</v>
      </c>
      <c r="R20" s="339" t="e">
        <f>+'8_MP'!#REF!-'9.1 PFM_APry'!Q20</f>
        <v>#REF!</v>
      </c>
      <c r="S20" s="86" t="e">
        <f t="shared" si="2"/>
        <v>#REF!</v>
      </c>
      <c r="T20" s="86" t="e">
        <f t="shared" si="3"/>
        <v>#REF!</v>
      </c>
      <c r="U20" s="86" t="e">
        <f t="shared" si="4"/>
        <v>#REF!</v>
      </c>
      <c r="V20" s="86" t="e">
        <f t="shared" si="5"/>
        <v>#REF!</v>
      </c>
      <c r="W20" s="86" t="e">
        <f t="shared" si="6"/>
        <v>#REF!</v>
      </c>
      <c r="X20" s="86" t="e">
        <f t="shared" si="7"/>
        <v>#REF!</v>
      </c>
      <c r="Y20" s="86" t="e">
        <f t="shared" si="8"/>
        <v>#REF!</v>
      </c>
      <c r="Z20" s="339" t="e">
        <f>+'8_MP'!#REF!-'9.1 PFM_APry'!Y20</f>
        <v>#REF!</v>
      </c>
    </row>
    <row r="21" spans="1:26" ht="14.25" customHeight="1" outlineLevel="1" x14ac:dyDescent="0.35">
      <c r="A21" s="89" t="e">
        <v>#VALUE!</v>
      </c>
      <c r="B21" s="91" t="e">
        <v>#VALUE!</v>
      </c>
      <c r="C21" s="319" t="e">
        <f>+'8_MP'!#REF!+('8_MP'!#REF!*75%)</f>
        <v>#REF!</v>
      </c>
      <c r="D21" s="319" t="e">
        <f>+'8_MP'!#REF!*25%+'8_MP'!#REF!*75%</f>
        <v>#REF!</v>
      </c>
      <c r="E21" s="319" t="e">
        <f>+('8_MP'!#REF!*25%)+('8_MP'!#REF!*75%)</f>
        <v>#REF!</v>
      </c>
      <c r="F21" s="319" t="e">
        <f>+'8_MP'!#REF!*25%+'8_MP'!#REF!*75%</f>
        <v>#REF!</v>
      </c>
      <c r="G21" s="319" t="e">
        <f>+'8_MP'!#REF!*25%+'8_MP'!#REF!*75%</f>
        <v>#REF!</v>
      </c>
      <c r="H21" s="319" t="e">
        <f>+'8_MP'!#REF!*25%+'8_MP'!#REF!</f>
        <v>#REF!</v>
      </c>
      <c r="I21" s="319" t="e">
        <f t="shared" si="0"/>
        <v>#REF!</v>
      </c>
      <c r="J21" s="339"/>
      <c r="K21" s="319" t="e">
        <f>+'8_MP'!#REF!+('8_MP'!#REF!*75%)</f>
        <v>#REF!</v>
      </c>
      <c r="L21" s="319" t="e">
        <f>+'8_MP'!#REF!*25%+'8_MP'!#REF!*75%</f>
        <v>#REF!</v>
      </c>
      <c r="M21" s="319" t="e">
        <f>+'8_MP'!#REF!*25%+'8_MP'!#REF!*75%</f>
        <v>#REF!</v>
      </c>
      <c r="N21" s="319" t="e">
        <f>+'8_MP'!#REF!*25%+'8_MP'!#REF!*75%</f>
        <v>#REF!</v>
      </c>
      <c r="O21" s="319" t="e">
        <f>+'8_MP'!#REF!*25%+'8_MP'!#REF!*75%</f>
        <v>#REF!</v>
      </c>
      <c r="P21" s="319" t="e">
        <f>+'8_MP'!#REF!*25%+'8_MP'!#REF!</f>
        <v>#REF!</v>
      </c>
      <c r="Q21" s="319" t="e">
        <f t="shared" si="1"/>
        <v>#REF!</v>
      </c>
      <c r="R21" s="339" t="e">
        <f>+'8_MP'!#REF!-'9.1 PFM_APry'!Q21</f>
        <v>#REF!</v>
      </c>
      <c r="S21" s="319" t="e">
        <f t="shared" si="2"/>
        <v>#REF!</v>
      </c>
      <c r="T21" s="319" t="e">
        <f t="shared" si="3"/>
        <v>#REF!</v>
      </c>
      <c r="U21" s="319" t="e">
        <f t="shared" si="4"/>
        <v>#REF!</v>
      </c>
      <c r="V21" s="319" t="e">
        <f t="shared" si="5"/>
        <v>#REF!</v>
      </c>
      <c r="W21" s="319" t="e">
        <f t="shared" si="6"/>
        <v>#REF!</v>
      </c>
      <c r="X21" s="319" t="e">
        <f t="shared" si="7"/>
        <v>#REF!</v>
      </c>
      <c r="Y21" s="319" t="e">
        <f t="shared" si="8"/>
        <v>#REF!</v>
      </c>
      <c r="Z21" s="339" t="e">
        <f>+'8_MP'!#REF!-'9.1 PFM_APry'!Y21</f>
        <v>#REF!</v>
      </c>
    </row>
    <row r="22" spans="1:26" ht="14.25" customHeight="1" outlineLevel="1" x14ac:dyDescent="0.35">
      <c r="A22" s="89" t="e">
        <v>#VALUE!</v>
      </c>
      <c r="B22" s="91" t="e">
        <v>#VALUE!</v>
      </c>
      <c r="C22" s="319" t="e">
        <f>+'8_MP'!#REF!+('8_MP'!#REF!*75%)</f>
        <v>#REF!</v>
      </c>
      <c r="D22" s="319" t="e">
        <f>+'8_MP'!#REF!*25%+'8_MP'!#REF!*75%</f>
        <v>#REF!</v>
      </c>
      <c r="E22" s="319" t="e">
        <f>+('8_MP'!#REF!*25%)+('8_MP'!#REF!*75%)</f>
        <v>#REF!</v>
      </c>
      <c r="F22" s="319" t="e">
        <f>+'8_MP'!#REF!*25%+'8_MP'!#REF!*75%</f>
        <v>#REF!</v>
      </c>
      <c r="G22" s="319" t="e">
        <f>+'8_MP'!#REF!*25%+'8_MP'!#REF!*75%</f>
        <v>#REF!</v>
      </c>
      <c r="H22" s="319" t="e">
        <f>+'8_MP'!#REF!*25%+'8_MP'!#REF!</f>
        <v>#REF!</v>
      </c>
      <c r="I22" s="319" t="e">
        <f t="shared" si="0"/>
        <v>#REF!</v>
      </c>
      <c r="J22" s="339"/>
      <c r="K22" s="319" t="e">
        <f>+'8_MP'!#REF!+('8_MP'!#REF!*75%)</f>
        <v>#REF!</v>
      </c>
      <c r="L22" s="319" t="e">
        <f>+'8_MP'!#REF!*25%+'8_MP'!#REF!*75%</f>
        <v>#REF!</v>
      </c>
      <c r="M22" s="319" t="e">
        <f>+'8_MP'!#REF!*25%+'8_MP'!#REF!*75%</f>
        <v>#REF!</v>
      </c>
      <c r="N22" s="319" t="e">
        <f>+'8_MP'!#REF!*25%+'8_MP'!#REF!*75%</f>
        <v>#REF!</v>
      </c>
      <c r="O22" s="319" t="e">
        <f>+'8_MP'!#REF!*25%+'8_MP'!#REF!*75%</f>
        <v>#REF!</v>
      </c>
      <c r="P22" s="319" t="e">
        <f>+'8_MP'!#REF!*25%+'8_MP'!#REF!</f>
        <v>#REF!</v>
      </c>
      <c r="Q22" s="319" t="e">
        <f t="shared" si="1"/>
        <v>#REF!</v>
      </c>
      <c r="R22" s="339" t="e">
        <f>+'8_MP'!#REF!-'9.1 PFM_APry'!Q22</f>
        <v>#REF!</v>
      </c>
      <c r="S22" s="319" t="e">
        <f t="shared" si="2"/>
        <v>#REF!</v>
      </c>
      <c r="T22" s="319" t="e">
        <f t="shared" si="3"/>
        <v>#REF!</v>
      </c>
      <c r="U22" s="319" t="e">
        <f t="shared" si="4"/>
        <v>#REF!</v>
      </c>
      <c r="V22" s="319" t="e">
        <f t="shared" si="5"/>
        <v>#REF!</v>
      </c>
      <c r="W22" s="319" t="e">
        <f t="shared" si="6"/>
        <v>#REF!</v>
      </c>
      <c r="X22" s="319" t="e">
        <f t="shared" si="7"/>
        <v>#REF!</v>
      </c>
      <c r="Y22" s="319" t="e">
        <f t="shared" si="8"/>
        <v>#REF!</v>
      </c>
      <c r="Z22" s="339" t="e">
        <f>+'8_MP'!#REF!-'9.1 PFM_APry'!Y22</f>
        <v>#REF!</v>
      </c>
    </row>
    <row r="23" spans="1:26" ht="14.25" customHeight="1" outlineLevel="1" x14ac:dyDescent="0.35">
      <c r="A23" s="89" t="e">
        <v>#VALUE!</v>
      </c>
      <c r="B23" s="91" t="e">
        <v>#VALUE!</v>
      </c>
      <c r="C23" s="319" t="e">
        <f>+'8_MP'!#REF!+('8_MP'!#REF!*75%)</f>
        <v>#REF!</v>
      </c>
      <c r="D23" s="319" t="e">
        <f>+'8_MP'!#REF!*25%+'8_MP'!#REF!*75%</f>
        <v>#REF!</v>
      </c>
      <c r="E23" s="319" t="e">
        <f>+('8_MP'!#REF!*25%)+('8_MP'!#REF!*75%)</f>
        <v>#REF!</v>
      </c>
      <c r="F23" s="319" t="e">
        <f>+'8_MP'!#REF!*25%+'8_MP'!#REF!*75%</f>
        <v>#REF!</v>
      </c>
      <c r="G23" s="319" t="e">
        <f>+'8_MP'!#REF!*25%+'8_MP'!#REF!*75%</f>
        <v>#REF!</v>
      </c>
      <c r="H23" s="319" t="e">
        <f>+'8_MP'!#REF!*25%+'8_MP'!#REF!</f>
        <v>#REF!</v>
      </c>
      <c r="I23" s="319" t="e">
        <f t="shared" si="0"/>
        <v>#REF!</v>
      </c>
      <c r="J23" s="339"/>
      <c r="K23" s="319" t="e">
        <f>+'8_MP'!#REF!+('8_MP'!#REF!*75%)</f>
        <v>#REF!</v>
      </c>
      <c r="L23" s="319" t="e">
        <f>+'8_MP'!#REF!*25%+'8_MP'!#REF!*75%</f>
        <v>#REF!</v>
      </c>
      <c r="M23" s="319" t="e">
        <f>+'8_MP'!#REF!*25%+'8_MP'!#REF!*75%</f>
        <v>#REF!</v>
      </c>
      <c r="N23" s="319" t="e">
        <f>+'8_MP'!#REF!*25%+'8_MP'!#REF!*75%</f>
        <v>#REF!</v>
      </c>
      <c r="O23" s="319" t="e">
        <f>+'8_MP'!#REF!*25%+'8_MP'!#REF!*75%</f>
        <v>#REF!</v>
      </c>
      <c r="P23" s="319" t="e">
        <f>+'8_MP'!#REF!*25%+'8_MP'!#REF!</f>
        <v>#REF!</v>
      </c>
      <c r="Q23" s="319" t="e">
        <f t="shared" si="1"/>
        <v>#REF!</v>
      </c>
      <c r="R23" s="339" t="e">
        <f>+'8_MP'!#REF!-'9.1 PFM_APry'!Q23</f>
        <v>#REF!</v>
      </c>
      <c r="S23" s="319" t="e">
        <f t="shared" si="2"/>
        <v>#REF!</v>
      </c>
      <c r="T23" s="319" t="e">
        <f t="shared" si="3"/>
        <v>#REF!</v>
      </c>
      <c r="U23" s="319" t="e">
        <f t="shared" si="4"/>
        <v>#REF!</v>
      </c>
      <c r="V23" s="319" t="e">
        <f t="shared" si="5"/>
        <v>#REF!</v>
      </c>
      <c r="W23" s="319" t="e">
        <f t="shared" si="6"/>
        <v>#REF!</v>
      </c>
      <c r="X23" s="319" t="e">
        <f t="shared" si="7"/>
        <v>#REF!</v>
      </c>
      <c r="Y23" s="319" t="e">
        <f t="shared" si="8"/>
        <v>#REF!</v>
      </c>
      <c r="Z23" s="339" t="e">
        <f>+'8_MP'!#REF!-'9.1 PFM_APry'!Y23</f>
        <v>#REF!</v>
      </c>
    </row>
    <row r="24" spans="1:26" ht="14.25" customHeight="1" outlineLevel="1" x14ac:dyDescent="0.35">
      <c r="A24" s="89" t="e">
        <v>#VALUE!</v>
      </c>
      <c r="B24" s="91" t="e">
        <v>#VALUE!</v>
      </c>
      <c r="C24" s="319" t="e">
        <f>+'8_MP'!#REF!+('8_MP'!#REF!*75%)</f>
        <v>#REF!</v>
      </c>
      <c r="D24" s="319" t="e">
        <f>+'8_MP'!#REF!*25%+'8_MP'!#REF!*75%</f>
        <v>#REF!</v>
      </c>
      <c r="E24" s="319" t="e">
        <f>+('8_MP'!#REF!*25%)+('8_MP'!#REF!*75%)</f>
        <v>#REF!</v>
      </c>
      <c r="F24" s="319" t="e">
        <f>+'8_MP'!#REF!*25%+'8_MP'!#REF!*75%</f>
        <v>#REF!</v>
      </c>
      <c r="G24" s="319" t="e">
        <f>+'8_MP'!#REF!*25%+'8_MP'!#REF!*75%</f>
        <v>#REF!</v>
      </c>
      <c r="H24" s="319" t="e">
        <f>+'8_MP'!#REF!*25%+'8_MP'!#REF!</f>
        <v>#REF!</v>
      </c>
      <c r="I24" s="319" t="e">
        <f t="shared" si="0"/>
        <v>#REF!</v>
      </c>
      <c r="J24" s="339"/>
      <c r="K24" s="319" t="e">
        <f>+'8_MP'!#REF!+('8_MP'!#REF!*75%)</f>
        <v>#REF!</v>
      </c>
      <c r="L24" s="319" t="e">
        <f>+'8_MP'!#REF!*25%+'8_MP'!#REF!*75%</f>
        <v>#REF!</v>
      </c>
      <c r="M24" s="319" t="e">
        <f>+'8_MP'!#REF!*25%+'8_MP'!#REF!*75%</f>
        <v>#REF!</v>
      </c>
      <c r="N24" s="319" t="e">
        <f>+'8_MP'!#REF!*25%+'8_MP'!#REF!*75%</f>
        <v>#REF!</v>
      </c>
      <c r="O24" s="319" t="e">
        <f>+'8_MP'!#REF!*25%+'8_MP'!#REF!*75%</f>
        <v>#REF!</v>
      </c>
      <c r="P24" s="319" t="e">
        <f>+'8_MP'!#REF!*25%+'8_MP'!#REF!</f>
        <v>#REF!</v>
      </c>
      <c r="Q24" s="319" t="e">
        <f t="shared" si="1"/>
        <v>#REF!</v>
      </c>
      <c r="R24" s="339" t="e">
        <f>+'8_MP'!#REF!-'9.1 PFM_APry'!Q24</f>
        <v>#REF!</v>
      </c>
      <c r="S24" s="319" t="e">
        <f t="shared" si="2"/>
        <v>#REF!</v>
      </c>
      <c r="T24" s="319" t="e">
        <f t="shared" si="3"/>
        <v>#REF!</v>
      </c>
      <c r="U24" s="319" t="e">
        <f t="shared" si="4"/>
        <v>#REF!</v>
      </c>
      <c r="V24" s="319" t="e">
        <f t="shared" si="5"/>
        <v>#REF!</v>
      </c>
      <c r="W24" s="319" t="e">
        <f t="shared" si="6"/>
        <v>#REF!</v>
      </c>
      <c r="X24" s="319" t="e">
        <f t="shared" si="7"/>
        <v>#REF!</v>
      </c>
      <c r="Y24" s="319" t="e">
        <f t="shared" si="8"/>
        <v>#REF!</v>
      </c>
      <c r="Z24" s="339" t="e">
        <f>+'8_MP'!#REF!-'9.1 PFM_APry'!Y24</f>
        <v>#REF!</v>
      </c>
    </row>
    <row r="25" spans="1:26" ht="14.25" customHeight="1" outlineLevel="1" x14ac:dyDescent="0.35">
      <c r="A25" s="89" t="e">
        <v>#VALUE!</v>
      </c>
      <c r="B25" s="91" t="e">
        <v>#VALUE!</v>
      </c>
      <c r="C25" s="319" t="e">
        <f>+'8_MP'!#REF!+('8_MP'!#REF!*75%)</f>
        <v>#REF!</v>
      </c>
      <c r="D25" s="319" t="e">
        <f>+'8_MP'!#REF!*25%+'8_MP'!#REF!*75%</f>
        <v>#REF!</v>
      </c>
      <c r="E25" s="319" t="e">
        <f>+('8_MP'!#REF!*25%)+('8_MP'!#REF!*75%)</f>
        <v>#REF!</v>
      </c>
      <c r="F25" s="319" t="e">
        <f>+'8_MP'!#REF!*25%+'8_MP'!#REF!*75%</f>
        <v>#REF!</v>
      </c>
      <c r="G25" s="319" t="e">
        <f>+'8_MP'!#REF!*25%+'8_MP'!#REF!*75%</f>
        <v>#REF!</v>
      </c>
      <c r="H25" s="319" t="e">
        <f>+'8_MP'!#REF!*25%+'8_MP'!#REF!</f>
        <v>#REF!</v>
      </c>
      <c r="I25" s="319" t="e">
        <f t="shared" si="0"/>
        <v>#REF!</v>
      </c>
      <c r="J25" s="339"/>
      <c r="K25" s="319" t="e">
        <f>+'8_MP'!#REF!+('8_MP'!#REF!*75%)</f>
        <v>#REF!</v>
      </c>
      <c r="L25" s="319" t="e">
        <f>+'8_MP'!#REF!*25%+'8_MP'!#REF!*75%</f>
        <v>#REF!</v>
      </c>
      <c r="M25" s="319" t="e">
        <f>+'8_MP'!#REF!*25%+'8_MP'!#REF!*75%</f>
        <v>#REF!</v>
      </c>
      <c r="N25" s="319" t="e">
        <f>+'8_MP'!#REF!*25%+'8_MP'!#REF!*75%</f>
        <v>#REF!</v>
      </c>
      <c r="O25" s="319" t="e">
        <f>+'8_MP'!#REF!*25%+'8_MP'!#REF!*75%</f>
        <v>#REF!</v>
      </c>
      <c r="P25" s="319" t="e">
        <f>+'8_MP'!#REF!*25%+'8_MP'!#REF!</f>
        <v>#REF!</v>
      </c>
      <c r="Q25" s="319" t="e">
        <f t="shared" si="1"/>
        <v>#REF!</v>
      </c>
      <c r="R25" s="339" t="e">
        <f>+'8_MP'!#REF!-'9.1 PFM_APry'!Q25</f>
        <v>#REF!</v>
      </c>
      <c r="S25" s="319" t="e">
        <f t="shared" si="2"/>
        <v>#REF!</v>
      </c>
      <c r="T25" s="319" t="e">
        <f t="shared" si="3"/>
        <v>#REF!</v>
      </c>
      <c r="U25" s="319" t="e">
        <f t="shared" si="4"/>
        <v>#REF!</v>
      </c>
      <c r="V25" s="319" t="e">
        <f t="shared" si="5"/>
        <v>#REF!</v>
      </c>
      <c r="W25" s="319" t="e">
        <f t="shared" si="6"/>
        <v>#REF!</v>
      </c>
      <c r="X25" s="319" t="e">
        <f t="shared" si="7"/>
        <v>#REF!</v>
      </c>
      <c r="Y25" s="319" t="e">
        <f t="shared" si="8"/>
        <v>#REF!</v>
      </c>
      <c r="Z25" s="339" t="e">
        <f>+'8_MP'!#REF!-'9.1 PFM_APry'!Y25</f>
        <v>#REF!</v>
      </c>
    </row>
    <row r="26" spans="1:26" ht="14.25" customHeight="1" outlineLevel="1" x14ac:dyDescent="0.35">
      <c r="A26" s="89" t="e">
        <v>#VALUE!</v>
      </c>
      <c r="B26" s="91" t="e">
        <v>#VALUE!</v>
      </c>
      <c r="C26" s="319" t="e">
        <f>+'8_MP'!#REF!+('8_MP'!#REF!*75%)</f>
        <v>#REF!</v>
      </c>
      <c r="D26" s="319" t="e">
        <f>+'8_MP'!#REF!*25%+'8_MP'!#REF!*75%</f>
        <v>#REF!</v>
      </c>
      <c r="E26" s="319" t="e">
        <f>+('8_MP'!#REF!*25%)+('8_MP'!#REF!*75%)</f>
        <v>#REF!</v>
      </c>
      <c r="F26" s="319" t="e">
        <f>+'8_MP'!#REF!*25%+'8_MP'!#REF!*75%</f>
        <v>#REF!</v>
      </c>
      <c r="G26" s="319" t="e">
        <f>+'8_MP'!#REF!*25%+'8_MP'!#REF!*75%</f>
        <v>#REF!</v>
      </c>
      <c r="H26" s="319" t="e">
        <f>+'8_MP'!#REF!*25%+'8_MP'!#REF!</f>
        <v>#REF!</v>
      </c>
      <c r="I26" s="319" t="e">
        <f t="shared" si="0"/>
        <v>#REF!</v>
      </c>
      <c r="J26" s="339"/>
      <c r="K26" s="319" t="e">
        <f>+'8_MP'!#REF!+('8_MP'!#REF!*75%)</f>
        <v>#REF!</v>
      </c>
      <c r="L26" s="319" t="e">
        <f>+'8_MP'!#REF!*25%+'8_MP'!#REF!*75%</f>
        <v>#REF!</v>
      </c>
      <c r="M26" s="319" t="e">
        <f>+'8_MP'!#REF!*25%+'8_MP'!#REF!*75%</f>
        <v>#REF!</v>
      </c>
      <c r="N26" s="319" t="e">
        <f>+'8_MP'!#REF!*25%+'8_MP'!#REF!*75%</f>
        <v>#REF!</v>
      </c>
      <c r="O26" s="319" t="e">
        <f>+'8_MP'!#REF!*25%+'8_MP'!#REF!*75%</f>
        <v>#REF!</v>
      </c>
      <c r="P26" s="319" t="e">
        <f>+'8_MP'!#REF!*25%+'8_MP'!#REF!</f>
        <v>#REF!</v>
      </c>
      <c r="Q26" s="319" t="e">
        <f t="shared" si="1"/>
        <v>#REF!</v>
      </c>
      <c r="R26" s="339" t="e">
        <f>+'8_MP'!#REF!-'9.1 PFM_APry'!Q26</f>
        <v>#REF!</v>
      </c>
      <c r="S26" s="319" t="e">
        <f t="shared" si="2"/>
        <v>#REF!</v>
      </c>
      <c r="T26" s="319" t="e">
        <f t="shared" si="3"/>
        <v>#REF!</v>
      </c>
      <c r="U26" s="319" t="e">
        <f t="shared" si="4"/>
        <v>#REF!</v>
      </c>
      <c r="V26" s="319" t="e">
        <f t="shared" si="5"/>
        <v>#REF!</v>
      </c>
      <c r="W26" s="319" t="e">
        <f t="shared" si="6"/>
        <v>#REF!</v>
      </c>
      <c r="X26" s="319" t="e">
        <f t="shared" si="7"/>
        <v>#REF!</v>
      </c>
      <c r="Y26" s="319" t="e">
        <f t="shared" si="8"/>
        <v>#REF!</v>
      </c>
      <c r="Z26" s="339" t="e">
        <f>+'8_MP'!#REF!-'9.1 PFM_APry'!Y26</f>
        <v>#REF!</v>
      </c>
    </row>
    <row r="27" spans="1:26" ht="14.25" customHeight="1" outlineLevel="1" x14ac:dyDescent="0.35">
      <c r="A27" s="89" t="e">
        <v>#VALUE!</v>
      </c>
      <c r="B27" s="91" t="e">
        <v>#VALUE!</v>
      </c>
      <c r="C27" s="319" t="e">
        <f>+'8_MP'!#REF!+('8_MP'!#REF!*75%)</f>
        <v>#REF!</v>
      </c>
      <c r="D27" s="319" t="e">
        <f>+'8_MP'!#REF!*25%+'8_MP'!#REF!*75%</f>
        <v>#REF!</v>
      </c>
      <c r="E27" s="319" t="e">
        <f>+('8_MP'!#REF!*25%)+('8_MP'!#REF!*75%)</f>
        <v>#REF!</v>
      </c>
      <c r="F27" s="319" t="e">
        <f>+'8_MP'!#REF!*25%+'8_MP'!#REF!*75%</f>
        <v>#REF!</v>
      </c>
      <c r="G27" s="319" t="e">
        <f>+'8_MP'!#REF!*25%+'8_MP'!#REF!*75%</f>
        <v>#REF!</v>
      </c>
      <c r="H27" s="319" t="e">
        <f>+'8_MP'!#REF!*25%+'8_MP'!#REF!</f>
        <v>#REF!</v>
      </c>
      <c r="I27" s="319" t="e">
        <f t="shared" si="0"/>
        <v>#REF!</v>
      </c>
      <c r="J27" s="339"/>
      <c r="K27" s="319" t="e">
        <f>+'8_MP'!#REF!+('8_MP'!#REF!*75%)</f>
        <v>#REF!</v>
      </c>
      <c r="L27" s="319" t="e">
        <f>+'8_MP'!#REF!*25%+'8_MP'!#REF!*75%</f>
        <v>#REF!</v>
      </c>
      <c r="M27" s="319" t="e">
        <f>+'8_MP'!#REF!*25%+'8_MP'!#REF!*75%</f>
        <v>#REF!</v>
      </c>
      <c r="N27" s="319" t="e">
        <f>+'8_MP'!#REF!*25%+'8_MP'!#REF!*75%</f>
        <v>#REF!</v>
      </c>
      <c r="O27" s="319" t="e">
        <f>+'8_MP'!#REF!*25%+'8_MP'!#REF!*75%</f>
        <v>#REF!</v>
      </c>
      <c r="P27" s="319" t="e">
        <f>+'8_MP'!#REF!*25%+'8_MP'!#REF!</f>
        <v>#REF!</v>
      </c>
      <c r="Q27" s="319" t="e">
        <f t="shared" si="1"/>
        <v>#REF!</v>
      </c>
      <c r="R27" s="339" t="e">
        <f>+'8_MP'!#REF!-'9.1 PFM_APry'!Q27</f>
        <v>#REF!</v>
      </c>
      <c r="S27" s="319" t="e">
        <f t="shared" si="2"/>
        <v>#REF!</v>
      </c>
      <c r="T27" s="319" t="e">
        <f t="shared" si="3"/>
        <v>#REF!</v>
      </c>
      <c r="U27" s="319" t="e">
        <f t="shared" si="4"/>
        <v>#REF!</v>
      </c>
      <c r="V27" s="319" t="e">
        <f t="shared" si="5"/>
        <v>#REF!</v>
      </c>
      <c r="W27" s="319" t="e">
        <f t="shared" si="6"/>
        <v>#REF!</v>
      </c>
      <c r="X27" s="319" t="e">
        <f t="shared" si="7"/>
        <v>#REF!</v>
      </c>
      <c r="Y27" s="319" t="e">
        <f t="shared" si="8"/>
        <v>#REF!</v>
      </c>
      <c r="Z27" s="339" t="e">
        <f>+'8_MP'!#REF!-'9.1 PFM_APry'!Y27</f>
        <v>#REF!</v>
      </c>
    </row>
    <row r="28" spans="1:26" ht="14.25" customHeight="1" outlineLevel="1" x14ac:dyDescent="0.35">
      <c r="A28" s="89" t="e">
        <v>#VALUE!</v>
      </c>
      <c r="B28" s="91" t="e">
        <v>#VALUE!</v>
      </c>
      <c r="C28" s="319" t="e">
        <f>+'8_MP'!#REF!+('8_MP'!#REF!*75%)</f>
        <v>#REF!</v>
      </c>
      <c r="D28" s="319" t="e">
        <f>+'8_MP'!#REF!*25%+'8_MP'!#REF!*75%</f>
        <v>#REF!</v>
      </c>
      <c r="E28" s="319" t="e">
        <f>+('8_MP'!#REF!*25%)+('8_MP'!#REF!*75%)</f>
        <v>#REF!</v>
      </c>
      <c r="F28" s="319" t="e">
        <f>+'8_MP'!#REF!*25%+'8_MP'!#REF!*75%</f>
        <v>#REF!</v>
      </c>
      <c r="G28" s="319" t="e">
        <f>+'8_MP'!#REF!*25%+'8_MP'!#REF!*75%</f>
        <v>#REF!</v>
      </c>
      <c r="H28" s="319" t="e">
        <f>+'8_MP'!#REF!*25%+'8_MP'!#REF!</f>
        <v>#REF!</v>
      </c>
      <c r="I28" s="319" t="e">
        <f t="shared" si="0"/>
        <v>#REF!</v>
      </c>
      <c r="J28" s="339"/>
      <c r="K28" s="319" t="e">
        <f>+'8_MP'!#REF!+('8_MP'!#REF!*75%)</f>
        <v>#REF!</v>
      </c>
      <c r="L28" s="319" t="e">
        <f>+'8_MP'!#REF!*25%+'8_MP'!#REF!*75%</f>
        <v>#REF!</v>
      </c>
      <c r="M28" s="319" t="e">
        <f>+'8_MP'!#REF!*25%+'8_MP'!#REF!*75%</f>
        <v>#REF!</v>
      </c>
      <c r="N28" s="319" t="e">
        <f>+'8_MP'!#REF!*25%+'8_MP'!#REF!*75%</f>
        <v>#REF!</v>
      </c>
      <c r="O28" s="319" t="e">
        <f>+'8_MP'!#REF!*25%+'8_MP'!#REF!*75%</f>
        <v>#REF!</v>
      </c>
      <c r="P28" s="319" t="e">
        <f>+'8_MP'!#REF!*25%+'8_MP'!#REF!</f>
        <v>#REF!</v>
      </c>
      <c r="Q28" s="319" t="e">
        <f t="shared" si="1"/>
        <v>#REF!</v>
      </c>
      <c r="R28" s="339" t="e">
        <f>+'8_MP'!#REF!-'9.1 PFM_APry'!Q28</f>
        <v>#REF!</v>
      </c>
      <c r="S28" s="319" t="e">
        <f t="shared" si="2"/>
        <v>#REF!</v>
      </c>
      <c r="T28" s="319" t="e">
        <f t="shared" si="3"/>
        <v>#REF!</v>
      </c>
      <c r="U28" s="319" t="e">
        <f t="shared" si="4"/>
        <v>#REF!</v>
      </c>
      <c r="V28" s="319" t="e">
        <f t="shared" si="5"/>
        <v>#REF!</v>
      </c>
      <c r="W28" s="319" t="e">
        <f t="shared" si="6"/>
        <v>#REF!</v>
      </c>
      <c r="X28" s="319" t="e">
        <f t="shared" si="7"/>
        <v>#REF!</v>
      </c>
      <c r="Y28" s="319" t="e">
        <f t="shared" si="8"/>
        <v>#REF!</v>
      </c>
      <c r="Z28" s="339" t="e">
        <f>+'8_MP'!#REF!-'9.1 PFM_APry'!Y28</f>
        <v>#REF!</v>
      </c>
    </row>
    <row r="29" spans="1:26" ht="14.25" customHeight="1" outlineLevel="1" x14ac:dyDescent="0.35">
      <c r="A29" s="89" t="e">
        <v>#VALUE!</v>
      </c>
      <c r="B29" s="91" t="e">
        <v>#VALUE!</v>
      </c>
      <c r="C29" s="319" t="e">
        <f>+'8_MP'!#REF!+('8_MP'!#REF!*75%)</f>
        <v>#REF!</v>
      </c>
      <c r="D29" s="319" t="e">
        <f>+'8_MP'!#REF!*25%+'8_MP'!#REF!*75%</f>
        <v>#REF!</v>
      </c>
      <c r="E29" s="319" t="e">
        <f>+('8_MP'!#REF!*25%)+('8_MP'!#REF!*75%)</f>
        <v>#REF!</v>
      </c>
      <c r="F29" s="319" t="e">
        <f>+'8_MP'!#REF!*25%+'8_MP'!#REF!*75%</f>
        <v>#REF!</v>
      </c>
      <c r="G29" s="319" t="e">
        <f>+'8_MP'!#REF!*25%+'8_MP'!#REF!*75%</f>
        <v>#REF!</v>
      </c>
      <c r="H29" s="319" t="e">
        <f>+'8_MP'!#REF!*25%+'8_MP'!#REF!</f>
        <v>#REF!</v>
      </c>
      <c r="I29" s="319" t="e">
        <f t="shared" si="0"/>
        <v>#REF!</v>
      </c>
      <c r="J29" s="339"/>
      <c r="K29" s="319" t="e">
        <f>+'8_MP'!#REF!+('8_MP'!#REF!*75%)</f>
        <v>#REF!</v>
      </c>
      <c r="L29" s="319" t="e">
        <f>+'8_MP'!#REF!*25%+'8_MP'!#REF!*75%</f>
        <v>#REF!</v>
      </c>
      <c r="M29" s="319" t="e">
        <f>+'8_MP'!#REF!*25%+'8_MP'!#REF!*75%</f>
        <v>#REF!</v>
      </c>
      <c r="N29" s="319" t="e">
        <f>+'8_MP'!#REF!*25%+'8_MP'!#REF!*75%</f>
        <v>#REF!</v>
      </c>
      <c r="O29" s="319" t="e">
        <f>+'8_MP'!#REF!*25%+'8_MP'!#REF!*75%</f>
        <v>#REF!</v>
      </c>
      <c r="P29" s="319" t="e">
        <f>+'8_MP'!#REF!*25%+'8_MP'!#REF!</f>
        <v>#REF!</v>
      </c>
      <c r="Q29" s="319" t="e">
        <f t="shared" si="1"/>
        <v>#REF!</v>
      </c>
      <c r="R29" s="339" t="e">
        <f>+'8_MP'!#REF!-'9.1 PFM_APry'!Q29</f>
        <v>#REF!</v>
      </c>
      <c r="S29" s="319" t="e">
        <f t="shared" si="2"/>
        <v>#REF!</v>
      </c>
      <c r="T29" s="319" t="e">
        <f t="shared" si="3"/>
        <v>#REF!</v>
      </c>
      <c r="U29" s="319" t="e">
        <f t="shared" si="4"/>
        <v>#REF!</v>
      </c>
      <c r="V29" s="319" t="e">
        <f t="shared" si="5"/>
        <v>#REF!</v>
      </c>
      <c r="W29" s="319" t="e">
        <f t="shared" si="6"/>
        <v>#REF!</v>
      </c>
      <c r="X29" s="319" t="e">
        <f t="shared" si="7"/>
        <v>#REF!</v>
      </c>
      <c r="Y29" s="319" t="e">
        <f t="shared" si="8"/>
        <v>#REF!</v>
      </c>
      <c r="Z29" s="339" t="e">
        <f>+'8_MP'!#REF!-'9.1 PFM_APry'!Y29</f>
        <v>#REF!</v>
      </c>
    </row>
    <row r="30" spans="1:26" ht="14.25" customHeight="1" outlineLevel="1" x14ac:dyDescent="0.35">
      <c r="A30" s="89" t="e">
        <v>#VALUE!</v>
      </c>
      <c r="B30" s="91" t="e">
        <v>#VALUE!</v>
      </c>
      <c r="C30" s="319" t="e">
        <f>+'8_MP'!#REF!+('8_MP'!#REF!*75%)</f>
        <v>#REF!</v>
      </c>
      <c r="D30" s="319" t="e">
        <f>+'8_MP'!#REF!*25%+'8_MP'!#REF!*75%</f>
        <v>#REF!</v>
      </c>
      <c r="E30" s="319" t="e">
        <f>+('8_MP'!#REF!*25%)+('8_MP'!#REF!*75%)</f>
        <v>#REF!</v>
      </c>
      <c r="F30" s="319" t="e">
        <f>+'8_MP'!#REF!*25%+'8_MP'!#REF!*75%</f>
        <v>#REF!</v>
      </c>
      <c r="G30" s="319" t="e">
        <f>+'8_MP'!#REF!*25%+'8_MP'!#REF!*75%</f>
        <v>#REF!</v>
      </c>
      <c r="H30" s="319" t="e">
        <f>+'8_MP'!#REF!*25%+'8_MP'!#REF!</f>
        <v>#REF!</v>
      </c>
      <c r="I30" s="319" t="e">
        <f t="shared" si="0"/>
        <v>#REF!</v>
      </c>
      <c r="J30" s="339"/>
      <c r="K30" s="319" t="e">
        <f>+'8_MP'!#REF!+('8_MP'!#REF!*75%)</f>
        <v>#REF!</v>
      </c>
      <c r="L30" s="319" t="e">
        <f>+'8_MP'!#REF!*25%+'8_MP'!#REF!*75%</f>
        <v>#REF!</v>
      </c>
      <c r="M30" s="319" t="e">
        <f>+'8_MP'!#REF!*25%+'8_MP'!#REF!*75%</f>
        <v>#REF!</v>
      </c>
      <c r="N30" s="319" t="e">
        <f>+'8_MP'!#REF!*25%+'8_MP'!#REF!*75%</f>
        <v>#REF!</v>
      </c>
      <c r="O30" s="319" t="e">
        <f>+'8_MP'!#REF!*25%+'8_MP'!#REF!*75%</f>
        <v>#REF!</v>
      </c>
      <c r="P30" s="319" t="e">
        <f>+'8_MP'!#REF!*25%+'8_MP'!#REF!</f>
        <v>#REF!</v>
      </c>
      <c r="Q30" s="319" t="e">
        <f t="shared" si="1"/>
        <v>#REF!</v>
      </c>
      <c r="R30" s="339" t="e">
        <f>+'8_MP'!#REF!-'9.1 PFM_APry'!Q30</f>
        <v>#REF!</v>
      </c>
      <c r="S30" s="319" t="e">
        <f t="shared" si="2"/>
        <v>#REF!</v>
      </c>
      <c r="T30" s="319" t="e">
        <f t="shared" si="3"/>
        <v>#REF!</v>
      </c>
      <c r="U30" s="319" t="e">
        <f t="shared" si="4"/>
        <v>#REF!</v>
      </c>
      <c r="V30" s="319" t="e">
        <f t="shared" si="5"/>
        <v>#REF!</v>
      </c>
      <c r="W30" s="319" t="e">
        <f t="shared" si="6"/>
        <v>#REF!</v>
      </c>
      <c r="X30" s="319" t="e">
        <f t="shared" si="7"/>
        <v>#REF!</v>
      </c>
      <c r="Y30" s="319" t="e">
        <f t="shared" si="8"/>
        <v>#REF!</v>
      </c>
      <c r="Z30" s="339" t="e">
        <f>+'8_MP'!#REF!-'9.1 PFM_APry'!Y30</f>
        <v>#REF!</v>
      </c>
    </row>
    <row r="31" spans="1:26" ht="14.25" customHeight="1" outlineLevel="1" x14ac:dyDescent="0.35">
      <c r="A31" s="89" t="e">
        <v>#VALUE!</v>
      </c>
      <c r="B31" s="91" t="e">
        <v>#VALUE!</v>
      </c>
      <c r="C31" s="319" t="e">
        <f>+'8_MP'!#REF!+('8_MP'!#REF!*75%)</f>
        <v>#REF!</v>
      </c>
      <c r="D31" s="319" t="e">
        <f>+'8_MP'!#REF!*25%+'8_MP'!#REF!*75%</f>
        <v>#REF!</v>
      </c>
      <c r="E31" s="319" t="e">
        <f>+('8_MP'!#REF!*25%)+('8_MP'!#REF!*75%)</f>
        <v>#REF!</v>
      </c>
      <c r="F31" s="319" t="e">
        <f>+'8_MP'!#REF!*25%+'8_MP'!#REF!*75%</f>
        <v>#REF!</v>
      </c>
      <c r="G31" s="319" t="e">
        <f>+'8_MP'!#REF!*25%+'8_MP'!#REF!*75%</f>
        <v>#REF!</v>
      </c>
      <c r="H31" s="319" t="e">
        <f>+'8_MP'!#REF!*25%+'8_MP'!#REF!</f>
        <v>#REF!</v>
      </c>
      <c r="I31" s="319" t="e">
        <f t="shared" si="0"/>
        <v>#REF!</v>
      </c>
      <c r="J31" s="339"/>
      <c r="K31" s="319" t="e">
        <f>+'8_MP'!#REF!+('8_MP'!#REF!*75%)</f>
        <v>#REF!</v>
      </c>
      <c r="L31" s="319" t="e">
        <f>+'8_MP'!#REF!*25%+'8_MP'!#REF!*75%</f>
        <v>#REF!</v>
      </c>
      <c r="M31" s="319" t="e">
        <f>+'8_MP'!#REF!*25%+'8_MP'!#REF!*75%</f>
        <v>#REF!</v>
      </c>
      <c r="N31" s="319" t="e">
        <f>+'8_MP'!#REF!*25%+'8_MP'!#REF!*75%</f>
        <v>#REF!</v>
      </c>
      <c r="O31" s="319" t="e">
        <f>+'8_MP'!#REF!*25%+'8_MP'!#REF!*75%</f>
        <v>#REF!</v>
      </c>
      <c r="P31" s="319" t="e">
        <f>+'8_MP'!#REF!*25%+'8_MP'!#REF!</f>
        <v>#REF!</v>
      </c>
      <c r="Q31" s="319" t="e">
        <f t="shared" si="1"/>
        <v>#REF!</v>
      </c>
      <c r="R31" s="339" t="e">
        <f>+'8_MP'!#REF!-'9.1 PFM_APry'!Q31</f>
        <v>#REF!</v>
      </c>
      <c r="S31" s="319" t="e">
        <f t="shared" si="2"/>
        <v>#REF!</v>
      </c>
      <c r="T31" s="319" t="e">
        <f t="shared" si="3"/>
        <v>#REF!</v>
      </c>
      <c r="U31" s="319" t="e">
        <f t="shared" si="4"/>
        <v>#REF!</v>
      </c>
      <c r="V31" s="319" t="e">
        <f t="shared" si="5"/>
        <v>#REF!</v>
      </c>
      <c r="W31" s="319" t="e">
        <f t="shared" si="6"/>
        <v>#REF!</v>
      </c>
      <c r="X31" s="319" t="e">
        <f t="shared" si="7"/>
        <v>#REF!</v>
      </c>
      <c r="Y31" s="319" t="e">
        <f t="shared" si="8"/>
        <v>#REF!</v>
      </c>
      <c r="Z31" s="339" t="e">
        <f>+'8_MP'!#REF!-'9.1 PFM_APry'!Y31</f>
        <v>#REF!</v>
      </c>
    </row>
    <row r="32" spans="1:26" ht="14.25" customHeight="1" outlineLevel="1" x14ac:dyDescent="0.35">
      <c r="A32" s="89" t="e">
        <v>#VALUE!</v>
      </c>
      <c r="B32" s="91" t="e">
        <v>#VALUE!</v>
      </c>
      <c r="C32" s="319" t="e">
        <f>+'8_MP'!#REF!+('8_MP'!#REF!*75%)</f>
        <v>#REF!</v>
      </c>
      <c r="D32" s="319" t="e">
        <f>+'8_MP'!#REF!*25%+'8_MP'!#REF!*75%</f>
        <v>#REF!</v>
      </c>
      <c r="E32" s="319" t="e">
        <f>+('8_MP'!#REF!*25%)+('8_MP'!#REF!*75%)</f>
        <v>#REF!</v>
      </c>
      <c r="F32" s="319" t="e">
        <f>+'8_MP'!#REF!*25%+'8_MP'!#REF!*75%</f>
        <v>#REF!</v>
      </c>
      <c r="G32" s="319" t="e">
        <f>+'8_MP'!#REF!*25%+'8_MP'!#REF!*75%</f>
        <v>#REF!</v>
      </c>
      <c r="H32" s="319" t="e">
        <f>+'8_MP'!#REF!*25%+'8_MP'!#REF!</f>
        <v>#REF!</v>
      </c>
      <c r="I32" s="319" t="e">
        <f t="shared" si="0"/>
        <v>#REF!</v>
      </c>
      <c r="J32" s="339"/>
      <c r="K32" s="319" t="e">
        <f>+'8_MP'!#REF!+('8_MP'!#REF!*75%)</f>
        <v>#REF!</v>
      </c>
      <c r="L32" s="319" t="e">
        <f>+'8_MP'!#REF!*25%+'8_MP'!#REF!*75%</f>
        <v>#REF!</v>
      </c>
      <c r="M32" s="319" t="e">
        <f>+'8_MP'!#REF!*25%+'8_MP'!#REF!*75%</f>
        <v>#REF!</v>
      </c>
      <c r="N32" s="319" t="e">
        <f>+'8_MP'!#REF!*25%+'8_MP'!#REF!*75%</f>
        <v>#REF!</v>
      </c>
      <c r="O32" s="319" t="e">
        <f>+'8_MP'!#REF!*25%+'8_MP'!#REF!*75%</f>
        <v>#REF!</v>
      </c>
      <c r="P32" s="319" t="e">
        <f>+'8_MP'!#REF!*25%+'8_MP'!#REF!</f>
        <v>#REF!</v>
      </c>
      <c r="Q32" s="319" t="e">
        <f t="shared" si="1"/>
        <v>#REF!</v>
      </c>
      <c r="R32" s="339" t="e">
        <f>+'8_MP'!#REF!-'9.1 PFM_APry'!Q32</f>
        <v>#REF!</v>
      </c>
      <c r="S32" s="319" t="e">
        <f t="shared" si="2"/>
        <v>#REF!</v>
      </c>
      <c r="T32" s="319" t="e">
        <f t="shared" si="3"/>
        <v>#REF!</v>
      </c>
      <c r="U32" s="319" t="e">
        <f t="shared" si="4"/>
        <v>#REF!</v>
      </c>
      <c r="V32" s="319" t="e">
        <f t="shared" si="5"/>
        <v>#REF!</v>
      </c>
      <c r="W32" s="319" t="e">
        <f t="shared" si="6"/>
        <v>#REF!</v>
      </c>
      <c r="X32" s="319" t="e">
        <f t="shared" si="7"/>
        <v>#REF!</v>
      </c>
      <c r="Y32" s="319" t="e">
        <f t="shared" si="8"/>
        <v>#REF!</v>
      </c>
      <c r="Z32" s="339" t="e">
        <f>+'8_MP'!#REF!-'9.1 PFM_APry'!Y32</f>
        <v>#REF!</v>
      </c>
    </row>
    <row r="33" spans="1:26" ht="14.25" customHeight="1" outlineLevel="1" x14ac:dyDescent="0.35">
      <c r="A33" s="89" t="e">
        <v>#VALUE!</v>
      </c>
      <c r="B33" s="91" t="e">
        <v>#VALUE!</v>
      </c>
      <c r="C33" s="319" t="e">
        <f>+'8_MP'!#REF!+('8_MP'!#REF!*75%)</f>
        <v>#REF!</v>
      </c>
      <c r="D33" s="319" t="e">
        <f>+'8_MP'!#REF!*25%+'8_MP'!#REF!*75%</f>
        <v>#REF!</v>
      </c>
      <c r="E33" s="319" t="e">
        <f>+('8_MP'!#REF!*25%)+('8_MP'!#REF!*75%)</f>
        <v>#REF!</v>
      </c>
      <c r="F33" s="319" t="e">
        <f>+'8_MP'!#REF!*25%+'8_MP'!#REF!*75%</f>
        <v>#REF!</v>
      </c>
      <c r="G33" s="319" t="e">
        <f>+'8_MP'!#REF!*25%+'8_MP'!#REF!*75%</f>
        <v>#REF!</v>
      </c>
      <c r="H33" s="319" t="e">
        <f>+'8_MP'!#REF!*25%+'8_MP'!#REF!</f>
        <v>#REF!</v>
      </c>
      <c r="I33" s="319" t="e">
        <f t="shared" si="0"/>
        <v>#REF!</v>
      </c>
      <c r="J33" s="339"/>
      <c r="K33" s="319" t="e">
        <f>+'8_MP'!#REF!+('8_MP'!#REF!*75%)</f>
        <v>#REF!</v>
      </c>
      <c r="L33" s="319" t="e">
        <f>+'8_MP'!#REF!*25%+'8_MP'!#REF!*75%</f>
        <v>#REF!</v>
      </c>
      <c r="M33" s="319" t="e">
        <f>+'8_MP'!#REF!*25%+'8_MP'!#REF!*75%</f>
        <v>#REF!</v>
      </c>
      <c r="N33" s="319" t="e">
        <f>+'8_MP'!#REF!*25%+'8_MP'!#REF!*75%</f>
        <v>#REF!</v>
      </c>
      <c r="O33" s="319" t="e">
        <f>+'8_MP'!#REF!*25%+'8_MP'!#REF!*75%</f>
        <v>#REF!</v>
      </c>
      <c r="P33" s="319" t="e">
        <f>+'8_MP'!#REF!*25%+'8_MP'!#REF!</f>
        <v>#REF!</v>
      </c>
      <c r="Q33" s="319" t="e">
        <f t="shared" si="1"/>
        <v>#REF!</v>
      </c>
      <c r="R33" s="339" t="e">
        <f>+'8_MP'!#REF!-'9.1 PFM_APry'!Q33</f>
        <v>#REF!</v>
      </c>
      <c r="S33" s="319" t="e">
        <f t="shared" si="2"/>
        <v>#REF!</v>
      </c>
      <c r="T33" s="319" t="e">
        <f t="shared" si="3"/>
        <v>#REF!</v>
      </c>
      <c r="U33" s="319" t="e">
        <f t="shared" si="4"/>
        <v>#REF!</v>
      </c>
      <c r="V33" s="319" t="e">
        <f t="shared" si="5"/>
        <v>#REF!</v>
      </c>
      <c r="W33" s="319" t="e">
        <f t="shared" si="6"/>
        <v>#REF!</v>
      </c>
      <c r="X33" s="319" t="e">
        <f t="shared" si="7"/>
        <v>#REF!</v>
      </c>
      <c r="Y33" s="319" t="e">
        <f t="shared" si="8"/>
        <v>#REF!</v>
      </c>
      <c r="Z33" s="339" t="e">
        <f>+'8_MP'!#REF!-'9.1 PFM_APry'!Y33</f>
        <v>#REF!</v>
      </c>
    </row>
    <row r="34" spans="1:26" ht="14.25" customHeight="1" x14ac:dyDescent="0.35">
      <c r="A34" s="85" t="e">
        <v>#VALUE!</v>
      </c>
      <c r="B34" s="111" t="e">
        <v>#VALUE!</v>
      </c>
      <c r="C34" s="86" t="e">
        <f>+'8_MP'!#REF!+('8_MP'!#REF!*75%)</f>
        <v>#REF!</v>
      </c>
      <c r="D34" s="86" t="e">
        <f>+'8_MP'!#REF!*25%+'8_MP'!#REF!*75%</f>
        <v>#REF!</v>
      </c>
      <c r="E34" s="86" t="e">
        <f>+('8_MP'!#REF!*25%)+('8_MP'!#REF!*75%)</f>
        <v>#REF!</v>
      </c>
      <c r="F34" s="86" t="e">
        <f>+'8_MP'!#REF!*25%+'8_MP'!#REF!*75%</f>
        <v>#REF!</v>
      </c>
      <c r="G34" s="86" t="e">
        <f>+'8_MP'!#REF!*25%+'8_MP'!#REF!*75%</f>
        <v>#REF!</v>
      </c>
      <c r="H34" s="86" t="e">
        <f>+'8_MP'!#REF!*25%+'8_MP'!#REF!</f>
        <v>#REF!</v>
      </c>
      <c r="I34" s="86" t="e">
        <f t="shared" si="0"/>
        <v>#REF!</v>
      </c>
      <c r="J34" s="339"/>
      <c r="K34" s="86" t="e">
        <f>+'8_MP'!#REF!+('8_MP'!#REF!*75%)</f>
        <v>#REF!</v>
      </c>
      <c r="L34" s="86" t="e">
        <f>+'8_MP'!#REF!*25%+'8_MP'!#REF!*75%</f>
        <v>#REF!</v>
      </c>
      <c r="M34" s="86" t="e">
        <f>+'8_MP'!#REF!*25%+'8_MP'!#REF!*75%</f>
        <v>#REF!</v>
      </c>
      <c r="N34" s="86" t="e">
        <f>+'8_MP'!#REF!*25%+'8_MP'!#REF!*75%</f>
        <v>#REF!</v>
      </c>
      <c r="O34" s="86" t="e">
        <f>+'8_MP'!#REF!*25%+'8_MP'!#REF!*75%</f>
        <v>#REF!</v>
      </c>
      <c r="P34" s="86" t="e">
        <f>+'8_MP'!#REF!*25%+'8_MP'!#REF!</f>
        <v>#REF!</v>
      </c>
      <c r="Q34" s="86" t="e">
        <f t="shared" si="1"/>
        <v>#REF!</v>
      </c>
      <c r="R34" s="339" t="e">
        <f>+'8_MP'!#REF!-'9.1 PFM_APry'!Q34</f>
        <v>#REF!</v>
      </c>
      <c r="S34" s="86" t="e">
        <f t="shared" si="2"/>
        <v>#REF!</v>
      </c>
      <c r="T34" s="86" t="e">
        <f t="shared" si="3"/>
        <v>#REF!</v>
      </c>
      <c r="U34" s="86" t="e">
        <f t="shared" si="4"/>
        <v>#REF!</v>
      </c>
      <c r="V34" s="86" t="e">
        <f t="shared" si="5"/>
        <v>#REF!</v>
      </c>
      <c r="W34" s="86" t="e">
        <f t="shared" si="6"/>
        <v>#REF!</v>
      </c>
      <c r="X34" s="86" t="e">
        <f t="shared" si="7"/>
        <v>#REF!</v>
      </c>
      <c r="Y34" s="86" t="e">
        <f t="shared" si="8"/>
        <v>#REF!</v>
      </c>
      <c r="Z34" s="339" t="e">
        <f>+'8_MP'!#REF!-'9.1 PFM_APry'!Y34</f>
        <v>#REF!</v>
      </c>
    </row>
    <row r="35" spans="1:26" ht="14.25" customHeight="1" outlineLevel="1" x14ac:dyDescent="0.35">
      <c r="A35" s="89" t="e">
        <v>#VALUE!</v>
      </c>
      <c r="B35" s="91" t="e">
        <v>#VALUE!</v>
      </c>
      <c r="C35" s="319" t="e">
        <f>+'8_MP'!#REF!+('8_MP'!#REF!*75%)</f>
        <v>#REF!</v>
      </c>
      <c r="D35" s="319" t="e">
        <f>+'8_MP'!#REF!*25%+'8_MP'!#REF!*75%</f>
        <v>#REF!</v>
      </c>
      <c r="E35" s="319" t="e">
        <f>+('8_MP'!#REF!*25%)+('8_MP'!#REF!*75%)</f>
        <v>#REF!</v>
      </c>
      <c r="F35" s="319" t="e">
        <f>+'8_MP'!#REF!*25%+'8_MP'!#REF!*75%</f>
        <v>#REF!</v>
      </c>
      <c r="G35" s="319" t="e">
        <f>+'8_MP'!#REF!*25%+'8_MP'!#REF!*75%</f>
        <v>#REF!</v>
      </c>
      <c r="H35" s="319" t="e">
        <f>+'8_MP'!#REF!*25%+'8_MP'!#REF!</f>
        <v>#REF!</v>
      </c>
      <c r="I35" s="319" t="e">
        <f t="shared" si="0"/>
        <v>#REF!</v>
      </c>
      <c r="J35" s="339"/>
      <c r="K35" s="319" t="e">
        <f>+'8_MP'!#REF!+('8_MP'!#REF!*75%)</f>
        <v>#REF!</v>
      </c>
      <c r="L35" s="319" t="e">
        <f>+'8_MP'!#REF!*25%+'8_MP'!#REF!*75%</f>
        <v>#REF!</v>
      </c>
      <c r="M35" s="319" t="e">
        <f>+'8_MP'!#REF!*25%+'8_MP'!#REF!*75%</f>
        <v>#REF!</v>
      </c>
      <c r="N35" s="319" t="e">
        <f>+'8_MP'!#REF!*25%+'8_MP'!#REF!*75%</f>
        <v>#REF!</v>
      </c>
      <c r="O35" s="319" t="e">
        <f>+'8_MP'!#REF!*25%+'8_MP'!#REF!*75%</f>
        <v>#REF!</v>
      </c>
      <c r="P35" s="319" t="e">
        <f>+'8_MP'!#REF!*25%+'8_MP'!#REF!</f>
        <v>#REF!</v>
      </c>
      <c r="Q35" s="319" t="e">
        <f t="shared" si="1"/>
        <v>#REF!</v>
      </c>
      <c r="R35" s="339" t="e">
        <f>+'8_MP'!#REF!-'9.1 PFM_APry'!Q35</f>
        <v>#REF!</v>
      </c>
      <c r="S35" s="319" t="e">
        <f t="shared" si="2"/>
        <v>#REF!</v>
      </c>
      <c r="T35" s="319" t="e">
        <f t="shared" si="3"/>
        <v>#REF!</v>
      </c>
      <c r="U35" s="319" t="e">
        <f t="shared" si="4"/>
        <v>#REF!</v>
      </c>
      <c r="V35" s="319" t="e">
        <f t="shared" si="5"/>
        <v>#REF!</v>
      </c>
      <c r="W35" s="319" t="e">
        <f t="shared" si="6"/>
        <v>#REF!</v>
      </c>
      <c r="X35" s="319" t="e">
        <f t="shared" si="7"/>
        <v>#REF!</v>
      </c>
      <c r="Y35" s="319" t="e">
        <f t="shared" si="8"/>
        <v>#REF!</v>
      </c>
      <c r="Z35" s="339" t="e">
        <f>+'8_MP'!#REF!-'9.1 PFM_APry'!Y35</f>
        <v>#REF!</v>
      </c>
    </row>
    <row r="36" spans="1:26" ht="14.25" customHeight="1" outlineLevel="1" x14ac:dyDescent="0.35">
      <c r="A36" s="89" t="e">
        <v>#VALUE!</v>
      </c>
      <c r="B36" s="91" t="e">
        <v>#VALUE!</v>
      </c>
      <c r="C36" s="319" t="e">
        <f>+'8_MP'!#REF!+('8_MP'!#REF!*75%)</f>
        <v>#REF!</v>
      </c>
      <c r="D36" s="319" t="e">
        <f>+'8_MP'!#REF!*25%+'8_MP'!#REF!*75%</f>
        <v>#REF!</v>
      </c>
      <c r="E36" s="319" t="e">
        <f>+('8_MP'!#REF!*25%)+('8_MP'!#REF!*75%)</f>
        <v>#REF!</v>
      </c>
      <c r="F36" s="319" t="e">
        <f>+'8_MP'!#REF!*25%+'8_MP'!#REF!*75%</f>
        <v>#REF!</v>
      </c>
      <c r="G36" s="319" t="e">
        <f>+'8_MP'!#REF!*25%+'8_MP'!#REF!*75%</f>
        <v>#REF!</v>
      </c>
      <c r="H36" s="319" t="e">
        <f>+'8_MP'!#REF!*25%+'8_MP'!#REF!</f>
        <v>#REF!</v>
      </c>
      <c r="I36" s="319" t="e">
        <f t="shared" si="0"/>
        <v>#REF!</v>
      </c>
      <c r="J36" s="339"/>
      <c r="K36" s="319" t="e">
        <f>+'8_MP'!#REF!+('8_MP'!#REF!*75%)</f>
        <v>#REF!</v>
      </c>
      <c r="L36" s="319" t="e">
        <f>+'8_MP'!#REF!*25%+'8_MP'!#REF!*75%</f>
        <v>#REF!</v>
      </c>
      <c r="M36" s="319" t="e">
        <f>+'8_MP'!#REF!*25%+'8_MP'!#REF!*75%</f>
        <v>#REF!</v>
      </c>
      <c r="N36" s="319" t="e">
        <f>+'8_MP'!#REF!*25%+'8_MP'!#REF!*75%</f>
        <v>#REF!</v>
      </c>
      <c r="O36" s="319" t="e">
        <f>+'8_MP'!#REF!*25%+'8_MP'!#REF!*75%</f>
        <v>#REF!</v>
      </c>
      <c r="P36" s="319" t="e">
        <f>+'8_MP'!#REF!*25%+'8_MP'!#REF!</f>
        <v>#REF!</v>
      </c>
      <c r="Q36" s="319" t="e">
        <f t="shared" si="1"/>
        <v>#REF!</v>
      </c>
      <c r="R36" s="339" t="e">
        <f>+'8_MP'!#REF!-'9.1 PFM_APry'!Q36</f>
        <v>#REF!</v>
      </c>
      <c r="S36" s="319" t="e">
        <f t="shared" si="2"/>
        <v>#REF!</v>
      </c>
      <c r="T36" s="319" t="e">
        <f t="shared" si="3"/>
        <v>#REF!</v>
      </c>
      <c r="U36" s="319" t="e">
        <f t="shared" si="4"/>
        <v>#REF!</v>
      </c>
      <c r="V36" s="319" t="e">
        <f t="shared" si="5"/>
        <v>#REF!</v>
      </c>
      <c r="W36" s="319" t="e">
        <f t="shared" si="6"/>
        <v>#REF!</v>
      </c>
      <c r="X36" s="319" t="e">
        <f t="shared" si="7"/>
        <v>#REF!</v>
      </c>
      <c r="Y36" s="319" t="e">
        <f t="shared" si="8"/>
        <v>#REF!</v>
      </c>
      <c r="Z36" s="339" t="e">
        <f>+'8_MP'!#REF!-'9.1 PFM_APry'!Y36</f>
        <v>#REF!</v>
      </c>
    </row>
    <row r="37" spans="1:26" ht="14.25" customHeight="1" outlineLevel="1" x14ac:dyDescent="0.35">
      <c r="A37" s="89" t="e">
        <v>#VALUE!</v>
      </c>
      <c r="B37" s="91" t="e">
        <v>#VALUE!</v>
      </c>
      <c r="C37" s="319" t="e">
        <f>+'8_MP'!#REF!+('8_MP'!#REF!*75%)</f>
        <v>#REF!</v>
      </c>
      <c r="D37" s="319" t="e">
        <f>+'8_MP'!#REF!*25%+'8_MP'!#REF!*75%</f>
        <v>#REF!</v>
      </c>
      <c r="E37" s="319" t="e">
        <f>+('8_MP'!#REF!*25%)+('8_MP'!#REF!*75%)</f>
        <v>#REF!</v>
      </c>
      <c r="F37" s="319" t="e">
        <f>+'8_MP'!#REF!*25%+'8_MP'!#REF!*75%</f>
        <v>#REF!</v>
      </c>
      <c r="G37" s="319" t="e">
        <f>+'8_MP'!#REF!*25%+'8_MP'!#REF!*75%</f>
        <v>#REF!</v>
      </c>
      <c r="H37" s="319" t="e">
        <f>+'8_MP'!#REF!*25%+'8_MP'!#REF!</f>
        <v>#REF!</v>
      </c>
      <c r="I37" s="319" t="e">
        <f t="shared" si="0"/>
        <v>#REF!</v>
      </c>
      <c r="J37" s="339"/>
      <c r="K37" s="319" t="e">
        <f>+'8_MP'!#REF!+('8_MP'!#REF!*75%)</f>
        <v>#REF!</v>
      </c>
      <c r="L37" s="319" t="e">
        <f>+'8_MP'!#REF!*25%+'8_MP'!#REF!*75%</f>
        <v>#REF!</v>
      </c>
      <c r="M37" s="319" t="e">
        <f>+'8_MP'!#REF!*25%+'8_MP'!#REF!*75%</f>
        <v>#REF!</v>
      </c>
      <c r="N37" s="319" t="e">
        <f>+'8_MP'!#REF!*25%+'8_MP'!#REF!*75%</f>
        <v>#REF!</v>
      </c>
      <c r="O37" s="319" t="e">
        <f>+'8_MP'!#REF!*25%+'8_MP'!#REF!*75%</f>
        <v>#REF!</v>
      </c>
      <c r="P37" s="319" t="e">
        <f>+'8_MP'!#REF!*25%+'8_MP'!#REF!</f>
        <v>#REF!</v>
      </c>
      <c r="Q37" s="319" t="e">
        <f t="shared" si="1"/>
        <v>#REF!</v>
      </c>
      <c r="R37" s="339" t="e">
        <f>+'8_MP'!#REF!-'9.1 PFM_APry'!Q37</f>
        <v>#REF!</v>
      </c>
      <c r="S37" s="319" t="e">
        <f t="shared" si="2"/>
        <v>#REF!</v>
      </c>
      <c r="T37" s="319" t="e">
        <f t="shared" si="3"/>
        <v>#REF!</v>
      </c>
      <c r="U37" s="319" t="e">
        <f t="shared" si="4"/>
        <v>#REF!</v>
      </c>
      <c r="V37" s="319" t="e">
        <f t="shared" si="5"/>
        <v>#REF!</v>
      </c>
      <c r="W37" s="319" t="e">
        <f t="shared" si="6"/>
        <v>#REF!</v>
      </c>
      <c r="X37" s="319" t="e">
        <f t="shared" si="7"/>
        <v>#REF!</v>
      </c>
      <c r="Y37" s="319" t="e">
        <f t="shared" si="8"/>
        <v>#REF!</v>
      </c>
      <c r="Z37" s="339" t="e">
        <f>+'8_MP'!#REF!-'9.1 PFM_APry'!Y37</f>
        <v>#REF!</v>
      </c>
    </row>
    <row r="38" spans="1:26" ht="14.25" customHeight="1" outlineLevel="1" x14ac:dyDescent="0.35">
      <c r="A38" s="89" t="e">
        <v>#VALUE!</v>
      </c>
      <c r="B38" s="91" t="e">
        <v>#VALUE!</v>
      </c>
      <c r="C38" s="319" t="e">
        <f>+'8_MP'!#REF!+('8_MP'!#REF!*75%)</f>
        <v>#REF!</v>
      </c>
      <c r="D38" s="319" t="e">
        <f>+'8_MP'!#REF!*25%+'8_MP'!#REF!*75%</f>
        <v>#REF!</v>
      </c>
      <c r="E38" s="319" t="e">
        <f>+('8_MP'!#REF!*25%)+('8_MP'!#REF!*75%)</f>
        <v>#REF!</v>
      </c>
      <c r="F38" s="319" t="e">
        <f>+'8_MP'!#REF!*25%+'8_MP'!#REF!*75%</f>
        <v>#REF!</v>
      </c>
      <c r="G38" s="319" t="e">
        <f>+'8_MP'!#REF!*25%+'8_MP'!#REF!*75%</f>
        <v>#REF!</v>
      </c>
      <c r="H38" s="319" t="e">
        <f>+'8_MP'!#REF!*25%+'8_MP'!#REF!</f>
        <v>#REF!</v>
      </c>
      <c r="I38" s="319" t="e">
        <f t="shared" si="0"/>
        <v>#REF!</v>
      </c>
      <c r="J38" s="339"/>
      <c r="K38" s="319" t="e">
        <f>+'8_MP'!#REF!+('8_MP'!#REF!*75%)</f>
        <v>#REF!</v>
      </c>
      <c r="L38" s="319" t="e">
        <f>+'8_MP'!#REF!*25%+'8_MP'!#REF!*75%</f>
        <v>#REF!</v>
      </c>
      <c r="M38" s="319" t="e">
        <f>+'8_MP'!#REF!*25%+'8_MP'!#REF!*75%</f>
        <v>#REF!</v>
      </c>
      <c r="N38" s="319" t="e">
        <f>+'8_MP'!#REF!*25%+'8_MP'!#REF!*75%</f>
        <v>#REF!</v>
      </c>
      <c r="O38" s="319" t="e">
        <f>+'8_MP'!#REF!*25%+'8_MP'!#REF!*75%</f>
        <v>#REF!</v>
      </c>
      <c r="P38" s="319" t="e">
        <f>+'8_MP'!#REF!*25%+'8_MP'!#REF!</f>
        <v>#REF!</v>
      </c>
      <c r="Q38" s="319" t="e">
        <f t="shared" si="1"/>
        <v>#REF!</v>
      </c>
      <c r="R38" s="339" t="e">
        <f>+'8_MP'!#REF!-'9.1 PFM_APry'!Q38</f>
        <v>#REF!</v>
      </c>
      <c r="S38" s="319" t="e">
        <f t="shared" si="2"/>
        <v>#REF!</v>
      </c>
      <c r="T38" s="319" t="e">
        <f t="shared" si="3"/>
        <v>#REF!</v>
      </c>
      <c r="U38" s="319" t="e">
        <f t="shared" si="4"/>
        <v>#REF!</v>
      </c>
      <c r="V38" s="319" t="e">
        <f t="shared" si="5"/>
        <v>#REF!</v>
      </c>
      <c r="W38" s="319" t="e">
        <f t="shared" si="6"/>
        <v>#REF!</v>
      </c>
      <c r="X38" s="319" t="e">
        <f t="shared" si="7"/>
        <v>#REF!</v>
      </c>
      <c r="Y38" s="319" t="e">
        <f t="shared" si="8"/>
        <v>#REF!</v>
      </c>
      <c r="Z38" s="339" t="e">
        <f>+'8_MP'!#REF!-'9.1 PFM_APry'!Y38</f>
        <v>#REF!</v>
      </c>
    </row>
    <row r="39" spans="1:26" ht="14.25" customHeight="1" outlineLevel="1" x14ac:dyDescent="0.35">
      <c r="A39" s="89" t="e">
        <v>#VALUE!</v>
      </c>
      <c r="B39" s="91" t="e">
        <v>#VALUE!</v>
      </c>
      <c r="C39" s="319" t="e">
        <f>+'8_MP'!#REF!+('8_MP'!#REF!*75%)</f>
        <v>#REF!</v>
      </c>
      <c r="D39" s="319" t="e">
        <f>+'8_MP'!#REF!*25%+'8_MP'!#REF!*75%</f>
        <v>#REF!</v>
      </c>
      <c r="E39" s="319" t="e">
        <f>+('8_MP'!#REF!*25%)+('8_MP'!#REF!*75%)</f>
        <v>#REF!</v>
      </c>
      <c r="F39" s="319" t="e">
        <f>+'8_MP'!#REF!*25%+'8_MP'!#REF!*75%</f>
        <v>#REF!</v>
      </c>
      <c r="G39" s="319" t="e">
        <f>+'8_MP'!#REF!*25%+'8_MP'!#REF!*75%</f>
        <v>#REF!</v>
      </c>
      <c r="H39" s="319" t="e">
        <f>+'8_MP'!#REF!*25%+'8_MP'!#REF!</f>
        <v>#REF!</v>
      </c>
      <c r="I39" s="319" t="e">
        <f t="shared" si="0"/>
        <v>#REF!</v>
      </c>
      <c r="J39" s="339"/>
      <c r="K39" s="319" t="e">
        <f>+'8_MP'!#REF!+('8_MP'!#REF!*75%)</f>
        <v>#REF!</v>
      </c>
      <c r="L39" s="319" t="e">
        <f>+'8_MP'!#REF!*25%+'8_MP'!#REF!*75%</f>
        <v>#REF!</v>
      </c>
      <c r="M39" s="319" t="e">
        <f>+'8_MP'!#REF!*25%+'8_MP'!#REF!*75%</f>
        <v>#REF!</v>
      </c>
      <c r="N39" s="319" t="e">
        <f>+'8_MP'!#REF!*25%+'8_MP'!#REF!*75%</f>
        <v>#REF!</v>
      </c>
      <c r="O39" s="319" t="e">
        <f>+'8_MP'!#REF!*25%+'8_MP'!#REF!*75%</f>
        <v>#REF!</v>
      </c>
      <c r="P39" s="319" t="e">
        <f>+'8_MP'!#REF!*25%+'8_MP'!#REF!</f>
        <v>#REF!</v>
      </c>
      <c r="Q39" s="319" t="e">
        <f t="shared" si="1"/>
        <v>#REF!</v>
      </c>
      <c r="R39" s="339" t="e">
        <f>+'8_MP'!#REF!-'9.1 PFM_APry'!Q39</f>
        <v>#REF!</v>
      </c>
      <c r="S39" s="319" t="e">
        <f t="shared" si="2"/>
        <v>#REF!</v>
      </c>
      <c r="T39" s="319" t="e">
        <f t="shared" si="3"/>
        <v>#REF!</v>
      </c>
      <c r="U39" s="319" t="e">
        <f t="shared" si="4"/>
        <v>#REF!</v>
      </c>
      <c r="V39" s="319" t="e">
        <f t="shared" si="5"/>
        <v>#REF!</v>
      </c>
      <c r="W39" s="319" t="e">
        <f t="shared" si="6"/>
        <v>#REF!</v>
      </c>
      <c r="X39" s="319" t="e">
        <f t="shared" si="7"/>
        <v>#REF!</v>
      </c>
      <c r="Y39" s="319" t="e">
        <f t="shared" si="8"/>
        <v>#REF!</v>
      </c>
      <c r="Z39" s="339" t="e">
        <f>+'8_MP'!#REF!-'9.1 PFM_APry'!Y39</f>
        <v>#REF!</v>
      </c>
    </row>
    <row r="40" spans="1:26" ht="14.25" customHeight="1" outlineLevel="1" x14ac:dyDescent="0.35">
      <c r="A40" s="89" t="e">
        <v>#VALUE!</v>
      </c>
      <c r="B40" s="91" t="e">
        <v>#VALUE!</v>
      </c>
      <c r="C40" s="319" t="e">
        <f>+'8_MP'!#REF!+('8_MP'!#REF!*75%)</f>
        <v>#REF!</v>
      </c>
      <c r="D40" s="319" t="e">
        <f>+'8_MP'!#REF!*25%+'8_MP'!#REF!*75%</f>
        <v>#REF!</v>
      </c>
      <c r="E40" s="319" t="e">
        <f>+('8_MP'!#REF!*25%)+('8_MP'!#REF!*75%)</f>
        <v>#REF!</v>
      </c>
      <c r="F40" s="319" t="e">
        <f>+'8_MP'!#REF!*25%+'8_MP'!#REF!*75%</f>
        <v>#REF!</v>
      </c>
      <c r="G40" s="319" t="e">
        <f>+'8_MP'!#REF!*25%+'8_MP'!#REF!*75%</f>
        <v>#REF!</v>
      </c>
      <c r="H40" s="319" t="e">
        <f>+'8_MP'!#REF!*25%+'8_MP'!#REF!</f>
        <v>#REF!</v>
      </c>
      <c r="I40" s="319" t="e">
        <f t="shared" si="0"/>
        <v>#REF!</v>
      </c>
      <c r="J40" s="339"/>
      <c r="K40" s="319" t="e">
        <f>+'8_MP'!#REF!+('8_MP'!#REF!*75%)</f>
        <v>#REF!</v>
      </c>
      <c r="L40" s="319" t="e">
        <f>+'8_MP'!#REF!*25%+'8_MP'!#REF!*75%</f>
        <v>#REF!</v>
      </c>
      <c r="M40" s="319" t="e">
        <f>+'8_MP'!#REF!*25%+'8_MP'!#REF!*75%</f>
        <v>#REF!</v>
      </c>
      <c r="N40" s="319" t="e">
        <f>+'8_MP'!#REF!*25%+'8_MP'!#REF!*75%</f>
        <v>#REF!</v>
      </c>
      <c r="O40" s="319" t="e">
        <f>+'8_MP'!#REF!*25%+'8_MP'!#REF!*75%</f>
        <v>#REF!</v>
      </c>
      <c r="P40" s="319" t="e">
        <f>+'8_MP'!#REF!*25%+'8_MP'!#REF!</f>
        <v>#REF!</v>
      </c>
      <c r="Q40" s="319" t="e">
        <f t="shared" si="1"/>
        <v>#REF!</v>
      </c>
      <c r="R40" s="339" t="e">
        <f>+'8_MP'!#REF!-'9.1 PFM_APry'!Q40</f>
        <v>#REF!</v>
      </c>
      <c r="S40" s="319" t="e">
        <f t="shared" si="2"/>
        <v>#REF!</v>
      </c>
      <c r="T40" s="319" t="e">
        <f t="shared" si="3"/>
        <v>#REF!</v>
      </c>
      <c r="U40" s="319" t="e">
        <f t="shared" si="4"/>
        <v>#REF!</v>
      </c>
      <c r="V40" s="319" t="e">
        <f t="shared" si="5"/>
        <v>#REF!</v>
      </c>
      <c r="W40" s="319" t="e">
        <f t="shared" si="6"/>
        <v>#REF!</v>
      </c>
      <c r="X40" s="319" t="e">
        <f t="shared" si="7"/>
        <v>#REF!</v>
      </c>
      <c r="Y40" s="319" t="e">
        <f t="shared" si="8"/>
        <v>#REF!</v>
      </c>
      <c r="Z40" s="339" t="e">
        <f>+'8_MP'!#REF!-'9.1 PFM_APry'!Y40</f>
        <v>#REF!</v>
      </c>
    </row>
    <row r="41" spans="1:26" ht="14.25" customHeight="1" x14ac:dyDescent="0.35">
      <c r="A41" s="85" t="e">
        <v>#VALUE!</v>
      </c>
      <c r="B41" s="111" t="e">
        <v>#VALUE!</v>
      </c>
      <c r="C41" s="86" t="e">
        <f>+'8_MP'!#REF!+('8_MP'!#REF!*75%)</f>
        <v>#REF!</v>
      </c>
      <c r="D41" s="86" t="e">
        <f>+'8_MP'!#REF!*25%+'8_MP'!#REF!*75%</f>
        <v>#REF!</v>
      </c>
      <c r="E41" s="86" t="e">
        <f>+('8_MP'!#REF!*25%)+('8_MP'!#REF!*75%)</f>
        <v>#REF!</v>
      </c>
      <c r="F41" s="86" t="e">
        <f>+'8_MP'!#REF!*25%+'8_MP'!#REF!*75%</f>
        <v>#REF!</v>
      </c>
      <c r="G41" s="86" t="e">
        <f>+'8_MP'!#REF!*25%+'8_MP'!#REF!*75%</f>
        <v>#REF!</v>
      </c>
      <c r="H41" s="86" t="e">
        <f>+'8_MP'!#REF!*25%+'8_MP'!#REF!</f>
        <v>#REF!</v>
      </c>
      <c r="I41" s="86" t="e">
        <f t="shared" si="0"/>
        <v>#REF!</v>
      </c>
      <c r="J41" s="339"/>
      <c r="K41" s="86" t="e">
        <f>+'8_MP'!#REF!+('8_MP'!#REF!*75%)</f>
        <v>#REF!</v>
      </c>
      <c r="L41" s="86" t="e">
        <f>+'8_MP'!#REF!*25%+'8_MP'!#REF!*75%</f>
        <v>#REF!</v>
      </c>
      <c r="M41" s="86" t="e">
        <f>+'8_MP'!#REF!*25%+'8_MP'!#REF!*75%</f>
        <v>#REF!</v>
      </c>
      <c r="N41" s="86" t="e">
        <f>+'8_MP'!#REF!*25%+'8_MP'!#REF!*75%</f>
        <v>#REF!</v>
      </c>
      <c r="O41" s="86" t="e">
        <f>+'8_MP'!#REF!*25%+'8_MP'!#REF!*75%</f>
        <v>#REF!</v>
      </c>
      <c r="P41" s="86" t="e">
        <f>+'8_MP'!#REF!*25%+'8_MP'!#REF!</f>
        <v>#REF!</v>
      </c>
      <c r="Q41" s="86" t="e">
        <f t="shared" si="1"/>
        <v>#REF!</v>
      </c>
      <c r="R41" s="339" t="e">
        <f>+'8_MP'!#REF!-'9.1 PFM_APry'!Q41</f>
        <v>#REF!</v>
      </c>
      <c r="S41" s="86" t="e">
        <f t="shared" si="2"/>
        <v>#REF!</v>
      </c>
      <c r="T41" s="86" t="e">
        <f t="shared" si="3"/>
        <v>#REF!</v>
      </c>
      <c r="U41" s="86" t="e">
        <f t="shared" si="4"/>
        <v>#REF!</v>
      </c>
      <c r="V41" s="86" t="e">
        <f t="shared" si="5"/>
        <v>#REF!</v>
      </c>
      <c r="W41" s="86" t="e">
        <f t="shared" si="6"/>
        <v>#REF!</v>
      </c>
      <c r="X41" s="86" t="e">
        <f t="shared" si="7"/>
        <v>#REF!</v>
      </c>
      <c r="Y41" s="86" t="e">
        <f t="shared" si="8"/>
        <v>#REF!</v>
      </c>
      <c r="Z41" s="339" t="e">
        <f>+'8_MP'!#REF!-'9.1 PFM_APry'!Y41</f>
        <v>#REF!</v>
      </c>
    </row>
    <row r="42" spans="1:26" ht="14.25" customHeight="1" outlineLevel="1" x14ac:dyDescent="0.35">
      <c r="A42" s="89" t="e">
        <v>#VALUE!</v>
      </c>
      <c r="B42" s="340" t="e">
        <v>#VALUE!</v>
      </c>
      <c r="C42" s="319" t="e">
        <f>+'8_MP'!#REF!+('8_MP'!#REF!*75%)</f>
        <v>#REF!</v>
      </c>
      <c r="D42" s="319" t="e">
        <f>+'8_MP'!#REF!*25%+'8_MP'!#REF!*75%</f>
        <v>#REF!</v>
      </c>
      <c r="E42" s="319" t="e">
        <f>+('8_MP'!#REF!*25%)+('8_MP'!#REF!*75%)</f>
        <v>#REF!</v>
      </c>
      <c r="F42" s="319" t="e">
        <f>+'8_MP'!#REF!*25%+'8_MP'!#REF!*75%</f>
        <v>#REF!</v>
      </c>
      <c r="G42" s="319" t="e">
        <f>+'8_MP'!#REF!*25%+'8_MP'!#REF!*75%</f>
        <v>#REF!</v>
      </c>
      <c r="H42" s="319" t="e">
        <f>+'8_MP'!#REF!*25%+'8_MP'!#REF!</f>
        <v>#REF!</v>
      </c>
      <c r="I42" s="319" t="e">
        <f t="shared" si="0"/>
        <v>#REF!</v>
      </c>
      <c r="J42" s="339"/>
      <c r="K42" s="319" t="e">
        <f>+'8_MP'!#REF!+('8_MP'!#REF!*75%)</f>
        <v>#REF!</v>
      </c>
      <c r="L42" s="319" t="e">
        <f>+'8_MP'!#REF!*25%+'8_MP'!#REF!*75%</f>
        <v>#REF!</v>
      </c>
      <c r="M42" s="319" t="e">
        <f>+'8_MP'!#REF!*25%+'8_MP'!#REF!*75%</f>
        <v>#REF!</v>
      </c>
      <c r="N42" s="319" t="e">
        <f>+'8_MP'!#REF!*25%+'8_MP'!#REF!*75%</f>
        <v>#REF!</v>
      </c>
      <c r="O42" s="319" t="e">
        <f>+'8_MP'!#REF!*25%+'8_MP'!#REF!*75%</f>
        <v>#REF!</v>
      </c>
      <c r="P42" s="319" t="e">
        <f>+'8_MP'!#REF!*25%+'8_MP'!#REF!</f>
        <v>#REF!</v>
      </c>
      <c r="Q42" s="319" t="e">
        <f t="shared" si="1"/>
        <v>#REF!</v>
      </c>
      <c r="R42" s="339" t="e">
        <f>+'8_MP'!#REF!-'9.1 PFM_APry'!Q42</f>
        <v>#REF!</v>
      </c>
      <c r="S42" s="319" t="e">
        <f t="shared" si="2"/>
        <v>#REF!</v>
      </c>
      <c r="T42" s="319" t="e">
        <f t="shared" si="3"/>
        <v>#REF!</v>
      </c>
      <c r="U42" s="319" t="e">
        <f t="shared" si="4"/>
        <v>#REF!</v>
      </c>
      <c r="V42" s="319" t="e">
        <f t="shared" si="5"/>
        <v>#REF!</v>
      </c>
      <c r="W42" s="319" t="e">
        <f t="shared" si="6"/>
        <v>#REF!</v>
      </c>
      <c r="X42" s="319" t="e">
        <f t="shared" si="7"/>
        <v>#REF!</v>
      </c>
      <c r="Y42" s="319" t="e">
        <f t="shared" si="8"/>
        <v>#REF!</v>
      </c>
      <c r="Z42" s="339" t="e">
        <f>+'8_MP'!#REF!-'9.1 PFM_APry'!Y42</f>
        <v>#REF!</v>
      </c>
    </row>
    <row r="43" spans="1:26" ht="14.25" customHeight="1" outlineLevel="1" x14ac:dyDescent="0.35">
      <c r="A43" s="89" t="e">
        <v>#VALUE!</v>
      </c>
      <c r="B43" s="341" t="e">
        <v>#VALUE!</v>
      </c>
      <c r="C43" s="319" t="e">
        <f>+'8_MP'!#REF!+('8_MP'!#REF!*75%)</f>
        <v>#REF!</v>
      </c>
      <c r="D43" s="319" t="e">
        <f>+'8_MP'!#REF!*25%+'8_MP'!#REF!*75%</f>
        <v>#REF!</v>
      </c>
      <c r="E43" s="319" t="e">
        <f>+('8_MP'!#REF!*25%)+('8_MP'!#REF!*75%)</f>
        <v>#REF!</v>
      </c>
      <c r="F43" s="319" t="e">
        <f>+'8_MP'!#REF!*25%+'8_MP'!#REF!*75%</f>
        <v>#REF!</v>
      </c>
      <c r="G43" s="319" t="e">
        <f>+'8_MP'!#REF!*25%+'8_MP'!#REF!*75%</f>
        <v>#REF!</v>
      </c>
      <c r="H43" s="319" t="e">
        <f>+'8_MP'!#REF!*25%+'8_MP'!#REF!</f>
        <v>#REF!</v>
      </c>
      <c r="I43" s="319" t="e">
        <f t="shared" si="0"/>
        <v>#REF!</v>
      </c>
      <c r="J43" s="339"/>
      <c r="K43" s="319" t="e">
        <f>+'8_MP'!#REF!+('8_MP'!#REF!*75%)</f>
        <v>#REF!</v>
      </c>
      <c r="L43" s="319" t="e">
        <f>+'8_MP'!#REF!*25%+'8_MP'!#REF!*75%</f>
        <v>#REF!</v>
      </c>
      <c r="M43" s="319" t="e">
        <f>+'8_MP'!#REF!*25%+'8_MP'!#REF!*75%</f>
        <v>#REF!</v>
      </c>
      <c r="N43" s="319" t="e">
        <f>+'8_MP'!#REF!*25%+'8_MP'!#REF!*75%</f>
        <v>#REF!</v>
      </c>
      <c r="O43" s="319" t="e">
        <f>+'8_MP'!#REF!*25%+'8_MP'!#REF!*75%</f>
        <v>#REF!</v>
      </c>
      <c r="P43" s="319" t="e">
        <f>+'8_MP'!#REF!*25%+'8_MP'!#REF!</f>
        <v>#REF!</v>
      </c>
      <c r="Q43" s="319" t="e">
        <f t="shared" si="1"/>
        <v>#REF!</v>
      </c>
      <c r="R43" s="339" t="e">
        <f>+'8_MP'!#REF!-'9.1 PFM_APry'!Q43</f>
        <v>#REF!</v>
      </c>
      <c r="S43" s="319" t="e">
        <f t="shared" si="2"/>
        <v>#REF!</v>
      </c>
      <c r="T43" s="319" t="e">
        <f t="shared" si="3"/>
        <v>#REF!</v>
      </c>
      <c r="U43" s="319" t="e">
        <f t="shared" si="4"/>
        <v>#REF!</v>
      </c>
      <c r="V43" s="319" t="e">
        <f t="shared" si="5"/>
        <v>#REF!</v>
      </c>
      <c r="W43" s="319" t="e">
        <f t="shared" si="6"/>
        <v>#REF!</v>
      </c>
      <c r="X43" s="319" t="e">
        <f t="shared" si="7"/>
        <v>#REF!</v>
      </c>
      <c r="Y43" s="319" t="e">
        <f t="shared" si="8"/>
        <v>#REF!</v>
      </c>
      <c r="Z43" s="339" t="e">
        <f>+'8_MP'!#REF!-'9.1 PFM_APry'!Y43</f>
        <v>#REF!</v>
      </c>
    </row>
    <row r="44" spans="1:26" ht="14.25" customHeight="1" outlineLevel="1" x14ac:dyDescent="0.35">
      <c r="A44" s="89" t="e">
        <v>#VALUE!</v>
      </c>
      <c r="B44" s="341" t="e">
        <v>#VALUE!</v>
      </c>
      <c r="C44" s="319" t="e">
        <f>+'8_MP'!#REF!+('8_MP'!#REF!*75%)</f>
        <v>#REF!</v>
      </c>
      <c r="D44" s="319" t="e">
        <f>+'8_MP'!#REF!*25%+'8_MP'!#REF!*75%</f>
        <v>#REF!</v>
      </c>
      <c r="E44" s="319" t="e">
        <f>+('8_MP'!#REF!*25%)+('8_MP'!#REF!*75%)</f>
        <v>#REF!</v>
      </c>
      <c r="F44" s="319" t="e">
        <f>+'8_MP'!#REF!*25%+'8_MP'!#REF!*75%</f>
        <v>#REF!</v>
      </c>
      <c r="G44" s="319" t="e">
        <f>+'8_MP'!#REF!*25%+'8_MP'!#REF!*75%</f>
        <v>#REF!</v>
      </c>
      <c r="H44" s="319" t="e">
        <f>+'8_MP'!#REF!*25%+'8_MP'!#REF!</f>
        <v>#REF!</v>
      </c>
      <c r="I44" s="319" t="e">
        <f t="shared" si="0"/>
        <v>#REF!</v>
      </c>
      <c r="J44" s="339"/>
      <c r="K44" s="319" t="e">
        <f>+'8_MP'!#REF!+('8_MP'!#REF!*75%)</f>
        <v>#REF!</v>
      </c>
      <c r="L44" s="319" t="e">
        <f>+'8_MP'!#REF!*25%+'8_MP'!#REF!*75%</f>
        <v>#REF!</v>
      </c>
      <c r="M44" s="319" t="e">
        <f>+'8_MP'!#REF!*25%+'8_MP'!#REF!*75%</f>
        <v>#REF!</v>
      </c>
      <c r="N44" s="319" t="e">
        <f>+'8_MP'!#REF!*25%+'8_MP'!#REF!*75%</f>
        <v>#REF!</v>
      </c>
      <c r="O44" s="319" t="e">
        <f>+'8_MP'!#REF!*25%+'8_MP'!#REF!*75%</f>
        <v>#REF!</v>
      </c>
      <c r="P44" s="319" t="e">
        <f>+'8_MP'!#REF!*25%+'8_MP'!#REF!</f>
        <v>#REF!</v>
      </c>
      <c r="Q44" s="319" t="e">
        <f t="shared" si="1"/>
        <v>#REF!</v>
      </c>
      <c r="R44" s="339" t="e">
        <f>+'8_MP'!#REF!-'9.1 PFM_APry'!Q44</f>
        <v>#REF!</v>
      </c>
      <c r="S44" s="319" t="e">
        <f t="shared" si="2"/>
        <v>#REF!</v>
      </c>
      <c r="T44" s="319" t="e">
        <f t="shared" si="3"/>
        <v>#REF!</v>
      </c>
      <c r="U44" s="319" t="e">
        <f t="shared" si="4"/>
        <v>#REF!</v>
      </c>
      <c r="V44" s="319" t="e">
        <f t="shared" si="5"/>
        <v>#REF!</v>
      </c>
      <c r="W44" s="319" t="e">
        <f t="shared" si="6"/>
        <v>#REF!</v>
      </c>
      <c r="X44" s="319" t="e">
        <f t="shared" si="7"/>
        <v>#REF!</v>
      </c>
      <c r="Y44" s="319" t="e">
        <f t="shared" si="8"/>
        <v>#REF!</v>
      </c>
      <c r="Z44" s="339" t="e">
        <f>+'8_MP'!#REF!-'9.1 PFM_APry'!Y44</f>
        <v>#REF!</v>
      </c>
    </row>
    <row r="45" spans="1:26" ht="14.25" customHeight="1" outlineLevel="1" x14ac:dyDescent="0.35">
      <c r="A45" s="89" t="e">
        <v>#VALUE!</v>
      </c>
      <c r="B45" s="341" t="e">
        <v>#VALUE!</v>
      </c>
      <c r="C45" s="319" t="e">
        <f>+'8_MP'!#REF!+('8_MP'!#REF!*75%)</f>
        <v>#REF!</v>
      </c>
      <c r="D45" s="319" t="e">
        <f>+'8_MP'!#REF!*25%+'8_MP'!#REF!*75%</f>
        <v>#REF!</v>
      </c>
      <c r="E45" s="319" t="e">
        <f>+('8_MP'!#REF!*25%)+('8_MP'!#REF!*75%)</f>
        <v>#REF!</v>
      </c>
      <c r="F45" s="319" t="e">
        <f>+'8_MP'!#REF!*25%+'8_MP'!#REF!*75%</f>
        <v>#REF!</v>
      </c>
      <c r="G45" s="319" t="e">
        <f>+'8_MP'!#REF!*25%+'8_MP'!#REF!*75%</f>
        <v>#REF!</v>
      </c>
      <c r="H45" s="319" t="e">
        <f>+'8_MP'!#REF!*25%+'8_MP'!#REF!</f>
        <v>#REF!</v>
      </c>
      <c r="I45" s="319" t="e">
        <f t="shared" si="0"/>
        <v>#REF!</v>
      </c>
      <c r="J45" s="339"/>
      <c r="K45" s="319" t="e">
        <f>+'8_MP'!#REF!+('8_MP'!#REF!*75%)</f>
        <v>#REF!</v>
      </c>
      <c r="L45" s="319" t="e">
        <f>+'8_MP'!#REF!*25%+'8_MP'!#REF!*75%</f>
        <v>#REF!</v>
      </c>
      <c r="M45" s="319" t="e">
        <f>+'8_MP'!#REF!*25%+'8_MP'!#REF!*75%</f>
        <v>#REF!</v>
      </c>
      <c r="N45" s="319" t="e">
        <f>+'8_MP'!#REF!*25%+'8_MP'!#REF!*75%</f>
        <v>#REF!</v>
      </c>
      <c r="O45" s="319" t="e">
        <f>+'8_MP'!#REF!*25%+'8_MP'!#REF!*75%</f>
        <v>#REF!</v>
      </c>
      <c r="P45" s="319" t="e">
        <f>+'8_MP'!#REF!*25%+'8_MP'!#REF!</f>
        <v>#REF!</v>
      </c>
      <c r="Q45" s="319" t="e">
        <f t="shared" si="1"/>
        <v>#REF!</v>
      </c>
      <c r="R45" s="339" t="e">
        <f>+'8_MP'!#REF!-'9.1 PFM_APry'!Q45</f>
        <v>#REF!</v>
      </c>
      <c r="S45" s="319" t="e">
        <f t="shared" si="2"/>
        <v>#REF!</v>
      </c>
      <c r="T45" s="319" t="e">
        <f t="shared" si="3"/>
        <v>#REF!</v>
      </c>
      <c r="U45" s="319" t="e">
        <f t="shared" si="4"/>
        <v>#REF!</v>
      </c>
      <c r="V45" s="319" t="e">
        <f t="shared" si="5"/>
        <v>#REF!</v>
      </c>
      <c r="W45" s="319" t="e">
        <f t="shared" si="6"/>
        <v>#REF!</v>
      </c>
      <c r="X45" s="319" t="e">
        <f t="shared" si="7"/>
        <v>#REF!</v>
      </c>
      <c r="Y45" s="319" t="e">
        <f t="shared" si="8"/>
        <v>#REF!</v>
      </c>
      <c r="Z45" s="339" t="e">
        <f>+'8_MP'!#REF!-'9.1 PFM_APry'!Y45</f>
        <v>#REF!</v>
      </c>
    </row>
    <row r="46" spans="1:26" ht="14.25" customHeight="1" outlineLevel="1" x14ac:dyDescent="0.35">
      <c r="A46" s="89" t="e">
        <v>#VALUE!</v>
      </c>
      <c r="B46" s="341" t="e">
        <v>#VALUE!</v>
      </c>
      <c r="C46" s="319" t="e">
        <f>+'8_MP'!#REF!+('8_MP'!#REF!*75%)</f>
        <v>#REF!</v>
      </c>
      <c r="D46" s="319" t="e">
        <f>+'8_MP'!#REF!*25%+'8_MP'!#REF!*75%</f>
        <v>#REF!</v>
      </c>
      <c r="E46" s="319" t="e">
        <f>+('8_MP'!#REF!*25%)+('8_MP'!#REF!*75%)</f>
        <v>#REF!</v>
      </c>
      <c r="F46" s="319" t="e">
        <f>+'8_MP'!#REF!*25%+'8_MP'!#REF!*75%</f>
        <v>#REF!</v>
      </c>
      <c r="G46" s="319" t="e">
        <f>+'8_MP'!#REF!*25%+'8_MP'!#REF!*75%</f>
        <v>#REF!</v>
      </c>
      <c r="H46" s="319" t="e">
        <f>+'8_MP'!#REF!*25%+'8_MP'!#REF!</f>
        <v>#REF!</v>
      </c>
      <c r="I46" s="319" t="e">
        <f t="shared" si="0"/>
        <v>#REF!</v>
      </c>
      <c r="J46" s="339"/>
      <c r="K46" s="319" t="e">
        <f>+'8_MP'!#REF!+('8_MP'!#REF!*75%)</f>
        <v>#REF!</v>
      </c>
      <c r="L46" s="319" t="e">
        <f>+'8_MP'!#REF!*25%+'8_MP'!#REF!*75%</f>
        <v>#REF!</v>
      </c>
      <c r="M46" s="319" t="e">
        <f>+'8_MP'!#REF!*25%+'8_MP'!#REF!*75%</f>
        <v>#REF!</v>
      </c>
      <c r="N46" s="319" t="e">
        <f>+'8_MP'!#REF!*25%+'8_MP'!#REF!*75%</f>
        <v>#REF!</v>
      </c>
      <c r="O46" s="319" t="e">
        <f>+'8_MP'!#REF!*25%+'8_MP'!#REF!*75%</f>
        <v>#REF!</v>
      </c>
      <c r="P46" s="319" t="e">
        <f>+'8_MP'!#REF!*25%+'8_MP'!#REF!</f>
        <v>#REF!</v>
      </c>
      <c r="Q46" s="319" t="e">
        <f t="shared" si="1"/>
        <v>#REF!</v>
      </c>
      <c r="R46" s="339" t="e">
        <f>+'8_MP'!#REF!-'9.1 PFM_APry'!Q46</f>
        <v>#REF!</v>
      </c>
      <c r="S46" s="319" t="e">
        <f t="shared" si="2"/>
        <v>#REF!</v>
      </c>
      <c r="T46" s="319" t="e">
        <f t="shared" si="3"/>
        <v>#REF!</v>
      </c>
      <c r="U46" s="319" t="e">
        <f t="shared" si="4"/>
        <v>#REF!</v>
      </c>
      <c r="V46" s="319" t="e">
        <f t="shared" si="5"/>
        <v>#REF!</v>
      </c>
      <c r="W46" s="319" t="e">
        <f t="shared" si="6"/>
        <v>#REF!</v>
      </c>
      <c r="X46" s="319" t="e">
        <f t="shared" si="7"/>
        <v>#REF!</v>
      </c>
      <c r="Y46" s="319" t="e">
        <f t="shared" si="8"/>
        <v>#REF!</v>
      </c>
      <c r="Z46" s="339" t="e">
        <f>+'8_MP'!#REF!-'9.1 PFM_APry'!Y46</f>
        <v>#REF!</v>
      </c>
    </row>
    <row r="47" spans="1:26" ht="14.25" customHeight="1" outlineLevel="1" x14ac:dyDescent="0.35">
      <c r="A47" s="89" t="e">
        <v>#VALUE!</v>
      </c>
      <c r="B47" s="341" t="e">
        <v>#VALUE!</v>
      </c>
      <c r="C47" s="319" t="e">
        <f>+'8_MP'!#REF!+('8_MP'!#REF!*75%)</f>
        <v>#REF!</v>
      </c>
      <c r="D47" s="319" t="e">
        <f>+'8_MP'!#REF!*25%+'8_MP'!#REF!*75%</f>
        <v>#REF!</v>
      </c>
      <c r="E47" s="319" t="e">
        <f>+('8_MP'!#REF!*25%)+('8_MP'!#REF!*75%)</f>
        <v>#REF!</v>
      </c>
      <c r="F47" s="319" t="e">
        <f>+'8_MP'!#REF!*25%+'8_MP'!#REF!*75%</f>
        <v>#REF!</v>
      </c>
      <c r="G47" s="319" t="e">
        <f>+'8_MP'!#REF!*25%+'8_MP'!#REF!*75%</f>
        <v>#REF!</v>
      </c>
      <c r="H47" s="319" t="e">
        <f>+'8_MP'!#REF!*25%+'8_MP'!#REF!</f>
        <v>#REF!</v>
      </c>
      <c r="I47" s="319" t="e">
        <f t="shared" si="0"/>
        <v>#REF!</v>
      </c>
      <c r="J47" s="339"/>
      <c r="K47" s="319" t="e">
        <f>+'8_MP'!#REF!+('8_MP'!#REF!*75%)</f>
        <v>#REF!</v>
      </c>
      <c r="L47" s="319" t="e">
        <f>+'8_MP'!#REF!*25%+'8_MP'!#REF!*75%</f>
        <v>#REF!</v>
      </c>
      <c r="M47" s="319" t="e">
        <f>+'8_MP'!#REF!*25%+'8_MP'!#REF!*75%</f>
        <v>#REF!</v>
      </c>
      <c r="N47" s="319" t="e">
        <f>+'8_MP'!#REF!*25%+'8_MP'!#REF!*75%</f>
        <v>#REF!</v>
      </c>
      <c r="O47" s="319" t="e">
        <f>+'8_MP'!#REF!*25%+'8_MP'!#REF!*75%</f>
        <v>#REF!</v>
      </c>
      <c r="P47" s="319" t="e">
        <f>+'8_MP'!#REF!*25%+'8_MP'!#REF!</f>
        <v>#REF!</v>
      </c>
      <c r="Q47" s="319" t="e">
        <f t="shared" si="1"/>
        <v>#REF!</v>
      </c>
      <c r="R47" s="339" t="e">
        <f>+'8_MP'!#REF!-'9.1 PFM_APry'!Q47</f>
        <v>#REF!</v>
      </c>
      <c r="S47" s="319" t="e">
        <f t="shared" si="2"/>
        <v>#REF!</v>
      </c>
      <c r="T47" s="319" t="e">
        <f t="shared" si="3"/>
        <v>#REF!</v>
      </c>
      <c r="U47" s="319" t="e">
        <f t="shared" si="4"/>
        <v>#REF!</v>
      </c>
      <c r="V47" s="319" t="e">
        <f t="shared" si="5"/>
        <v>#REF!</v>
      </c>
      <c r="W47" s="319" t="e">
        <f t="shared" si="6"/>
        <v>#REF!</v>
      </c>
      <c r="X47" s="319" t="e">
        <f t="shared" si="7"/>
        <v>#REF!</v>
      </c>
      <c r="Y47" s="319" t="e">
        <f t="shared" si="8"/>
        <v>#REF!</v>
      </c>
      <c r="Z47" s="339" t="e">
        <f>+'8_MP'!#REF!-'9.1 PFM_APry'!Y47</f>
        <v>#REF!</v>
      </c>
    </row>
    <row r="48" spans="1:26" ht="14.25" customHeight="1" outlineLevel="1" x14ac:dyDescent="0.35">
      <c r="A48" s="89" t="e">
        <v>#VALUE!</v>
      </c>
      <c r="B48" s="341" t="e">
        <v>#VALUE!</v>
      </c>
      <c r="C48" s="319" t="e">
        <f>+'8_MP'!#REF!+('8_MP'!#REF!*75%)</f>
        <v>#REF!</v>
      </c>
      <c r="D48" s="319" t="e">
        <f>+'8_MP'!#REF!*25%+'8_MP'!#REF!*75%</f>
        <v>#REF!</v>
      </c>
      <c r="E48" s="319" t="e">
        <f>+('8_MP'!#REF!*25%)+('8_MP'!#REF!*75%)</f>
        <v>#REF!</v>
      </c>
      <c r="F48" s="319" t="e">
        <f>+'8_MP'!#REF!*25%+'8_MP'!#REF!*75%</f>
        <v>#REF!</v>
      </c>
      <c r="G48" s="319" t="e">
        <f>+'8_MP'!#REF!*25%+'8_MP'!#REF!*75%</f>
        <v>#REF!</v>
      </c>
      <c r="H48" s="319" t="e">
        <f>+'8_MP'!#REF!*25%+'8_MP'!#REF!</f>
        <v>#REF!</v>
      </c>
      <c r="I48" s="319" t="e">
        <f t="shared" si="0"/>
        <v>#REF!</v>
      </c>
      <c r="J48" s="339"/>
      <c r="K48" s="319" t="e">
        <f>+'8_MP'!#REF!+('8_MP'!#REF!*75%)</f>
        <v>#REF!</v>
      </c>
      <c r="L48" s="319" t="e">
        <f>+'8_MP'!#REF!*25%+'8_MP'!#REF!*75%</f>
        <v>#REF!</v>
      </c>
      <c r="M48" s="319" t="e">
        <f>+'8_MP'!#REF!*25%+'8_MP'!#REF!*75%</f>
        <v>#REF!</v>
      </c>
      <c r="N48" s="319" t="e">
        <f>+'8_MP'!#REF!*25%+'8_MP'!#REF!*75%</f>
        <v>#REF!</v>
      </c>
      <c r="O48" s="319" t="e">
        <f>+'8_MP'!#REF!*25%+'8_MP'!#REF!*75%</f>
        <v>#REF!</v>
      </c>
      <c r="P48" s="319" t="e">
        <f>+'8_MP'!#REF!*25%+'8_MP'!#REF!</f>
        <v>#REF!</v>
      </c>
      <c r="Q48" s="319" t="e">
        <f t="shared" si="1"/>
        <v>#REF!</v>
      </c>
      <c r="R48" s="339" t="e">
        <f>+'8_MP'!#REF!-'9.1 PFM_APry'!Q48</f>
        <v>#REF!</v>
      </c>
      <c r="S48" s="319" t="e">
        <f t="shared" si="2"/>
        <v>#REF!</v>
      </c>
      <c r="T48" s="319" t="e">
        <f t="shared" si="3"/>
        <v>#REF!</v>
      </c>
      <c r="U48" s="319" t="e">
        <f t="shared" si="4"/>
        <v>#REF!</v>
      </c>
      <c r="V48" s="319" t="e">
        <f t="shared" si="5"/>
        <v>#REF!</v>
      </c>
      <c r="W48" s="319" t="e">
        <f t="shared" si="6"/>
        <v>#REF!</v>
      </c>
      <c r="X48" s="319" t="e">
        <f t="shared" si="7"/>
        <v>#REF!</v>
      </c>
      <c r="Y48" s="319" t="e">
        <f t="shared" si="8"/>
        <v>#REF!</v>
      </c>
      <c r="Z48" s="339" t="e">
        <f>+'8_MP'!#REF!-'9.1 PFM_APry'!Y48</f>
        <v>#REF!</v>
      </c>
    </row>
    <row r="49" spans="1:26" ht="14.25" customHeight="1" outlineLevel="1" x14ac:dyDescent="0.35">
      <c r="A49" s="89" t="e">
        <v>#VALUE!</v>
      </c>
      <c r="B49" s="341" t="e">
        <v>#VALUE!</v>
      </c>
      <c r="C49" s="319" t="e">
        <f>+'8_MP'!#REF!+('8_MP'!#REF!*75%)</f>
        <v>#REF!</v>
      </c>
      <c r="D49" s="319" t="e">
        <f>+'8_MP'!#REF!*25%+'8_MP'!#REF!*75%</f>
        <v>#REF!</v>
      </c>
      <c r="E49" s="319" t="e">
        <f>+('8_MP'!#REF!*25%)+('8_MP'!#REF!*75%)</f>
        <v>#REF!</v>
      </c>
      <c r="F49" s="319" t="e">
        <f>+'8_MP'!#REF!*25%+'8_MP'!#REF!*75%</f>
        <v>#REF!</v>
      </c>
      <c r="G49" s="319" t="e">
        <f>+'8_MP'!#REF!*25%+'8_MP'!#REF!*75%</f>
        <v>#REF!</v>
      </c>
      <c r="H49" s="319" t="e">
        <f>+'8_MP'!#REF!*25%+'8_MP'!#REF!</f>
        <v>#REF!</v>
      </c>
      <c r="I49" s="319" t="e">
        <f t="shared" si="0"/>
        <v>#REF!</v>
      </c>
      <c r="J49" s="339"/>
      <c r="K49" s="319" t="e">
        <f>+'8_MP'!#REF!+('8_MP'!#REF!*75%)</f>
        <v>#REF!</v>
      </c>
      <c r="L49" s="319" t="e">
        <f>+'8_MP'!#REF!*25%+'8_MP'!#REF!*75%</f>
        <v>#REF!</v>
      </c>
      <c r="M49" s="319" t="e">
        <f>+'8_MP'!#REF!*25%+'8_MP'!#REF!*75%</f>
        <v>#REF!</v>
      </c>
      <c r="N49" s="319" t="e">
        <f>+'8_MP'!#REF!*25%+'8_MP'!#REF!*75%</f>
        <v>#REF!</v>
      </c>
      <c r="O49" s="319" t="e">
        <f>+'8_MP'!#REF!*25%+'8_MP'!#REF!*75%</f>
        <v>#REF!</v>
      </c>
      <c r="P49" s="319" t="e">
        <f>+'8_MP'!#REF!*25%+'8_MP'!#REF!</f>
        <v>#REF!</v>
      </c>
      <c r="Q49" s="319" t="e">
        <f t="shared" si="1"/>
        <v>#REF!</v>
      </c>
      <c r="R49" s="339" t="e">
        <f>+'8_MP'!#REF!-'9.1 PFM_APry'!Q49</f>
        <v>#REF!</v>
      </c>
      <c r="S49" s="319" t="e">
        <f t="shared" si="2"/>
        <v>#REF!</v>
      </c>
      <c r="T49" s="319" t="e">
        <f t="shared" si="3"/>
        <v>#REF!</v>
      </c>
      <c r="U49" s="319" t="e">
        <f t="shared" si="4"/>
        <v>#REF!</v>
      </c>
      <c r="V49" s="319" t="e">
        <f t="shared" si="5"/>
        <v>#REF!</v>
      </c>
      <c r="W49" s="319" t="e">
        <f t="shared" si="6"/>
        <v>#REF!</v>
      </c>
      <c r="X49" s="319" t="e">
        <f t="shared" si="7"/>
        <v>#REF!</v>
      </c>
      <c r="Y49" s="319" t="e">
        <f t="shared" si="8"/>
        <v>#REF!</v>
      </c>
      <c r="Z49" s="339" t="e">
        <f>+'8_MP'!#REF!-'9.1 PFM_APry'!Y49</f>
        <v>#REF!</v>
      </c>
    </row>
    <row r="50" spans="1:26" ht="14.25" customHeight="1" outlineLevel="1" x14ac:dyDescent="0.35">
      <c r="A50" s="89" t="e">
        <v>#VALUE!</v>
      </c>
      <c r="B50" s="341" t="e">
        <v>#VALUE!</v>
      </c>
      <c r="C50" s="319" t="e">
        <f>+'8_MP'!#REF!+('8_MP'!#REF!*75%)</f>
        <v>#REF!</v>
      </c>
      <c r="D50" s="319" t="e">
        <f>+'8_MP'!#REF!*25%+'8_MP'!#REF!*75%</f>
        <v>#REF!</v>
      </c>
      <c r="E50" s="319" t="e">
        <f>+('8_MP'!#REF!*25%)+('8_MP'!#REF!*75%)</f>
        <v>#REF!</v>
      </c>
      <c r="F50" s="319" t="e">
        <f>+'8_MP'!#REF!*25%+'8_MP'!#REF!*75%</f>
        <v>#REF!</v>
      </c>
      <c r="G50" s="319" t="e">
        <f>+'8_MP'!#REF!*25%+'8_MP'!#REF!*75%</f>
        <v>#REF!</v>
      </c>
      <c r="H50" s="319" t="e">
        <f>+'8_MP'!#REF!*25%+'8_MP'!#REF!</f>
        <v>#REF!</v>
      </c>
      <c r="I50" s="319" t="e">
        <f t="shared" si="0"/>
        <v>#REF!</v>
      </c>
      <c r="J50" s="339"/>
      <c r="K50" s="319" t="e">
        <f>+'8_MP'!#REF!+('8_MP'!#REF!*75%)</f>
        <v>#REF!</v>
      </c>
      <c r="L50" s="319" t="e">
        <f>+'8_MP'!#REF!*25%+'8_MP'!#REF!*75%</f>
        <v>#REF!</v>
      </c>
      <c r="M50" s="319" t="e">
        <f>+'8_MP'!#REF!*25%+'8_MP'!#REF!*75%</f>
        <v>#REF!</v>
      </c>
      <c r="N50" s="319" t="e">
        <f>+'8_MP'!#REF!*25%+'8_MP'!#REF!*75%</f>
        <v>#REF!</v>
      </c>
      <c r="O50" s="319" t="e">
        <f>+'8_MP'!#REF!*25%+'8_MP'!#REF!*75%</f>
        <v>#REF!</v>
      </c>
      <c r="P50" s="319" t="e">
        <f>+'8_MP'!#REF!*25%+'8_MP'!#REF!</f>
        <v>#REF!</v>
      </c>
      <c r="Q50" s="319" t="e">
        <f t="shared" si="1"/>
        <v>#REF!</v>
      </c>
      <c r="R50" s="339" t="e">
        <f>+'8_MP'!#REF!-'9.1 PFM_APry'!Q50</f>
        <v>#REF!</v>
      </c>
      <c r="S50" s="319" t="e">
        <f t="shared" si="2"/>
        <v>#REF!</v>
      </c>
      <c r="T50" s="319" t="e">
        <f t="shared" si="3"/>
        <v>#REF!</v>
      </c>
      <c r="U50" s="319" t="e">
        <f t="shared" si="4"/>
        <v>#REF!</v>
      </c>
      <c r="V50" s="319" t="e">
        <f t="shared" si="5"/>
        <v>#REF!</v>
      </c>
      <c r="W50" s="319" t="e">
        <f t="shared" si="6"/>
        <v>#REF!</v>
      </c>
      <c r="X50" s="319" t="e">
        <f t="shared" si="7"/>
        <v>#REF!</v>
      </c>
      <c r="Y50" s="319" t="e">
        <f t="shared" si="8"/>
        <v>#REF!</v>
      </c>
      <c r="Z50" s="339" t="e">
        <f>+'8_MP'!#REF!-'9.1 PFM_APry'!Y50</f>
        <v>#REF!</v>
      </c>
    </row>
    <row r="51" spans="1:26" ht="14.25" customHeight="1" outlineLevel="1" x14ac:dyDescent="0.35">
      <c r="A51" s="89" t="e">
        <v>#VALUE!</v>
      </c>
      <c r="B51" s="341" t="e">
        <v>#VALUE!</v>
      </c>
      <c r="C51" s="319" t="e">
        <f>+'8_MP'!#REF!+('8_MP'!#REF!*75%)</f>
        <v>#REF!</v>
      </c>
      <c r="D51" s="319" t="e">
        <f>+'8_MP'!#REF!*25%+'8_MP'!#REF!*75%</f>
        <v>#REF!</v>
      </c>
      <c r="E51" s="319" t="e">
        <f>+('8_MP'!#REF!*25%)+('8_MP'!#REF!*75%)</f>
        <v>#REF!</v>
      </c>
      <c r="F51" s="319" t="e">
        <f>+'8_MP'!#REF!*25%+'8_MP'!#REF!*75%</f>
        <v>#REF!</v>
      </c>
      <c r="G51" s="319" t="e">
        <f>+'8_MP'!#REF!*25%+'8_MP'!#REF!*75%</f>
        <v>#REF!</v>
      </c>
      <c r="H51" s="319" t="e">
        <f>+'8_MP'!#REF!*25%+'8_MP'!#REF!</f>
        <v>#REF!</v>
      </c>
      <c r="I51" s="319" t="e">
        <f t="shared" si="0"/>
        <v>#REF!</v>
      </c>
      <c r="J51" s="339"/>
      <c r="K51" s="319" t="e">
        <f>+'8_MP'!#REF!+('8_MP'!#REF!*75%)</f>
        <v>#REF!</v>
      </c>
      <c r="L51" s="319" t="e">
        <f>+'8_MP'!#REF!*25%+'8_MP'!#REF!*75%</f>
        <v>#REF!</v>
      </c>
      <c r="M51" s="319" t="e">
        <f>+'8_MP'!#REF!*25%+'8_MP'!#REF!*75%</f>
        <v>#REF!</v>
      </c>
      <c r="N51" s="319" t="e">
        <f>+'8_MP'!#REF!*25%+'8_MP'!#REF!*75%</f>
        <v>#REF!</v>
      </c>
      <c r="O51" s="319" t="e">
        <f>+'8_MP'!#REF!*25%+'8_MP'!#REF!*75%</f>
        <v>#REF!</v>
      </c>
      <c r="P51" s="319" t="e">
        <f>+'8_MP'!#REF!*25%+'8_MP'!#REF!</f>
        <v>#REF!</v>
      </c>
      <c r="Q51" s="319" t="e">
        <f t="shared" si="1"/>
        <v>#REF!</v>
      </c>
      <c r="R51" s="339" t="e">
        <f>+'8_MP'!#REF!-'9.1 PFM_APry'!Q51</f>
        <v>#REF!</v>
      </c>
      <c r="S51" s="319" t="e">
        <f t="shared" si="2"/>
        <v>#REF!</v>
      </c>
      <c r="T51" s="319" t="e">
        <f t="shared" si="3"/>
        <v>#REF!</v>
      </c>
      <c r="U51" s="319" t="e">
        <f t="shared" si="4"/>
        <v>#REF!</v>
      </c>
      <c r="V51" s="319" t="e">
        <f t="shared" si="5"/>
        <v>#REF!</v>
      </c>
      <c r="W51" s="319" t="e">
        <f t="shared" si="6"/>
        <v>#REF!</v>
      </c>
      <c r="X51" s="319" t="e">
        <f t="shared" si="7"/>
        <v>#REF!</v>
      </c>
      <c r="Y51" s="319" t="e">
        <f t="shared" si="8"/>
        <v>#REF!</v>
      </c>
      <c r="Z51" s="339" t="e">
        <f>+'8_MP'!#REF!-'9.1 PFM_APry'!Y51</f>
        <v>#REF!</v>
      </c>
    </row>
    <row r="52" spans="1:26" ht="14.25" customHeight="1" outlineLevel="1" x14ac:dyDescent="0.35">
      <c r="A52" s="89" t="e">
        <v>#VALUE!</v>
      </c>
      <c r="B52" s="91" t="e">
        <v>#VALUE!</v>
      </c>
      <c r="C52" s="319" t="e">
        <f>+'8_MP'!#REF!+('8_MP'!#REF!*75%)</f>
        <v>#REF!</v>
      </c>
      <c r="D52" s="319" t="e">
        <f>+'8_MP'!#REF!*25%+'8_MP'!#REF!*75%</f>
        <v>#REF!</v>
      </c>
      <c r="E52" s="319" t="e">
        <f>+('8_MP'!#REF!*25%)+('8_MP'!#REF!*75%)</f>
        <v>#REF!</v>
      </c>
      <c r="F52" s="319" t="e">
        <f>+'8_MP'!#REF!*25%+'8_MP'!#REF!*75%</f>
        <v>#REF!</v>
      </c>
      <c r="G52" s="319" t="e">
        <f>+'8_MP'!#REF!*25%+'8_MP'!#REF!*75%</f>
        <v>#REF!</v>
      </c>
      <c r="H52" s="319" t="e">
        <f>+'8_MP'!#REF!*25%+'8_MP'!#REF!</f>
        <v>#REF!</v>
      </c>
      <c r="I52" s="319" t="e">
        <f t="shared" si="0"/>
        <v>#REF!</v>
      </c>
      <c r="J52" s="339"/>
      <c r="K52" s="319" t="e">
        <f>+'8_MP'!#REF!+('8_MP'!#REF!*75%)</f>
        <v>#REF!</v>
      </c>
      <c r="L52" s="319" t="e">
        <f>+'8_MP'!#REF!*25%+'8_MP'!#REF!*75%</f>
        <v>#REF!</v>
      </c>
      <c r="M52" s="319" t="e">
        <f>+'8_MP'!#REF!*25%+'8_MP'!#REF!*75%</f>
        <v>#REF!</v>
      </c>
      <c r="N52" s="319" t="e">
        <f>+'8_MP'!#REF!*25%+'8_MP'!#REF!*75%</f>
        <v>#REF!</v>
      </c>
      <c r="O52" s="319" t="e">
        <f>+'8_MP'!#REF!*25%+'8_MP'!#REF!*75%</f>
        <v>#REF!</v>
      </c>
      <c r="P52" s="319" t="e">
        <f>+'8_MP'!#REF!*25%+'8_MP'!#REF!</f>
        <v>#REF!</v>
      </c>
      <c r="Q52" s="319" t="e">
        <f t="shared" si="1"/>
        <v>#REF!</v>
      </c>
      <c r="R52" s="339" t="e">
        <f>+'8_MP'!#REF!-'9.1 PFM_APry'!Q52</f>
        <v>#REF!</v>
      </c>
      <c r="S52" s="319" t="e">
        <f t="shared" si="2"/>
        <v>#REF!</v>
      </c>
      <c r="T52" s="319" t="e">
        <f t="shared" si="3"/>
        <v>#REF!</v>
      </c>
      <c r="U52" s="319" t="e">
        <f t="shared" si="4"/>
        <v>#REF!</v>
      </c>
      <c r="V52" s="319" t="e">
        <f t="shared" si="5"/>
        <v>#REF!</v>
      </c>
      <c r="W52" s="319" t="e">
        <f t="shared" si="6"/>
        <v>#REF!</v>
      </c>
      <c r="X52" s="319" t="e">
        <f t="shared" si="7"/>
        <v>#REF!</v>
      </c>
      <c r="Y52" s="319" t="e">
        <f t="shared" si="8"/>
        <v>#REF!</v>
      </c>
      <c r="Z52" s="339" t="e">
        <f>+'8_MP'!#REF!-'9.1 PFM_APry'!Y52</f>
        <v>#REF!</v>
      </c>
    </row>
    <row r="53" spans="1:26" ht="14.25" customHeight="1" x14ac:dyDescent="0.35">
      <c r="A53" s="85" t="e">
        <v>#VALUE!</v>
      </c>
      <c r="B53" s="111" t="e">
        <v>#VALUE!</v>
      </c>
      <c r="C53" s="86" t="e">
        <f>+'8_MP'!#REF!+('8_MP'!#REF!*75%)</f>
        <v>#REF!</v>
      </c>
      <c r="D53" s="86" t="e">
        <f>+'8_MP'!#REF!*25%+'8_MP'!#REF!*75%</f>
        <v>#REF!</v>
      </c>
      <c r="E53" s="86" t="e">
        <f>+('8_MP'!#REF!*25%)+('8_MP'!#REF!*75%)</f>
        <v>#REF!</v>
      </c>
      <c r="F53" s="86" t="e">
        <f>+'8_MP'!#REF!*25%+'8_MP'!#REF!*75%</f>
        <v>#REF!</v>
      </c>
      <c r="G53" s="86" t="e">
        <f>+'8_MP'!#REF!*25%+'8_MP'!#REF!*75%</f>
        <v>#REF!</v>
      </c>
      <c r="H53" s="86" t="e">
        <f>+'8_MP'!#REF!*25%+'8_MP'!#REF!</f>
        <v>#REF!</v>
      </c>
      <c r="I53" s="86" t="e">
        <f t="shared" si="0"/>
        <v>#REF!</v>
      </c>
      <c r="J53" s="339"/>
      <c r="K53" s="86" t="e">
        <f>+'8_MP'!#REF!+('8_MP'!#REF!*75%)</f>
        <v>#REF!</v>
      </c>
      <c r="L53" s="86" t="e">
        <f>+'8_MP'!#REF!*25%+'8_MP'!#REF!*75%</f>
        <v>#REF!</v>
      </c>
      <c r="M53" s="86" t="e">
        <f>+'8_MP'!#REF!*25%+'8_MP'!#REF!*75%</f>
        <v>#REF!</v>
      </c>
      <c r="N53" s="86" t="e">
        <f>+'8_MP'!#REF!*25%+'8_MP'!#REF!*75%</f>
        <v>#REF!</v>
      </c>
      <c r="O53" s="86" t="e">
        <f>+'8_MP'!#REF!*25%+'8_MP'!#REF!*75%</f>
        <v>#REF!</v>
      </c>
      <c r="P53" s="86" t="e">
        <f>+'8_MP'!#REF!*25%+'8_MP'!#REF!</f>
        <v>#REF!</v>
      </c>
      <c r="Q53" s="86" t="e">
        <f t="shared" si="1"/>
        <v>#REF!</v>
      </c>
      <c r="R53" s="339" t="e">
        <f>+'8_MP'!#REF!-'9.1 PFM_APry'!Q53</f>
        <v>#REF!</v>
      </c>
      <c r="S53" s="86" t="e">
        <f t="shared" si="2"/>
        <v>#REF!</v>
      </c>
      <c r="T53" s="86" t="e">
        <f t="shared" si="3"/>
        <v>#REF!</v>
      </c>
      <c r="U53" s="86" t="e">
        <f t="shared" si="4"/>
        <v>#REF!</v>
      </c>
      <c r="V53" s="86" t="e">
        <f t="shared" si="5"/>
        <v>#REF!</v>
      </c>
      <c r="W53" s="86" t="e">
        <f t="shared" si="6"/>
        <v>#REF!</v>
      </c>
      <c r="X53" s="86" t="e">
        <f t="shared" si="7"/>
        <v>#REF!</v>
      </c>
      <c r="Y53" s="86" t="e">
        <f t="shared" si="8"/>
        <v>#REF!</v>
      </c>
      <c r="Z53" s="339" t="e">
        <f>+'8_MP'!#REF!-'9.1 PFM_APry'!Y53</f>
        <v>#REF!</v>
      </c>
    </row>
    <row r="54" spans="1:26" ht="14.25" customHeight="1" outlineLevel="1" x14ac:dyDescent="0.35">
      <c r="A54" s="89" t="e">
        <v>#VALUE!</v>
      </c>
      <c r="B54" s="91" t="e">
        <v>#VALUE!</v>
      </c>
      <c r="C54" s="319" t="e">
        <f>+'8_MP'!#REF!+('8_MP'!#REF!*75%)</f>
        <v>#REF!</v>
      </c>
      <c r="D54" s="319" t="e">
        <f>+'8_MP'!#REF!*25%+'8_MP'!#REF!*75%</f>
        <v>#REF!</v>
      </c>
      <c r="E54" s="319" t="e">
        <f>+('8_MP'!#REF!*25%)+('8_MP'!#REF!*75%)</f>
        <v>#REF!</v>
      </c>
      <c r="F54" s="319" t="e">
        <f>+'8_MP'!#REF!*25%+'8_MP'!#REF!*75%</f>
        <v>#REF!</v>
      </c>
      <c r="G54" s="319" t="e">
        <f>+'8_MP'!#REF!*25%+'8_MP'!#REF!*75%</f>
        <v>#REF!</v>
      </c>
      <c r="H54" s="319" t="e">
        <f>+'8_MP'!#REF!*25%+'8_MP'!#REF!</f>
        <v>#REF!</v>
      </c>
      <c r="I54" s="319" t="e">
        <f t="shared" si="0"/>
        <v>#REF!</v>
      </c>
      <c r="J54" s="339"/>
      <c r="K54" s="319" t="e">
        <f>+'8_MP'!#REF!+('8_MP'!#REF!*75%)</f>
        <v>#REF!</v>
      </c>
      <c r="L54" s="319" t="e">
        <f>+'8_MP'!#REF!*25%+'8_MP'!#REF!*75%</f>
        <v>#REF!</v>
      </c>
      <c r="M54" s="319" t="e">
        <f>+'8_MP'!#REF!*25%+'8_MP'!#REF!*75%</f>
        <v>#REF!</v>
      </c>
      <c r="N54" s="319" t="e">
        <f>+'8_MP'!#REF!*25%+'8_MP'!#REF!*75%</f>
        <v>#REF!</v>
      </c>
      <c r="O54" s="319" t="e">
        <f>+'8_MP'!#REF!*25%+'8_MP'!#REF!*75%</f>
        <v>#REF!</v>
      </c>
      <c r="P54" s="319" t="e">
        <f>+'8_MP'!#REF!*25%+'8_MP'!#REF!</f>
        <v>#REF!</v>
      </c>
      <c r="Q54" s="319" t="e">
        <f t="shared" si="1"/>
        <v>#REF!</v>
      </c>
      <c r="R54" s="339" t="e">
        <f>+'8_MP'!#REF!-'9.1 PFM_APry'!Q54</f>
        <v>#REF!</v>
      </c>
      <c r="S54" s="319" t="e">
        <f t="shared" si="2"/>
        <v>#REF!</v>
      </c>
      <c r="T54" s="319" t="e">
        <f t="shared" si="3"/>
        <v>#REF!</v>
      </c>
      <c r="U54" s="319" t="e">
        <f t="shared" si="4"/>
        <v>#REF!</v>
      </c>
      <c r="V54" s="319" t="e">
        <f t="shared" si="5"/>
        <v>#REF!</v>
      </c>
      <c r="W54" s="319" t="e">
        <f t="shared" si="6"/>
        <v>#REF!</v>
      </c>
      <c r="X54" s="319" t="e">
        <f t="shared" si="7"/>
        <v>#REF!</v>
      </c>
      <c r="Y54" s="319" t="e">
        <f t="shared" si="8"/>
        <v>#REF!</v>
      </c>
      <c r="Z54" s="339" t="e">
        <f>+'8_MP'!#REF!-'9.1 PFM_APry'!Y54</f>
        <v>#REF!</v>
      </c>
    </row>
    <row r="55" spans="1:26" ht="14.25" customHeight="1" outlineLevel="1" x14ac:dyDescent="0.35">
      <c r="A55" s="89" t="e">
        <v>#VALUE!</v>
      </c>
      <c r="B55" s="91" t="e">
        <v>#VALUE!</v>
      </c>
      <c r="C55" s="319" t="e">
        <f>+'8_MP'!#REF!+('8_MP'!#REF!*75%)</f>
        <v>#REF!</v>
      </c>
      <c r="D55" s="319" t="e">
        <f>+'8_MP'!#REF!*25%+'8_MP'!#REF!*75%</f>
        <v>#REF!</v>
      </c>
      <c r="E55" s="319" t="e">
        <f>+('8_MP'!#REF!*25%)+('8_MP'!#REF!*75%)</f>
        <v>#REF!</v>
      </c>
      <c r="F55" s="319" t="e">
        <f>+'8_MP'!#REF!*25%+'8_MP'!#REF!*75%</f>
        <v>#REF!</v>
      </c>
      <c r="G55" s="319" t="e">
        <f>+'8_MP'!#REF!*25%+'8_MP'!#REF!*75%</f>
        <v>#REF!</v>
      </c>
      <c r="H55" s="319" t="e">
        <f>+'8_MP'!#REF!*25%+'8_MP'!#REF!</f>
        <v>#REF!</v>
      </c>
      <c r="I55" s="319" t="e">
        <f t="shared" si="0"/>
        <v>#REF!</v>
      </c>
      <c r="J55" s="339"/>
      <c r="K55" s="319" t="e">
        <f>+'8_MP'!#REF!+('8_MP'!#REF!*75%)</f>
        <v>#REF!</v>
      </c>
      <c r="L55" s="319" t="e">
        <f>+'8_MP'!#REF!*25%+'8_MP'!#REF!*75%</f>
        <v>#REF!</v>
      </c>
      <c r="M55" s="319" t="e">
        <f>+'8_MP'!#REF!*25%+'8_MP'!#REF!*75%</f>
        <v>#REF!</v>
      </c>
      <c r="N55" s="319" t="e">
        <f>+'8_MP'!#REF!*25%+'8_MP'!#REF!*75%</f>
        <v>#REF!</v>
      </c>
      <c r="O55" s="319" t="e">
        <f>+'8_MP'!#REF!*25%+'8_MP'!#REF!*75%</f>
        <v>#REF!</v>
      </c>
      <c r="P55" s="319" t="e">
        <f>+'8_MP'!#REF!*25%+'8_MP'!#REF!</f>
        <v>#REF!</v>
      </c>
      <c r="Q55" s="319" t="e">
        <f t="shared" si="1"/>
        <v>#REF!</v>
      </c>
      <c r="R55" s="339" t="e">
        <f>+'8_MP'!#REF!-'9.1 PFM_APry'!Q55</f>
        <v>#REF!</v>
      </c>
      <c r="S55" s="319" t="e">
        <f t="shared" si="2"/>
        <v>#REF!</v>
      </c>
      <c r="T55" s="319" t="e">
        <f t="shared" si="3"/>
        <v>#REF!</v>
      </c>
      <c r="U55" s="319" t="e">
        <f t="shared" si="4"/>
        <v>#REF!</v>
      </c>
      <c r="V55" s="319" t="e">
        <f t="shared" si="5"/>
        <v>#REF!</v>
      </c>
      <c r="W55" s="319" t="e">
        <f t="shared" si="6"/>
        <v>#REF!</v>
      </c>
      <c r="X55" s="319" t="e">
        <f t="shared" si="7"/>
        <v>#REF!</v>
      </c>
      <c r="Y55" s="319" t="e">
        <f t="shared" si="8"/>
        <v>#REF!</v>
      </c>
      <c r="Z55" s="339" t="e">
        <f>+'8_MP'!#REF!-'9.1 PFM_APry'!Y55</f>
        <v>#REF!</v>
      </c>
    </row>
    <row r="56" spans="1:26" ht="14.25" customHeight="1" outlineLevel="1" x14ac:dyDescent="0.35">
      <c r="A56" s="89" t="e">
        <v>#VALUE!</v>
      </c>
      <c r="B56" s="91" t="e">
        <v>#VALUE!</v>
      </c>
      <c r="C56" s="319" t="e">
        <f>+'8_MP'!#REF!+('8_MP'!#REF!*75%)</f>
        <v>#REF!</v>
      </c>
      <c r="D56" s="319" t="e">
        <f>+'8_MP'!#REF!*25%+'8_MP'!#REF!*75%</f>
        <v>#REF!</v>
      </c>
      <c r="E56" s="319" t="e">
        <f>+('8_MP'!#REF!*25%)+('8_MP'!#REF!*75%)</f>
        <v>#REF!</v>
      </c>
      <c r="F56" s="319" t="e">
        <f>+'8_MP'!#REF!*25%+'8_MP'!#REF!*75%</f>
        <v>#REF!</v>
      </c>
      <c r="G56" s="319" t="e">
        <f>+'8_MP'!#REF!*25%+'8_MP'!#REF!*75%</f>
        <v>#REF!</v>
      </c>
      <c r="H56" s="319" t="e">
        <f>+'8_MP'!#REF!*25%+'8_MP'!#REF!</f>
        <v>#REF!</v>
      </c>
      <c r="I56" s="319" t="e">
        <f t="shared" si="0"/>
        <v>#REF!</v>
      </c>
      <c r="J56" s="339"/>
      <c r="K56" s="319" t="e">
        <f>+'8_MP'!#REF!+('8_MP'!#REF!*75%)</f>
        <v>#REF!</v>
      </c>
      <c r="L56" s="319" t="e">
        <f>+'8_MP'!#REF!*25%+'8_MP'!#REF!*75%</f>
        <v>#REF!</v>
      </c>
      <c r="M56" s="319" t="e">
        <f>+'8_MP'!#REF!*25%+'8_MP'!#REF!*75%</f>
        <v>#REF!</v>
      </c>
      <c r="N56" s="319" t="e">
        <f>+'8_MP'!#REF!*25%+'8_MP'!#REF!*75%</f>
        <v>#REF!</v>
      </c>
      <c r="O56" s="319" t="e">
        <f>+'8_MP'!#REF!*25%+'8_MP'!#REF!*75%</f>
        <v>#REF!</v>
      </c>
      <c r="P56" s="319" t="e">
        <f>+'8_MP'!#REF!*25%+'8_MP'!#REF!</f>
        <v>#REF!</v>
      </c>
      <c r="Q56" s="319" t="e">
        <f t="shared" si="1"/>
        <v>#REF!</v>
      </c>
      <c r="R56" s="339" t="e">
        <f>+'8_MP'!#REF!-'9.1 PFM_APry'!Q56</f>
        <v>#REF!</v>
      </c>
      <c r="S56" s="319" t="e">
        <f t="shared" si="2"/>
        <v>#REF!</v>
      </c>
      <c r="T56" s="319" t="e">
        <f t="shared" si="3"/>
        <v>#REF!</v>
      </c>
      <c r="U56" s="319" t="e">
        <f t="shared" si="4"/>
        <v>#REF!</v>
      </c>
      <c r="V56" s="319" t="e">
        <f t="shared" si="5"/>
        <v>#REF!</v>
      </c>
      <c r="W56" s="319" t="e">
        <f t="shared" si="6"/>
        <v>#REF!</v>
      </c>
      <c r="X56" s="319" t="e">
        <f t="shared" si="7"/>
        <v>#REF!</v>
      </c>
      <c r="Y56" s="319" t="e">
        <f t="shared" si="8"/>
        <v>#REF!</v>
      </c>
      <c r="Z56" s="339" t="e">
        <f>+'8_MP'!#REF!-'9.1 PFM_APry'!Y56</f>
        <v>#REF!</v>
      </c>
    </row>
    <row r="57" spans="1:26" ht="14.25" customHeight="1" outlineLevel="1" x14ac:dyDescent="0.35">
      <c r="A57" s="89" t="e">
        <v>#VALUE!</v>
      </c>
      <c r="B57" s="91" t="e">
        <v>#VALUE!</v>
      </c>
      <c r="C57" s="319" t="e">
        <f>+'8_MP'!#REF!+('8_MP'!#REF!*75%)</f>
        <v>#REF!</v>
      </c>
      <c r="D57" s="319" t="e">
        <f>+'8_MP'!#REF!*25%+'8_MP'!#REF!*75%</f>
        <v>#REF!</v>
      </c>
      <c r="E57" s="319" t="e">
        <f>+('8_MP'!#REF!*25%)+('8_MP'!#REF!*75%)</f>
        <v>#REF!</v>
      </c>
      <c r="F57" s="319" t="e">
        <f>+'8_MP'!#REF!*25%+'8_MP'!#REF!*75%</f>
        <v>#REF!</v>
      </c>
      <c r="G57" s="319" t="e">
        <f>+'8_MP'!#REF!*25%+'8_MP'!#REF!*75%</f>
        <v>#REF!</v>
      </c>
      <c r="H57" s="319" t="e">
        <f>+'8_MP'!#REF!*25%+'8_MP'!#REF!</f>
        <v>#REF!</v>
      </c>
      <c r="I57" s="319" t="e">
        <f t="shared" si="0"/>
        <v>#REF!</v>
      </c>
      <c r="J57" s="339"/>
      <c r="K57" s="319" t="e">
        <f>+'8_MP'!#REF!+('8_MP'!#REF!*75%)</f>
        <v>#REF!</v>
      </c>
      <c r="L57" s="319" t="e">
        <f>+'8_MP'!#REF!*25%+'8_MP'!#REF!*75%</f>
        <v>#REF!</v>
      </c>
      <c r="M57" s="319" t="e">
        <f>+'8_MP'!#REF!*25%+'8_MP'!#REF!*75%</f>
        <v>#REF!</v>
      </c>
      <c r="N57" s="319" t="e">
        <f>+'8_MP'!#REF!*25%+'8_MP'!#REF!*75%</f>
        <v>#REF!</v>
      </c>
      <c r="O57" s="319" t="e">
        <f>+'8_MP'!#REF!*25%+'8_MP'!#REF!*75%</f>
        <v>#REF!</v>
      </c>
      <c r="P57" s="319" t="e">
        <f>+'8_MP'!#REF!*25%+'8_MP'!#REF!</f>
        <v>#REF!</v>
      </c>
      <c r="Q57" s="319" t="e">
        <f t="shared" si="1"/>
        <v>#REF!</v>
      </c>
      <c r="R57" s="339" t="e">
        <f>+'8_MP'!#REF!-'9.1 PFM_APry'!Q57</f>
        <v>#REF!</v>
      </c>
      <c r="S57" s="319" t="e">
        <f t="shared" si="2"/>
        <v>#REF!</v>
      </c>
      <c r="T57" s="319" t="e">
        <f t="shared" si="3"/>
        <v>#REF!</v>
      </c>
      <c r="U57" s="319" t="e">
        <f t="shared" si="4"/>
        <v>#REF!</v>
      </c>
      <c r="V57" s="319" t="e">
        <f t="shared" si="5"/>
        <v>#REF!</v>
      </c>
      <c r="W57" s="319" t="e">
        <f t="shared" si="6"/>
        <v>#REF!</v>
      </c>
      <c r="X57" s="319" t="e">
        <f t="shared" si="7"/>
        <v>#REF!</v>
      </c>
      <c r="Y57" s="319" t="e">
        <f t="shared" si="8"/>
        <v>#REF!</v>
      </c>
      <c r="Z57" s="339" t="e">
        <f>+'8_MP'!#REF!-'9.1 PFM_APry'!Y57</f>
        <v>#REF!</v>
      </c>
    </row>
    <row r="58" spans="1:26" ht="14.25" customHeight="1" outlineLevel="1" x14ac:dyDescent="0.35">
      <c r="A58" s="89" t="e">
        <v>#VALUE!</v>
      </c>
      <c r="B58" s="91" t="e">
        <v>#VALUE!</v>
      </c>
      <c r="C58" s="319" t="e">
        <f>+'8_MP'!#REF!+('8_MP'!#REF!*75%)</f>
        <v>#REF!</v>
      </c>
      <c r="D58" s="319" t="e">
        <f>+'8_MP'!#REF!*25%+'8_MP'!#REF!*75%</f>
        <v>#REF!</v>
      </c>
      <c r="E58" s="319" t="e">
        <f>+('8_MP'!#REF!*25%)+('8_MP'!#REF!*75%)</f>
        <v>#REF!</v>
      </c>
      <c r="F58" s="319" t="e">
        <f>+'8_MP'!#REF!*25%+'8_MP'!#REF!*75%</f>
        <v>#REF!</v>
      </c>
      <c r="G58" s="319" t="e">
        <f>+'8_MP'!#REF!*25%+'8_MP'!#REF!*75%</f>
        <v>#REF!</v>
      </c>
      <c r="H58" s="319" t="e">
        <f>+'8_MP'!#REF!*25%+'8_MP'!#REF!</f>
        <v>#REF!</v>
      </c>
      <c r="I58" s="319" t="e">
        <f t="shared" si="0"/>
        <v>#REF!</v>
      </c>
      <c r="J58" s="339"/>
      <c r="K58" s="319" t="e">
        <f>+'8_MP'!#REF!+('8_MP'!#REF!*75%)</f>
        <v>#REF!</v>
      </c>
      <c r="L58" s="319" t="e">
        <f>+'8_MP'!#REF!*25%+'8_MP'!#REF!*75%</f>
        <v>#REF!</v>
      </c>
      <c r="M58" s="319" t="e">
        <f>+'8_MP'!#REF!*25%+'8_MP'!#REF!*75%</f>
        <v>#REF!</v>
      </c>
      <c r="N58" s="319" t="e">
        <f>+'8_MP'!#REF!*25%+'8_MP'!#REF!*75%</f>
        <v>#REF!</v>
      </c>
      <c r="O58" s="319" t="e">
        <f>+'8_MP'!#REF!*25%+'8_MP'!#REF!*75%</f>
        <v>#REF!</v>
      </c>
      <c r="P58" s="319" t="e">
        <f>+'8_MP'!#REF!*25%+'8_MP'!#REF!</f>
        <v>#REF!</v>
      </c>
      <c r="Q58" s="319" t="e">
        <f t="shared" si="1"/>
        <v>#REF!</v>
      </c>
      <c r="R58" s="339" t="e">
        <f>+'8_MP'!#REF!-'9.1 PFM_APry'!Q58</f>
        <v>#REF!</v>
      </c>
      <c r="S58" s="319" t="e">
        <f t="shared" si="2"/>
        <v>#REF!</v>
      </c>
      <c r="T58" s="319" t="e">
        <f t="shared" si="3"/>
        <v>#REF!</v>
      </c>
      <c r="U58" s="319" t="e">
        <f t="shared" si="4"/>
        <v>#REF!</v>
      </c>
      <c r="V58" s="319" t="e">
        <f t="shared" si="5"/>
        <v>#REF!</v>
      </c>
      <c r="W58" s="319" t="e">
        <f t="shared" si="6"/>
        <v>#REF!</v>
      </c>
      <c r="X58" s="319" t="e">
        <f t="shared" si="7"/>
        <v>#REF!</v>
      </c>
      <c r="Y58" s="319" t="e">
        <f t="shared" si="8"/>
        <v>#REF!</v>
      </c>
      <c r="Z58" s="339" t="e">
        <f>+'8_MP'!#REF!-'9.1 PFM_APry'!Y58</f>
        <v>#REF!</v>
      </c>
    </row>
    <row r="59" spans="1:26" ht="14.25" customHeight="1" outlineLevel="1" x14ac:dyDescent="0.35">
      <c r="A59" s="89" t="e">
        <v>#VALUE!</v>
      </c>
      <c r="B59" s="91" t="e">
        <v>#VALUE!</v>
      </c>
      <c r="C59" s="319" t="e">
        <f>+'8_MP'!#REF!+('8_MP'!#REF!*75%)</f>
        <v>#REF!</v>
      </c>
      <c r="D59" s="319" t="e">
        <f>+'8_MP'!#REF!*25%+'8_MP'!#REF!*75%</f>
        <v>#REF!</v>
      </c>
      <c r="E59" s="319" t="e">
        <f>+('8_MP'!#REF!*25%)+('8_MP'!#REF!*75%)</f>
        <v>#REF!</v>
      </c>
      <c r="F59" s="319" t="e">
        <f>+'8_MP'!#REF!*25%+'8_MP'!#REF!*75%</f>
        <v>#REF!</v>
      </c>
      <c r="G59" s="319" t="e">
        <f>+'8_MP'!#REF!*25%+'8_MP'!#REF!*75%</f>
        <v>#REF!</v>
      </c>
      <c r="H59" s="319" t="e">
        <f>+'8_MP'!#REF!*25%+'8_MP'!#REF!</f>
        <v>#REF!</v>
      </c>
      <c r="I59" s="319" t="e">
        <f t="shared" si="0"/>
        <v>#REF!</v>
      </c>
      <c r="J59" s="339"/>
      <c r="K59" s="319" t="e">
        <f>+'8_MP'!#REF!+('8_MP'!#REF!*75%)</f>
        <v>#REF!</v>
      </c>
      <c r="L59" s="319" t="e">
        <f>+'8_MP'!#REF!*25%+'8_MP'!#REF!*75%</f>
        <v>#REF!</v>
      </c>
      <c r="M59" s="319" t="e">
        <f>+'8_MP'!#REF!*25%+'8_MP'!#REF!*75%</f>
        <v>#REF!</v>
      </c>
      <c r="N59" s="319" t="e">
        <f>+'8_MP'!#REF!*25%+'8_MP'!#REF!*75%</f>
        <v>#REF!</v>
      </c>
      <c r="O59" s="319" t="e">
        <f>+'8_MP'!#REF!*25%+'8_MP'!#REF!*75%</f>
        <v>#REF!</v>
      </c>
      <c r="P59" s="319" t="e">
        <f>+'8_MP'!#REF!*25%+'8_MP'!#REF!</f>
        <v>#REF!</v>
      </c>
      <c r="Q59" s="319" t="e">
        <f t="shared" si="1"/>
        <v>#REF!</v>
      </c>
      <c r="R59" s="339" t="e">
        <f>+'8_MP'!#REF!-'9.1 PFM_APry'!Q59</f>
        <v>#REF!</v>
      </c>
      <c r="S59" s="319" t="e">
        <f t="shared" si="2"/>
        <v>#REF!</v>
      </c>
      <c r="T59" s="319" t="e">
        <f t="shared" si="3"/>
        <v>#REF!</v>
      </c>
      <c r="U59" s="319" t="e">
        <f t="shared" si="4"/>
        <v>#REF!</v>
      </c>
      <c r="V59" s="319" t="e">
        <f t="shared" si="5"/>
        <v>#REF!</v>
      </c>
      <c r="W59" s="319" t="e">
        <f t="shared" si="6"/>
        <v>#REF!</v>
      </c>
      <c r="X59" s="319" t="e">
        <f t="shared" si="7"/>
        <v>#REF!</v>
      </c>
      <c r="Y59" s="319" t="e">
        <f t="shared" si="8"/>
        <v>#REF!</v>
      </c>
      <c r="Z59" s="339" t="e">
        <f>+'8_MP'!#REF!-'9.1 PFM_APry'!Y59</f>
        <v>#REF!</v>
      </c>
    </row>
    <row r="60" spans="1:26" ht="14.25" customHeight="1" outlineLevel="1" x14ac:dyDescent="0.35">
      <c r="A60" s="89" t="e">
        <v>#VALUE!</v>
      </c>
      <c r="B60" s="91" t="e">
        <v>#VALUE!</v>
      </c>
      <c r="C60" s="319" t="e">
        <f>+'8_MP'!#REF!+('8_MP'!#REF!*75%)</f>
        <v>#REF!</v>
      </c>
      <c r="D60" s="319" t="e">
        <f>+'8_MP'!#REF!*25%+'8_MP'!#REF!*75%</f>
        <v>#REF!</v>
      </c>
      <c r="E60" s="319" t="e">
        <f>+('8_MP'!#REF!*25%)+('8_MP'!#REF!*75%)</f>
        <v>#REF!</v>
      </c>
      <c r="F60" s="319" t="e">
        <f>+'8_MP'!#REF!*25%+'8_MP'!#REF!*75%</f>
        <v>#REF!</v>
      </c>
      <c r="G60" s="319" t="e">
        <f>+'8_MP'!#REF!*25%+'8_MP'!#REF!*75%</f>
        <v>#REF!</v>
      </c>
      <c r="H60" s="319" t="e">
        <f>+'8_MP'!#REF!*25%+'8_MP'!#REF!</f>
        <v>#REF!</v>
      </c>
      <c r="I60" s="319" t="e">
        <f t="shared" si="0"/>
        <v>#REF!</v>
      </c>
      <c r="J60" s="339"/>
      <c r="K60" s="319" t="e">
        <f>+'8_MP'!#REF!+('8_MP'!#REF!*75%)</f>
        <v>#REF!</v>
      </c>
      <c r="L60" s="319" t="e">
        <f>+'8_MP'!#REF!*25%+'8_MP'!#REF!*75%</f>
        <v>#REF!</v>
      </c>
      <c r="M60" s="319" t="e">
        <f>+'8_MP'!#REF!*25%+'8_MP'!#REF!*75%</f>
        <v>#REF!</v>
      </c>
      <c r="N60" s="319" t="e">
        <f>+'8_MP'!#REF!*25%+'8_MP'!#REF!*75%</f>
        <v>#REF!</v>
      </c>
      <c r="O60" s="319" t="e">
        <f>+'8_MP'!#REF!*25%+'8_MP'!#REF!*75%</f>
        <v>#REF!</v>
      </c>
      <c r="P60" s="319" t="e">
        <f>+'8_MP'!#REF!*25%+'8_MP'!#REF!</f>
        <v>#REF!</v>
      </c>
      <c r="Q60" s="319" t="e">
        <f t="shared" si="1"/>
        <v>#REF!</v>
      </c>
      <c r="R60" s="339" t="e">
        <f>+'8_MP'!#REF!-'9.1 PFM_APry'!Q60</f>
        <v>#REF!</v>
      </c>
      <c r="S60" s="319" t="e">
        <f t="shared" si="2"/>
        <v>#REF!</v>
      </c>
      <c r="T60" s="319" t="e">
        <f t="shared" si="3"/>
        <v>#REF!</v>
      </c>
      <c r="U60" s="319" t="e">
        <f t="shared" si="4"/>
        <v>#REF!</v>
      </c>
      <c r="V60" s="319" t="e">
        <f t="shared" si="5"/>
        <v>#REF!</v>
      </c>
      <c r="W60" s="319" t="e">
        <f t="shared" si="6"/>
        <v>#REF!</v>
      </c>
      <c r="X60" s="319" t="e">
        <f t="shared" si="7"/>
        <v>#REF!</v>
      </c>
      <c r="Y60" s="319" t="e">
        <f t="shared" si="8"/>
        <v>#REF!</v>
      </c>
      <c r="Z60" s="339" t="e">
        <f>+'8_MP'!#REF!-'9.1 PFM_APry'!Y60</f>
        <v>#REF!</v>
      </c>
    </row>
    <row r="61" spans="1:26" ht="14.25" customHeight="1" outlineLevel="1" x14ac:dyDescent="0.35">
      <c r="A61" s="89" t="e">
        <v>#VALUE!</v>
      </c>
      <c r="B61" s="91" t="e">
        <v>#VALUE!</v>
      </c>
      <c r="C61" s="319" t="e">
        <f>+'8_MP'!#REF!+('8_MP'!#REF!*75%)</f>
        <v>#REF!</v>
      </c>
      <c r="D61" s="319" t="e">
        <f>+'8_MP'!#REF!*25%+'8_MP'!#REF!*75%</f>
        <v>#REF!</v>
      </c>
      <c r="E61" s="319" t="e">
        <f>+('8_MP'!#REF!*25%)+('8_MP'!#REF!*75%)</f>
        <v>#REF!</v>
      </c>
      <c r="F61" s="319" t="e">
        <f>+'8_MP'!#REF!*25%+'8_MP'!#REF!*75%</f>
        <v>#REF!</v>
      </c>
      <c r="G61" s="319" t="e">
        <f>+'8_MP'!#REF!*25%+'8_MP'!#REF!*75%</f>
        <v>#REF!</v>
      </c>
      <c r="H61" s="319" t="e">
        <f>+'8_MP'!#REF!*25%+'8_MP'!#REF!</f>
        <v>#REF!</v>
      </c>
      <c r="I61" s="319" t="e">
        <f t="shared" si="0"/>
        <v>#REF!</v>
      </c>
      <c r="J61" s="339"/>
      <c r="K61" s="319" t="e">
        <f>+'8_MP'!#REF!+('8_MP'!#REF!*75%)</f>
        <v>#REF!</v>
      </c>
      <c r="L61" s="319" t="e">
        <f>+'8_MP'!#REF!*25%+'8_MP'!#REF!*75%</f>
        <v>#REF!</v>
      </c>
      <c r="M61" s="319" t="e">
        <f>+'8_MP'!#REF!*25%+'8_MP'!#REF!*75%</f>
        <v>#REF!</v>
      </c>
      <c r="N61" s="319" t="e">
        <f>+'8_MP'!#REF!*25%+'8_MP'!#REF!*75%</f>
        <v>#REF!</v>
      </c>
      <c r="O61" s="319" t="e">
        <f>+'8_MP'!#REF!*25%+'8_MP'!#REF!*75%</f>
        <v>#REF!</v>
      </c>
      <c r="P61" s="319" t="e">
        <f>+'8_MP'!#REF!*25%+'8_MP'!#REF!</f>
        <v>#REF!</v>
      </c>
      <c r="Q61" s="319" t="e">
        <f t="shared" si="1"/>
        <v>#REF!</v>
      </c>
      <c r="R61" s="339" t="e">
        <f>+'8_MP'!#REF!-'9.1 PFM_APry'!Q61</f>
        <v>#REF!</v>
      </c>
      <c r="S61" s="319" t="e">
        <f t="shared" si="2"/>
        <v>#REF!</v>
      </c>
      <c r="T61" s="319" t="e">
        <f t="shared" si="3"/>
        <v>#REF!</v>
      </c>
      <c r="U61" s="319" t="e">
        <f t="shared" si="4"/>
        <v>#REF!</v>
      </c>
      <c r="V61" s="319" t="e">
        <f t="shared" si="5"/>
        <v>#REF!</v>
      </c>
      <c r="W61" s="319" t="e">
        <f t="shared" si="6"/>
        <v>#REF!</v>
      </c>
      <c r="X61" s="319" t="e">
        <f t="shared" si="7"/>
        <v>#REF!</v>
      </c>
      <c r="Y61" s="319" t="e">
        <f t="shared" si="8"/>
        <v>#REF!</v>
      </c>
      <c r="Z61" s="339" t="e">
        <f>+'8_MP'!#REF!-'9.1 PFM_APry'!Y61</f>
        <v>#REF!</v>
      </c>
    </row>
    <row r="62" spans="1:26" ht="14.25" customHeight="1" x14ac:dyDescent="0.35">
      <c r="A62" s="85" t="e">
        <v>#VALUE!</v>
      </c>
      <c r="B62" s="111" t="e">
        <v>#VALUE!</v>
      </c>
      <c r="C62" s="86" t="e">
        <f>+'8_MP'!#REF!+('8_MP'!#REF!*75%)</f>
        <v>#REF!</v>
      </c>
      <c r="D62" s="86" t="e">
        <f>+'8_MP'!#REF!*25%+'8_MP'!#REF!*75%</f>
        <v>#REF!</v>
      </c>
      <c r="E62" s="86" t="e">
        <f>+('8_MP'!#REF!*25%)+('8_MP'!#REF!*75%)</f>
        <v>#REF!</v>
      </c>
      <c r="F62" s="86" t="e">
        <f>+'8_MP'!#REF!*25%+'8_MP'!#REF!*75%</f>
        <v>#REF!</v>
      </c>
      <c r="G62" s="86" t="e">
        <f>+'8_MP'!#REF!*25%+'8_MP'!#REF!*75%</f>
        <v>#REF!</v>
      </c>
      <c r="H62" s="86" t="e">
        <f>+'8_MP'!#REF!*25%+'8_MP'!#REF!</f>
        <v>#REF!</v>
      </c>
      <c r="I62" s="86" t="e">
        <f t="shared" si="0"/>
        <v>#REF!</v>
      </c>
      <c r="J62" s="339"/>
      <c r="K62" s="86" t="e">
        <f>+'8_MP'!#REF!+('8_MP'!#REF!*75%)</f>
        <v>#REF!</v>
      </c>
      <c r="L62" s="86" t="e">
        <f>+'8_MP'!#REF!*25%+'8_MP'!#REF!*75%</f>
        <v>#REF!</v>
      </c>
      <c r="M62" s="86" t="e">
        <f>+'8_MP'!#REF!*25%+'8_MP'!#REF!*75%</f>
        <v>#REF!</v>
      </c>
      <c r="N62" s="86" t="e">
        <f>+'8_MP'!#REF!*25%+'8_MP'!#REF!*75%</f>
        <v>#REF!</v>
      </c>
      <c r="O62" s="86" t="e">
        <f>+'8_MP'!#REF!*25%+'8_MP'!#REF!*75%</f>
        <v>#REF!</v>
      </c>
      <c r="P62" s="86" t="e">
        <f>+'8_MP'!#REF!*25%+'8_MP'!#REF!</f>
        <v>#REF!</v>
      </c>
      <c r="Q62" s="86" t="e">
        <f t="shared" si="1"/>
        <v>#REF!</v>
      </c>
      <c r="R62" s="339" t="e">
        <f>+'8_MP'!#REF!-'9.1 PFM_APry'!Q62</f>
        <v>#REF!</v>
      </c>
      <c r="S62" s="86" t="e">
        <f t="shared" si="2"/>
        <v>#REF!</v>
      </c>
      <c r="T62" s="86" t="e">
        <f t="shared" si="3"/>
        <v>#REF!</v>
      </c>
      <c r="U62" s="86" t="e">
        <f t="shared" si="4"/>
        <v>#REF!</v>
      </c>
      <c r="V62" s="86" t="e">
        <f t="shared" si="5"/>
        <v>#REF!</v>
      </c>
      <c r="W62" s="86" t="e">
        <f t="shared" si="6"/>
        <v>#REF!</v>
      </c>
      <c r="X62" s="86" t="e">
        <f t="shared" si="7"/>
        <v>#REF!</v>
      </c>
      <c r="Y62" s="86" t="e">
        <f t="shared" si="8"/>
        <v>#REF!</v>
      </c>
      <c r="Z62" s="339" t="e">
        <f>+'8_MP'!#REF!-'9.1 PFM_APry'!Y62</f>
        <v>#REF!</v>
      </c>
    </row>
    <row r="63" spans="1:26" ht="14.25" customHeight="1" outlineLevel="1" x14ac:dyDescent="0.35">
      <c r="A63" s="322" t="e">
        <v>#VALUE!</v>
      </c>
      <c r="B63" s="323" t="e">
        <v>#VALUE!</v>
      </c>
      <c r="C63" s="324" t="e">
        <f>+'8_MP'!#REF!+('8_MP'!#REF!*75%)</f>
        <v>#REF!</v>
      </c>
      <c r="D63" s="324" t="e">
        <f>+'8_MP'!#REF!*25%+'8_MP'!#REF!*75%</f>
        <v>#REF!</v>
      </c>
      <c r="E63" s="324" t="e">
        <f>+('8_MP'!#REF!*25%)+('8_MP'!#REF!*75%)</f>
        <v>#REF!</v>
      </c>
      <c r="F63" s="324" t="e">
        <f>+'8_MP'!#REF!*25%+'8_MP'!#REF!*75%</f>
        <v>#REF!</v>
      </c>
      <c r="G63" s="324" t="e">
        <f>+'8_MP'!#REF!*25%+'8_MP'!#REF!*75%</f>
        <v>#REF!</v>
      </c>
      <c r="H63" s="324" t="e">
        <f>+'8_MP'!#REF!*25%+'8_MP'!#REF!</f>
        <v>#REF!</v>
      </c>
      <c r="I63" s="324" t="e">
        <f t="shared" si="0"/>
        <v>#REF!</v>
      </c>
      <c r="J63" s="339"/>
      <c r="K63" s="324" t="e">
        <f>+'8_MP'!#REF!+('8_MP'!#REF!*75%)</f>
        <v>#REF!</v>
      </c>
      <c r="L63" s="324" t="e">
        <f>+'8_MP'!#REF!*25%+'8_MP'!#REF!*75%</f>
        <v>#REF!</v>
      </c>
      <c r="M63" s="324" t="e">
        <f>+'8_MP'!#REF!*25%+'8_MP'!#REF!*75%</f>
        <v>#REF!</v>
      </c>
      <c r="N63" s="324" t="e">
        <f>+'8_MP'!#REF!*25%+'8_MP'!#REF!*75%</f>
        <v>#REF!</v>
      </c>
      <c r="O63" s="324" t="e">
        <f>+'8_MP'!#REF!*25%+'8_MP'!#REF!*75%</f>
        <v>#REF!</v>
      </c>
      <c r="P63" s="324" t="e">
        <f>+'8_MP'!#REF!*25%+'8_MP'!#REF!</f>
        <v>#REF!</v>
      </c>
      <c r="Q63" s="324" t="e">
        <f t="shared" si="1"/>
        <v>#REF!</v>
      </c>
      <c r="R63" s="339" t="e">
        <f>+'8_MP'!#REF!-'9.1 PFM_APry'!Q63</f>
        <v>#REF!</v>
      </c>
      <c r="S63" s="324" t="e">
        <f t="shared" si="2"/>
        <v>#REF!</v>
      </c>
      <c r="T63" s="324" t="e">
        <f t="shared" si="3"/>
        <v>#REF!</v>
      </c>
      <c r="U63" s="324" t="e">
        <f t="shared" si="4"/>
        <v>#REF!</v>
      </c>
      <c r="V63" s="324" t="e">
        <f t="shared" si="5"/>
        <v>#REF!</v>
      </c>
      <c r="W63" s="324" t="e">
        <f t="shared" si="6"/>
        <v>#REF!</v>
      </c>
      <c r="X63" s="324" t="e">
        <f t="shared" si="7"/>
        <v>#REF!</v>
      </c>
      <c r="Y63" s="324" t="e">
        <f t="shared" si="8"/>
        <v>#REF!</v>
      </c>
      <c r="Z63" s="339" t="e">
        <f>+'8_MP'!#REF!-'9.1 PFM_APry'!Y63</f>
        <v>#REF!</v>
      </c>
    </row>
    <row r="64" spans="1:26" ht="14.25" customHeight="1" outlineLevel="1" x14ac:dyDescent="0.35">
      <c r="A64" s="325" t="e">
        <v>#VALUE!</v>
      </c>
      <c r="B64" s="94" t="e">
        <v>#VALUE!</v>
      </c>
      <c r="C64" s="319" t="e">
        <f>+'8_MP'!#REF!+('8_MP'!#REF!*75%)</f>
        <v>#REF!</v>
      </c>
      <c r="D64" s="319" t="e">
        <f>+'8_MP'!#REF!*25%+'8_MP'!#REF!*75%</f>
        <v>#REF!</v>
      </c>
      <c r="E64" s="319" t="e">
        <f>+('8_MP'!#REF!*25%)+('8_MP'!#REF!*75%)</f>
        <v>#REF!</v>
      </c>
      <c r="F64" s="319" t="e">
        <f>+'8_MP'!#REF!*25%+'8_MP'!#REF!*75%</f>
        <v>#REF!</v>
      </c>
      <c r="G64" s="319" t="e">
        <f>+'8_MP'!#REF!*25%+'8_MP'!#REF!*75%</f>
        <v>#REF!</v>
      </c>
      <c r="H64" s="319" t="e">
        <f>+'8_MP'!#REF!*25%+'8_MP'!#REF!</f>
        <v>#REF!</v>
      </c>
      <c r="I64" s="319" t="e">
        <f t="shared" si="0"/>
        <v>#REF!</v>
      </c>
      <c r="J64" s="339"/>
      <c r="K64" s="319" t="e">
        <f>+'8_MP'!#REF!+('8_MP'!#REF!*75%)</f>
        <v>#REF!</v>
      </c>
      <c r="L64" s="319" t="e">
        <f>+'8_MP'!#REF!*25%+'8_MP'!#REF!*75%</f>
        <v>#REF!</v>
      </c>
      <c r="M64" s="319" t="e">
        <f>+'8_MP'!#REF!*25%+'8_MP'!#REF!*75%</f>
        <v>#REF!</v>
      </c>
      <c r="N64" s="319" t="e">
        <f>+'8_MP'!#REF!*25%+'8_MP'!#REF!*75%</f>
        <v>#REF!</v>
      </c>
      <c r="O64" s="319" t="e">
        <f>+'8_MP'!#REF!*25%+'8_MP'!#REF!*75%</f>
        <v>#REF!</v>
      </c>
      <c r="P64" s="319" t="e">
        <f>+'8_MP'!#REF!*25%+'8_MP'!#REF!</f>
        <v>#REF!</v>
      </c>
      <c r="Q64" s="319" t="e">
        <f t="shared" si="1"/>
        <v>#REF!</v>
      </c>
      <c r="R64" s="339" t="e">
        <f>+'8_MP'!#REF!-'9.1 PFM_APry'!Q64</f>
        <v>#REF!</v>
      </c>
      <c r="S64" s="319" t="e">
        <f t="shared" si="2"/>
        <v>#REF!</v>
      </c>
      <c r="T64" s="319" t="e">
        <f t="shared" si="3"/>
        <v>#REF!</v>
      </c>
      <c r="U64" s="319" t="e">
        <f t="shared" si="4"/>
        <v>#REF!</v>
      </c>
      <c r="V64" s="319" t="e">
        <f t="shared" si="5"/>
        <v>#REF!</v>
      </c>
      <c r="W64" s="319" t="e">
        <f t="shared" si="6"/>
        <v>#REF!</v>
      </c>
      <c r="X64" s="319" t="e">
        <f t="shared" si="7"/>
        <v>#REF!</v>
      </c>
      <c r="Y64" s="319" t="e">
        <f t="shared" si="8"/>
        <v>#REF!</v>
      </c>
      <c r="Z64" s="339" t="e">
        <f>+'8_MP'!#REF!-'9.1 PFM_APry'!Y64</f>
        <v>#REF!</v>
      </c>
    </row>
    <row r="65" spans="1:26" ht="14.25" customHeight="1" outlineLevel="1" x14ac:dyDescent="0.35">
      <c r="A65" s="325" t="e">
        <v>#VALUE!</v>
      </c>
      <c r="B65" s="94" t="e">
        <v>#VALUE!</v>
      </c>
      <c r="C65" s="319" t="e">
        <f>+'8_MP'!#REF!+('8_MP'!#REF!*75%)</f>
        <v>#REF!</v>
      </c>
      <c r="D65" s="319" t="e">
        <f>+'8_MP'!#REF!*25%+'8_MP'!#REF!*75%</f>
        <v>#REF!</v>
      </c>
      <c r="E65" s="319" t="e">
        <f>+('8_MP'!#REF!*25%)+('8_MP'!#REF!*75%)</f>
        <v>#REF!</v>
      </c>
      <c r="F65" s="319" t="e">
        <f>+'8_MP'!#REF!*25%+'8_MP'!#REF!*75%</f>
        <v>#REF!</v>
      </c>
      <c r="G65" s="319" t="e">
        <f>+'8_MP'!#REF!*25%+'8_MP'!#REF!*75%</f>
        <v>#REF!</v>
      </c>
      <c r="H65" s="319" t="e">
        <f>+'8_MP'!#REF!*25%+'8_MP'!#REF!</f>
        <v>#REF!</v>
      </c>
      <c r="I65" s="319" t="e">
        <f t="shared" si="0"/>
        <v>#REF!</v>
      </c>
      <c r="J65" s="339"/>
      <c r="K65" s="319" t="e">
        <f>+'8_MP'!#REF!+('8_MP'!#REF!*75%)</f>
        <v>#REF!</v>
      </c>
      <c r="L65" s="319" t="e">
        <f>+'8_MP'!#REF!*25%+'8_MP'!#REF!*75%</f>
        <v>#REF!</v>
      </c>
      <c r="M65" s="319" t="e">
        <f>+'8_MP'!#REF!*25%+'8_MP'!#REF!*75%</f>
        <v>#REF!</v>
      </c>
      <c r="N65" s="319" t="e">
        <f>+'8_MP'!#REF!*25%+'8_MP'!#REF!*75%</f>
        <v>#REF!</v>
      </c>
      <c r="O65" s="319" t="e">
        <f>+'8_MP'!#REF!*25%+'8_MP'!#REF!*75%</f>
        <v>#REF!</v>
      </c>
      <c r="P65" s="319" t="e">
        <f>+'8_MP'!#REF!*25%+'8_MP'!#REF!</f>
        <v>#REF!</v>
      </c>
      <c r="Q65" s="319" t="e">
        <f t="shared" si="1"/>
        <v>#REF!</v>
      </c>
      <c r="R65" s="339" t="e">
        <f>+'8_MP'!#REF!-'9.1 PFM_APry'!Q65</f>
        <v>#REF!</v>
      </c>
      <c r="S65" s="319" t="e">
        <f t="shared" si="2"/>
        <v>#REF!</v>
      </c>
      <c r="T65" s="319" t="e">
        <f t="shared" si="3"/>
        <v>#REF!</v>
      </c>
      <c r="U65" s="319" t="e">
        <f t="shared" si="4"/>
        <v>#REF!</v>
      </c>
      <c r="V65" s="319" t="e">
        <f t="shared" si="5"/>
        <v>#REF!</v>
      </c>
      <c r="W65" s="319" t="e">
        <f t="shared" si="6"/>
        <v>#REF!</v>
      </c>
      <c r="X65" s="319" t="e">
        <f t="shared" si="7"/>
        <v>#REF!</v>
      </c>
      <c r="Y65" s="319" t="e">
        <f t="shared" si="8"/>
        <v>#REF!</v>
      </c>
      <c r="Z65" s="339" t="e">
        <f>+'8_MP'!#REF!-'9.1 PFM_APry'!Y65</f>
        <v>#REF!</v>
      </c>
    </row>
    <row r="66" spans="1:26" ht="14.25" customHeight="1" outlineLevel="1" x14ac:dyDescent="0.35">
      <c r="A66" s="325" t="e">
        <v>#VALUE!</v>
      </c>
      <c r="B66" s="94" t="e">
        <v>#VALUE!</v>
      </c>
      <c r="C66" s="319" t="e">
        <f>+'8_MP'!#REF!+('8_MP'!#REF!*75%)</f>
        <v>#REF!</v>
      </c>
      <c r="D66" s="319" t="e">
        <f>+'8_MP'!#REF!*25%+'8_MP'!#REF!*75%</f>
        <v>#REF!</v>
      </c>
      <c r="E66" s="319" t="e">
        <f>+('8_MP'!#REF!*25%)+('8_MP'!#REF!*75%)</f>
        <v>#REF!</v>
      </c>
      <c r="F66" s="319" t="e">
        <f>+'8_MP'!#REF!*25%+'8_MP'!#REF!*75%</f>
        <v>#REF!</v>
      </c>
      <c r="G66" s="319" t="e">
        <f>+'8_MP'!#REF!*25%+'8_MP'!#REF!*75%</f>
        <v>#REF!</v>
      </c>
      <c r="H66" s="319" t="e">
        <f>+'8_MP'!#REF!*25%+'8_MP'!#REF!</f>
        <v>#REF!</v>
      </c>
      <c r="I66" s="319" t="e">
        <f t="shared" si="0"/>
        <v>#REF!</v>
      </c>
      <c r="J66" s="339"/>
      <c r="K66" s="319" t="e">
        <f>+'8_MP'!#REF!+('8_MP'!#REF!*75%)</f>
        <v>#REF!</v>
      </c>
      <c r="L66" s="319" t="e">
        <f>+'8_MP'!#REF!*25%+'8_MP'!#REF!*75%</f>
        <v>#REF!</v>
      </c>
      <c r="M66" s="319" t="e">
        <f>+'8_MP'!#REF!*25%+'8_MP'!#REF!*75%</f>
        <v>#REF!</v>
      </c>
      <c r="N66" s="319" t="e">
        <f>+'8_MP'!#REF!*25%+'8_MP'!#REF!*75%</f>
        <v>#REF!</v>
      </c>
      <c r="O66" s="319" t="e">
        <f>+'8_MP'!#REF!*25%+'8_MP'!#REF!*75%</f>
        <v>#REF!</v>
      </c>
      <c r="P66" s="319" t="e">
        <f>+'8_MP'!#REF!*25%+'8_MP'!#REF!</f>
        <v>#REF!</v>
      </c>
      <c r="Q66" s="319" t="e">
        <f t="shared" si="1"/>
        <v>#REF!</v>
      </c>
      <c r="R66" s="339" t="e">
        <f>+'8_MP'!#REF!-'9.1 PFM_APry'!Q66</f>
        <v>#REF!</v>
      </c>
      <c r="S66" s="319" t="e">
        <f t="shared" si="2"/>
        <v>#REF!</v>
      </c>
      <c r="T66" s="319" t="e">
        <f t="shared" si="3"/>
        <v>#REF!</v>
      </c>
      <c r="U66" s="319" t="e">
        <f t="shared" si="4"/>
        <v>#REF!</v>
      </c>
      <c r="V66" s="319" t="e">
        <f t="shared" si="5"/>
        <v>#REF!</v>
      </c>
      <c r="W66" s="319" t="e">
        <f t="shared" si="6"/>
        <v>#REF!</v>
      </c>
      <c r="X66" s="319" t="e">
        <f t="shared" si="7"/>
        <v>#REF!</v>
      </c>
      <c r="Y66" s="319" t="e">
        <f t="shared" si="8"/>
        <v>#REF!</v>
      </c>
      <c r="Z66" s="339" t="e">
        <f>+'8_MP'!#REF!-'9.1 PFM_APry'!Y66</f>
        <v>#REF!</v>
      </c>
    </row>
    <row r="67" spans="1:26" ht="14.25" customHeight="1" outlineLevel="1" x14ac:dyDescent="0.35">
      <c r="A67" s="322" t="e">
        <v>#VALUE!</v>
      </c>
      <c r="B67" s="323" t="e">
        <v>#VALUE!</v>
      </c>
      <c r="C67" s="324" t="e">
        <f>+'8_MP'!#REF!+('8_MP'!#REF!*75%)</f>
        <v>#REF!</v>
      </c>
      <c r="D67" s="324" t="e">
        <f>+'8_MP'!#REF!*25%+'8_MP'!#REF!*75%</f>
        <v>#REF!</v>
      </c>
      <c r="E67" s="324" t="e">
        <f>+('8_MP'!#REF!*25%)+('8_MP'!#REF!*75%)</f>
        <v>#REF!</v>
      </c>
      <c r="F67" s="324" t="e">
        <f>+'8_MP'!#REF!*25%+'8_MP'!#REF!*75%</f>
        <v>#REF!</v>
      </c>
      <c r="G67" s="324" t="e">
        <f>+'8_MP'!#REF!*25%+'8_MP'!#REF!*75%</f>
        <v>#REF!</v>
      </c>
      <c r="H67" s="324" t="e">
        <f>+'8_MP'!#REF!*25%+'8_MP'!#REF!</f>
        <v>#REF!</v>
      </c>
      <c r="I67" s="324" t="e">
        <f t="shared" si="0"/>
        <v>#REF!</v>
      </c>
      <c r="J67" s="339"/>
      <c r="K67" s="324" t="e">
        <f>+'8_MP'!#REF!+('8_MP'!#REF!*75%)</f>
        <v>#REF!</v>
      </c>
      <c r="L67" s="324" t="e">
        <f>+'8_MP'!#REF!*25%+'8_MP'!#REF!*75%</f>
        <v>#REF!</v>
      </c>
      <c r="M67" s="324" t="e">
        <f>+'8_MP'!#REF!*25%+'8_MP'!#REF!*75%</f>
        <v>#REF!</v>
      </c>
      <c r="N67" s="324" t="e">
        <f>+'8_MP'!#REF!*25%+'8_MP'!#REF!*75%</f>
        <v>#REF!</v>
      </c>
      <c r="O67" s="324" t="e">
        <f>+'8_MP'!#REF!*25%+'8_MP'!#REF!*75%</f>
        <v>#REF!</v>
      </c>
      <c r="P67" s="324" t="e">
        <f>+'8_MP'!#REF!*25%+'8_MP'!#REF!</f>
        <v>#REF!</v>
      </c>
      <c r="Q67" s="324" t="e">
        <f t="shared" si="1"/>
        <v>#REF!</v>
      </c>
      <c r="R67" s="339" t="e">
        <f>+'8_MP'!#REF!-'9.1 PFM_APry'!Q67</f>
        <v>#REF!</v>
      </c>
      <c r="S67" s="324" t="e">
        <f t="shared" si="2"/>
        <v>#REF!</v>
      </c>
      <c r="T67" s="324" t="e">
        <f t="shared" si="3"/>
        <v>#REF!</v>
      </c>
      <c r="U67" s="324" t="e">
        <f t="shared" si="4"/>
        <v>#REF!</v>
      </c>
      <c r="V67" s="324" t="e">
        <f t="shared" si="5"/>
        <v>#REF!</v>
      </c>
      <c r="W67" s="324" t="e">
        <f t="shared" si="6"/>
        <v>#REF!</v>
      </c>
      <c r="X67" s="324" t="e">
        <f t="shared" si="7"/>
        <v>#REF!</v>
      </c>
      <c r="Y67" s="324" t="e">
        <f t="shared" si="8"/>
        <v>#REF!</v>
      </c>
      <c r="Z67" s="339" t="e">
        <f>+'8_MP'!#REF!-'9.1 PFM_APry'!Y67</f>
        <v>#REF!</v>
      </c>
    </row>
    <row r="68" spans="1:26" ht="14.25" customHeight="1" outlineLevel="1" x14ac:dyDescent="0.35">
      <c r="A68" s="325" t="e">
        <v>#VALUE!</v>
      </c>
      <c r="B68" s="94" t="e">
        <v>#VALUE!</v>
      </c>
      <c r="C68" s="319" t="e">
        <f>+'8_MP'!#REF!+('8_MP'!#REF!*75%)</f>
        <v>#REF!</v>
      </c>
      <c r="D68" s="319" t="e">
        <f>+'8_MP'!#REF!*25%+'8_MP'!#REF!*75%</f>
        <v>#REF!</v>
      </c>
      <c r="E68" s="319" t="e">
        <f>+('8_MP'!#REF!*25%)+('8_MP'!#REF!*75%)</f>
        <v>#REF!</v>
      </c>
      <c r="F68" s="319" t="e">
        <f>+'8_MP'!#REF!*25%+'8_MP'!#REF!*75%</f>
        <v>#REF!</v>
      </c>
      <c r="G68" s="319" t="e">
        <f>+'8_MP'!#REF!*25%+'8_MP'!#REF!*75%</f>
        <v>#REF!</v>
      </c>
      <c r="H68" s="319" t="e">
        <f>+'8_MP'!#REF!*25%+'8_MP'!#REF!</f>
        <v>#REF!</v>
      </c>
      <c r="I68" s="319" t="e">
        <f t="shared" si="0"/>
        <v>#REF!</v>
      </c>
      <c r="J68" s="339"/>
      <c r="K68" s="319" t="e">
        <f>+'8_MP'!#REF!+('8_MP'!#REF!*75%)</f>
        <v>#REF!</v>
      </c>
      <c r="L68" s="319" t="e">
        <f>+'8_MP'!#REF!*25%+'8_MP'!#REF!*75%</f>
        <v>#REF!</v>
      </c>
      <c r="M68" s="319" t="e">
        <f>+'8_MP'!#REF!*25%+'8_MP'!#REF!*75%</f>
        <v>#REF!</v>
      </c>
      <c r="N68" s="319" t="e">
        <f>+'8_MP'!#REF!*25%+'8_MP'!#REF!*75%</f>
        <v>#REF!</v>
      </c>
      <c r="O68" s="319" t="e">
        <f>+'8_MP'!#REF!*25%+'8_MP'!#REF!*75%</f>
        <v>#REF!</v>
      </c>
      <c r="P68" s="319" t="e">
        <f>+'8_MP'!#REF!*25%+'8_MP'!#REF!</f>
        <v>#REF!</v>
      </c>
      <c r="Q68" s="319" t="e">
        <f t="shared" si="1"/>
        <v>#REF!</v>
      </c>
      <c r="R68" s="339" t="e">
        <f>+'8_MP'!#REF!-'9.1 PFM_APry'!Q68</f>
        <v>#REF!</v>
      </c>
      <c r="S68" s="319" t="e">
        <f t="shared" si="2"/>
        <v>#REF!</v>
      </c>
      <c r="T68" s="319" t="e">
        <f t="shared" si="3"/>
        <v>#REF!</v>
      </c>
      <c r="U68" s="319" t="e">
        <f t="shared" si="4"/>
        <v>#REF!</v>
      </c>
      <c r="V68" s="319" t="e">
        <f t="shared" si="5"/>
        <v>#REF!</v>
      </c>
      <c r="W68" s="319" t="e">
        <f t="shared" si="6"/>
        <v>#REF!</v>
      </c>
      <c r="X68" s="319" t="e">
        <f t="shared" si="7"/>
        <v>#REF!</v>
      </c>
      <c r="Y68" s="319" t="e">
        <f t="shared" si="8"/>
        <v>#REF!</v>
      </c>
      <c r="Z68" s="339" t="e">
        <f>+'8_MP'!#REF!-'9.1 PFM_APry'!Y68</f>
        <v>#REF!</v>
      </c>
    </row>
    <row r="69" spans="1:26" ht="14.25" customHeight="1" outlineLevel="1" x14ac:dyDescent="0.35">
      <c r="A69" s="325" t="e">
        <v>#VALUE!</v>
      </c>
      <c r="B69" s="94" t="e">
        <v>#VALUE!</v>
      </c>
      <c r="C69" s="319" t="e">
        <f>+'8_MP'!#REF!+('8_MP'!#REF!*75%)</f>
        <v>#REF!</v>
      </c>
      <c r="D69" s="319" t="e">
        <f>+'8_MP'!#REF!*25%+'8_MP'!#REF!*75%</f>
        <v>#REF!</v>
      </c>
      <c r="E69" s="319" t="e">
        <f>+('8_MP'!#REF!*25%)+('8_MP'!#REF!*75%)</f>
        <v>#REF!</v>
      </c>
      <c r="F69" s="319" t="e">
        <f>+'8_MP'!#REF!*25%+'8_MP'!#REF!*75%</f>
        <v>#REF!</v>
      </c>
      <c r="G69" s="319" t="e">
        <f>+'8_MP'!#REF!*25%+'8_MP'!#REF!*75%</f>
        <v>#REF!</v>
      </c>
      <c r="H69" s="319" t="e">
        <f>+'8_MP'!#REF!*25%+'8_MP'!#REF!</f>
        <v>#REF!</v>
      </c>
      <c r="I69" s="319" t="e">
        <f t="shared" ref="I69:I132" si="9">+C69+D69+E69+F69+G69+H69</f>
        <v>#REF!</v>
      </c>
      <c r="J69" s="339"/>
      <c r="K69" s="319" t="e">
        <f>+'8_MP'!#REF!+('8_MP'!#REF!*75%)</f>
        <v>#REF!</v>
      </c>
      <c r="L69" s="319" t="e">
        <f>+'8_MP'!#REF!*25%+'8_MP'!#REF!*75%</f>
        <v>#REF!</v>
      </c>
      <c r="M69" s="319" t="e">
        <f>+'8_MP'!#REF!*25%+'8_MP'!#REF!*75%</f>
        <v>#REF!</v>
      </c>
      <c r="N69" s="319" t="e">
        <f>+'8_MP'!#REF!*25%+'8_MP'!#REF!*75%</f>
        <v>#REF!</v>
      </c>
      <c r="O69" s="319" t="e">
        <f>+'8_MP'!#REF!*25%+'8_MP'!#REF!*75%</f>
        <v>#REF!</v>
      </c>
      <c r="P69" s="319" t="e">
        <f>+'8_MP'!#REF!*25%+'8_MP'!#REF!</f>
        <v>#REF!</v>
      </c>
      <c r="Q69" s="319" t="e">
        <f t="shared" ref="Q69:Q132" si="10">+K69+L69+M69+N69+O69+P69</f>
        <v>#REF!</v>
      </c>
      <c r="R69" s="339" t="e">
        <f>+'8_MP'!#REF!-'9.1 PFM_APry'!Q69</f>
        <v>#REF!</v>
      </c>
      <c r="S69" s="319" t="e">
        <f t="shared" ref="S69:S132" si="11">+C69+K69</f>
        <v>#REF!</v>
      </c>
      <c r="T69" s="319" t="e">
        <f t="shared" ref="T69:T132" si="12">+D69+L69</f>
        <v>#REF!</v>
      </c>
      <c r="U69" s="319" t="e">
        <f t="shared" ref="U69:U132" si="13">+E69+M69</f>
        <v>#REF!</v>
      </c>
      <c r="V69" s="319" t="e">
        <f t="shared" ref="V69:V132" si="14">+F69+N69</f>
        <v>#REF!</v>
      </c>
      <c r="W69" s="319" t="e">
        <f t="shared" ref="W69:W132" si="15">+G69+O69</f>
        <v>#REF!</v>
      </c>
      <c r="X69" s="319" t="e">
        <f t="shared" ref="X69:X132" si="16">+H69+P69</f>
        <v>#REF!</v>
      </c>
      <c r="Y69" s="319" t="e">
        <f t="shared" ref="Y69:Y132" si="17">+I69+Q69</f>
        <v>#REF!</v>
      </c>
      <c r="Z69" s="339" t="e">
        <f>+'8_MP'!#REF!-'9.1 PFM_APry'!Y69</f>
        <v>#REF!</v>
      </c>
    </row>
    <row r="70" spans="1:26" ht="14.25" customHeight="1" outlineLevel="1" x14ac:dyDescent="0.35">
      <c r="A70" s="325" t="e">
        <v>#VALUE!</v>
      </c>
      <c r="B70" s="94" t="e">
        <v>#VALUE!</v>
      </c>
      <c r="C70" s="319" t="e">
        <f>+'8_MP'!#REF!+('8_MP'!#REF!*75%)</f>
        <v>#REF!</v>
      </c>
      <c r="D70" s="319" t="e">
        <f>+'8_MP'!#REF!*25%+'8_MP'!#REF!*75%</f>
        <v>#REF!</v>
      </c>
      <c r="E70" s="319" t="e">
        <f>+('8_MP'!#REF!*25%)+('8_MP'!#REF!*75%)</f>
        <v>#REF!</v>
      </c>
      <c r="F70" s="319" t="e">
        <f>+'8_MP'!#REF!*25%+'8_MP'!#REF!*75%</f>
        <v>#REF!</v>
      </c>
      <c r="G70" s="319" t="e">
        <f>+'8_MP'!#REF!*25%+'8_MP'!#REF!*75%</f>
        <v>#REF!</v>
      </c>
      <c r="H70" s="319" t="e">
        <f>+'8_MP'!#REF!*25%+'8_MP'!#REF!</f>
        <v>#REF!</v>
      </c>
      <c r="I70" s="319" t="e">
        <f t="shared" si="9"/>
        <v>#REF!</v>
      </c>
      <c r="J70" s="339"/>
      <c r="K70" s="319" t="e">
        <f>+'8_MP'!#REF!+('8_MP'!#REF!*75%)</f>
        <v>#REF!</v>
      </c>
      <c r="L70" s="319" t="e">
        <f>+'8_MP'!#REF!*25%+'8_MP'!#REF!*75%</f>
        <v>#REF!</v>
      </c>
      <c r="M70" s="319" t="e">
        <f>+'8_MP'!#REF!*25%+'8_MP'!#REF!*75%</f>
        <v>#REF!</v>
      </c>
      <c r="N70" s="319" t="e">
        <f>+'8_MP'!#REF!*25%+'8_MP'!#REF!*75%</f>
        <v>#REF!</v>
      </c>
      <c r="O70" s="319" t="e">
        <f>+'8_MP'!#REF!*25%+'8_MP'!#REF!*75%</f>
        <v>#REF!</v>
      </c>
      <c r="P70" s="319" t="e">
        <f>+'8_MP'!#REF!*25%+'8_MP'!#REF!</f>
        <v>#REF!</v>
      </c>
      <c r="Q70" s="319" t="e">
        <f t="shared" si="10"/>
        <v>#REF!</v>
      </c>
      <c r="R70" s="339" t="e">
        <f>+'8_MP'!#REF!-'9.1 PFM_APry'!Q70</f>
        <v>#REF!</v>
      </c>
      <c r="S70" s="319" t="e">
        <f t="shared" si="11"/>
        <v>#REF!</v>
      </c>
      <c r="T70" s="319" t="e">
        <f t="shared" si="12"/>
        <v>#REF!</v>
      </c>
      <c r="U70" s="319" t="e">
        <f t="shared" si="13"/>
        <v>#REF!</v>
      </c>
      <c r="V70" s="319" t="e">
        <f t="shared" si="14"/>
        <v>#REF!</v>
      </c>
      <c r="W70" s="319" t="e">
        <f t="shared" si="15"/>
        <v>#REF!</v>
      </c>
      <c r="X70" s="319" t="e">
        <f t="shared" si="16"/>
        <v>#REF!</v>
      </c>
      <c r="Y70" s="319" t="e">
        <f t="shared" si="17"/>
        <v>#REF!</v>
      </c>
      <c r="Z70" s="339" t="e">
        <f>+'8_MP'!#REF!-'9.1 PFM_APry'!Y70</f>
        <v>#REF!</v>
      </c>
    </row>
    <row r="71" spans="1:26" ht="14.25" customHeight="1" outlineLevel="1" x14ac:dyDescent="0.35">
      <c r="A71" s="325" t="e">
        <v>#VALUE!</v>
      </c>
      <c r="B71" s="94" t="e">
        <v>#VALUE!</v>
      </c>
      <c r="C71" s="319" t="e">
        <f>+'8_MP'!#REF!+('8_MP'!#REF!*75%)</f>
        <v>#REF!</v>
      </c>
      <c r="D71" s="319" t="e">
        <f>+'8_MP'!#REF!*25%+'8_MP'!#REF!*75%</f>
        <v>#REF!</v>
      </c>
      <c r="E71" s="319" t="e">
        <f>+('8_MP'!#REF!*25%)+('8_MP'!#REF!*75%)</f>
        <v>#REF!</v>
      </c>
      <c r="F71" s="319" t="e">
        <f>+'8_MP'!#REF!*25%+'8_MP'!#REF!*75%</f>
        <v>#REF!</v>
      </c>
      <c r="G71" s="319" t="e">
        <f>+'8_MP'!#REF!*25%+'8_MP'!#REF!*75%</f>
        <v>#REF!</v>
      </c>
      <c r="H71" s="319" t="e">
        <f>+'8_MP'!#REF!*25%+'8_MP'!#REF!</f>
        <v>#REF!</v>
      </c>
      <c r="I71" s="319" t="e">
        <f t="shared" si="9"/>
        <v>#REF!</v>
      </c>
      <c r="J71" s="339"/>
      <c r="K71" s="319" t="e">
        <f>+'8_MP'!#REF!+('8_MP'!#REF!*75%)</f>
        <v>#REF!</v>
      </c>
      <c r="L71" s="319" t="e">
        <f>+'8_MP'!#REF!*25%+'8_MP'!#REF!*75%</f>
        <v>#REF!</v>
      </c>
      <c r="M71" s="319" t="e">
        <f>+'8_MP'!#REF!*25%+'8_MP'!#REF!*75%</f>
        <v>#REF!</v>
      </c>
      <c r="N71" s="319" t="e">
        <f>+'8_MP'!#REF!*25%+'8_MP'!#REF!*75%</f>
        <v>#REF!</v>
      </c>
      <c r="O71" s="319" t="e">
        <f>+'8_MP'!#REF!*25%+'8_MP'!#REF!*75%</f>
        <v>#REF!</v>
      </c>
      <c r="P71" s="319" t="e">
        <f>+'8_MP'!#REF!*25%+'8_MP'!#REF!</f>
        <v>#REF!</v>
      </c>
      <c r="Q71" s="319" t="e">
        <f t="shared" si="10"/>
        <v>#REF!</v>
      </c>
      <c r="R71" s="339" t="e">
        <f>+'8_MP'!#REF!-'9.1 PFM_APry'!Q71</f>
        <v>#REF!</v>
      </c>
      <c r="S71" s="319" t="e">
        <f t="shared" si="11"/>
        <v>#REF!</v>
      </c>
      <c r="T71" s="319" t="e">
        <f t="shared" si="12"/>
        <v>#REF!</v>
      </c>
      <c r="U71" s="319" t="e">
        <f t="shared" si="13"/>
        <v>#REF!</v>
      </c>
      <c r="V71" s="319" t="e">
        <f t="shared" si="14"/>
        <v>#REF!</v>
      </c>
      <c r="W71" s="319" t="e">
        <f t="shared" si="15"/>
        <v>#REF!</v>
      </c>
      <c r="X71" s="319" t="e">
        <f t="shared" si="16"/>
        <v>#REF!</v>
      </c>
      <c r="Y71" s="319" t="e">
        <f t="shared" si="17"/>
        <v>#REF!</v>
      </c>
      <c r="Z71" s="339" t="e">
        <f>+'8_MP'!#REF!-'9.1 PFM_APry'!Y71</f>
        <v>#REF!</v>
      </c>
    </row>
    <row r="72" spans="1:26" ht="14.25" customHeight="1" outlineLevel="1" x14ac:dyDescent="0.35">
      <c r="A72" s="325" t="e">
        <v>#VALUE!</v>
      </c>
      <c r="B72" s="94" t="e">
        <v>#VALUE!</v>
      </c>
      <c r="C72" s="319" t="e">
        <f>+'8_MP'!#REF!+('8_MP'!#REF!*75%)</f>
        <v>#REF!</v>
      </c>
      <c r="D72" s="319" t="e">
        <f>+'8_MP'!#REF!*25%+'8_MP'!#REF!*75%</f>
        <v>#REF!</v>
      </c>
      <c r="E72" s="319" t="e">
        <f>+('8_MP'!#REF!*25%)+('8_MP'!#REF!*75%)</f>
        <v>#REF!</v>
      </c>
      <c r="F72" s="319" t="e">
        <f>+'8_MP'!#REF!*25%+'8_MP'!#REF!*75%</f>
        <v>#REF!</v>
      </c>
      <c r="G72" s="319" t="e">
        <f>+'8_MP'!#REF!*25%+'8_MP'!#REF!*75%</f>
        <v>#REF!</v>
      </c>
      <c r="H72" s="319" t="e">
        <f>+'8_MP'!#REF!*25%+'8_MP'!#REF!</f>
        <v>#REF!</v>
      </c>
      <c r="I72" s="319" t="e">
        <f t="shared" si="9"/>
        <v>#REF!</v>
      </c>
      <c r="J72" s="339"/>
      <c r="K72" s="319" t="e">
        <f>+'8_MP'!#REF!+('8_MP'!#REF!*75%)</f>
        <v>#REF!</v>
      </c>
      <c r="L72" s="319" t="e">
        <f>+'8_MP'!#REF!*25%+'8_MP'!#REF!*75%</f>
        <v>#REF!</v>
      </c>
      <c r="M72" s="319" t="e">
        <f>+'8_MP'!#REF!*25%+'8_MP'!#REF!*75%</f>
        <v>#REF!</v>
      </c>
      <c r="N72" s="319" t="e">
        <f>+'8_MP'!#REF!*25%+'8_MP'!#REF!*75%</f>
        <v>#REF!</v>
      </c>
      <c r="O72" s="319" t="e">
        <f>+'8_MP'!#REF!*25%+'8_MP'!#REF!*75%</f>
        <v>#REF!</v>
      </c>
      <c r="P72" s="319" t="e">
        <f>+'8_MP'!#REF!*25%+'8_MP'!#REF!</f>
        <v>#REF!</v>
      </c>
      <c r="Q72" s="319" t="e">
        <f t="shared" si="10"/>
        <v>#REF!</v>
      </c>
      <c r="R72" s="339" t="e">
        <f>+'8_MP'!#REF!-'9.1 PFM_APry'!Q72</f>
        <v>#REF!</v>
      </c>
      <c r="S72" s="319" t="e">
        <f t="shared" si="11"/>
        <v>#REF!</v>
      </c>
      <c r="T72" s="319" t="e">
        <f t="shared" si="12"/>
        <v>#REF!</v>
      </c>
      <c r="U72" s="319" t="e">
        <f t="shared" si="13"/>
        <v>#REF!</v>
      </c>
      <c r="V72" s="319" t="e">
        <f t="shared" si="14"/>
        <v>#REF!</v>
      </c>
      <c r="W72" s="319" t="e">
        <f t="shared" si="15"/>
        <v>#REF!</v>
      </c>
      <c r="X72" s="319" t="e">
        <f t="shared" si="16"/>
        <v>#REF!</v>
      </c>
      <c r="Y72" s="319" t="e">
        <f t="shared" si="17"/>
        <v>#REF!</v>
      </c>
      <c r="Z72" s="339" t="e">
        <f>+'8_MP'!#REF!-'9.1 PFM_APry'!Y72</f>
        <v>#REF!</v>
      </c>
    </row>
    <row r="73" spans="1:26" ht="14.25" customHeight="1" outlineLevel="1" x14ac:dyDescent="0.35">
      <c r="A73" s="325" t="e">
        <v>#VALUE!</v>
      </c>
      <c r="B73" s="94" t="e">
        <v>#VALUE!</v>
      </c>
      <c r="C73" s="319" t="e">
        <f>+'8_MP'!#REF!+('8_MP'!#REF!*75%)</f>
        <v>#REF!</v>
      </c>
      <c r="D73" s="319" t="e">
        <f>+'8_MP'!#REF!*25%+'8_MP'!#REF!*75%</f>
        <v>#REF!</v>
      </c>
      <c r="E73" s="319" t="e">
        <f>+('8_MP'!#REF!*25%)+('8_MP'!#REF!*75%)</f>
        <v>#REF!</v>
      </c>
      <c r="F73" s="319" t="e">
        <f>+'8_MP'!#REF!*25%+'8_MP'!#REF!*75%</f>
        <v>#REF!</v>
      </c>
      <c r="G73" s="319" t="e">
        <f>+'8_MP'!#REF!*25%+'8_MP'!#REF!*75%</f>
        <v>#REF!</v>
      </c>
      <c r="H73" s="319" t="e">
        <f>+'8_MP'!#REF!*25%+'8_MP'!#REF!</f>
        <v>#REF!</v>
      </c>
      <c r="I73" s="319" t="e">
        <f t="shared" si="9"/>
        <v>#REF!</v>
      </c>
      <c r="J73" s="339"/>
      <c r="K73" s="319" t="e">
        <f>+'8_MP'!#REF!+('8_MP'!#REF!*75%)</f>
        <v>#REF!</v>
      </c>
      <c r="L73" s="319" t="e">
        <f>+'8_MP'!#REF!*25%+'8_MP'!#REF!*75%</f>
        <v>#REF!</v>
      </c>
      <c r="M73" s="319" t="e">
        <f>+'8_MP'!#REF!*25%+'8_MP'!#REF!*75%</f>
        <v>#REF!</v>
      </c>
      <c r="N73" s="319" t="e">
        <f>+'8_MP'!#REF!*25%+'8_MP'!#REF!*75%</f>
        <v>#REF!</v>
      </c>
      <c r="O73" s="319" t="e">
        <f>+'8_MP'!#REF!*25%+'8_MP'!#REF!*75%</f>
        <v>#REF!</v>
      </c>
      <c r="P73" s="319" t="e">
        <f>+'8_MP'!#REF!*25%+'8_MP'!#REF!</f>
        <v>#REF!</v>
      </c>
      <c r="Q73" s="319" t="e">
        <f t="shared" si="10"/>
        <v>#REF!</v>
      </c>
      <c r="R73" s="339" t="e">
        <f>+'8_MP'!#REF!-'9.1 PFM_APry'!Q73</f>
        <v>#REF!</v>
      </c>
      <c r="S73" s="319" t="e">
        <f t="shared" si="11"/>
        <v>#REF!</v>
      </c>
      <c r="T73" s="319" t="e">
        <f t="shared" si="12"/>
        <v>#REF!</v>
      </c>
      <c r="U73" s="319" t="e">
        <f t="shared" si="13"/>
        <v>#REF!</v>
      </c>
      <c r="V73" s="319" t="e">
        <f t="shared" si="14"/>
        <v>#REF!</v>
      </c>
      <c r="W73" s="319" t="e">
        <f t="shared" si="15"/>
        <v>#REF!</v>
      </c>
      <c r="X73" s="319" t="e">
        <f t="shared" si="16"/>
        <v>#REF!</v>
      </c>
      <c r="Y73" s="319" t="e">
        <f t="shared" si="17"/>
        <v>#REF!</v>
      </c>
      <c r="Z73" s="339" t="e">
        <f>+'8_MP'!#REF!-'9.1 PFM_APry'!Y73</f>
        <v>#REF!</v>
      </c>
    </row>
    <row r="74" spans="1:26" ht="14.25" customHeight="1" outlineLevel="1" x14ac:dyDescent="0.35">
      <c r="A74" s="325" t="e">
        <v>#VALUE!</v>
      </c>
      <c r="B74" s="94" t="e">
        <v>#VALUE!</v>
      </c>
      <c r="C74" s="319" t="e">
        <f>+'8_MP'!#REF!+('8_MP'!#REF!*75%)</f>
        <v>#REF!</v>
      </c>
      <c r="D74" s="319" t="e">
        <f>+'8_MP'!#REF!*25%+'8_MP'!#REF!*75%</f>
        <v>#REF!</v>
      </c>
      <c r="E74" s="319" t="e">
        <f>+('8_MP'!#REF!*25%)+('8_MP'!#REF!*75%)</f>
        <v>#REF!</v>
      </c>
      <c r="F74" s="319" t="e">
        <f>+'8_MP'!#REF!*25%+'8_MP'!#REF!*75%</f>
        <v>#REF!</v>
      </c>
      <c r="G74" s="319" t="e">
        <f>+'8_MP'!#REF!*25%+'8_MP'!#REF!*75%</f>
        <v>#REF!</v>
      </c>
      <c r="H74" s="319" t="e">
        <f>+'8_MP'!#REF!*25%+'8_MP'!#REF!</f>
        <v>#REF!</v>
      </c>
      <c r="I74" s="319" t="e">
        <f t="shared" si="9"/>
        <v>#REF!</v>
      </c>
      <c r="J74" s="339"/>
      <c r="K74" s="319" t="e">
        <f>+'8_MP'!#REF!+('8_MP'!#REF!*75%)</f>
        <v>#REF!</v>
      </c>
      <c r="L74" s="319" t="e">
        <f>+'8_MP'!#REF!*25%+'8_MP'!#REF!*75%</f>
        <v>#REF!</v>
      </c>
      <c r="M74" s="319" t="e">
        <f>+'8_MP'!#REF!*25%+'8_MP'!#REF!*75%</f>
        <v>#REF!</v>
      </c>
      <c r="N74" s="319" t="e">
        <f>+'8_MP'!#REF!*25%+'8_MP'!#REF!*75%</f>
        <v>#REF!</v>
      </c>
      <c r="O74" s="319" t="e">
        <f>+'8_MP'!#REF!*25%+'8_MP'!#REF!*75%</f>
        <v>#REF!</v>
      </c>
      <c r="P74" s="319" t="e">
        <f>+'8_MP'!#REF!*25%+'8_MP'!#REF!</f>
        <v>#REF!</v>
      </c>
      <c r="Q74" s="319" t="e">
        <f t="shared" si="10"/>
        <v>#REF!</v>
      </c>
      <c r="R74" s="339" t="e">
        <f>+'8_MP'!#REF!-'9.1 PFM_APry'!Q74</f>
        <v>#REF!</v>
      </c>
      <c r="S74" s="319" t="e">
        <f t="shared" si="11"/>
        <v>#REF!</v>
      </c>
      <c r="T74" s="319" t="e">
        <f t="shared" si="12"/>
        <v>#REF!</v>
      </c>
      <c r="U74" s="319" t="e">
        <f t="shared" si="13"/>
        <v>#REF!</v>
      </c>
      <c r="V74" s="319" t="e">
        <f t="shared" si="14"/>
        <v>#REF!</v>
      </c>
      <c r="W74" s="319" t="e">
        <f t="shared" si="15"/>
        <v>#REF!</v>
      </c>
      <c r="X74" s="319" t="e">
        <f t="shared" si="16"/>
        <v>#REF!</v>
      </c>
      <c r="Y74" s="319" t="e">
        <f t="shared" si="17"/>
        <v>#REF!</v>
      </c>
      <c r="Z74" s="339" t="e">
        <f>+'8_MP'!#REF!-'9.1 PFM_APry'!Y74</f>
        <v>#REF!</v>
      </c>
    </row>
    <row r="75" spans="1:26" ht="14.25" customHeight="1" outlineLevel="1" x14ac:dyDescent="0.35">
      <c r="A75" s="325" t="e">
        <v>#VALUE!</v>
      </c>
      <c r="B75" s="94" t="e">
        <v>#VALUE!</v>
      </c>
      <c r="C75" s="319" t="e">
        <f>+'8_MP'!#REF!+('8_MP'!#REF!*75%)</f>
        <v>#REF!</v>
      </c>
      <c r="D75" s="319" t="e">
        <f>+'8_MP'!#REF!*25%+'8_MP'!#REF!*75%</f>
        <v>#REF!</v>
      </c>
      <c r="E75" s="319" t="e">
        <f>+('8_MP'!#REF!*25%)+('8_MP'!#REF!*75%)</f>
        <v>#REF!</v>
      </c>
      <c r="F75" s="319" t="e">
        <f>+'8_MP'!#REF!*25%+'8_MP'!#REF!*75%</f>
        <v>#REF!</v>
      </c>
      <c r="G75" s="319" t="e">
        <f>+'8_MP'!#REF!*25%+'8_MP'!#REF!*75%</f>
        <v>#REF!</v>
      </c>
      <c r="H75" s="319" t="e">
        <f>+'8_MP'!#REF!*25%+'8_MP'!#REF!</f>
        <v>#REF!</v>
      </c>
      <c r="I75" s="319" t="e">
        <f t="shared" si="9"/>
        <v>#REF!</v>
      </c>
      <c r="J75" s="339"/>
      <c r="K75" s="319" t="e">
        <f>+'8_MP'!#REF!+('8_MP'!#REF!*75%)</f>
        <v>#REF!</v>
      </c>
      <c r="L75" s="319" t="e">
        <f>+'8_MP'!#REF!*25%+'8_MP'!#REF!*75%</f>
        <v>#REF!</v>
      </c>
      <c r="M75" s="319" t="e">
        <f>+'8_MP'!#REF!*25%+'8_MP'!#REF!*75%</f>
        <v>#REF!</v>
      </c>
      <c r="N75" s="319" t="e">
        <f>+'8_MP'!#REF!*25%+'8_MP'!#REF!*75%</f>
        <v>#REF!</v>
      </c>
      <c r="O75" s="319" t="e">
        <f>+'8_MP'!#REF!*25%+'8_MP'!#REF!*75%</f>
        <v>#REF!</v>
      </c>
      <c r="P75" s="319" t="e">
        <f>+'8_MP'!#REF!*25%+'8_MP'!#REF!</f>
        <v>#REF!</v>
      </c>
      <c r="Q75" s="319" t="e">
        <f t="shared" si="10"/>
        <v>#REF!</v>
      </c>
      <c r="R75" s="339" t="e">
        <f>+'8_MP'!#REF!-'9.1 PFM_APry'!Q75</f>
        <v>#REF!</v>
      </c>
      <c r="S75" s="319" t="e">
        <f t="shared" si="11"/>
        <v>#REF!</v>
      </c>
      <c r="T75" s="319" t="e">
        <f t="shared" si="12"/>
        <v>#REF!</v>
      </c>
      <c r="U75" s="319" t="e">
        <f t="shared" si="13"/>
        <v>#REF!</v>
      </c>
      <c r="V75" s="319" t="e">
        <f t="shared" si="14"/>
        <v>#REF!</v>
      </c>
      <c r="W75" s="319" t="e">
        <f t="shared" si="15"/>
        <v>#REF!</v>
      </c>
      <c r="X75" s="319" t="e">
        <f t="shared" si="16"/>
        <v>#REF!</v>
      </c>
      <c r="Y75" s="319" t="e">
        <f t="shared" si="17"/>
        <v>#REF!</v>
      </c>
      <c r="Z75" s="339" t="e">
        <f>+'8_MP'!#REF!-'9.1 PFM_APry'!Y75</f>
        <v>#REF!</v>
      </c>
    </row>
    <row r="76" spans="1:26" ht="14.25" customHeight="1" x14ac:dyDescent="0.35">
      <c r="A76" s="85" t="e">
        <v>#VALUE!</v>
      </c>
      <c r="B76" s="111" t="e">
        <v>#VALUE!</v>
      </c>
      <c r="C76" s="86" t="e">
        <f>+'8_MP'!#REF!+('8_MP'!#REF!*75%)</f>
        <v>#REF!</v>
      </c>
      <c r="D76" s="86" t="e">
        <f>+'8_MP'!#REF!*25%+'8_MP'!#REF!*75%</f>
        <v>#REF!</v>
      </c>
      <c r="E76" s="86" t="e">
        <f>+('8_MP'!#REF!*25%)+('8_MP'!#REF!*75%)</f>
        <v>#REF!</v>
      </c>
      <c r="F76" s="86" t="e">
        <f>+'8_MP'!#REF!*25%+'8_MP'!#REF!*75%</f>
        <v>#REF!</v>
      </c>
      <c r="G76" s="86" t="e">
        <f>+'8_MP'!#REF!*25%+'8_MP'!#REF!*75%</f>
        <v>#REF!</v>
      </c>
      <c r="H76" s="86" t="e">
        <f>+'8_MP'!#REF!*25%+'8_MP'!#REF!</f>
        <v>#REF!</v>
      </c>
      <c r="I76" s="86" t="e">
        <f t="shared" si="9"/>
        <v>#REF!</v>
      </c>
      <c r="J76" s="339"/>
      <c r="K76" s="86" t="e">
        <f>+'8_MP'!#REF!+('8_MP'!#REF!*75%)</f>
        <v>#REF!</v>
      </c>
      <c r="L76" s="86" t="e">
        <f>+'8_MP'!#REF!*25%+'8_MP'!#REF!*75%</f>
        <v>#REF!</v>
      </c>
      <c r="M76" s="86" t="e">
        <f>+'8_MP'!#REF!*25%+'8_MP'!#REF!*75%</f>
        <v>#REF!</v>
      </c>
      <c r="N76" s="86" t="e">
        <f>+'8_MP'!#REF!*25%+'8_MP'!#REF!*75%</f>
        <v>#REF!</v>
      </c>
      <c r="O76" s="86" t="e">
        <f>+'8_MP'!#REF!*25%+'8_MP'!#REF!*75%</f>
        <v>#REF!</v>
      </c>
      <c r="P76" s="86" t="e">
        <f>+'8_MP'!#REF!*25%+'8_MP'!#REF!</f>
        <v>#REF!</v>
      </c>
      <c r="Q76" s="86" t="e">
        <f t="shared" si="10"/>
        <v>#REF!</v>
      </c>
      <c r="R76" s="339" t="e">
        <f>+'8_MP'!#REF!-'9.1 PFM_APry'!Q76</f>
        <v>#REF!</v>
      </c>
      <c r="S76" s="86" t="e">
        <f t="shared" si="11"/>
        <v>#REF!</v>
      </c>
      <c r="T76" s="86" t="e">
        <f t="shared" si="12"/>
        <v>#REF!</v>
      </c>
      <c r="U76" s="86" t="e">
        <f t="shared" si="13"/>
        <v>#REF!</v>
      </c>
      <c r="V76" s="86" t="e">
        <f t="shared" si="14"/>
        <v>#REF!</v>
      </c>
      <c r="W76" s="86" t="e">
        <f t="shared" si="15"/>
        <v>#REF!</v>
      </c>
      <c r="X76" s="86" t="e">
        <f t="shared" si="16"/>
        <v>#REF!</v>
      </c>
      <c r="Y76" s="86" t="e">
        <f t="shared" si="17"/>
        <v>#REF!</v>
      </c>
      <c r="Z76" s="339" t="e">
        <f>+'8_MP'!#REF!-'9.1 PFM_APry'!Y76</f>
        <v>#REF!</v>
      </c>
    </row>
    <row r="77" spans="1:26" ht="14.25" customHeight="1" outlineLevel="1" x14ac:dyDescent="0.35">
      <c r="A77" s="120" t="e">
        <v>#VALUE!</v>
      </c>
      <c r="B77" s="130" t="e">
        <v>#VALUE!</v>
      </c>
      <c r="C77" s="319" t="e">
        <f>+'8_MP'!#REF!+('8_MP'!#REF!*75%)</f>
        <v>#REF!</v>
      </c>
      <c r="D77" s="319" t="e">
        <f>+'8_MP'!#REF!*25%+'8_MP'!#REF!*75%</f>
        <v>#REF!</v>
      </c>
      <c r="E77" s="319" t="e">
        <f>+('8_MP'!#REF!*25%)+('8_MP'!#REF!*75%)</f>
        <v>#REF!</v>
      </c>
      <c r="F77" s="319" t="e">
        <f>+'8_MP'!#REF!*25%+'8_MP'!#REF!*75%</f>
        <v>#REF!</v>
      </c>
      <c r="G77" s="319" t="e">
        <f>+'8_MP'!#REF!*25%+'8_MP'!#REF!*75%</f>
        <v>#REF!</v>
      </c>
      <c r="H77" s="319" t="e">
        <f>+'8_MP'!#REF!*25%+'8_MP'!#REF!</f>
        <v>#REF!</v>
      </c>
      <c r="I77" s="319" t="e">
        <f t="shared" si="9"/>
        <v>#REF!</v>
      </c>
      <c r="J77" s="339"/>
      <c r="K77" s="319" t="e">
        <f>+'8_MP'!#REF!+('8_MP'!#REF!*75%)</f>
        <v>#REF!</v>
      </c>
      <c r="L77" s="319" t="e">
        <f>+'8_MP'!#REF!*25%+'8_MP'!#REF!*75%</f>
        <v>#REF!</v>
      </c>
      <c r="M77" s="319" t="e">
        <f>+'8_MP'!#REF!*25%+'8_MP'!#REF!*75%</f>
        <v>#REF!</v>
      </c>
      <c r="N77" s="319" t="e">
        <f>+'8_MP'!#REF!*25%+'8_MP'!#REF!*75%</f>
        <v>#REF!</v>
      </c>
      <c r="O77" s="319" t="e">
        <f>+'8_MP'!#REF!*25%+'8_MP'!#REF!*75%</f>
        <v>#REF!</v>
      </c>
      <c r="P77" s="319" t="e">
        <f>+'8_MP'!#REF!*25%+'8_MP'!#REF!</f>
        <v>#REF!</v>
      </c>
      <c r="Q77" s="319" t="e">
        <f t="shared" si="10"/>
        <v>#REF!</v>
      </c>
      <c r="R77" s="339" t="e">
        <f>+'8_MP'!#REF!-'9.1 PFM_APry'!Q77</f>
        <v>#REF!</v>
      </c>
      <c r="S77" s="319" t="e">
        <f t="shared" si="11"/>
        <v>#REF!</v>
      </c>
      <c r="T77" s="319" t="e">
        <f t="shared" si="12"/>
        <v>#REF!</v>
      </c>
      <c r="U77" s="319" t="e">
        <f t="shared" si="13"/>
        <v>#REF!</v>
      </c>
      <c r="V77" s="319" t="e">
        <f t="shared" si="14"/>
        <v>#REF!</v>
      </c>
      <c r="W77" s="319" t="e">
        <f t="shared" si="15"/>
        <v>#REF!</v>
      </c>
      <c r="X77" s="319" t="e">
        <f t="shared" si="16"/>
        <v>#REF!</v>
      </c>
      <c r="Y77" s="319" t="e">
        <f t="shared" si="17"/>
        <v>#REF!</v>
      </c>
      <c r="Z77" s="339" t="e">
        <f>+'8_MP'!#REF!-'9.1 PFM_APry'!Y77</f>
        <v>#REF!</v>
      </c>
    </row>
    <row r="78" spans="1:26" ht="14.25" customHeight="1" outlineLevel="1" x14ac:dyDescent="0.35">
      <c r="A78" s="120" t="e">
        <v>#VALUE!</v>
      </c>
      <c r="B78" s="91" t="e">
        <v>#VALUE!</v>
      </c>
      <c r="C78" s="319" t="e">
        <f>+'8_MP'!#REF!+('8_MP'!#REF!*75%)</f>
        <v>#REF!</v>
      </c>
      <c r="D78" s="319" t="e">
        <f>+'8_MP'!#REF!*25%+'8_MP'!#REF!*75%</f>
        <v>#REF!</v>
      </c>
      <c r="E78" s="319" t="e">
        <f>+('8_MP'!#REF!*25%)+('8_MP'!#REF!*75%)</f>
        <v>#REF!</v>
      </c>
      <c r="F78" s="319" t="e">
        <f>+'8_MP'!#REF!*25%+'8_MP'!#REF!*75%</f>
        <v>#REF!</v>
      </c>
      <c r="G78" s="319" t="e">
        <f>+'8_MP'!#REF!*25%+'8_MP'!#REF!*75%</f>
        <v>#REF!</v>
      </c>
      <c r="H78" s="319" t="e">
        <f>+'8_MP'!#REF!*25%+'8_MP'!#REF!</f>
        <v>#REF!</v>
      </c>
      <c r="I78" s="319" t="e">
        <f t="shared" si="9"/>
        <v>#REF!</v>
      </c>
      <c r="J78" s="339"/>
      <c r="K78" s="319" t="e">
        <f>+'8_MP'!#REF!+('8_MP'!#REF!*75%)</f>
        <v>#REF!</v>
      </c>
      <c r="L78" s="319" t="e">
        <f>+'8_MP'!#REF!*25%+'8_MP'!#REF!*75%</f>
        <v>#REF!</v>
      </c>
      <c r="M78" s="319" t="e">
        <f>+'8_MP'!#REF!*25%+'8_MP'!#REF!*75%</f>
        <v>#REF!</v>
      </c>
      <c r="N78" s="319" t="e">
        <f>+'8_MP'!#REF!*25%+'8_MP'!#REF!*75%</f>
        <v>#REF!</v>
      </c>
      <c r="O78" s="319" t="e">
        <f>+'8_MP'!#REF!*25%+'8_MP'!#REF!*75%</f>
        <v>#REF!</v>
      </c>
      <c r="P78" s="319" t="e">
        <f>+'8_MP'!#REF!*25%+'8_MP'!#REF!</f>
        <v>#REF!</v>
      </c>
      <c r="Q78" s="319" t="e">
        <f t="shared" si="10"/>
        <v>#REF!</v>
      </c>
      <c r="R78" s="339" t="e">
        <f>+'8_MP'!#REF!-'9.1 PFM_APry'!Q78</f>
        <v>#REF!</v>
      </c>
      <c r="S78" s="319" t="e">
        <f t="shared" si="11"/>
        <v>#REF!</v>
      </c>
      <c r="T78" s="319" t="e">
        <f t="shared" si="12"/>
        <v>#REF!</v>
      </c>
      <c r="U78" s="319" t="e">
        <f t="shared" si="13"/>
        <v>#REF!</v>
      </c>
      <c r="V78" s="319" t="e">
        <f t="shared" si="14"/>
        <v>#REF!</v>
      </c>
      <c r="W78" s="319" t="e">
        <f t="shared" si="15"/>
        <v>#REF!</v>
      </c>
      <c r="X78" s="319" t="e">
        <f t="shared" si="16"/>
        <v>#REF!</v>
      </c>
      <c r="Y78" s="319" t="e">
        <f t="shared" si="17"/>
        <v>#REF!</v>
      </c>
      <c r="Z78" s="339" t="e">
        <f>+'8_MP'!#REF!-'9.1 PFM_APry'!Y78</f>
        <v>#REF!</v>
      </c>
    </row>
    <row r="79" spans="1:26" ht="14.25" customHeight="1" outlineLevel="1" x14ac:dyDescent="0.35">
      <c r="A79" s="120" t="e">
        <v>#VALUE!</v>
      </c>
      <c r="B79" s="91" t="e">
        <v>#VALUE!</v>
      </c>
      <c r="C79" s="319" t="e">
        <f>+'8_MP'!#REF!+('8_MP'!#REF!*75%)</f>
        <v>#REF!</v>
      </c>
      <c r="D79" s="319" t="e">
        <f>+'8_MP'!#REF!*25%+'8_MP'!#REF!*75%</f>
        <v>#REF!</v>
      </c>
      <c r="E79" s="319" t="e">
        <f>+('8_MP'!#REF!*25%)+('8_MP'!#REF!*75%)</f>
        <v>#REF!</v>
      </c>
      <c r="F79" s="319" t="e">
        <f>+'8_MP'!#REF!*25%+'8_MP'!#REF!*75%</f>
        <v>#REF!</v>
      </c>
      <c r="G79" s="319" t="e">
        <f>+'8_MP'!#REF!*25%+'8_MP'!#REF!*75%</f>
        <v>#REF!</v>
      </c>
      <c r="H79" s="319" t="e">
        <f>+'8_MP'!#REF!*25%+'8_MP'!#REF!</f>
        <v>#REF!</v>
      </c>
      <c r="I79" s="319" t="e">
        <f t="shared" si="9"/>
        <v>#REF!</v>
      </c>
      <c r="J79" s="339"/>
      <c r="K79" s="319" t="e">
        <f>+'8_MP'!#REF!+('8_MP'!#REF!*75%)</f>
        <v>#REF!</v>
      </c>
      <c r="L79" s="319" t="e">
        <f>+'8_MP'!#REF!*25%+'8_MP'!#REF!*75%</f>
        <v>#REF!</v>
      </c>
      <c r="M79" s="319" t="e">
        <f>+'8_MP'!#REF!*25%+'8_MP'!#REF!*75%</f>
        <v>#REF!</v>
      </c>
      <c r="N79" s="319" t="e">
        <f>+'8_MP'!#REF!*25%+'8_MP'!#REF!*75%</f>
        <v>#REF!</v>
      </c>
      <c r="O79" s="319" t="e">
        <f>+'8_MP'!#REF!*25%+'8_MP'!#REF!*75%</f>
        <v>#REF!</v>
      </c>
      <c r="P79" s="319" t="e">
        <f>+'8_MP'!#REF!*25%+'8_MP'!#REF!</f>
        <v>#REF!</v>
      </c>
      <c r="Q79" s="319" t="e">
        <f t="shared" si="10"/>
        <v>#REF!</v>
      </c>
      <c r="R79" s="339" t="e">
        <f>+'8_MP'!#REF!-'9.1 PFM_APry'!Q79</f>
        <v>#REF!</v>
      </c>
      <c r="S79" s="319" t="e">
        <f t="shared" si="11"/>
        <v>#REF!</v>
      </c>
      <c r="T79" s="319" t="e">
        <f t="shared" si="12"/>
        <v>#REF!</v>
      </c>
      <c r="U79" s="319" t="e">
        <f t="shared" si="13"/>
        <v>#REF!</v>
      </c>
      <c r="V79" s="319" t="e">
        <f t="shared" si="14"/>
        <v>#REF!</v>
      </c>
      <c r="W79" s="319" t="e">
        <f t="shared" si="15"/>
        <v>#REF!</v>
      </c>
      <c r="X79" s="319" t="e">
        <f t="shared" si="16"/>
        <v>#REF!</v>
      </c>
      <c r="Y79" s="319" t="e">
        <f t="shared" si="17"/>
        <v>#REF!</v>
      </c>
      <c r="Z79" s="339" t="e">
        <f>+'8_MP'!#REF!-'9.1 PFM_APry'!Y79</f>
        <v>#REF!</v>
      </c>
    </row>
    <row r="80" spans="1:26" ht="14.25" customHeight="1" outlineLevel="1" x14ac:dyDescent="0.35">
      <c r="A80" s="120" t="e">
        <v>#VALUE!</v>
      </c>
      <c r="B80" s="91" t="e">
        <v>#VALUE!</v>
      </c>
      <c r="C80" s="319" t="e">
        <f>+'8_MP'!#REF!+('8_MP'!#REF!*75%)</f>
        <v>#REF!</v>
      </c>
      <c r="D80" s="319" t="e">
        <f>+'8_MP'!#REF!*25%+'8_MP'!#REF!*75%</f>
        <v>#REF!</v>
      </c>
      <c r="E80" s="319" t="e">
        <f>+('8_MP'!#REF!*25%)+('8_MP'!#REF!*75%)</f>
        <v>#REF!</v>
      </c>
      <c r="F80" s="319" t="e">
        <f>+'8_MP'!#REF!*25%+'8_MP'!#REF!*75%</f>
        <v>#REF!</v>
      </c>
      <c r="G80" s="319" t="e">
        <f>+'8_MP'!#REF!*25%+'8_MP'!#REF!*75%</f>
        <v>#REF!</v>
      </c>
      <c r="H80" s="319" t="e">
        <f>+'8_MP'!#REF!*25%+'8_MP'!#REF!</f>
        <v>#REF!</v>
      </c>
      <c r="I80" s="319" t="e">
        <f t="shared" si="9"/>
        <v>#REF!</v>
      </c>
      <c r="J80" s="339"/>
      <c r="K80" s="319" t="e">
        <f>+'8_MP'!#REF!+('8_MP'!#REF!*75%)</f>
        <v>#REF!</v>
      </c>
      <c r="L80" s="319" t="e">
        <f>+'8_MP'!#REF!*25%+'8_MP'!#REF!*75%</f>
        <v>#REF!</v>
      </c>
      <c r="M80" s="319" t="e">
        <f>+'8_MP'!#REF!*25%+'8_MP'!#REF!*75%</f>
        <v>#REF!</v>
      </c>
      <c r="N80" s="319" t="e">
        <f>+'8_MP'!#REF!*25%+'8_MP'!#REF!*75%</f>
        <v>#REF!</v>
      </c>
      <c r="O80" s="319" t="e">
        <f>+'8_MP'!#REF!*25%+'8_MP'!#REF!*75%</f>
        <v>#REF!</v>
      </c>
      <c r="P80" s="319" t="e">
        <f>+'8_MP'!#REF!*25%+'8_MP'!#REF!</f>
        <v>#REF!</v>
      </c>
      <c r="Q80" s="319" t="e">
        <f t="shared" si="10"/>
        <v>#REF!</v>
      </c>
      <c r="R80" s="339" t="e">
        <f>+'8_MP'!#REF!-'9.1 PFM_APry'!Q80</f>
        <v>#REF!</v>
      </c>
      <c r="S80" s="319" t="e">
        <f t="shared" si="11"/>
        <v>#REF!</v>
      </c>
      <c r="T80" s="319" t="e">
        <f t="shared" si="12"/>
        <v>#REF!</v>
      </c>
      <c r="U80" s="319" t="e">
        <f t="shared" si="13"/>
        <v>#REF!</v>
      </c>
      <c r="V80" s="319" t="e">
        <f t="shared" si="14"/>
        <v>#REF!</v>
      </c>
      <c r="W80" s="319" t="e">
        <f t="shared" si="15"/>
        <v>#REF!</v>
      </c>
      <c r="X80" s="319" t="e">
        <f t="shared" si="16"/>
        <v>#REF!</v>
      </c>
      <c r="Y80" s="319" t="e">
        <f t="shared" si="17"/>
        <v>#REF!</v>
      </c>
      <c r="Z80" s="339" t="e">
        <f>+'8_MP'!#REF!-'9.1 PFM_APry'!Y80</f>
        <v>#REF!</v>
      </c>
    </row>
    <row r="81" spans="1:26" ht="14.25" customHeight="1" outlineLevel="1" x14ac:dyDescent="0.35">
      <c r="A81" s="120" t="e">
        <v>#VALUE!</v>
      </c>
      <c r="B81" s="91" t="e">
        <v>#VALUE!</v>
      </c>
      <c r="C81" s="319" t="e">
        <f>+'8_MP'!#REF!+('8_MP'!#REF!*75%)</f>
        <v>#REF!</v>
      </c>
      <c r="D81" s="319" t="e">
        <f>+'8_MP'!#REF!*25%+'8_MP'!#REF!*75%</f>
        <v>#REF!</v>
      </c>
      <c r="E81" s="319" t="e">
        <f>+('8_MP'!#REF!*25%)+('8_MP'!#REF!*75%)</f>
        <v>#REF!</v>
      </c>
      <c r="F81" s="319" t="e">
        <f>+'8_MP'!#REF!*25%+'8_MP'!#REF!*75%</f>
        <v>#REF!</v>
      </c>
      <c r="G81" s="319" t="e">
        <f>+'8_MP'!#REF!*25%+'8_MP'!#REF!*75%</f>
        <v>#REF!</v>
      </c>
      <c r="H81" s="319" t="e">
        <f>+'8_MP'!#REF!*25%+'8_MP'!#REF!</f>
        <v>#REF!</v>
      </c>
      <c r="I81" s="319" t="e">
        <f t="shared" si="9"/>
        <v>#REF!</v>
      </c>
      <c r="J81" s="339"/>
      <c r="K81" s="319" t="e">
        <f>+'8_MP'!#REF!+('8_MP'!#REF!*75%)</f>
        <v>#REF!</v>
      </c>
      <c r="L81" s="319" t="e">
        <f>+'8_MP'!#REF!*25%+'8_MP'!#REF!*75%</f>
        <v>#REF!</v>
      </c>
      <c r="M81" s="319" t="e">
        <f>+'8_MP'!#REF!*25%+'8_MP'!#REF!*75%</f>
        <v>#REF!</v>
      </c>
      <c r="N81" s="319" t="e">
        <f>+'8_MP'!#REF!*25%+'8_MP'!#REF!*75%</f>
        <v>#REF!</v>
      </c>
      <c r="O81" s="319" t="e">
        <f>+'8_MP'!#REF!*25%+'8_MP'!#REF!*75%</f>
        <v>#REF!</v>
      </c>
      <c r="P81" s="319" t="e">
        <f>+'8_MP'!#REF!*25%+'8_MP'!#REF!</f>
        <v>#REF!</v>
      </c>
      <c r="Q81" s="319" t="e">
        <f t="shared" si="10"/>
        <v>#REF!</v>
      </c>
      <c r="R81" s="339" t="e">
        <f>+'8_MP'!#REF!-'9.1 PFM_APry'!Q81</f>
        <v>#REF!</v>
      </c>
      <c r="S81" s="319" t="e">
        <f t="shared" si="11"/>
        <v>#REF!</v>
      </c>
      <c r="T81" s="319" t="e">
        <f t="shared" si="12"/>
        <v>#REF!</v>
      </c>
      <c r="U81" s="319" t="e">
        <f t="shared" si="13"/>
        <v>#REF!</v>
      </c>
      <c r="V81" s="319" t="e">
        <f t="shared" si="14"/>
        <v>#REF!</v>
      </c>
      <c r="W81" s="319" t="e">
        <f t="shared" si="15"/>
        <v>#REF!</v>
      </c>
      <c r="X81" s="319" t="e">
        <f t="shared" si="16"/>
        <v>#REF!</v>
      </c>
      <c r="Y81" s="319" t="e">
        <f t="shared" si="17"/>
        <v>#REF!</v>
      </c>
      <c r="Z81" s="339" t="e">
        <f>+'8_MP'!#REF!-'9.1 PFM_APry'!Y81</f>
        <v>#REF!</v>
      </c>
    </row>
    <row r="82" spans="1:26" ht="14.25" customHeight="1" outlineLevel="1" x14ac:dyDescent="0.35">
      <c r="A82" s="120" t="e">
        <v>#VALUE!</v>
      </c>
      <c r="B82" s="91" t="e">
        <v>#VALUE!</v>
      </c>
      <c r="C82" s="319" t="e">
        <f>+'8_MP'!#REF!+('8_MP'!#REF!*75%)</f>
        <v>#REF!</v>
      </c>
      <c r="D82" s="319" t="e">
        <f>+'8_MP'!#REF!*25%+'8_MP'!#REF!*75%</f>
        <v>#REF!</v>
      </c>
      <c r="E82" s="319" t="e">
        <f>+('8_MP'!#REF!*25%)+('8_MP'!#REF!*75%)</f>
        <v>#REF!</v>
      </c>
      <c r="F82" s="319" t="e">
        <f>+'8_MP'!#REF!*25%+'8_MP'!#REF!*75%</f>
        <v>#REF!</v>
      </c>
      <c r="G82" s="319" t="e">
        <f>+'8_MP'!#REF!*25%+'8_MP'!#REF!*75%</f>
        <v>#REF!</v>
      </c>
      <c r="H82" s="319" t="e">
        <f>+'8_MP'!#REF!*25%+'8_MP'!#REF!</f>
        <v>#REF!</v>
      </c>
      <c r="I82" s="319" t="e">
        <f t="shared" si="9"/>
        <v>#REF!</v>
      </c>
      <c r="J82" s="339"/>
      <c r="K82" s="319" t="e">
        <f>+'8_MP'!#REF!+('8_MP'!#REF!*75%)</f>
        <v>#REF!</v>
      </c>
      <c r="L82" s="319" t="e">
        <f>+'8_MP'!#REF!*25%+'8_MP'!#REF!*75%</f>
        <v>#REF!</v>
      </c>
      <c r="M82" s="319" t="e">
        <f>+'8_MP'!#REF!*25%+'8_MP'!#REF!*75%</f>
        <v>#REF!</v>
      </c>
      <c r="N82" s="319" t="e">
        <f>+'8_MP'!#REF!*25%+'8_MP'!#REF!*75%</f>
        <v>#REF!</v>
      </c>
      <c r="O82" s="319" t="e">
        <f>+'8_MP'!#REF!*25%+'8_MP'!#REF!*75%</f>
        <v>#REF!</v>
      </c>
      <c r="P82" s="319" t="e">
        <f>+'8_MP'!#REF!*25%+'8_MP'!#REF!</f>
        <v>#REF!</v>
      </c>
      <c r="Q82" s="319" t="e">
        <f t="shared" si="10"/>
        <v>#REF!</v>
      </c>
      <c r="R82" s="339" t="e">
        <f>+'8_MP'!#REF!-'9.1 PFM_APry'!Q82</f>
        <v>#REF!</v>
      </c>
      <c r="S82" s="319" t="e">
        <f t="shared" si="11"/>
        <v>#REF!</v>
      </c>
      <c r="T82" s="319" t="e">
        <f t="shared" si="12"/>
        <v>#REF!</v>
      </c>
      <c r="U82" s="319" t="e">
        <f t="shared" si="13"/>
        <v>#REF!</v>
      </c>
      <c r="V82" s="319" t="e">
        <f t="shared" si="14"/>
        <v>#REF!</v>
      </c>
      <c r="W82" s="319" t="e">
        <f t="shared" si="15"/>
        <v>#REF!</v>
      </c>
      <c r="X82" s="319" t="e">
        <f t="shared" si="16"/>
        <v>#REF!</v>
      </c>
      <c r="Y82" s="319" t="e">
        <f t="shared" si="17"/>
        <v>#REF!</v>
      </c>
      <c r="Z82" s="339" t="e">
        <f>+'8_MP'!#REF!-'9.1 PFM_APry'!Y82</f>
        <v>#REF!</v>
      </c>
    </row>
    <row r="83" spans="1:26" ht="14.25" customHeight="1" outlineLevel="1" x14ac:dyDescent="0.35">
      <c r="A83" s="120" t="e">
        <v>#VALUE!</v>
      </c>
      <c r="B83" s="91" t="e">
        <v>#VALUE!</v>
      </c>
      <c r="C83" s="319" t="e">
        <f>+'8_MP'!#REF!+('8_MP'!#REF!*75%)</f>
        <v>#REF!</v>
      </c>
      <c r="D83" s="319" t="e">
        <f>+'8_MP'!#REF!*25%+'8_MP'!#REF!*75%</f>
        <v>#REF!</v>
      </c>
      <c r="E83" s="319" t="e">
        <f>+('8_MP'!#REF!*25%)+('8_MP'!#REF!*75%)</f>
        <v>#REF!</v>
      </c>
      <c r="F83" s="319" t="e">
        <f>+'8_MP'!#REF!*25%+'8_MP'!#REF!*75%</f>
        <v>#REF!</v>
      </c>
      <c r="G83" s="319" t="e">
        <f>+'8_MP'!#REF!*25%+'8_MP'!#REF!*75%</f>
        <v>#REF!</v>
      </c>
      <c r="H83" s="319" t="e">
        <f>+'8_MP'!#REF!*25%+'8_MP'!#REF!</f>
        <v>#REF!</v>
      </c>
      <c r="I83" s="319" t="e">
        <f t="shared" si="9"/>
        <v>#REF!</v>
      </c>
      <c r="J83" s="339"/>
      <c r="K83" s="319" t="e">
        <f>+'8_MP'!#REF!+('8_MP'!#REF!*75%)</f>
        <v>#REF!</v>
      </c>
      <c r="L83" s="319" t="e">
        <f>+'8_MP'!#REF!*25%+'8_MP'!#REF!*75%</f>
        <v>#REF!</v>
      </c>
      <c r="M83" s="319" t="e">
        <f>+'8_MP'!#REF!*25%+'8_MP'!#REF!*75%</f>
        <v>#REF!</v>
      </c>
      <c r="N83" s="319" t="e">
        <f>+'8_MP'!#REF!*25%+'8_MP'!#REF!*75%</f>
        <v>#REF!</v>
      </c>
      <c r="O83" s="319" t="e">
        <f>+'8_MP'!#REF!*25%+'8_MP'!#REF!*75%</f>
        <v>#REF!</v>
      </c>
      <c r="P83" s="319" t="e">
        <f>+'8_MP'!#REF!*25%+'8_MP'!#REF!</f>
        <v>#REF!</v>
      </c>
      <c r="Q83" s="319" t="e">
        <f t="shared" si="10"/>
        <v>#REF!</v>
      </c>
      <c r="R83" s="339" t="e">
        <f>+'8_MP'!#REF!-'9.1 PFM_APry'!Q83</f>
        <v>#REF!</v>
      </c>
      <c r="S83" s="319" t="e">
        <f t="shared" si="11"/>
        <v>#REF!</v>
      </c>
      <c r="T83" s="319" t="e">
        <f t="shared" si="12"/>
        <v>#REF!</v>
      </c>
      <c r="U83" s="319" t="e">
        <f t="shared" si="13"/>
        <v>#REF!</v>
      </c>
      <c r="V83" s="319" t="e">
        <f t="shared" si="14"/>
        <v>#REF!</v>
      </c>
      <c r="W83" s="319" t="e">
        <f t="shared" si="15"/>
        <v>#REF!</v>
      </c>
      <c r="X83" s="319" t="e">
        <f t="shared" si="16"/>
        <v>#REF!</v>
      </c>
      <c r="Y83" s="319" t="e">
        <f t="shared" si="17"/>
        <v>#REF!</v>
      </c>
      <c r="Z83" s="339" t="e">
        <f>+'8_MP'!#REF!-'9.1 PFM_APry'!Y83</f>
        <v>#REF!</v>
      </c>
    </row>
    <row r="84" spans="1:26" ht="14.25" customHeight="1" outlineLevel="1" x14ac:dyDescent="0.35">
      <c r="A84" s="120" t="e">
        <v>#VALUE!</v>
      </c>
      <c r="B84" s="91" t="e">
        <v>#VALUE!</v>
      </c>
      <c r="C84" s="319" t="e">
        <f>+'8_MP'!#REF!+('8_MP'!#REF!*75%)</f>
        <v>#REF!</v>
      </c>
      <c r="D84" s="319" t="e">
        <f>+'8_MP'!#REF!*25%+'8_MP'!#REF!*75%</f>
        <v>#REF!</v>
      </c>
      <c r="E84" s="319" t="e">
        <f>+('8_MP'!#REF!*25%)+('8_MP'!#REF!*75%)</f>
        <v>#REF!</v>
      </c>
      <c r="F84" s="319" t="e">
        <f>+'8_MP'!#REF!*25%+'8_MP'!#REF!*75%</f>
        <v>#REF!</v>
      </c>
      <c r="G84" s="319" t="e">
        <f>+'8_MP'!#REF!*25%+'8_MP'!#REF!*75%</f>
        <v>#REF!</v>
      </c>
      <c r="H84" s="319" t="e">
        <f>+'8_MP'!#REF!*25%+'8_MP'!#REF!</f>
        <v>#REF!</v>
      </c>
      <c r="I84" s="319" t="e">
        <f t="shared" si="9"/>
        <v>#REF!</v>
      </c>
      <c r="J84" s="339"/>
      <c r="K84" s="319" t="e">
        <f>+'8_MP'!#REF!+('8_MP'!#REF!*75%)</f>
        <v>#REF!</v>
      </c>
      <c r="L84" s="319" t="e">
        <f>+'8_MP'!#REF!*25%+'8_MP'!#REF!*75%</f>
        <v>#REF!</v>
      </c>
      <c r="M84" s="319" t="e">
        <f>+'8_MP'!#REF!*25%+'8_MP'!#REF!*75%</f>
        <v>#REF!</v>
      </c>
      <c r="N84" s="319" t="e">
        <f>+'8_MP'!#REF!*25%+'8_MP'!#REF!*75%</f>
        <v>#REF!</v>
      </c>
      <c r="O84" s="319" t="e">
        <f>+'8_MP'!#REF!*25%+'8_MP'!#REF!*75%</f>
        <v>#REF!</v>
      </c>
      <c r="P84" s="319" t="e">
        <f>+'8_MP'!#REF!*25%+'8_MP'!#REF!</f>
        <v>#REF!</v>
      </c>
      <c r="Q84" s="319" t="e">
        <f t="shared" si="10"/>
        <v>#REF!</v>
      </c>
      <c r="R84" s="339" t="e">
        <f>+'8_MP'!#REF!-'9.1 PFM_APry'!Q84</f>
        <v>#REF!</v>
      </c>
      <c r="S84" s="319" t="e">
        <f t="shared" si="11"/>
        <v>#REF!</v>
      </c>
      <c r="T84" s="319" t="e">
        <f t="shared" si="12"/>
        <v>#REF!</v>
      </c>
      <c r="U84" s="319" t="e">
        <f t="shared" si="13"/>
        <v>#REF!</v>
      </c>
      <c r="V84" s="319" t="e">
        <f t="shared" si="14"/>
        <v>#REF!</v>
      </c>
      <c r="W84" s="319" t="e">
        <f t="shared" si="15"/>
        <v>#REF!</v>
      </c>
      <c r="X84" s="319" t="e">
        <f t="shared" si="16"/>
        <v>#REF!</v>
      </c>
      <c r="Y84" s="319" t="e">
        <f t="shared" si="17"/>
        <v>#REF!</v>
      </c>
      <c r="Z84" s="339" t="e">
        <f>+'8_MP'!#REF!-'9.1 PFM_APry'!Y84</f>
        <v>#REF!</v>
      </c>
    </row>
    <row r="85" spans="1:26" ht="14.25" customHeight="1" outlineLevel="1" x14ac:dyDescent="0.35">
      <c r="A85" s="120" t="e">
        <v>#VALUE!</v>
      </c>
      <c r="B85" s="91" t="e">
        <v>#VALUE!</v>
      </c>
      <c r="C85" s="319" t="e">
        <f>+'8_MP'!#REF!+('8_MP'!#REF!*75%)</f>
        <v>#REF!</v>
      </c>
      <c r="D85" s="319" t="e">
        <f>+'8_MP'!#REF!*25%+'8_MP'!#REF!*75%</f>
        <v>#REF!</v>
      </c>
      <c r="E85" s="319" t="e">
        <f>+('8_MP'!#REF!*25%)+('8_MP'!#REF!*75%)</f>
        <v>#REF!</v>
      </c>
      <c r="F85" s="319" t="e">
        <f>+'8_MP'!#REF!*25%+'8_MP'!#REF!*75%</f>
        <v>#REF!</v>
      </c>
      <c r="G85" s="319" t="e">
        <f>+'8_MP'!#REF!*25%+'8_MP'!#REF!*75%</f>
        <v>#REF!</v>
      </c>
      <c r="H85" s="319" t="e">
        <f>+'8_MP'!#REF!*25%+'8_MP'!#REF!</f>
        <v>#REF!</v>
      </c>
      <c r="I85" s="319" t="e">
        <f t="shared" si="9"/>
        <v>#REF!</v>
      </c>
      <c r="J85" s="339"/>
      <c r="K85" s="319" t="e">
        <f>+'8_MP'!#REF!+('8_MP'!#REF!*75%)</f>
        <v>#REF!</v>
      </c>
      <c r="L85" s="319" t="e">
        <f>+'8_MP'!#REF!*25%+'8_MP'!#REF!*75%</f>
        <v>#REF!</v>
      </c>
      <c r="M85" s="319" t="e">
        <f>+'8_MP'!#REF!*25%+'8_MP'!#REF!*75%</f>
        <v>#REF!</v>
      </c>
      <c r="N85" s="319" t="e">
        <f>+'8_MP'!#REF!*25%+'8_MP'!#REF!*75%</f>
        <v>#REF!</v>
      </c>
      <c r="O85" s="319" t="e">
        <f>+'8_MP'!#REF!*25%+'8_MP'!#REF!*75%</f>
        <v>#REF!</v>
      </c>
      <c r="P85" s="319" t="e">
        <f>+'8_MP'!#REF!*25%+'8_MP'!#REF!</f>
        <v>#REF!</v>
      </c>
      <c r="Q85" s="319" t="e">
        <f t="shared" si="10"/>
        <v>#REF!</v>
      </c>
      <c r="R85" s="339" t="e">
        <f>+'8_MP'!#REF!-'9.1 PFM_APry'!Q85</f>
        <v>#REF!</v>
      </c>
      <c r="S85" s="319" t="e">
        <f t="shared" si="11"/>
        <v>#REF!</v>
      </c>
      <c r="T85" s="319" t="e">
        <f t="shared" si="12"/>
        <v>#REF!</v>
      </c>
      <c r="U85" s="319" t="e">
        <f t="shared" si="13"/>
        <v>#REF!</v>
      </c>
      <c r="V85" s="319" t="e">
        <f t="shared" si="14"/>
        <v>#REF!</v>
      </c>
      <c r="W85" s="319" t="e">
        <f t="shared" si="15"/>
        <v>#REF!</v>
      </c>
      <c r="X85" s="319" t="e">
        <f t="shared" si="16"/>
        <v>#REF!</v>
      </c>
      <c r="Y85" s="319" t="e">
        <f t="shared" si="17"/>
        <v>#REF!</v>
      </c>
      <c r="Z85" s="339" t="e">
        <f>+'8_MP'!#REF!-'9.1 PFM_APry'!Y85</f>
        <v>#REF!</v>
      </c>
    </row>
    <row r="86" spans="1:26" ht="14.25" customHeight="1" outlineLevel="1" x14ac:dyDescent="0.35">
      <c r="A86" s="120" t="e">
        <v>#VALUE!</v>
      </c>
      <c r="B86" s="94" t="e">
        <v>#VALUE!</v>
      </c>
      <c r="C86" s="319" t="e">
        <f>+'8_MP'!#REF!+('8_MP'!#REF!*75%)</f>
        <v>#REF!</v>
      </c>
      <c r="D86" s="319" t="e">
        <f>+'8_MP'!#REF!*25%+'8_MP'!#REF!*75%</f>
        <v>#REF!</v>
      </c>
      <c r="E86" s="319" t="e">
        <f>+('8_MP'!#REF!*25%)+('8_MP'!#REF!*75%)</f>
        <v>#REF!</v>
      </c>
      <c r="F86" s="319" t="e">
        <f>+'8_MP'!#REF!*25%+'8_MP'!#REF!*75%</f>
        <v>#REF!</v>
      </c>
      <c r="G86" s="319" t="e">
        <f>+'8_MP'!#REF!*25%+'8_MP'!#REF!*75%</f>
        <v>#REF!</v>
      </c>
      <c r="H86" s="319" t="e">
        <f>+'8_MP'!#REF!*25%+'8_MP'!#REF!</f>
        <v>#REF!</v>
      </c>
      <c r="I86" s="319" t="e">
        <f t="shared" si="9"/>
        <v>#REF!</v>
      </c>
      <c r="J86" s="339"/>
      <c r="K86" s="319" t="e">
        <f>+'8_MP'!#REF!+('8_MP'!#REF!*75%)</f>
        <v>#REF!</v>
      </c>
      <c r="L86" s="319" t="e">
        <f>+'8_MP'!#REF!*25%+'8_MP'!#REF!*75%</f>
        <v>#REF!</v>
      </c>
      <c r="M86" s="319" t="e">
        <f>+'8_MP'!#REF!*25%+'8_MP'!#REF!*75%</f>
        <v>#REF!</v>
      </c>
      <c r="N86" s="319" t="e">
        <f>+'8_MP'!#REF!*25%+'8_MP'!#REF!*75%</f>
        <v>#REF!</v>
      </c>
      <c r="O86" s="319" t="e">
        <f>+'8_MP'!#REF!*25%+'8_MP'!#REF!*75%</f>
        <v>#REF!</v>
      </c>
      <c r="P86" s="319" t="e">
        <f>+'8_MP'!#REF!*25%+'8_MP'!#REF!</f>
        <v>#REF!</v>
      </c>
      <c r="Q86" s="319" t="e">
        <f t="shared" si="10"/>
        <v>#REF!</v>
      </c>
      <c r="R86" s="339" t="e">
        <f>+'8_MP'!#REF!-'9.1 PFM_APry'!Q86</f>
        <v>#REF!</v>
      </c>
      <c r="S86" s="319" t="e">
        <f t="shared" si="11"/>
        <v>#REF!</v>
      </c>
      <c r="T86" s="319" t="e">
        <f t="shared" si="12"/>
        <v>#REF!</v>
      </c>
      <c r="U86" s="319" t="e">
        <f t="shared" si="13"/>
        <v>#REF!</v>
      </c>
      <c r="V86" s="319" t="e">
        <f t="shared" si="14"/>
        <v>#REF!</v>
      </c>
      <c r="W86" s="319" t="e">
        <f t="shared" si="15"/>
        <v>#REF!</v>
      </c>
      <c r="X86" s="319" t="e">
        <f t="shared" si="16"/>
        <v>#REF!</v>
      </c>
      <c r="Y86" s="319" t="e">
        <f t="shared" si="17"/>
        <v>#REF!</v>
      </c>
      <c r="Z86" s="339" t="e">
        <f>+'8_MP'!#REF!-'9.1 PFM_APry'!Y86</f>
        <v>#REF!</v>
      </c>
    </row>
    <row r="87" spans="1:26" ht="14.25" customHeight="1" x14ac:dyDescent="0.35">
      <c r="A87" s="85" t="e">
        <v>#VALUE!</v>
      </c>
      <c r="B87" s="111" t="e">
        <v>#VALUE!</v>
      </c>
      <c r="C87" s="86" t="e">
        <f>+'8_MP'!#REF!+('8_MP'!#REF!*75%)</f>
        <v>#REF!</v>
      </c>
      <c r="D87" s="86" t="e">
        <f>+'8_MP'!#REF!*25%+'8_MP'!#REF!*75%</f>
        <v>#REF!</v>
      </c>
      <c r="E87" s="86" t="e">
        <f>+('8_MP'!#REF!*25%)+('8_MP'!#REF!*75%)</f>
        <v>#REF!</v>
      </c>
      <c r="F87" s="86" t="e">
        <f>+'8_MP'!#REF!*25%+'8_MP'!#REF!*75%</f>
        <v>#REF!</v>
      </c>
      <c r="G87" s="86" t="e">
        <f>+'8_MP'!#REF!*25%+'8_MP'!#REF!*75%</f>
        <v>#REF!</v>
      </c>
      <c r="H87" s="86" t="e">
        <f>+'8_MP'!#REF!*25%+'8_MP'!#REF!</f>
        <v>#REF!</v>
      </c>
      <c r="I87" s="86" t="e">
        <f t="shared" si="9"/>
        <v>#REF!</v>
      </c>
      <c r="J87" s="339"/>
      <c r="K87" s="86" t="e">
        <f>+'8_MP'!#REF!+('8_MP'!#REF!*75%)</f>
        <v>#REF!</v>
      </c>
      <c r="L87" s="86" t="e">
        <f>+'8_MP'!#REF!*25%+'8_MP'!#REF!*75%</f>
        <v>#REF!</v>
      </c>
      <c r="M87" s="86" t="e">
        <f>+'8_MP'!#REF!*25%+'8_MP'!#REF!*75%</f>
        <v>#REF!</v>
      </c>
      <c r="N87" s="86" t="e">
        <f>+'8_MP'!#REF!*25%+'8_MP'!#REF!*75%</f>
        <v>#REF!</v>
      </c>
      <c r="O87" s="86" t="e">
        <f>+'8_MP'!#REF!*25%+'8_MP'!#REF!*75%</f>
        <v>#REF!</v>
      </c>
      <c r="P87" s="86" t="e">
        <f>+'8_MP'!#REF!*25%+'8_MP'!#REF!</f>
        <v>#REF!</v>
      </c>
      <c r="Q87" s="86" t="e">
        <f t="shared" si="10"/>
        <v>#REF!</v>
      </c>
      <c r="R87" s="339" t="e">
        <f>+'8_MP'!#REF!-'9.1 PFM_APry'!Q87</f>
        <v>#REF!</v>
      </c>
      <c r="S87" s="86" t="e">
        <f t="shared" si="11"/>
        <v>#REF!</v>
      </c>
      <c r="T87" s="86" t="e">
        <f t="shared" si="12"/>
        <v>#REF!</v>
      </c>
      <c r="U87" s="86" t="e">
        <f t="shared" si="13"/>
        <v>#REF!</v>
      </c>
      <c r="V87" s="86" t="e">
        <f t="shared" si="14"/>
        <v>#REF!</v>
      </c>
      <c r="W87" s="86" t="e">
        <f t="shared" si="15"/>
        <v>#REF!</v>
      </c>
      <c r="X87" s="86" t="e">
        <f t="shared" si="16"/>
        <v>#REF!</v>
      </c>
      <c r="Y87" s="86" t="e">
        <f t="shared" si="17"/>
        <v>#REF!</v>
      </c>
      <c r="Z87" s="339" t="e">
        <f>+'8_MP'!#REF!-'9.1 PFM_APry'!Y87</f>
        <v>#REF!</v>
      </c>
    </row>
    <row r="88" spans="1:26" ht="14.25" customHeight="1" outlineLevel="1" x14ac:dyDescent="0.35">
      <c r="A88" s="325" t="e">
        <v>#VALUE!</v>
      </c>
      <c r="B88" s="94" t="e">
        <v>#VALUE!</v>
      </c>
      <c r="C88" s="319" t="e">
        <f>+'8_MP'!#REF!+('8_MP'!#REF!*75%)</f>
        <v>#REF!</v>
      </c>
      <c r="D88" s="319" t="e">
        <f>+'8_MP'!#REF!*25%+'8_MP'!#REF!*75%</f>
        <v>#REF!</v>
      </c>
      <c r="E88" s="319" t="e">
        <f>+('8_MP'!#REF!*25%)+('8_MP'!#REF!*75%)</f>
        <v>#REF!</v>
      </c>
      <c r="F88" s="319" t="e">
        <f>+'8_MP'!#REF!*25%+'8_MP'!#REF!*75%</f>
        <v>#REF!</v>
      </c>
      <c r="G88" s="319" t="e">
        <f>+'8_MP'!#REF!*25%+'8_MP'!#REF!*75%</f>
        <v>#REF!</v>
      </c>
      <c r="H88" s="319" t="e">
        <f>+'8_MP'!#REF!*25%+'8_MP'!#REF!</f>
        <v>#REF!</v>
      </c>
      <c r="I88" s="319" t="e">
        <f t="shared" si="9"/>
        <v>#REF!</v>
      </c>
      <c r="J88" s="339"/>
      <c r="K88" s="319" t="e">
        <f>+'8_MP'!#REF!+('8_MP'!#REF!*75%)</f>
        <v>#REF!</v>
      </c>
      <c r="L88" s="319" t="e">
        <f>+'8_MP'!#REF!*25%+'8_MP'!#REF!*75%</f>
        <v>#REF!</v>
      </c>
      <c r="M88" s="319" t="e">
        <f>+'8_MP'!#REF!*25%+'8_MP'!#REF!*75%</f>
        <v>#REF!</v>
      </c>
      <c r="N88" s="319" t="e">
        <f>+'8_MP'!#REF!*25%+'8_MP'!#REF!*75%</f>
        <v>#REF!</v>
      </c>
      <c r="O88" s="319" t="e">
        <f>+'8_MP'!#REF!*25%+'8_MP'!#REF!*75%</f>
        <v>#REF!</v>
      </c>
      <c r="P88" s="319" t="e">
        <f>+'8_MP'!#REF!*25%+'8_MP'!#REF!</f>
        <v>#REF!</v>
      </c>
      <c r="Q88" s="319" t="e">
        <f t="shared" si="10"/>
        <v>#REF!</v>
      </c>
      <c r="R88" s="339" t="e">
        <f>+'8_MP'!#REF!-'9.1 PFM_APry'!Q88</f>
        <v>#REF!</v>
      </c>
      <c r="S88" s="319" t="e">
        <f t="shared" si="11"/>
        <v>#REF!</v>
      </c>
      <c r="T88" s="319" t="e">
        <f t="shared" si="12"/>
        <v>#REF!</v>
      </c>
      <c r="U88" s="319" t="e">
        <f t="shared" si="13"/>
        <v>#REF!</v>
      </c>
      <c r="V88" s="319" t="e">
        <f t="shared" si="14"/>
        <v>#REF!</v>
      </c>
      <c r="W88" s="319" t="e">
        <f t="shared" si="15"/>
        <v>#REF!</v>
      </c>
      <c r="X88" s="319" t="e">
        <f t="shared" si="16"/>
        <v>#REF!</v>
      </c>
      <c r="Y88" s="319" t="e">
        <f t="shared" si="17"/>
        <v>#REF!</v>
      </c>
      <c r="Z88" s="339" t="e">
        <f>+'8_MP'!#REF!-'9.1 PFM_APry'!Y88</f>
        <v>#REF!</v>
      </c>
    </row>
    <row r="89" spans="1:26" ht="14.25" customHeight="1" outlineLevel="1" x14ac:dyDescent="0.35">
      <c r="A89" s="325" t="e">
        <v>#VALUE!</v>
      </c>
      <c r="B89" s="94" t="e">
        <v>#VALUE!</v>
      </c>
      <c r="C89" s="319" t="e">
        <f>+'8_MP'!#REF!+('8_MP'!#REF!*75%)</f>
        <v>#REF!</v>
      </c>
      <c r="D89" s="319" t="e">
        <f>+'8_MP'!#REF!*25%+'8_MP'!#REF!*75%</f>
        <v>#REF!</v>
      </c>
      <c r="E89" s="319" t="e">
        <f>+('8_MP'!#REF!*25%)+('8_MP'!#REF!*75%)</f>
        <v>#REF!</v>
      </c>
      <c r="F89" s="319" t="e">
        <f>+'8_MP'!#REF!*25%+'8_MP'!#REF!*75%</f>
        <v>#REF!</v>
      </c>
      <c r="G89" s="319" t="e">
        <f>+'8_MP'!#REF!*25%+'8_MP'!#REF!*75%</f>
        <v>#REF!</v>
      </c>
      <c r="H89" s="319" t="e">
        <f>+'8_MP'!#REF!*25%+'8_MP'!#REF!</f>
        <v>#REF!</v>
      </c>
      <c r="I89" s="319" t="e">
        <f t="shared" si="9"/>
        <v>#REF!</v>
      </c>
      <c r="J89" s="339"/>
      <c r="K89" s="319" t="e">
        <f>+'8_MP'!#REF!+('8_MP'!#REF!*75%)</f>
        <v>#REF!</v>
      </c>
      <c r="L89" s="319" t="e">
        <f>+'8_MP'!#REF!*25%+'8_MP'!#REF!*75%</f>
        <v>#REF!</v>
      </c>
      <c r="M89" s="319" t="e">
        <f>+'8_MP'!#REF!*25%+'8_MP'!#REF!*75%</f>
        <v>#REF!</v>
      </c>
      <c r="N89" s="319" t="e">
        <f>+'8_MP'!#REF!*25%+'8_MP'!#REF!*75%</f>
        <v>#REF!</v>
      </c>
      <c r="O89" s="319" t="e">
        <f>+'8_MP'!#REF!*25%+'8_MP'!#REF!*75%</f>
        <v>#REF!</v>
      </c>
      <c r="P89" s="319" t="e">
        <f>+'8_MP'!#REF!*25%+'8_MP'!#REF!</f>
        <v>#REF!</v>
      </c>
      <c r="Q89" s="319" t="e">
        <f t="shared" si="10"/>
        <v>#REF!</v>
      </c>
      <c r="R89" s="339" t="e">
        <f>+'8_MP'!#REF!-'9.1 PFM_APry'!Q89</f>
        <v>#REF!</v>
      </c>
      <c r="S89" s="319" t="e">
        <f t="shared" si="11"/>
        <v>#REF!</v>
      </c>
      <c r="T89" s="319" t="e">
        <f t="shared" si="12"/>
        <v>#REF!</v>
      </c>
      <c r="U89" s="319" t="e">
        <f t="shared" si="13"/>
        <v>#REF!</v>
      </c>
      <c r="V89" s="319" t="e">
        <f t="shared" si="14"/>
        <v>#REF!</v>
      </c>
      <c r="W89" s="319" t="e">
        <f t="shared" si="15"/>
        <v>#REF!</v>
      </c>
      <c r="X89" s="319" t="e">
        <f t="shared" si="16"/>
        <v>#REF!</v>
      </c>
      <c r="Y89" s="319" t="e">
        <f t="shared" si="17"/>
        <v>#REF!</v>
      </c>
      <c r="Z89" s="339" t="e">
        <f>+'8_MP'!#REF!-'9.1 PFM_APry'!Y89</f>
        <v>#REF!</v>
      </c>
    </row>
    <row r="90" spans="1:26" ht="14.25" customHeight="1" outlineLevel="1" x14ac:dyDescent="0.35">
      <c r="A90" s="325" t="e">
        <v>#VALUE!</v>
      </c>
      <c r="B90" s="94" t="e">
        <v>#VALUE!</v>
      </c>
      <c r="C90" s="319" t="e">
        <f>+'8_MP'!#REF!+('8_MP'!#REF!*75%)</f>
        <v>#REF!</v>
      </c>
      <c r="D90" s="319" t="e">
        <f>+'8_MP'!#REF!*25%+'8_MP'!#REF!*75%</f>
        <v>#REF!</v>
      </c>
      <c r="E90" s="319" t="e">
        <f>+('8_MP'!#REF!*25%)+('8_MP'!#REF!*75%)</f>
        <v>#REF!</v>
      </c>
      <c r="F90" s="319" t="e">
        <f>+'8_MP'!#REF!*25%+'8_MP'!#REF!*75%</f>
        <v>#REF!</v>
      </c>
      <c r="G90" s="319" t="e">
        <f>+'8_MP'!#REF!*25%+'8_MP'!#REF!*75%</f>
        <v>#REF!</v>
      </c>
      <c r="H90" s="319" t="e">
        <f>+'8_MP'!#REF!*25%+'8_MP'!#REF!</f>
        <v>#REF!</v>
      </c>
      <c r="I90" s="319" t="e">
        <f t="shared" si="9"/>
        <v>#REF!</v>
      </c>
      <c r="J90" s="339"/>
      <c r="K90" s="319" t="e">
        <f>+'8_MP'!#REF!+('8_MP'!#REF!*75%)</f>
        <v>#REF!</v>
      </c>
      <c r="L90" s="319" t="e">
        <f>+'8_MP'!#REF!*25%+'8_MP'!#REF!*75%</f>
        <v>#REF!</v>
      </c>
      <c r="M90" s="319" t="e">
        <f>+'8_MP'!#REF!*25%+'8_MP'!#REF!*75%</f>
        <v>#REF!</v>
      </c>
      <c r="N90" s="319" t="e">
        <f>+'8_MP'!#REF!*25%+'8_MP'!#REF!*75%</f>
        <v>#REF!</v>
      </c>
      <c r="O90" s="319" t="e">
        <f>+'8_MP'!#REF!*25%+'8_MP'!#REF!*75%</f>
        <v>#REF!</v>
      </c>
      <c r="P90" s="319" t="e">
        <f>+'8_MP'!#REF!*25%+'8_MP'!#REF!</f>
        <v>#REF!</v>
      </c>
      <c r="Q90" s="319" t="e">
        <f t="shared" si="10"/>
        <v>#REF!</v>
      </c>
      <c r="R90" s="339" t="e">
        <f>+'8_MP'!#REF!-'9.1 PFM_APry'!Q90</f>
        <v>#REF!</v>
      </c>
      <c r="S90" s="319" t="e">
        <f t="shared" si="11"/>
        <v>#REF!</v>
      </c>
      <c r="T90" s="319" t="e">
        <f t="shared" si="12"/>
        <v>#REF!</v>
      </c>
      <c r="U90" s="319" t="e">
        <f t="shared" si="13"/>
        <v>#REF!</v>
      </c>
      <c r="V90" s="319" t="e">
        <f t="shared" si="14"/>
        <v>#REF!</v>
      </c>
      <c r="W90" s="319" t="e">
        <f t="shared" si="15"/>
        <v>#REF!</v>
      </c>
      <c r="X90" s="319" t="e">
        <f t="shared" si="16"/>
        <v>#REF!</v>
      </c>
      <c r="Y90" s="319" t="e">
        <f t="shared" si="17"/>
        <v>#REF!</v>
      </c>
      <c r="Z90" s="339" t="e">
        <f>+'8_MP'!#REF!-'9.1 PFM_APry'!Y90</f>
        <v>#REF!</v>
      </c>
    </row>
    <row r="91" spans="1:26" ht="14.25" customHeight="1" x14ac:dyDescent="0.35">
      <c r="A91" s="85" t="e">
        <v>#VALUE!</v>
      </c>
      <c r="B91" s="111" t="e">
        <v>#VALUE!</v>
      </c>
      <c r="C91" s="86" t="e">
        <f>+'8_MP'!#REF!+('8_MP'!#REF!*75%)</f>
        <v>#REF!</v>
      </c>
      <c r="D91" s="86" t="e">
        <f>+'8_MP'!#REF!*25%+'8_MP'!#REF!*75%</f>
        <v>#REF!</v>
      </c>
      <c r="E91" s="86" t="e">
        <f>+('8_MP'!#REF!*25%)+('8_MP'!#REF!*75%)</f>
        <v>#REF!</v>
      </c>
      <c r="F91" s="86" t="e">
        <f>+'8_MP'!#REF!*25%+'8_MP'!#REF!*75%</f>
        <v>#REF!</v>
      </c>
      <c r="G91" s="86" t="e">
        <f>+'8_MP'!#REF!*25%+'8_MP'!#REF!*75%</f>
        <v>#REF!</v>
      </c>
      <c r="H91" s="86" t="e">
        <f>+'8_MP'!#REF!*25%+'8_MP'!#REF!</f>
        <v>#REF!</v>
      </c>
      <c r="I91" s="86" t="e">
        <f t="shared" si="9"/>
        <v>#REF!</v>
      </c>
      <c r="J91" s="339"/>
      <c r="K91" s="86" t="e">
        <f>+'8_MP'!#REF!+('8_MP'!#REF!*75%)</f>
        <v>#REF!</v>
      </c>
      <c r="L91" s="86" t="e">
        <f>+'8_MP'!#REF!*25%+'8_MP'!#REF!*75%</f>
        <v>#REF!</v>
      </c>
      <c r="M91" s="86" t="e">
        <f>+'8_MP'!#REF!*25%+'8_MP'!#REF!*75%</f>
        <v>#REF!</v>
      </c>
      <c r="N91" s="86" t="e">
        <f>+'8_MP'!#REF!*25%+'8_MP'!#REF!*75%</f>
        <v>#REF!</v>
      </c>
      <c r="O91" s="86" t="e">
        <f>+'8_MP'!#REF!*25%+'8_MP'!#REF!*75%</f>
        <v>#REF!</v>
      </c>
      <c r="P91" s="86" t="e">
        <f>+'8_MP'!#REF!*25%+'8_MP'!#REF!</f>
        <v>#REF!</v>
      </c>
      <c r="Q91" s="86" t="e">
        <f t="shared" si="10"/>
        <v>#REF!</v>
      </c>
      <c r="R91" s="339" t="e">
        <f>+'8_MP'!#REF!-'9.1 PFM_APry'!Q91</f>
        <v>#REF!</v>
      </c>
      <c r="S91" s="86" t="e">
        <f t="shared" si="11"/>
        <v>#REF!</v>
      </c>
      <c r="T91" s="86" t="e">
        <f t="shared" si="12"/>
        <v>#REF!</v>
      </c>
      <c r="U91" s="86" t="e">
        <f t="shared" si="13"/>
        <v>#REF!</v>
      </c>
      <c r="V91" s="86" t="e">
        <f t="shared" si="14"/>
        <v>#REF!</v>
      </c>
      <c r="W91" s="86" t="e">
        <f t="shared" si="15"/>
        <v>#REF!</v>
      </c>
      <c r="X91" s="86" t="e">
        <f t="shared" si="16"/>
        <v>#REF!</v>
      </c>
      <c r="Y91" s="86" t="e">
        <f t="shared" si="17"/>
        <v>#REF!</v>
      </c>
      <c r="Z91" s="339" t="e">
        <f>+'8_MP'!#REF!-'9.1 PFM_APry'!Y91</f>
        <v>#REF!</v>
      </c>
    </row>
    <row r="92" spans="1:26" ht="14.25" customHeight="1" outlineLevel="1" x14ac:dyDescent="0.35">
      <c r="A92" s="89" t="e">
        <v>#VALUE!</v>
      </c>
      <c r="B92" s="91" t="e">
        <v>#VALUE!</v>
      </c>
      <c r="C92" s="319" t="e">
        <f>+'8_MP'!#REF!+('8_MP'!#REF!*75%)</f>
        <v>#REF!</v>
      </c>
      <c r="D92" s="319" t="e">
        <f>+'8_MP'!#REF!*25%+'8_MP'!#REF!*75%</f>
        <v>#REF!</v>
      </c>
      <c r="E92" s="319" t="e">
        <f>+('8_MP'!#REF!*25%)+('8_MP'!#REF!*75%)</f>
        <v>#REF!</v>
      </c>
      <c r="F92" s="319" t="e">
        <f>+'8_MP'!#REF!*25%+'8_MP'!#REF!*75%</f>
        <v>#REF!</v>
      </c>
      <c r="G92" s="319" t="e">
        <f>+'8_MP'!#REF!*25%+'8_MP'!#REF!*75%</f>
        <v>#REF!</v>
      </c>
      <c r="H92" s="319" t="e">
        <f>+'8_MP'!#REF!*25%+'8_MP'!#REF!</f>
        <v>#REF!</v>
      </c>
      <c r="I92" s="319" t="e">
        <f t="shared" si="9"/>
        <v>#REF!</v>
      </c>
      <c r="J92" s="339"/>
      <c r="K92" s="319" t="e">
        <f>+'8_MP'!#REF!+('8_MP'!#REF!*75%)</f>
        <v>#REF!</v>
      </c>
      <c r="L92" s="319" t="e">
        <f>+'8_MP'!#REF!*25%+'8_MP'!#REF!*75%</f>
        <v>#REF!</v>
      </c>
      <c r="M92" s="319" t="e">
        <f>+'8_MP'!#REF!*25%+'8_MP'!#REF!*75%</f>
        <v>#REF!</v>
      </c>
      <c r="N92" s="319" t="e">
        <f>+'8_MP'!#REF!*25%+'8_MP'!#REF!*75%</f>
        <v>#REF!</v>
      </c>
      <c r="O92" s="319" t="e">
        <f>+'8_MP'!#REF!*25%+'8_MP'!#REF!*75%</f>
        <v>#REF!</v>
      </c>
      <c r="P92" s="319" t="e">
        <f>+'8_MP'!#REF!*25%+'8_MP'!#REF!</f>
        <v>#REF!</v>
      </c>
      <c r="Q92" s="319" t="e">
        <f t="shared" si="10"/>
        <v>#REF!</v>
      </c>
      <c r="R92" s="339" t="e">
        <f>+'8_MP'!#REF!-'9.1 PFM_APry'!Q92</f>
        <v>#REF!</v>
      </c>
      <c r="S92" s="319" t="e">
        <f t="shared" si="11"/>
        <v>#REF!</v>
      </c>
      <c r="T92" s="319" t="e">
        <f t="shared" si="12"/>
        <v>#REF!</v>
      </c>
      <c r="U92" s="319" t="e">
        <f t="shared" si="13"/>
        <v>#REF!</v>
      </c>
      <c r="V92" s="319" t="e">
        <f t="shared" si="14"/>
        <v>#REF!</v>
      </c>
      <c r="W92" s="319" t="e">
        <f t="shared" si="15"/>
        <v>#REF!</v>
      </c>
      <c r="X92" s="319" t="e">
        <f t="shared" si="16"/>
        <v>#REF!</v>
      </c>
      <c r="Y92" s="319" t="e">
        <f t="shared" si="17"/>
        <v>#REF!</v>
      </c>
      <c r="Z92" s="339" t="e">
        <f>+'8_MP'!#REF!-'9.1 PFM_APry'!Y92</f>
        <v>#REF!</v>
      </c>
    </row>
    <row r="93" spans="1:26" ht="14.25" customHeight="1" outlineLevel="1" x14ac:dyDescent="0.35">
      <c r="A93" s="89" t="e">
        <v>#VALUE!</v>
      </c>
      <c r="B93" s="91" t="e">
        <v>#VALUE!</v>
      </c>
      <c r="C93" s="319" t="e">
        <f>+'8_MP'!#REF!+('8_MP'!#REF!*75%)</f>
        <v>#REF!</v>
      </c>
      <c r="D93" s="319" t="e">
        <f>+'8_MP'!#REF!*25%+'8_MP'!#REF!*75%</f>
        <v>#REF!</v>
      </c>
      <c r="E93" s="319" t="e">
        <f>+('8_MP'!#REF!*25%)+('8_MP'!#REF!*75%)</f>
        <v>#REF!</v>
      </c>
      <c r="F93" s="319" t="e">
        <f>+'8_MP'!#REF!*25%+'8_MP'!#REF!*75%</f>
        <v>#REF!</v>
      </c>
      <c r="G93" s="319" t="e">
        <f>+'8_MP'!#REF!*25%+'8_MP'!#REF!*75%</f>
        <v>#REF!</v>
      </c>
      <c r="H93" s="319" t="e">
        <f>+'8_MP'!#REF!*25%+'8_MP'!#REF!</f>
        <v>#REF!</v>
      </c>
      <c r="I93" s="319" t="e">
        <f t="shared" si="9"/>
        <v>#REF!</v>
      </c>
      <c r="J93" s="339"/>
      <c r="K93" s="319" t="e">
        <f>+'8_MP'!#REF!+('8_MP'!#REF!*75%)</f>
        <v>#REF!</v>
      </c>
      <c r="L93" s="319" t="e">
        <f>+'8_MP'!#REF!*25%+'8_MP'!#REF!*75%</f>
        <v>#REF!</v>
      </c>
      <c r="M93" s="319" t="e">
        <f>+'8_MP'!#REF!*25%+'8_MP'!#REF!*75%</f>
        <v>#REF!</v>
      </c>
      <c r="N93" s="319" t="e">
        <f>+'8_MP'!#REF!*25%+'8_MP'!#REF!*75%</f>
        <v>#REF!</v>
      </c>
      <c r="O93" s="319" t="e">
        <f>+'8_MP'!#REF!*25%+'8_MP'!#REF!*75%</f>
        <v>#REF!</v>
      </c>
      <c r="P93" s="319" t="e">
        <f>+'8_MP'!#REF!*25%+'8_MP'!#REF!</f>
        <v>#REF!</v>
      </c>
      <c r="Q93" s="319" t="e">
        <f t="shared" si="10"/>
        <v>#REF!</v>
      </c>
      <c r="R93" s="339" t="e">
        <f>+'8_MP'!#REF!-'9.1 PFM_APry'!Q93</f>
        <v>#REF!</v>
      </c>
      <c r="S93" s="319" t="e">
        <f t="shared" si="11"/>
        <v>#REF!</v>
      </c>
      <c r="T93" s="319" t="e">
        <f t="shared" si="12"/>
        <v>#REF!</v>
      </c>
      <c r="U93" s="319" t="e">
        <f t="shared" si="13"/>
        <v>#REF!</v>
      </c>
      <c r="V93" s="319" t="e">
        <f t="shared" si="14"/>
        <v>#REF!</v>
      </c>
      <c r="W93" s="319" t="e">
        <f t="shared" si="15"/>
        <v>#REF!</v>
      </c>
      <c r="X93" s="319" t="e">
        <f t="shared" si="16"/>
        <v>#REF!</v>
      </c>
      <c r="Y93" s="319" t="e">
        <f t="shared" si="17"/>
        <v>#REF!</v>
      </c>
      <c r="Z93" s="339" t="e">
        <f>+'8_MP'!#REF!-'9.1 PFM_APry'!Y93</f>
        <v>#REF!</v>
      </c>
    </row>
    <row r="94" spans="1:26" ht="14.25" customHeight="1" outlineLevel="1" x14ac:dyDescent="0.35">
      <c r="A94" s="89" t="e">
        <v>#VALUE!</v>
      </c>
      <c r="B94" s="91" t="e">
        <v>#VALUE!</v>
      </c>
      <c r="C94" s="319" t="e">
        <f>+'8_MP'!#REF!+('8_MP'!#REF!*75%)</f>
        <v>#REF!</v>
      </c>
      <c r="D94" s="319" t="e">
        <f>+'8_MP'!#REF!*25%+'8_MP'!#REF!*75%</f>
        <v>#REF!</v>
      </c>
      <c r="E94" s="319" t="e">
        <f>+('8_MP'!#REF!*25%)+('8_MP'!#REF!*75%)</f>
        <v>#REF!</v>
      </c>
      <c r="F94" s="319" t="e">
        <f>+'8_MP'!#REF!*25%+'8_MP'!#REF!*75%</f>
        <v>#REF!</v>
      </c>
      <c r="G94" s="319" t="e">
        <f>+'8_MP'!#REF!*25%+'8_MP'!#REF!*75%</f>
        <v>#REF!</v>
      </c>
      <c r="H94" s="319" t="e">
        <f>+'8_MP'!#REF!*25%+'8_MP'!#REF!</f>
        <v>#REF!</v>
      </c>
      <c r="I94" s="319" t="e">
        <f t="shared" si="9"/>
        <v>#REF!</v>
      </c>
      <c r="J94" s="339"/>
      <c r="K94" s="319" t="e">
        <f>+'8_MP'!#REF!+('8_MP'!#REF!*75%)</f>
        <v>#REF!</v>
      </c>
      <c r="L94" s="319" t="e">
        <f>+'8_MP'!#REF!*25%+'8_MP'!#REF!*75%</f>
        <v>#REF!</v>
      </c>
      <c r="M94" s="319" t="e">
        <f>+'8_MP'!#REF!*25%+'8_MP'!#REF!*75%</f>
        <v>#REF!</v>
      </c>
      <c r="N94" s="319" t="e">
        <f>+'8_MP'!#REF!*25%+'8_MP'!#REF!*75%</f>
        <v>#REF!</v>
      </c>
      <c r="O94" s="319" t="e">
        <f>+'8_MP'!#REF!*25%+'8_MP'!#REF!*75%</f>
        <v>#REF!</v>
      </c>
      <c r="P94" s="319" t="e">
        <f>+'8_MP'!#REF!*25%+'8_MP'!#REF!</f>
        <v>#REF!</v>
      </c>
      <c r="Q94" s="319" t="e">
        <f t="shared" si="10"/>
        <v>#REF!</v>
      </c>
      <c r="R94" s="339" t="e">
        <f>+'8_MP'!#REF!-'9.1 PFM_APry'!Q94</f>
        <v>#REF!</v>
      </c>
      <c r="S94" s="319" t="e">
        <f t="shared" si="11"/>
        <v>#REF!</v>
      </c>
      <c r="T94" s="319" t="e">
        <f t="shared" si="12"/>
        <v>#REF!</v>
      </c>
      <c r="U94" s="319" t="e">
        <f t="shared" si="13"/>
        <v>#REF!</v>
      </c>
      <c r="V94" s="319" t="e">
        <f t="shared" si="14"/>
        <v>#REF!</v>
      </c>
      <c r="W94" s="319" t="e">
        <f t="shared" si="15"/>
        <v>#REF!</v>
      </c>
      <c r="X94" s="319" t="e">
        <f t="shared" si="16"/>
        <v>#REF!</v>
      </c>
      <c r="Y94" s="319" t="e">
        <f t="shared" si="17"/>
        <v>#REF!</v>
      </c>
      <c r="Z94" s="339" t="e">
        <f>+'8_MP'!#REF!-'9.1 PFM_APry'!Y94</f>
        <v>#REF!</v>
      </c>
    </row>
    <row r="95" spans="1:26" ht="14.25" customHeight="1" outlineLevel="1" x14ac:dyDescent="0.35">
      <c r="A95" s="89" t="e">
        <v>#VALUE!</v>
      </c>
      <c r="B95" s="91" t="e">
        <v>#VALUE!</v>
      </c>
      <c r="C95" s="319" t="e">
        <f>+'8_MP'!#REF!+('8_MP'!#REF!*75%)</f>
        <v>#REF!</v>
      </c>
      <c r="D95" s="319" t="e">
        <f>+'8_MP'!#REF!*25%+'8_MP'!#REF!*75%</f>
        <v>#REF!</v>
      </c>
      <c r="E95" s="319" t="e">
        <f>+('8_MP'!#REF!*25%)+('8_MP'!#REF!*75%)</f>
        <v>#REF!</v>
      </c>
      <c r="F95" s="319" t="e">
        <f>+'8_MP'!#REF!*25%+'8_MP'!#REF!*75%</f>
        <v>#REF!</v>
      </c>
      <c r="G95" s="319" t="e">
        <f>+'8_MP'!#REF!*25%+'8_MP'!#REF!*75%</f>
        <v>#REF!</v>
      </c>
      <c r="H95" s="319" t="e">
        <f>+'8_MP'!#REF!*25%+'8_MP'!#REF!</f>
        <v>#REF!</v>
      </c>
      <c r="I95" s="319" t="e">
        <f t="shared" si="9"/>
        <v>#REF!</v>
      </c>
      <c r="J95" s="339"/>
      <c r="K95" s="319" t="e">
        <f>+'8_MP'!#REF!+('8_MP'!#REF!*75%)</f>
        <v>#REF!</v>
      </c>
      <c r="L95" s="319" t="e">
        <f>+'8_MP'!#REF!*25%+'8_MP'!#REF!*75%</f>
        <v>#REF!</v>
      </c>
      <c r="M95" s="319" t="e">
        <f>+'8_MP'!#REF!*25%+'8_MP'!#REF!*75%</f>
        <v>#REF!</v>
      </c>
      <c r="N95" s="319" t="e">
        <f>+'8_MP'!#REF!*25%+'8_MP'!#REF!*75%</f>
        <v>#REF!</v>
      </c>
      <c r="O95" s="319" t="e">
        <f>+'8_MP'!#REF!*25%+'8_MP'!#REF!*75%</f>
        <v>#REF!</v>
      </c>
      <c r="P95" s="319" t="e">
        <f>+'8_MP'!#REF!*25%+'8_MP'!#REF!</f>
        <v>#REF!</v>
      </c>
      <c r="Q95" s="319" t="e">
        <f t="shared" si="10"/>
        <v>#REF!</v>
      </c>
      <c r="R95" s="339" t="e">
        <f>+'8_MP'!#REF!-'9.1 PFM_APry'!Q95</f>
        <v>#REF!</v>
      </c>
      <c r="S95" s="319" t="e">
        <f t="shared" si="11"/>
        <v>#REF!</v>
      </c>
      <c r="T95" s="319" t="e">
        <f t="shared" si="12"/>
        <v>#REF!</v>
      </c>
      <c r="U95" s="319" t="e">
        <f t="shared" si="13"/>
        <v>#REF!</v>
      </c>
      <c r="V95" s="319" t="e">
        <f t="shared" si="14"/>
        <v>#REF!</v>
      </c>
      <c r="W95" s="319" t="e">
        <f t="shared" si="15"/>
        <v>#REF!</v>
      </c>
      <c r="X95" s="319" t="e">
        <f t="shared" si="16"/>
        <v>#REF!</v>
      </c>
      <c r="Y95" s="319" t="e">
        <f t="shared" si="17"/>
        <v>#REF!</v>
      </c>
      <c r="Z95" s="339" t="e">
        <f>+'8_MP'!#REF!-'9.1 PFM_APry'!Y95</f>
        <v>#REF!</v>
      </c>
    </row>
    <row r="96" spans="1:26" ht="14.25" customHeight="1" outlineLevel="1" x14ac:dyDescent="0.35">
      <c r="A96" s="89" t="e">
        <v>#VALUE!</v>
      </c>
      <c r="B96" s="91" t="e">
        <v>#VALUE!</v>
      </c>
      <c r="C96" s="319" t="e">
        <f>+'8_MP'!#REF!+('8_MP'!#REF!*75%)</f>
        <v>#REF!</v>
      </c>
      <c r="D96" s="319" t="e">
        <f>+'8_MP'!#REF!*25%+'8_MP'!#REF!*75%</f>
        <v>#REF!</v>
      </c>
      <c r="E96" s="319" t="e">
        <f>+('8_MP'!#REF!*25%)+('8_MP'!#REF!*75%)</f>
        <v>#REF!</v>
      </c>
      <c r="F96" s="319" t="e">
        <f>+'8_MP'!#REF!*25%+'8_MP'!#REF!*75%</f>
        <v>#REF!</v>
      </c>
      <c r="G96" s="319" t="e">
        <f>+'8_MP'!#REF!*25%+'8_MP'!#REF!*75%</f>
        <v>#REF!</v>
      </c>
      <c r="H96" s="319" t="e">
        <f>+'8_MP'!#REF!*25%+'8_MP'!#REF!</f>
        <v>#REF!</v>
      </c>
      <c r="I96" s="319" t="e">
        <f t="shared" si="9"/>
        <v>#REF!</v>
      </c>
      <c r="J96" s="339"/>
      <c r="K96" s="319" t="e">
        <f>+'8_MP'!#REF!+('8_MP'!#REF!*75%)</f>
        <v>#REF!</v>
      </c>
      <c r="L96" s="319" t="e">
        <f>+'8_MP'!#REF!*25%+'8_MP'!#REF!*75%</f>
        <v>#REF!</v>
      </c>
      <c r="M96" s="319" t="e">
        <f>+'8_MP'!#REF!*25%+'8_MP'!#REF!*75%</f>
        <v>#REF!</v>
      </c>
      <c r="N96" s="319" t="e">
        <f>+'8_MP'!#REF!*25%+'8_MP'!#REF!*75%</f>
        <v>#REF!</v>
      </c>
      <c r="O96" s="319" t="e">
        <f>+'8_MP'!#REF!*25%+'8_MP'!#REF!*75%</f>
        <v>#REF!</v>
      </c>
      <c r="P96" s="319" t="e">
        <f>+'8_MP'!#REF!*25%+'8_MP'!#REF!</f>
        <v>#REF!</v>
      </c>
      <c r="Q96" s="319" t="e">
        <f t="shared" si="10"/>
        <v>#REF!</v>
      </c>
      <c r="R96" s="339" t="e">
        <f>+'8_MP'!#REF!-'9.1 PFM_APry'!Q96</f>
        <v>#REF!</v>
      </c>
      <c r="S96" s="319" t="e">
        <f t="shared" si="11"/>
        <v>#REF!</v>
      </c>
      <c r="T96" s="319" t="e">
        <f t="shared" si="12"/>
        <v>#REF!</v>
      </c>
      <c r="U96" s="319" t="e">
        <f t="shared" si="13"/>
        <v>#REF!</v>
      </c>
      <c r="V96" s="319" t="e">
        <f t="shared" si="14"/>
        <v>#REF!</v>
      </c>
      <c r="W96" s="319" t="e">
        <f t="shared" si="15"/>
        <v>#REF!</v>
      </c>
      <c r="X96" s="319" t="e">
        <f t="shared" si="16"/>
        <v>#REF!</v>
      </c>
      <c r="Y96" s="319" t="e">
        <f t="shared" si="17"/>
        <v>#REF!</v>
      </c>
      <c r="Z96" s="339" t="e">
        <f>+'8_MP'!#REF!-'9.1 PFM_APry'!Y96</f>
        <v>#REF!</v>
      </c>
    </row>
    <row r="97" spans="1:26" ht="14.25" customHeight="1" outlineLevel="1" x14ac:dyDescent="0.35">
      <c r="A97" s="89" t="e">
        <v>#VALUE!</v>
      </c>
      <c r="B97" s="91" t="e">
        <v>#VALUE!</v>
      </c>
      <c r="C97" s="319" t="e">
        <f>+'8_MP'!#REF!+('8_MP'!#REF!*75%)</f>
        <v>#REF!</v>
      </c>
      <c r="D97" s="319" t="e">
        <f>+'8_MP'!#REF!*25%+'8_MP'!#REF!*75%</f>
        <v>#REF!</v>
      </c>
      <c r="E97" s="319" t="e">
        <f>+('8_MP'!#REF!*25%)+('8_MP'!#REF!*75%)</f>
        <v>#REF!</v>
      </c>
      <c r="F97" s="319" t="e">
        <f>+'8_MP'!#REF!*25%+'8_MP'!#REF!*75%</f>
        <v>#REF!</v>
      </c>
      <c r="G97" s="319" t="e">
        <f>+'8_MP'!#REF!*25%+'8_MP'!#REF!*75%</f>
        <v>#REF!</v>
      </c>
      <c r="H97" s="319" t="e">
        <f>+'8_MP'!#REF!*25%+'8_MP'!#REF!</f>
        <v>#REF!</v>
      </c>
      <c r="I97" s="319" t="e">
        <f t="shared" si="9"/>
        <v>#REF!</v>
      </c>
      <c r="J97" s="339"/>
      <c r="K97" s="319" t="e">
        <f>+'8_MP'!#REF!+('8_MP'!#REF!*75%)</f>
        <v>#REF!</v>
      </c>
      <c r="L97" s="319" t="e">
        <f>+'8_MP'!#REF!*25%+'8_MP'!#REF!*75%</f>
        <v>#REF!</v>
      </c>
      <c r="M97" s="319" t="e">
        <f>+'8_MP'!#REF!*25%+'8_MP'!#REF!*75%</f>
        <v>#REF!</v>
      </c>
      <c r="N97" s="319" t="e">
        <f>+'8_MP'!#REF!*25%+'8_MP'!#REF!*75%</f>
        <v>#REF!</v>
      </c>
      <c r="O97" s="319" t="e">
        <f>+'8_MP'!#REF!*25%+'8_MP'!#REF!*75%</f>
        <v>#REF!</v>
      </c>
      <c r="P97" s="319" t="e">
        <f>+'8_MP'!#REF!*25%+'8_MP'!#REF!</f>
        <v>#REF!</v>
      </c>
      <c r="Q97" s="319" t="e">
        <f t="shared" si="10"/>
        <v>#REF!</v>
      </c>
      <c r="R97" s="339" t="e">
        <f>+'8_MP'!#REF!-'9.1 PFM_APry'!Q97</f>
        <v>#REF!</v>
      </c>
      <c r="S97" s="319" t="e">
        <f t="shared" si="11"/>
        <v>#REF!</v>
      </c>
      <c r="T97" s="319" t="e">
        <f t="shared" si="12"/>
        <v>#REF!</v>
      </c>
      <c r="U97" s="319" t="e">
        <f t="shared" si="13"/>
        <v>#REF!</v>
      </c>
      <c r="V97" s="319" t="e">
        <f t="shared" si="14"/>
        <v>#REF!</v>
      </c>
      <c r="W97" s="319" t="e">
        <f t="shared" si="15"/>
        <v>#REF!</v>
      </c>
      <c r="X97" s="319" t="e">
        <f t="shared" si="16"/>
        <v>#REF!</v>
      </c>
      <c r="Y97" s="319" t="e">
        <f t="shared" si="17"/>
        <v>#REF!</v>
      </c>
      <c r="Z97" s="339" t="e">
        <f>+'8_MP'!#REF!-'9.1 PFM_APry'!Y97</f>
        <v>#REF!</v>
      </c>
    </row>
    <row r="98" spans="1:26" ht="14.25" customHeight="1" outlineLevel="1" x14ac:dyDescent="0.35">
      <c r="A98" s="89" t="e">
        <v>#VALUE!</v>
      </c>
      <c r="B98" s="91" t="e">
        <v>#VALUE!</v>
      </c>
      <c r="C98" s="319" t="e">
        <f>+'8_MP'!#REF!+('8_MP'!#REF!*75%)</f>
        <v>#REF!</v>
      </c>
      <c r="D98" s="319" t="e">
        <f>+'8_MP'!#REF!*25%+'8_MP'!#REF!*75%</f>
        <v>#REF!</v>
      </c>
      <c r="E98" s="319" t="e">
        <f>+('8_MP'!#REF!*25%)+('8_MP'!#REF!*75%)</f>
        <v>#REF!</v>
      </c>
      <c r="F98" s="319" t="e">
        <f>+'8_MP'!#REF!*25%+'8_MP'!#REF!*75%</f>
        <v>#REF!</v>
      </c>
      <c r="G98" s="319" t="e">
        <f>+'8_MP'!#REF!*25%+'8_MP'!#REF!*75%</f>
        <v>#REF!</v>
      </c>
      <c r="H98" s="319" t="e">
        <f>+'8_MP'!#REF!*25%+'8_MP'!#REF!</f>
        <v>#REF!</v>
      </c>
      <c r="I98" s="319" t="e">
        <f t="shared" si="9"/>
        <v>#REF!</v>
      </c>
      <c r="J98" s="339"/>
      <c r="K98" s="319" t="e">
        <f>+'8_MP'!#REF!+('8_MP'!#REF!*75%)</f>
        <v>#REF!</v>
      </c>
      <c r="L98" s="319" t="e">
        <f>+'8_MP'!#REF!*25%+'8_MP'!#REF!*75%</f>
        <v>#REF!</v>
      </c>
      <c r="M98" s="319" t="e">
        <f>+'8_MP'!#REF!*25%+'8_MP'!#REF!*75%</f>
        <v>#REF!</v>
      </c>
      <c r="N98" s="319" t="e">
        <f>+'8_MP'!#REF!*25%+'8_MP'!#REF!*75%</f>
        <v>#REF!</v>
      </c>
      <c r="O98" s="319" t="e">
        <f>+'8_MP'!#REF!*25%+'8_MP'!#REF!*75%</f>
        <v>#REF!</v>
      </c>
      <c r="P98" s="319" t="e">
        <f>+'8_MP'!#REF!*25%+'8_MP'!#REF!</f>
        <v>#REF!</v>
      </c>
      <c r="Q98" s="319" t="e">
        <f t="shared" si="10"/>
        <v>#REF!</v>
      </c>
      <c r="R98" s="339" t="e">
        <f>+'8_MP'!#REF!-'9.1 PFM_APry'!Q98</f>
        <v>#REF!</v>
      </c>
      <c r="S98" s="319" t="e">
        <f t="shared" si="11"/>
        <v>#REF!</v>
      </c>
      <c r="T98" s="319" t="e">
        <f t="shared" si="12"/>
        <v>#REF!</v>
      </c>
      <c r="U98" s="319" t="e">
        <f t="shared" si="13"/>
        <v>#REF!</v>
      </c>
      <c r="V98" s="319" t="e">
        <f t="shared" si="14"/>
        <v>#REF!</v>
      </c>
      <c r="W98" s="319" t="e">
        <f t="shared" si="15"/>
        <v>#REF!</v>
      </c>
      <c r="X98" s="319" t="e">
        <f t="shared" si="16"/>
        <v>#REF!</v>
      </c>
      <c r="Y98" s="319" t="e">
        <f t="shared" si="17"/>
        <v>#REF!</v>
      </c>
      <c r="Z98" s="339" t="e">
        <f>+'8_MP'!#REF!-'9.1 PFM_APry'!Y98</f>
        <v>#REF!</v>
      </c>
    </row>
    <row r="99" spans="1:26" ht="14.25" customHeight="1" x14ac:dyDescent="0.35">
      <c r="A99" s="85" t="e">
        <v>#VALUE!</v>
      </c>
      <c r="B99" s="111" t="e">
        <v>#VALUE!</v>
      </c>
      <c r="C99" s="86" t="e">
        <f>+'8_MP'!#REF!+('8_MP'!#REF!*75%)</f>
        <v>#REF!</v>
      </c>
      <c r="D99" s="86" t="e">
        <f>+'8_MP'!#REF!*25%+'8_MP'!#REF!*75%</f>
        <v>#REF!</v>
      </c>
      <c r="E99" s="86" t="e">
        <f>+('8_MP'!#REF!*25%)+('8_MP'!#REF!*75%)</f>
        <v>#REF!</v>
      </c>
      <c r="F99" s="86" t="e">
        <f>+'8_MP'!#REF!*25%+'8_MP'!#REF!*75%</f>
        <v>#REF!</v>
      </c>
      <c r="G99" s="86" t="e">
        <f>+'8_MP'!#REF!*25%+'8_MP'!#REF!*75%</f>
        <v>#REF!</v>
      </c>
      <c r="H99" s="86" t="e">
        <f>+'8_MP'!#REF!*25%+'8_MP'!#REF!</f>
        <v>#REF!</v>
      </c>
      <c r="I99" s="86" t="e">
        <f t="shared" si="9"/>
        <v>#REF!</v>
      </c>
      <c r="J99" s="339"/>
      <c r="K99" s="86" t="e">
        <f>+'8_MP'!#REF!+('8_MP'!#REF!*75%)</f>
        <v>#REF!</v>
      </c>
      <c r="L99" s="86" t="e">
        <f>+'8_MP'!#REF!*25%+'8_MP'!#REF!*75%</f>
        <v>#REF!</v>
      </c>
      <c r="M99" s="86" t="e">
        <f>+'8_MP'!#REF!*25%+'8_MP'!#REF!*75%</f>
        <v>#REF!</v>
      </c>
      <c r="N99" s="86" t="e">
        <f>+'8_MP'!#REF!*25%+'8_MP'!#REF!*75%</f>
        <v>#REF!</v>
      </c>
      <c r="O99" s="86" t="e">
        <f>+'8_MP'!#REF!*25%+'8_MP'!#REF!*75%</f>
        <v>#REF!</v>
      </c>
      <c r="P99" s="86" t="e">
        <f>+'8_MP'!#REF!*25%+'8_MP'!#REF!</f>
        <v>#REF!</v>
      </c>
      <c r="Q99" s="86" t="e">
        <f t="shared" si="10"/>
        <v>#REF!</v>
      </c>
      <c r="R99" s="339" t="e">
        <f>+'8_MP'!#REF!-'9.1 PFM_APry'!Q99</f>
        <v>#REF!</v>
      </c>
      <c r="S99" s="86" t="e">
        <f t="shared" si="11"/>
        <v>#REF!</v>
      </c>
      <c r="T99" s="86" t="e">
        <f t="shared" si="12"/>
        <v>#REF!</v>
      </c>
      <c r="U99" s="86" t="e">
        <f t="shared" si="13"/>
        <v>#REF!</v>
      </c>
      <c r="V99" s="86" t="e">
        <f t="shared" si="14"/>
        <v>#REF!</v>
      </c>
      <c r="W99" s="86" t="e">
        <f t="shared" si="15"/>
        <v>#REF!</v>
      </c>
      <c r="X99" s="86" t="e">
        <f t="shared" si="16"/>
        <v>#REF!</v>
      </c>
      <c r="Y99" s="86" t="e">
        <f t="shared" si="17"/>
        <v>#REF!</v>
      </c>
      <c r="Z99" s="339" t="e">
        <f>+'8_MP'!#REF!-'9.1 PFM_APry'!Y99</f>
        <v>#REF!</v>
      </c>
    </row>
    <row r="100" spans="1:26" ht="14.25" customHeight="1" outlineLevel="1" x14ac:dyDescent="0.35">
      <c r="A100" s="325" t="e">
        <v>#VALUE!</v>
      </c>
      <c r="B100" s="94" t="e">
        <v>#VALUE!</v>
      </c>
      <c r="C100" s="319" t="e">
        <f>+'8_MP'!#REF!+('8_MP'!#REF!*75%)</f>
        <v>#REF!</v>
      </c>
      <c r="D100" s="319" t="e">
        <f>+'8_MP'!#REF!*25%+'8_MP'!#REF!*75%</f>
        <v>#REF!</v>
      </c>
      <c r="E100" s="319" t="e">
        <f>+('8_MP'!#REF!*25%)+('8_MP'!#REF!*75%)</f>
        <v>#REF!</v>
      </c>
      <c r="F100" s="319" t="e">
        <f>+'8_MP'!#REF!*25%+'8_MP'!#REF!*75%</f>
        <v>#REF!</v>
      </c>
      <c r="G100" s="319" t="e">
        <f>+'8_MP'!#REF!*25%+'8_MP'!#REF!*75%</f>
        <v>#REF!</v>
      </c>
      <c r="H100" s="319" t="e">
        <f>+'8_MP'!#REF!*25%+'8_MP'!#REF!</f>
        <v>#REF!</v>
      </c>
      <c r="I100" s="319" t="e">
        <f t="shared" si="9"/>
        <v>#REF!</v>
      </c>
      <c r="J100" s="339"/>
      <c r="K100" s="319" t="e">
        <f>+'8_MP'!#REF!+('8_MP'!#REF!*75%)</f>
        <v>#REF!</v>
      </c>
      <c r="L100" s="319" t="e">
        <f>+'8_MP'!#REF!*25%+'8_MP'!#REF!*75%</f>
        <v>#REF!</v>
      </c>
      <c r="M100" s="319" t="e">
        <f>+'8_MP'!#REF!*25%+'8_MP'!#REF!*75%</f>
        <v>#REF!</v>
      </c>
      <c r="N100" s="319" t="e">
        <f>+'8_MP'!#REF!*25%+'8_MP'!#REF!*75%</f>
        <v>#REF!</v>
      </c>
      <c r="O100" s="319" t="e">
        <f>+'8_MP'!#REF!*25%+'8_MP'!#REF!*75%</f>
        <v>#REF!</v>
      </c>
      <c r="P100" s="319" t="e">
        <f>+'8_MP'!#REF!*25%+'8_MP'!#REF!</f>
        <v>#REF!</v>
      </c>
      <c r="Q100" s="319" t="e">
        <f t="shared" si="10"/>
        <v>#REF!</v>
      </c>
      <c r="R100" s="339" t="e">
        <f>+'8_MP'!#REF!-'9.1 PFM_APry'!Q100</f>
        <v>#REF!</v>
      </c>
      <c r="S100" s="319" t="e">
        <f t="shared" si="11"/>
        <v>#REF!</v>
      </c>
      <c r="T100" s="319" t="e">
        <f t="shared" si="12"/>
        <v>#REF!</v>
      </c>
      <c r="U100" s="319" t="e">
        <f t="shared" si="13"/>
        <v>#REF!</v>
      </c>
      <c r="V100" s="319" t="e">
        <f t="shared" si="14"/>
        <v>#REF!</v>
      </c>
      <c r="W100" s="319" t="e">
        <f t="shared" si="15"/>
        <v>#REF!</v>
      </c>
      <c r="X100" s="319" t="e">
        <f t="shared" si="16"/>
        <v>#REF!</v>
      </c>
      <c r="Y100" s="319" t="e">
        <f t="shared" si="17"/>
        <v>#REF!</v>
      </c>
      <c r="Z100" s="339" t="e">
        <f>+'8_MP'!#REF!-'9.1 PFM_APry'!Y100</f>
        <v>#REF!</v>
      </c>
    </row>
    <row r="101" spans="1:26" ht="14.25" customHeight="1" outlineLevel="1" x14ac:dyDescent="0.35">
      <c r="A101" s="325" t="e">
        <v>#VALUE!</v>
      </c>
      <c r="B101" s="94" t="e">
        <v>#VALUE!</v>
      </c>
      <c r="C101" s="319" t="e">
        <f>+'8_MP'!#REF!+('8_MP'!#REF!*75%)</f>
        <v>#REF!</v>
      </c>
      <c r="D101" s="319" t="e">
        <f>+'8_MP'!#REF!*25%+'8_MP'!#REF!*75%</f>
        <v>#REF!</v>
      </c>
      <c r="E101" s="319" t="e">
        <f>+('8_MP'!#REF!*25%)+('8_MP'!#REF!*75%)</f>
        <v>#REF!</v>
      </c>
      <c r="F101" s="319" t="e">
        <f>+'8_MP'!#REF!*25%+'8_MP'!#REF!*75%</f>
        <v>#REF!</v>
      </c>
      <c r="G101" s="319" t="e">
        <f>+'8_MP'!#REF!*25%+'8_MP'!#REF!*75%</f>
        <v>#REF!</v>
      </c>
      <c r="H101" s="319" t="e">
        <f>+'8_MP'!#REF!*25%+'8_MP'!#REF!</f>
        <v>#REF!</v>
      </c>
      <c r="I101" s="319" t="e">
        <f t="shared" si="9"/>
        <v>#REF!</v>
      </c>
      <c r="J101" s="339"/>
      <c r="K101" s="319" t="e">
        <f>+'8_MP'!#REF!+('8_MP'!#REF!*75%)</f>
        <v>#REF!</v>
      </c>
      <c r="L101" s="319" t="e">
        <f>+'8_MP'!#REF!*25%+'8_MP'!#REF!*75%</f>
        <v>#REF!</v>
      </c>
      <c r="M101" s="319" t="e">
        <f>+'8_MP'!#REF!*25%+'8_MP'!#REF!*75%</f>
        <v>#REF!</v>
      </c>
      <c r="N101" s="319" t="e">
        <f>+'8_MP'!#REF!*25%+'8_MP'!#REF!*75%</f>
        <v>#REF!</v>
      </c>
      <c r="O101" s="319" t="e">
        <f>+'8_MP'!#REF!*25%+'8_MP'!#REF!*75%</f>
        <v>#REF!</v>
      </c>
      <c r="P101" s="319" t="e">
        <f>+'8_MP'!#REF!*25%+'8_MP'!#REF!</f>
        <v>#REF!</v>
      </c>
      <c r="Q101" s="319" t="e">
        <f t="shared" si="10"/>
        <v>#REF!</v>
      </c>
      <c r="R101" s="339" t="e">
        <f>+'8_MP'!#REF!-'9.1 PFM_APry'!Q101</f>
        <v>#REF!</v>
      </c>
      <c r="S101" s="319" t="e">
        <f t="shared" si="11"/>
        <v>#REF!</v>
      </c>
      <c r="T101" s="319" t="e">
        <f t="shared" si="12"/>
        <v>#REF!</v>
      </c>
      <c r="U101" s="319" t="e">
        <f t="shared" si="13"/>
        <v>#REF!</v>
      </c>
      <c r="V101" s="319" t="e">
        <f t="shared" si="14"/>
        <v>#REF!</v>
      </c>
      <c r="W101" s="319" t="e">
        <f t="shared" si="15"/>
        <v>#REF!</v>
      </c>
      <c r="X101" s="319" t="e">
        <f t="shared" si="16"/>
        <v>#REF!</v>
      </c>
      <c r="Y101" s="319" t="e">
        <f t="shared" si="17"/>
        <v>#REF!</v>
      </c>
      <c r="Z101" s="339" t="e">
        <f>+'8_MP'!#REF!-'9.1 PFM_APry'!Y101</f>
        <v>#REF!</v>
      </c>
    </row>
    <row r="102" spans="1:26" ht="14.25" customHeight="1" outlineLevel="1" x14ac:dyDescent="0.35">
      <c r="A102" s="325" t="e">
        <v>#VALUE!</v>
      </c>
      <c r="B102" s="94" t="e">
        <v>#VALUE!</v>
      </c>
      <c r="C102" s="319" t="e">
        <f>+'8_MP'!#REF!+('8_MP'!#REF!*75%)</f>
        <v>#REF!</v>
      </c>
      <c r="D102" s="319" t="e">
        <f>+'8_MP'!#REF!*25%+'8_MP'!#REF!*75%</f>
        <v>#REF!</v>
      </c>
      <c r="E102" s="319" t="e">
        <f>+('8_MP'!#REF!*25%)+('8_MP'!#REF!*75%)</f>
        <v>#REF!</v>
      </c>
      <c r="F102" s="319" t="e">
        <f>+'8_MP'!#REF!*25%+'8_MP'!#REF!*75%</f>
        <v>#REF!</v>
      </c>
      <c r="G102" s="319" t="e">
        <f>+'8_MP'!#REF!*25%+'8_MP'!#REF!*75%</f>
        <v>#REF!</v>
      </c>
      <c r="H102" s="319" t="e">
        <f>+'8_MP'!#REF!*25%+'8_MP'!#REF!</f>
        <v>#REF!</v>
      </c>
      <c r="I102" s="319" t="e">
        <f t="shared" si="9"/>
        <v>#REF!</v>
      </c>
      <c r="J102" s="339"/>
      <c r="K102" s="319" t="e">
        <f>+'8_MP'!#REF!+('8_MP'!#REF!*75%)</f>
        <v>#REF!</v>
      </c>
      <c r="L102" s="319" t="e">
        <f>+'8_MP'!#REF!*25%+'8_MP'!#REF!*75%</f>
        <v>#REF!</v>
      </c>
      <c r="M102" s="319" t="e">
        <f>+'8_MP'!#REF!*25%+'8_MP'!#REF!*75%</f>
        <v>#REF!</v>
      </c>
      <c r="N102" s="319" t="e">
        <f>+'8_MP'!#REF!*25%+'8_MP'!#REF!*75%</f>
        <v>#REF!</v>
      </c>
      <c r="O102" s="319" t="e">
        <f>+'8_MP'!#REF!*25%+'8_MP'!#REF!*75%</f>
        <v>#REF!</v>
      </c>
      <c r="P102" s="319" t="e">
        <f>+'8_MP'!#REF!*25%+'8_MP'!#REF!</f>
        <v>#REF!</v>
      </c>
      <c r="Q102" s="319" t="e">
        <f t="shared" si="10"/>
        <v>#REF!</v>
      </c>
      <c r="R102" s="339" t="e">
        <f>+'8_MP'!#REF!-'9.1 PFM_APry'!Q102</f>
        <v>#REF!</v>
      </c>
      <c r="S102" s="319" t="e">
        <f t="shared" si="11"/>
        <v>#REF!</v>
      </c>
      <c r="T102" s="319" t="e">
        <f t="shared" si="12"/>
        <v>#REF!</v>
      </c>
      <c r="U102" s="319" t="e">
        <f t="shared" si="13"/>
        <v>#REF!</v>
      </c>
      <c r="V102" s="319" t="e">
        <f t="shared" si="14"/>
        <v>#REF!</v>
      </c>
      <c r="W102" s="319" t="e">
        <f t="shared" si="15"/>
        <v>#REF!</v>
      </c>
      <c r="X102" s="319" t="e">
        <f t="shared" si="16"/>
        <v>#REF!</v>
      </c>
      <c r="Y102" s="319" t="e">
        <f t="shared" si="17"/>
        <v>#REF!</v>
      </c>
      <c r="Z102" s="339" t="e">
        <f>+'8_MP'!#REF!-'9.1 PFM_APry'!Y102</f>
        <v>#REF!</v>
      </c>
    </row>
    <row r="103" spans="1:26" ht="14.25" customHeight="1" x14ac:dyDescent="0.35">
      <c r="A103" s="85" t="e">
        <v>#VALUE!</v>
      </c>
      <c r="B103" s="111" t="e">
        <v>#VALUE!</v>
      </c>
      <c r="C103" s="86" t="e">
        <f>+'8_MP'!#REF!+('8_MP'!#REF!*75%)</f>
        <v>#REF!</v>
      </c>
      <c r="D103" s="86" t="e">
        <f>+'8_MP'!#REF!*25%+'8_MP'!#REF!*75%</f>
        <v>#REF!</v>
      </c>
      <c r="E103" s="86" t="e">
        <f>+('8_MP'!#REF!*25%)+('8_MP'!#REF!*75%)</f>
        <v>#REF!</v>
      </c>
      <c r="F103" s="86" t="e">
        <f>+'8_MP'!#REF!*25%+'8_MP'!#REF!*75%</f>
        <v>#REF!</v>
      </c>
      <c r="G103" s="86" t="e">
        <f>+'8_MP'!#REF!*25%+'8_MP'!#REF!*75%</f>
        <v>#REF!</v>
      </c>
      <c r="H103" s="86" t="e">
        <f>+'8_MP'!#REF!*25%+'8_MP'!#REF!</f>
        <v>#REF!</v>
      </c>
      <c r="I103" s="86" t="e">
        <f t="shared" si="9"/>
        <v>#REF!</v>
      </c>
      <c r="J103" s="339"/>
      <c r="K103" s="86" t="e">
        <f>+'8_MP'!#REF!+('8_MP'!#REF!*75%)</f>
        <v>#REF!</v>
      </c>
      <c r="L103" s="86" t="e">
        <f>+'8_MP'!#REF!*25%+'8_MP'!#REF!*75%</f>
        <v>#REF!</v>
      </c>
      <c r="M103" s="86" t="e">
        <f>+'8_MP'!#REF!*25%+'8_MP'!#REF!*75%</f>
        <v>#REF!</v>
      </c>
      <c r="N103" s="86" t="e">
        <f>+'8_MP'!#REF!*25%+'8_MP'!#REF!*75%</f>
        <v>#REF!</v>
      </c>
      <c r="O103" s="86" t="e">
        <f>+'8_MP'!#REF!*25%+'8_MP'!#REF!*75%</f>
        <v>#REF!</v>
      </c>
      <c r="P103" s="86" t="e">
        <f>+'8_MP'!#REF!*25%+'8_MP'!#REF!</f>
        <v>#REF!</v>
      </c>
      <c r="Q103" s="86" t="e">
        <f t="shared" si="10"/>
        <v>#REF!</v>
      </c>
      <c r="R103" s="339" t="e">
        <f>+'8_MP'!#REF!-'9.1 PFM_APry'!Q103</f>
        <v>#REF!</v>
      </c>
      <c r="S103" s="86" t="e">
        <f t="shared" si="11"/>
        <v>#REF!</v>
      </c>
      <c r="T103" s="86" t="e">
        <f t="shared" si="12"/>
        <v>#REF!</v>
      </c>
      <c r="U103" s="86" t="e">
        <f t="shared" si="13"/>
        <v>#REF!</v>
      </c>
      <c r="V103" s="86" t="e">
        <f t="shared" si="14"/>
        <v>#REF!</v>
      </c>
      <c r="W103" s="86" t="e">
        <f t="shared" si="15"/>
        <v>#REF!</v>
      </c>
      <c r="X103" s="86" t="e">
        <f t="shared" si="16"/>
        <v>#REF!</v>
      </c>
      <c r="Y103" s="86" t="e">
        <f t="shared" si="17"/>
        <v>#REF!</v>
      </c>
      <c r="Z103" s="339" t="e">
        <f>+'8_MP'!#REF!-'9.1 PFM_APry'!Y103</f>
        <v>#REF!</v>
      </c>
    </row>
    <row r="104" spans="1:26" ht="14.25" customHeight="1" outlineLevel="1" x14ac:dyDescent="0.35">
      <c r="A104" s="325" t="e">
        <v>#VALUE!</v>
      </c>
      <c r="B104" s="94" t="e">
        <v>#VALUE!</v>
      </c>
      <c r="C104" s="77" t="e">
        <f>+'8_MP'!#REF!+('8_MP'!#REF!*75%)</f>
        <v>#REF!</v>
      </c>
      <c r="D104" s="77" t="e">
        <f>+'8_MP'!#REF!*25%+'8_MP'!#REF!*75%</f>
        <v>#REF!</v>
      </c>
      <c r="E104" s="77" t="e">
        <f>+('8_MP'!#REF!*25%)+('8_MP'!#REF!*75%)</f>
        <v>#REF!</v>
      </c>
      <c r="F104" s="77" t="e">
        <f>+'8_MP'!#REF!*25%+'8_MP'!#REF!*75%</f>
        <v>#REF!</v>
      </c>
      <c r="G104" s="77" t="e">
        <f>+'8_MP'!#REF!*25%+'8_MP'!#REF!*75%</f>
        <v>#REF!</v>
      </c>
      <c r="H104" s="77" t="e">
        <f>+'8_MP'!#REF!*25%+'8_MP'!#REF!</f>
        <v>#REF!</v>
      </c>
      <c r="I104" s="77" t="e">
        <f t="shared" si="9"/>
        <v>#REF!</v>
      </c>
      <c r="J104" s="339"/>
      <c r="K104" s="77" t="e">
        <f>+'8_MP'!#REF!+('8_MP'!#REF!*75%)</f>
        <v>#REF!</v>
      </c>
      <c r="L104" s="77" t="e">
        <f>+'8_MP'!#REF!*25%+'8_MP'!#REF!*75%</f>
        <v>#REF!</v>
      </c>
      <c r="M104" s="77" t="e">
        <f>+'8_MP'!#REF!*25%+'8_MP'!#REF!*75%</f>
        <v>#REF!</v>
      </c>
      <c r="N104" s="77" t="e">
        <f>+'8_MP'!#REF!*25%+'8_MP'!#REF!*75%</f>
        <v>#REF!</v>
      </c>
      <c r="O104" s="77" t="e">
        <f>+'8_MP'!#REF!*25%+'8_MP'!#REF!*75%</f>
        <v>#REF!</v>
      </c>
      <c r="P104" s="77" t="e">
        <f>+'8_MP'!#REF!*25%+'8_MP'!#REF!</f>
        <v>#REF!</v>
      </c>
      <c r="Q104" s="77" t="e">
        <f t="shared" si="10"/>
        <v>#REF!</v>
      </c>
      <c r="R104" s="339" t="e">
        <f>+'8_MP'!#REF!-'9.1 PFM_APry'!Q104</f>
        <v>#REF!</v>
      </c>
      <c r="S104" s="77" t="e">
        <f t="shared" si="11"/>
        <v>#REF!</v>
      </c>
      <c r="T104" s="77" t="e">
        <f t="shared" si="12"/>
        <v>#REF!</v>
      </c>
      <c r="U104" s="77" t="e">
        <f t="shared" si="13"/>
        <v>#REF!</v>
      </c>
      <c r="V104" s="77" t="e">
        <f t="shared" si="14"/>
        <v>#REF!</v>
      </c>
      <c r="W104" s="77" t="e">
        <f t="shared" si="15"/>
        <v>#REF!</v>
      </c>
      <c r="X104" s="77" t="e">
        <f t="shared" si="16"/>
        <v>#REF!</v>
      </c>
      <c r="Y104" s="77" t="e">
        <f t="shared" si="17"/>
        <v>#REF!</v>
      </c>
      <c r="Z104" s="339" t="e">
        <f>+'8_MP'!#REF!-'9.1 PFM_APry'!Y104</f>
        <v>#REF!</v>
      </c>
    </row>
    <row r="105" spans="1:26" ht="14.25" customHeight="1" outlineLevel="1" x14ac:dyDescent="0.35">
      <c r="A105" s="325" t="e">
        <v>#VALUE!</v>
      </c>
      <c r="B105" s="94" t="e">
        <v>#VALUE!</v>
      </c>
      <c r="C105" s="319" t="e">
        <f>+'8_MP'!#REF!+('8_MP'!#REF!*75%)</f>
        <v>#REF!</v>
      </c>
      <c r="D105" s="319" t="e">
        <f>+'8_MP'!#REF!*25%+'8_MP'!#REF!*75%</f>
        <v>#REF!</v>
      </c>
      <c r="E105" s="319" t="e">
        <f>+('8_MP'!#REF!*25%)+('8_MP'!#REF!*75%)</f>
        <v>#REF!</v>
      </c>
      <c r="F105" s="319" t="e">
        <f>+'8_MP'!#REF!*25%+'8_MP'!#REF!*75%</f>
        <v>#REF!</v>
      </c>
      <c r="G105" s="319" t="e">
        <f>+'8_MP'!#REF!*25%+'8_MP'!#REF!*75%</f>
        <v>#REF!</v>
      </c>
      <c r="H105" s="319" t="e">
        <f>+'8_MP'!#REF!*25%+'8_MP'!#REF!</f>
        <v>#REF!</v>
      </c>
      <c r="I105" s="319" t="e">
        <f t="shared" si="9"/>
        <v>#REF!</v>
      </c>
      <c r="J105" s="339"/>
      <c r="K105" s="319" t="e">
        <f>+'8_MP'!#REF!+('8_MP'!#REF!*75%)</f>
        <v>#REF!</v>
      </c>
      <c r="L105" s="319" t="e">
        <f>+'8_MP'!#REF!*25%+'8_MP'!#REF!*75%</f>
        <v>#REF!</v>
      </c>
      <c r="M105" s="319" t="e">
        <f>+'8_MP'!#REF!*25%+'8_MP'!#REF!*75%</f>
        <v>#REF!</v>
      </c>
      <c r="N105" s="319" t="e">
        <f>+'8_MP'!#REF!*25%+'8_MP'!#REF!*75%</f>
        <v>#REF!</v>
      </c>
      <c r="O105" s="319" t="e">
        <f>+'8_MP'!#REF!*25%+'8_MP'!#REF!*75%</f>
        <v>#REF!</v>
      </c>
      <c r="P105" s="319" t="e">
        <f>+'8_MP'!#REF!*25%+'8_MP'!#REF!</f>
        <v>#REF!</v>
      </c>
      <c r="Q105" s="319" t="e">
        <f t="shared" si="10"/>
        <v>#REF!</v>
      </c>
      <c r="R105" s="339" t="e">
        <f>+'8_MP'!#REF!-'9.1 PFM_APry'!Q105</f>
        <v>#REF!</v>
      </c>
      <c r="S105" s="319" t="e">
        <f t="shared" si="11"/>
        <v>#REF!</v>
      </c>
      <c r="T105" s="319" t="e">
        <f t="shared" si="12"/>
        <v>#REF!</v>
      </c>
      <c r="U105" s="319" t="e">
        <f t="shared" si="13"/>
        <v>#REF!</v>
      </c>
      <c r="V105" s="319" t="e">
        <f t="shared" si="14"/>
        <v>#REF!</v>
      </c>
      <c r="W105" s="319" t="e">
        <f t="shared" si="15"/>
        <v>#REF!</v>
      </c>
      <c r="X105" s="319" t="e">
        <f t="shared" si="16"/>
        <v>#REF!</v>
      </c>
      <c r="Y105" s="319" t="e">
        <f t="shared" si="17"/>
        <v>#REF!</v>
      </c>
      <c r="Z105" s="339" t="e">
        <f>+'8_MP'!#REF!-'9.1 PFM_APry'!Y105</f>
        <v>#REF!</v>
      </c>
    </row>
    <row r="106" spans="1:26" ht="14.25" customHeight="1" x14ac:dyDescent="0.35">
      <c r="A106" s="85" t="e">
        <v>#VALUE!</v>
      </c>
      <c r="B106" s="111" t="e">
        <v>#VALUE!</v>
      </c>
      <c r="C106" s="86" t="e">
        <f>+'8_MP'!#REF!+('8_MP'!#REF!*75%)</f>
        <v>#REF!</v>
      </c>
      <c r="D106" s="86" t="e">
        <f>+'8_MP'!#REF!*25%+'8_MP'!#REF!*75%</f>
        <v>#REF!</v>
      </c>
      <c r="E106" s="86" t="e">
        <f>+('8_MP'!#REF!*25%)+('8_MP'!#REF!*75%)</f>
        <v>#REF!</v>
      </c>
      <c r="F106" s="86" t="e">
        <f>+'8_MP'!#REF!*25%+'8_MP'!#REF!*75%</f>
        <v>#REF!</v>
      </c>
      <c r="G106" s="86" t="e">
        <f>+'8_MP'!#REF!*25%+'8_MP'!#REF!*75%</f>
        <v>#REF!</v>
      </c>
      <c r="H106" s="86" t="e">
        <f>+'8_MP'!#REF!*25%+'8_MP'!#REF!</f>
        <v>#REF!</v>
      </c>
      <c r="I106" s="86" t="e">
        <f t="shared" si="9"/>
        <v>#REF!</v>
      </c>
      <c r="J106" s="339"/>
      <c r="K106" s="86" t="e">
        <f>+'8_MP'!#REF!+('8_MP'!#REF!*75%)</f>
        <v>#REF!</v>
      </c>
      <c r="L106" s="86" t="e">
        <f>+'8_MP'!#REF!*25%+'8_MP'!#REF!*75%</f>
        <v>#REF!</v>
      </c>
      <c r="M106" s="86" t="e">
        <f>+'8_MP'!#REF!*25%+'8_MP'!#REF!*75%</f>
        <v>#REF!</v>
      </c>
      <c r="N106" s="86" t="e">
        <f>+'8_MP'!#REF!*25%+'8_MP'!#REF!*75%</f>
        <v>#REF!</v>
      </c>
      <c r="O106" s="86" t="e">
        <f>+'8_MP'!#REF!*25%+'8_MP'!#REF!*75%</f>
        <v>#REF!</v>
      </c>
      <c r="P106" s="86" t="e">
        <f>+'8_MP'!#REF!*25%+'8_MP'!#REF!</f>
        <v>#REF!</v>
      </c>
      <c r="Q106" s="86" t="e">
        <f t="shared" si="10"/>
        <v>#REF!</v>
      </c>
      <c r="R106" s="339" t="e">
        <f>+'8_MP'!#REF!-'9.1 PFM_APry'!Q106</f>
        <v>#REF!</v>
      </c>
      <c r="S106" s="86" t="e">
        <f t="shared" si="11"/>
        <v>#REF!</v>
      </c>
      <c r="T106" s="86" t="e">
        <f t="shared" si="12"/>
        <v>#REF!</v>
      </c>
      <c r="U106" s="86" t="e">
        <f t="shared" si="13"/>
        <v>#REF!</v>
      </c>
      <c r="V106" s="86" t="e">
        <f t="shared" si="14"/>
        <v>#REF!</v>
      </c>
      <c r="W106" s="86" t="e">
        <f t="shared" si="15"/>
        <v>#REF!</v>
      </c>
      <c r="X106" s="86" t="e">
        <f t="shared" si="16"/>
        <v>#REF!</v>
      </c>
      <c r="Y106" s="86" t="e">
        <f t="shared" si="17"/>
        <v>#REF!</v>
      </c>
      <c r="Z106" s="339" t="e">
        <f>+'8_MP'!#REF!-'9.1 PFM_APry'!Y106</f>
        <v>#REF!</v>
      </c>
    </row>
    <row r="107" spans="1:26" ht="14.25" customHeight="1" outlineLevel="1" x14ac:dyDescent="0.35">
      <c r="A107" s="325" t="e">
        <v>#VALUE!</v>
      </c>
      <c r="B107" s="94" t="e">
        <v>#VALUE!</v>
      </c>
      <c r="C107" s="77" t="e">
        <f>+'8_MP'!#REF!+('8_MP'!#REF!*75%)</f>
        <v>#REF!</v>
      </c>
      <c r="D107" s="77" t="e">
        <f>+'8_MP'!#REF!*25%+'8_MP'!#REF!*75%</f>
        <v>#REF!</v>
      </c>
      <c r="E107" s="77" t="e">
        <f>+('8_MP'!#REF!*25%)+('8_MP'!#REF!*75%)</f>
        <v>#REF!</v>
      </c>
      <c r="F107" s="77" t="e">
        <f>+'8_MP'!#REF!*25%+'8_MP'!#REF!*75%</f>
        <v>#REF!</v>
      </c>
      <c r="G107" s="77" t="e">
        <f>+'8_MP'!#REF!*25%+'8_MP'!#REF!*75%</f>
        <v>#REF!</v>
      </c>
      <c r="H107" s="77" t="e">
        <f>+'8_MP'!#REF!*25%+'8_MP'!#REF!</f>
        <v>#REF!</v>
      </c>
      <c r="I107" s="77" t="e">
        <f t="shared" si="9"/>
        <v>#REF!</v>
      </c>
      <c r="J107" s="339"/>
      <c r="K107" s="77" t="e">
        <f>+'8_MP'!#REF!+('8_MP'!#REF!*75%)</f>
        <v>#REF!</v>
      </c>
      <c r="L107" s="77" t="e">
        <f>+'8_MP'!#REF!*25%+'8_MP'!#REF!*75%</f>
        <v>#REF!</v>
      </c>
      <c r="M107" s="77" t="e">
        <f>+'8_MP'!#REF!*25%+'8_MP'!#REF!*75%</f>
        <v>#REF!</v>
      </c>
      <c r="N107" s="77" t="e">
        <f>+'8_MP'!#REF!*25%+'8_MP'!#REF!*75%</f>
        <v>#REF!</v>
      </c>
      <c r="O107" s="77" t="e">
        <f>+'8_MP'!#REF!*25%+'8_MP'!#REF!*75%</f>
        <v>#REF!</v>
      </c>
      <c r="P107" s="77" t="e">
        <f>+'8_MP'!#REF!*25%+'8_MP'!#REF!</f>
        <v>#REF!</v>
      </c>
      <c r="Q107" s="77" t="e">
        <f t="shared" si="10"/>
        <v>#REF!</v>
      </c>
      <c r="R107" s="339" t="e">
        <f>+'8_MP'!#REF!-'9.1 PFM_APry'!Q107</f>
        <v>#REF!</v>
      </c>
      <c r="S107" s="77" t="e">
        <f t="shared" si="11"/>
        <v>#REF!</v>
      </c>
      <c r="T107" s="77" t="e">
        <f t="shared" si="12"/>
        <v>#REF!</v>
      </c>
      <c r="U107" s="77" t="e">
        <f t="shared" si="13"/>
        <v>#REF!</v>
      </c>
      <c r="V107" s="77" t="e">
        <f t="shared" si="14"/>
        <v>#REF!</v>
      </c>
      <c r="W107" s="77" t="e">
        <f t="shared" si="15"/>
        <v>#REF!</v>
      </c>
      <c r="X107" s="77" t="e">
        <f t="shared" si="16"/>
        <v>#REF!</v>
      </c>
      <c r="Y107" s="77" t="e">
        <f t="shared" si="17"/>
        <v>#REF!</v>
      </c>
      <c r="Z107" s="339" t="e">
        <f>+'8_MP'!#REF!-'9.1 PFM_APry'!Y107</f>
        <v>#REF!</v>
      </c>
    </row>
    <row r="108" spans="1:26" ht="14.25" customHeight="1" outlineLevel="1" x14ac:dyDescent="0.35">
      <c r="A108" s="325" t="e">
        <v>#VALUE!</v>
      </c>
      <c r="B108" s="94" t="e">
        <v>#VALUE!</v>
      </c>
      <c r="C108" s="319" t="e">
        <f>+'8_MP'!#REF!+('8_MP'!#REF!*75%)</f>
        <v>#REF!</v>
      </c>
      <c r="D108" s="319" t="e">
        <f>+'8_MP'!#REF!*25%+'8_MP'!#REF!*75%</f>
        <v>#REF!</v>
      </c>
      <c r="E108" s="319" t="e">
        <f>+('8_MP'!#REF!*25%)+('8_MP'!#REF!*75%)</f>
        <v>#REF!</v>
      </c>
      <c r="F108" s="319" t="e">
        <f>+'8_MP'!#REF!*25%+'8_MP'!#REF!*75%</f>
        <v>#REF!</v>
      </c>
      <c r="G108" s="319" t="e">
        <f>+'8_MP'!#REF!*25%+'8_MP'!#REF!*75%</f>
        <v>#REF!</v>
      </c>
      <c r="H108" s="319" t="e">
        <f>+'8_MP'!#REF!*25%+'8_MP'!#REF!</f>
        <v>#REF!</v>
      </c>
      <c r="I108" s="319" t="e">
        <f t="shared" si="9"/>
        <v>#REF!</v>
      </c>
      <c r="J108" s="339"/>
      <c r="K108" s="319" t="e">
        <f>+'8_MP'!#REF!+('8_MP'!#REF!*75%)</f>
        <v>#REF!</v>
      </c>
      <c r="L108" s="319" t="e">
        <f>+'8_MP'!#REF!*25%+'8_MP'!#REF!*75%</f>
        <v>#REF!</v>
      </c>
      <c r="M108" s="319" t="e">
        <f>+'8_MP'!#REF!*25%+'8_MP'!#REF!*75%</f>
        <v>#REF!</v>
      </c>
      <c r="N108" s="319" t="e">
        <f>+'8_MP'!#REF!*25%+'8_MP'!#REF!*75%</f>
        <v>#REF!</v>
      </c>
      <c r="O108" s="319" t="e">
        <f>+'8_MP'!#REF!*25%+'8_MP'!#REF!*75%</f>
        <v>#REF!</v>
      </c>
      <c r="P108" s="319" t="e">
        <f>+'8_MP'!#REF!*25%+'8_MP'!#REF!</f>
        <v>#REF!</v>
      </c>
      <c r="Q108" s="319" t="e">
        <f t="shared" si="10"/>
        <v>#REF!</v>
      </c>
      <c r="R108" s="339" t="e">
        <f>+'8_MP'!#REF!-'9.1 PFM_APry'!Q108</f>
        <v>#REF!</v>
      </c>
      <c r="S108" s="319" t="e">
        <f t="shared" si="11"/>
        <v>#REF!</v>
      </c>
      <c r="T108" s="319" t="e">
        <f t="shared" si="12"/>
        <v>#REF!</v>
      </c>
      <c r="U108" s="319" t="e">
        <f t="shared" si="13"/>
        <v>#REF!</v>
      </c>
      <c r="V108" s="319" t="e">
        <f t="shared" si="14"/>
        <v>#REF!</v>
      </c>
      <c r="W108" s="319" t="e">
        <f t="shared" si="15"/>
        <v>#REF!</v>
      </c>
      <c r="X108" s="319" t="e">
        <f t="shared" si="16"/>
        <v>#REF!</v>
      </c>
      <c r="Y108" s="319" t="e">
        <f t="shared" si="17"/>
        <v>#REF!</v>
      </c>
      <c r="Z108" s="339" t="e">
        <f>+'8_MP'!#REF!-'9.1 PFM_APry'!Y108</f>
        <v>#REF!</v>
      </c>
    </row>
    <row r="109" spans="1:26" ht="14.25" customHeight="1" x14ac:dyDescent="0.35">
      <c r="A109" s="78" t="s">
        <v>169</v>
      </c>
      <c r="B109" s="80" t="e">
        <v>#VALUE!</v>
      </c>
      <c r="C109" s="84">
        <v>0</v>
      </c>
      <c r="D109" s="84">
        <v>0</v>
      </c>
      <c r="E109" s="84">
        <f>+('8_MP'!AR8*25%)+('8_MP'!AS8*75%)</f>
        <v>2175080</v>
      </c>
      <c r="F109" s="84">
        <v>0</v>
      </c>
      <c r="G109" s="84">
        <v>0</v>
      </c>
      <c r="H109" s="84">
        <v>0</v>
      </c>
      <c r="I109" s="84">
        <f t="shared" si="9"/>
        <v>2175080</v>
      </c>
      <c r="J109" s="339"/>
      <c r="K109" s="84">
        <v>0</v>
      </c>
      <c r="L109" s="84">
        <v>0</v>
      </c>
      <c r="M109" s="84">
        <v>0</v>
      </c>
      <c r="N109" s="84">
        <v>0</v>
      </c>
      <c r="O109" s="84">
        <v>0</v>
      </c>
      <c r="P109" s="84">
        <v>0</v>
      </c>
      <c r="Q109" s="84">
        <f t="shared" si="10"/>
        <v>0</v>
      </c>
      <c r="R109" s="339">
        <v>30000000</v>
      </c>
      <c r="S109" s="84">
        <f t="shared" si="11"/>
        <v>0</v>
      </c>
      <c r="T109" s="84">
        <f t="shared" si="12"/>
        <v>0</v>
      </c>
      <c r="U109" s="84">
        <f t="shared" si="13"/>
        <v>2175080</v>
      </c>
      <c r="V109" s="84">
        <f t="shared" si="14"/>
        <v>0</v>
      </c>
      <c r="W109" s="84">
        <f t="shared" si="15"/>
        <v>0</v>
      </c>
      <c r="X109" s="84">
        <f t="shared" si="16"/>
        <v>0</v>
      </c>
      <c r="Y109" s="84">
        <f t="shared" si="17"/>
        <v>2175080</v>
      </c>
      <c r="Z109" s="339">
        <v>42000000</v>
      </c>
    </row>
    <row r="110" spans="1:26" ht="14.25" customHeight="1" x14ac:dyDescent="0.35">
      <c r="A110" s="85" t="e">
        <v>#VALUE!</v>
      </c>
      <c r="B110" s="111" t="e">
        <v>#VALUE!</v>
      </c>
      <c r="C110" s="86" t="e">
        <f>+'8_MP'!#REF!+('8_MP'!#REF!*75%)</f>
        <v>#REF!</v>
      </c>
      <c r="D110" s="86" t="e">
        <f>+'8_MP'!#REF!*25%+'8_MP'!#REF!*75%</f>
        <v>#REF!</v>
      </c>
      <c r="E110" s="86" t="e">
        <f>+('8_MP'!#REF!*25%)+('8_MP'!#REF!*75%)</f>
        <v>#REF!</v>
      </c>
      <c r="F110" s="86" t="e">
        <f>+'8_MP'!#REF!*25%+'8_MP'!#REF!*75%</f>
        <v>#REF!</v>
      </c>
      <c r="G110" s="86" t="e">
        <f>+'8_MP'!#REF!*25%+'8_MP'!#REF!*75%</f>
        <v>#REF!</v>
      </c>
      <c r="H110" s="86" t="e">
        <f>+'8_MP'!#REF!*25%+'8_MP'!#REF!</f>
        <v>#REF!</v>
      </c>
      <c r="I110" s="86" t="e">
        <f t="shared" si="9"/>
        <v>#REF!</v>
      </c>
      <c r="J110" s="339"/>
      <c r="K110" s="86" t="e">
        <f>+'8_MP'!#REF!+('8_MP'!#REF!*75%)</f>
        <v>#REF!</v>
      </c>
      <c r="L110" s="86" t="e">
        <f>+'8_MP'!#REF!*25%+'8_MP'!#REF!*75%</f>
        <v>#REF!</v>
      </c>
      <c r="M110" s="86" t="e">
        <f>+'8_MP'!#REF!*25%+'8_MP'!#REF!*75%</f>
        <v>#REF!</v>
      </c>
      <c r="N110" s="86" t="e">
        <f>+'8_MP'!#REF!*25%+'8_MP'!#REF!*75%</f>
        <v>#REF!</v>
      </c>
      <c r="O110" s="86" t="e">
        <f>+'8_MP'!#REF!*25%+'8_MP'!#REF!*75%</f>
        <v>#REF!</v>
      </c>
      <c r="P110" s="86" t="e">
        <f>+'8_MP'!#REF!*25%+'8_MP'!#REF!</f>
        <v>#REF!</v>
      </c>
      <c r="Q110" s="86" t="e">
        <f t="shared" si="10"/>
        <v>#REF!</v>
      </c>
      <c r="R110" s="339" t="e">
        <f>+'8_MP'!#REF!-'9.1 PFM_APry'!Q110</f>
        <v>#REF!</v>
      </c>
      <c r="S110" s="86" t="e">
        <f t="shared" si="11"/>
        <v>#REF!</v>
      </c>
      <c r="T110" s="86" t="e">
        <f t="shared" si="12"/>
        <v>#REF!</v>
      </c>
      <c r="U110" s="86" t="e">
        <f t="shared" si="13"/>
        <v>#REF!</v>
      </c>
      <c r="V110" s="86" t="e">
        <f t="shared" si="14"/>
        <v>#REF!</v>
      </c>
      <c r="W110" s="86" t="e">
        <f t="shared" si="15"/>
        <v>#REF!</v>
      </c>
      <c r="X110" s="86" t="e">
        <f t="shared" si="16"/>
        <v>#REF!</v>
      </c>
      <c r="Y110" s="86" t="e">
        <f t="shared" si="17"/>
        <v>#REF!</v>
      </c>
      <c r="Z110" s="339" t="e">
        <f>+'8_MP'!#REF!-'9.1 PFM_APry'!Y110</f>
        <v>#REF!</v>
      </c>
    </row>
    <row r="111" spans="1:26" ht="14.25" customHeight="1" outlineLevel="1" x14ac:dyDescent="0.35">
      <c r="A111" s="326" t="e">
        <v>#VALUE!</v>
      </c>
      <c r="B111" s="327" t="e">
        <v>#VALUE!</v>
      </c>
      <c r="C111" s="328" t="e">
        <f>+'8_MP'!#REF!+('8_MP'!#REF!*75%)</f>
        <v>#REF!</v>
      </c>
      <c r="D111" s="328" t="e">
        <f>+'8_MP'!#REF!*25%+'8_MP'!#REF!*75%</f>
        <v>#REF!</v>
      </c>
      <c r="E111" s="328" t="e">
        <f>+('8_MP'!#REF!*25%)+('8_MP'!#REF!*75%)</f>
        <v>#REF!</v>
      </c>
      <c r="F111" s="328" t="e">
        <f>+'8_MP'!#REF!*25%+'8_MP'!#REF!*75%</f>
        <v>#REF!</v>
      </c>
      <c r="G111" s="328" t="e">
        <f>+'8_MP'!#REF!*25%+'8_MP'!#REF!*75%</f>
        <v>#REF!</v>
      </c>
      <c r="H111" s="328" t="e">
        <f>+'8_MP'!#REF!*25%+'8_MP'!#REF!</f>
        <v>#REF!</v>
      </c>
      <c r="I111" s="328" t="e">
        <f t="shared" si="9"/>
        <v>#REF!</v>
      </c>
      <c r="J111" s="339"/>
      <c r="K111" s="328" t="e">
        <f>+'8_MP'!#REF!+('8_MP'!#REF!*75%)</f>
        <v>#REF!</v>
      </c>
      <c r="L111" s="328" t="e">
        <f>+'8_MP'!#REF!*25%+'8_MP'!#REF!*75%</f>
        <v>#REF!</v>
      </c>
      <c r="M111" s="328" t="e">
        <f>+'8_MP'!#REF!*25%+'8_MP'!#REF!*75%</f>
        <v>#REF!</v>
      </c>
      <c r="N111" s="328" t="e">
        <f>+'8_MP'!#REF!*25%+'8_MP'!#REF!*75%</f>
        <v>#REF!</v>
      </c>
      <c r="O111" s="328" t="e">
        <f>+'8_MP'!#REF!*25%+'8_MP'!#REF!*75%</f>
        <v>#REF!</v>
      </c>
      <c r="P111" s="328" t="e">
        <f>+'8_MP'!#REF!*25%+'8_MP'!#REF!</f>
        <v>#REF!</v>
      </c>
      <c r="Q111" s="328" t="e">
        <f t="shared" si="10"/>
        <v>#REF!</v>
      </c>
      <c r="R111" s="339" t="e">
        <f>+'8_MP'!#REF!-'9.1 PFM_APry'!Q111</f>
        <v>#REF!</v>
      </c>
      <c r="S111" s="328" t="e">
        <f t="shared" si="11"/>
        <v>#REF!</v>
      </c>
      <c r="T111" s="328" t="e">
        <f t="shared" si="12"/>
        <v>#REF!</v>
      </c>
      <c r="U111" s="328" t="e">
        <f t="shared" si="13"/>
        <v>#REF!</v>
      </c>
      <c r="V111" s="328" t="e">
        <f t="shared" si="14"/>
        <v>#REF!</v>
      </c>
      <c r="W111" s="328" t="e">
        <f t="shared" si="15"/>
        <v>#REF!</v>
      </c>
      <c r="X111" s="328" t="e">
        <f t="shared" si="16"/>
        <v>#REF!</v>
      </c>
      <c r="Y111" s="328" t="e">
        <f t="shared" si="17"/>
        <v>#REF!</v>
      </c>
      <c r="Z111" s="339" t="e">
        <f>+'8_MP'!#REF!-'9.1 PFM_APry'!Y111</f>
        <v>#REF!</v>
      </c>
    </row>
    <row r="112" spans="1:26" ht="14.25" customHeight="1" outlineLevel="1" x14ac:dyDescent="0.35">
      <c r="A112" s="322" t="e">
        <v>#VALUE!</v>
      </c>
      <c r="B112" s="323" t="e">
        <v>#VALUE!</v>
      </c>
      <c r="C112" s="324" t="e">
        <f>+'8_MP'!#REF!+('8_MP'!#REF!*75%)</f>
        <v>#REF!</v>
      </c>
      <c r="D112" s="324" t="e">
        <f>+'8_MP'!#REF!*25%+'8_MP'!#REF!*75%</f>
        <v>#REF!</v>
      </c>
      <c r="E112" s="324" t="e">
        <f>+('8_MP'!#REF!*25%)+('8_MP'!#REF!*75%)</f>
        <v>#REF!</v>
      </c>
      <c r="F112" s="324" t="e">
        <f>+'8_MP'!#REF!*25%+'8_MP'!#REF!*75%</f>
        <v>#REF!</v>
      </c>
      <c r="G112" s="324" t="e">
        <f>+'8_MP'!#REF!*25%+'8_MP'!#REF!*75%</f>
        <v>#REF!</v>
      </c>
      <c r="H112" s="324" t="e">
        <f>+'8_MP'!#REF!*25%+'8_MP'!#REF!</f>
        <v>#REF!</v>
      </c>
      <c r="I112" s="324" t="e">
        <f t="shared" si="9"/>
        <v>#REF!</v>
      </c>
      <c r="J112" s="339"/>
      <c r="K112" s="324" t="e">
        <f>+'8_MP'!#REF!+('8_MP'!#REF!*75%)</f>
        <v>#REF!</v>
      </c>
      <c r="L112" s="324" t="e">
        <f>+'8_MP'!#REF!*25%+'8_MP'!#REF!*75%</f>
        <v>#REF!</v>
      </c>
      <c r="M112" s="324" t="e">
        <f>+'8_MP'!#REF!*25%+'8_MP'!#REF!*75%</f>
        <v>#REF!</v>
      </c>
      <c r="N112" s="324" t="e">
        <f>+'8_MP'!#REF!*25%+'8_MP'!#REF!*75%</f>
        <v>#REF!</v>
      </c>
      <c r="O112" s="324" t="e">
        <f>+'8_MP'!#REF!*25%+'8_MP'!#REF!*75%</f>
        <v>#REF!</v>
      </c>
      <c r="P112" s="324" t="e">
        <f>+'8_MP'!#REF!*25%+'8_MP'!#REF!</f>
        <v>#REF!</v>
      </c>
      <c r="Q112" s="324" t="e">
        <f t="shared" si="10"/>
        <v>#REF!</v>
      </c>
      <c r="R112" s="339" t="e">
        <f>+'8_MP'!#REF!-'9.1 PFM_APry'!Q112</f>
        <v>#REF!</v>
      </c>
      <c r="S112" s="324" t="e">
        <f t="shared" si="11"/>
        <v>#REF!</v>
      </c>
      <c r="T112" s="324" t="e">
        <f t="shared" si="12"/>
        <v>#REF!</v>
      </c>
      <c r="U112" s="324" t="e">
        <f t="shared" si="13"/>
        <v>#REF!</v>
      </c>
      <c r="V112" s="324" t="e">
        <f t="shared" si="14"/>
        <v>#REF!</v>
      </c>
      <c r="W112" s="324" t="e">
        <f t="shared" si="15"/>
        <v>#REF!</v>
      </c>
      <c r="X112" s="324" t="e">
        <f t="shared" si="16"/>
        <v>#REF!</v>
      </c>
      <c r="Y112" s="324" t="e">
        <f t="shared" si="17"/>
        <v>#REF!</v>
      </c>
      <c r="Z112" s="339" t="e">
        <f>+'8_MP'!#REF!-'9.1 PFM_APry'!Y112</f>
        <v>#REF!</v>
      </c>
    </row>
    <row r="113" spans="1:26" ht="14.25" customHeight="1" outlineLevel="1" x14ac:dyDescent="0.35">
      <c r="A113" s="89" t="e">
        <v>#VALUE!</v>
      </c>
      <c r="B113" s="91" t="e">
        <v>#VALUE!</v>
      </c>
      <c r="C113" s="319" t="e">
        <f>+'8_MP'!#REF!+('8_MP'!#REF!*75%)</f>
        <v>#REF!</v>
      </c>
      <c r="D113" s="319" t="e">
        <f>+'8_MP'!#REF!*25%+'8_MP'!#REF!*75%</f>
        <v>#REF!</v>
      </c>
      <c r="E113" s="319" t="e">
        <f>+('8_MP'!#REF!*25%)+('8_MP'!#REF!*75%)</f>
        <v>#REF!</v>
      </c>
      <c r="F113" s="319" t="e">
        <f>+'8_MP'!#REF!*25%+'8_MP'!#REF!*75%</f>
        <v>#REF!</v>
      </c>
      <c r="G113" s="319" t="e">
        <f>+'8_MP'!#REF!*25%+'8_MP'!#REF!*75%</f>
        <v>#REF!</v>
      </c>
      <c r="H113" s="319" t="e">
        <f>+'8_MP'!#REF!*25%+'8_MP'!#REF!</f>
        <v>#REF!</v>
      </c>
      <c r="I113" s="319" t="e">
        <f t="shared" si="9"/>
        <v>#REF!</v>
      </c>
      <c r="J113" s="339"/>
      <c r="K113" s="319" t="e">
        <f>+'8_MP'!#REF!+('8_MP'!#REF!*75%)</f>
        <v>#REF!</v>
      </c>
      <c r="L113" s="319" t="e">
        <f>+'8_MP'!#REF!*25%+'8_MP'!#REF!*75%</f>
        <v>#REF!</v>
      </c>
      <c r="M113" s="319" t="e">
        <f>+'8_MP'!#REF!*25%+'8_MP'!#REF!*75%</f>
        <v>#REF!</v>
      </c>
      <c r="N113" s="319" t="e">
        <f>+'8_MP'!#REF!*25%+'8_MP'!#REF!*75%</f>
        <v>#REF!</v>
      </c>
      <c r="O113" s="319" t="e">
        <f>+'8_MP'!#REF!*25%+'8_MP'!#REF!*75%</f>
        <v>#REF!</v>
      </c>
      <c r="P113" s="319" t="e">
        <f>+'8_MP'!#REF!*25%+'8_MP'!#REF!</f>
        <v>#REF!</v>
      </c>
      <c r="Q113" s="319" t="e">
        <f t="shared" si="10"/>
        <v>#REF!</v>
      </c>
      <c r="R113" s="339" t="e">
        <f>+'8_MP'!#REF!-'9.1 PFM_APry'!Q113</f>
        <v>#REF!</v>
      </c>
      <c r="S113" s="319" t="e">
        <f t="shared" si="11"/>
        <v>#REF!</v>
      </c>
      <c r="T113" s="319" t="e">
        <f t="shared" si="12"/>
        <v>#REF!</v>
      </c>
      <c r="U113" s="319" t="e">
        <f t="shared" si="13"/>
        <v>#REF!</v>
      </c>
      <c r="V113" s="319" t="e">
        <f t="shared" si="14"/>
        <v>#REF!</v>
      </c>
      <c r="W113" s="319" t="e">
        <f t="shared" si="15"/>
        <v>#REF!</v>
      </c>
      <c r="X113" s="319" t="e">
        <f t="shared" si="16"/>
        <v>#REF!</v>
      </c>
      <c r="Y113" s="319" t="e">
        <f t="shared" si="17"/>
        <v>#REF!</v>
      </c>
      <c r="Z113" s="339" t="e">
        <f>+'8_MP'!#REF!-'9.1 PFM_APry'!Y113</f>
        <v>#REF!</v>
      </c>
    </row>
    <row r="114" spans="1:26" ht="14.25" customHeight="1" outlineLevel="1" x14ac:dyDescent="0.35">
      <c r="A114" s="89" t="e">
        <v>#VALUE!</v>
      </c>
      <c r="B114" s="91" t="e">
        <v>#VALUE!</v>
      </c>
      <c r="C114" s="319" t="e">
        <f>+'8_MP'!#REF!+('8_MP'!#REF!*75%)</f>
        <v>#REF!</v>
      </c>
      <c r="D114" s="319" t="e">
        <f>+'8_MP'!#REF!*25%+'8_MP'!#REF!*75%</f>
        <v>#REF!</v>
      </c>
      <c r="E114" s="319" t="e">
        <f>+('8_MP'!#REF!*25%)+('8_MP'!#REF!*75%)</f>
        <v>#REF!</v>
      </c>
      <c r="F114" s="319" t="e">
        <f>+'8_MP'!#REF!*25%+'8_MP'!#REF!*75%</f>
        <v>#REF!</v>
      </c>
      <c r="G114" s="319" t="e">
        <f>+'8_MP'!#REF!*25%+'8_MP'!#REF!*75%</f>
        <v>#REF!</v>
      </c>
      <c r="H114" s="319" t="e">
        <f>+'8_MP'!#REF!*25%+'8_MP'!#REF!</f>
        <v>#REF!</v>
      </c>
      <c r="I114" s="319" t="e">
        <f t="shared" si="9"/>
        <v>#REF!</v>
      </c>
      <c r="J114" s="339"/>
      <c r="K114" s="319" t="e">
        <f>+'8_MP'!#REF!+('8_MP'!#REF!*75%)</f>
        <v>#REF!</v>
      </c>
      <c r="L114" s="319" t="e">
        <f>+'8_MP'!#REF!*25%+'8_MP'!#REF!*75%</f>
        <v>#REF!</v>
      </c>
      <c r="M114" s="319" t="e">
        <f>+'8_MP'!#REF!*25%+'8_MP'!#REF!*75%</f>
        <v>#REF!</v>
      </c>
      <c r="N114" s="319" t="e">
        <f>+'8_MP'!#REF!*25%+'8_MP'!#REF!*75%</f>
        <v>#REF!</v>
      </c>
      <c r="O114" s="319" t="e">
        <f>+'8_MP'!#REF!*25%+'8_MP'!#REF!*75%</f>
        <v>#REF!</v>
      </c>
      <c r="P114" s="319" t="e">
        <f>+'8_MP'!#REF!*25%+'8_MP'!#REF!</f>
        <v>#REF!</v>
      </c>
      <c r="Q114" s="319" t="e">
        <f t="shared" si="10"/>
        <v>#REF!</v>
      </c>
      <c r="R114" s="339" t="e">
        <f>+'8_MP'!#REF!-'9.1 PFM_APry'!Q114</f>
        <v>#REF!</v>
      </c>
      <c r="S114" s="319" t="e">
        <f t="shared" si="11"/>
        <v>#REF!</v>
      </c>
      <c r="T114" s="319" t="e">
        <f t="shared" si="12"/>
        <v>#REF!</v>
      </c>
      <c r="U114" s="319" t="e">
        <f t="shared" si="13"/>
        <v>#REF!</v>
      </c>
      <c r="V114" s="319" t="e">
        <f t="shared" si="14"/>
        <v>#REF!</v>
      </c>
      <c r="W114" s="319" t="e">
        <f t="shared" si="15"/>
        <v>#REF!</v>
      </c>
      <c r="X114" s="319" t="e">
        <f t="shared" si="16"/>
        <v>#REF!</v>
      </c>
      <c r="Y114" s="319" t="e">
        <f t="shared" si="17"/>
        <v>#REF!</v>
      </c>
      <c r="Z114" s="339" t="e">
        <f>+'8_MP'!#REF!-'9.1 PFM_APry'!Y114</f>
        <v>#REF!</v>
      </c>
    </row>
    <row r="115" spans="1:26" ht="14.25" customHeight="1" outlineLevel="1" x14ac:dyDescent="0.35">
      <c r="A115" s="89" t="e">
        <v>#VALUE!</v>
      </c>
      <c r="B115" s="91" t="e">
        <v>#VALUE!</v>
      </c>
      <c r="C115" s="319" t="e">
        <f>+'8_MP'!#REF!+('8_MP'!#REF!*75%)</f>
        <v>#REF!</v>
      </c>
      <c r="D115" s="319" t="e">
        <f>+'8_MP'!#REF!*25%+'8_MP'!#REF!*75%</f>
        <v>#REF!</v>
      </c>
      <c r="E115" s="319" t="e">
        <f>+('8_MP'!#REF!*25%)+('8_MP'!#REF!*75%)</f>
        <v>#REF!</v>
      </c>
      <c r="F115" s="319" t="e">
        <f>+'8_MP'!#REF!*25%+'8_MP'!#REF!*75%</f>
        <v>#REF!</v>
      </c>
      <c r="G115" s="319" t="e">
        <f>+'8_MP'!#REF!*25%+'8_MP'!#REF!*75%</f>
        <v>#REF!</v>
      </c>
      <c r="H115" s="319" t="e">
        <f>+'8_MP'!#REF!*25%+'8_MP'!#REF!</f>
        <v>#REF!</v>
      </c>
      <c r="I115" s="319" t="e">
        <f t="shared" si="9"/>
        <v>#REF!</v>
      </c>
      <c r="J115" s="339"/>
      <c r="K115" s="319" t="e">
        <f>+'8_MP'!#REF!+('8_MP'!#REF!*75%)</f>
        <v>#REF!</v>
      </c>
      <c r="L115" s="319" t="e">
        <f>+'8_MP'!#REF!*25%+'8_MP'!#REF!*75%</f>
        <v>#REF!</v>
      </c>
      <c r="M115" s="319" t="e">
        <f>+'8_MP'!#REF!*25%+'8_MP'!#REF!*75%</f>
        <v>#REF!</v>
      </c>
      <c r="N115" s="319" t="e">
        <f>+'8_MP'!#REF!*25%+'8_MP'!#REF!*75%</f>
        <v>#REF!</v>
      </c>
      <c r="O115" s="319" t="e">
        <f>+'8_MP'!#REF!*25%+'8_MP'!#REF!*75%</f>
        <v>#REF!</v>
      </c>
      <c r="P115" s="319" t="e">
        <f>+'8_MP'!#REF!*25%+'8_MP'!#REF!</f>
        <v>#REF!</v>
      </c>
      <c r="Q115" s="319" t="e">
        <f t="shared" si="10"/>
        <v>#REF!</v>
      </c>
      <c r="R115" s="339" t="e">
        <f>+'8_MP'!#REF!-'9.1 PFM_APry'!Q115</f>
        <v>#REF!</v>
      </c>
      <c r="S115" s="319" t="e">
        <f t="shared" si="11"/>
        <v>#REF!</v>
      </c>
      <c r="T115" s="319" t="e">
        <f t="shared" si="12"/>
        <v>#REF!</v>
      </c>
      <c r="U115" s="319" t="e">
        <f t="shared" si="13"/>
        <v>#REF!</v>
      </c>
      <c r="V115" s="319" t="e">
        <f t="shared" si="14"/>
        <v>#REF!</v>
      </c>
      <c r="W115" s="319" t="e">
        <f t="shared" si="15"/>
        <v>#REF!</v>
      </c>
      <c r="X115" s="319" t="e">
        <f t="shared" si="16"/>
        <v>#REF!</v>
      </c>
      <c r="Y115" s="319" t="e">
        <f t="shared" si="17"/>
        <v>#REF!</v>
      </c>
      <c r="Z115" s="339" t="e">
        <f>+'8_MP'!#REF!-'9.1 PFM_APry'!Y115</f>
        <v>#REF!</v>
      </c>
    </row>
    <row r="116" spans="1:26" ht="14.25" customHeight="1" outlineLevel="1" x14ac:dyDescent="0.35">
      <c r="A116" s="322" t="e">
        <v>#VALUE!</v>
      </c>
      <c r="B116" s="323" t="e">
        <v>#VALUE!</v>
      </c>
      <c r="C116" s="324" t="e">
        <f>+'8_MP'!#REF!+('8_MP'!#REF!*75%)</f>
        <v>#REF!</v>
      </c>
      <c r="D116" s="324" t="e">
        <f>+'8_MP'!#REF!*25%+'8_MP'!#REF!*75%</f>
        <v>#REF!</v>
      </c>
      <c r="E116" s="324" t="e">
        <f>+('8_MP'!#REF!*25%)+('8_MP'!#REF!*75%)</f>
        <v>#REF!</v>
      </c>
      <c r="F116" s="324" t="e">
        <f>+'8_MP'!#REF!*25%+'8_MP'!#REF!*75%</f>
        <v>#REF!</v>
      </c>
      <c r="G116" s="324" t="e">
        <f>+'8_MP'!#REF!*25%+'8_MP'!#REF!*75%</f>
        <v>#REF!</v>
      </c>
      <c r="H116" s="324" t="e">
        <f>+'8_MP'!#REF!*25%+'8_MP'!#REF!</f>
        <v>#REF!</v>
      </c>
      <c r="I116" s="324" t="e">
        <f t="shared" si="9"/>
        <v>#REF!</v>
      </c>
      <c r="J116" s="339"/>
      <c r="K116" s="324" t="e">
        <f>+'8_MP'!#REF!+('8_MP'!#REF!*75%)</f>
        <v>#REF!</v>
      </c>
      <c r="L116" s="324" t="e">
        <f>+'8_MP'!#REF!*25%+'8_MP'!#REF!*75%</f>
        <v>#REF!</v>
      </c>
      <c r="M116" s="324" t="e">
        <f>+'8_MP'!#REF!*25%+'8_MP'!#REF!*75%</f>
        <v>#REF!</v>
      </c>
      <c r="N116" s="324" t="e">
        <f>+'8_MP'!#REF!*25%+'8_MP'!#REF!*75%</f>
        <v>#REF!</v>
      </c>
      <c r="O116" s="324" t="e">
        <f>+'8_MP'!#REF!*25%+'8_MP'!#REF!*75%</f>
        <v>#REF!</v>
      </c>
      <c r="P116" s="324" t="e">
        <f>+'8_MP'!#REF!*25%+'8_MP'!#REF!</f>
        <v>#REF!</v>
      </c>
      <c r="Q116" s="324" t="e">
        <f t="shared" si="10"/>
        <v>#REF!</v>
      </c>
      <c r="R116" s="339" t="e">
        <f>+'8_MP'!#REF!-'9.1 PFM_APry'!Q116</f>
        <v>#REF!</v>
      </c>
      <c r="S116" s="324" t="e">
        <f t="shared" si="11"/>
        <v>#REF!</v>
      </c>
      <c r="T116" s="324" t="e">
        <f t="shared" si="12"/>
        <v>#REF!</v>
      </c>
      <c r="U116" s="324" t="e">
        <f t="shared" si="13"/>
        <v>#REF!</v>
      </c>
      <c r="V116" s="324" t="e">
        <f t="shared" si="14"/>
        <v>#REF!</v>
      </c>
      <c r="W116" s="324" t="e">
        <f t="shared" si="15"/>
        <v>#REF!</v>
      </c>
      <c r="X116" s="324" t="e">
        <f t="shared" si="16"/>
        <v>#REF!</v>
      </c>
      <c r="Y116" s="324" t="e">
        <f t="shared" si="17"/>
        <v>#REF!</v>
      </c>
      <c r="Z116" s="339" t="e">
        <f>+'8_MP'!#REF!-'9.1 PFM_APry'!Y116</f>
        <v>#REF!</v>
      </c>
    </row>
    <row r="117" spans="1:26" ht="14.25" customHeight="1" outlineLevel="1" x14ac:dyDescent="0.35">
      <c r="A117" s="89" t="e">
        <v>#VALUE!</v>
      </c>
      <c r="B117" s="91" t="e">
        <v>#VALUE!</v>
      </c>
      <c r="C117" s="319" t="e">
        <f>+'8_MP'!#REF!+('8_MP'!#REF!*75%)</f>
        <v>#REF!</v>
      </c>
      <c r="D117" s="319" t="e">
        <f>+'8_MP'!#REF!*25%+'8_MP'!#REF!*75%</f>
        <v>#REF!</v>
      </c>
      <c r="E117" s="319" t="e">
        <f>+('8_MP'!#REF!*25%)+('8_MP'!#REF!*75%)</f>
        <v>#REF!</v>
      </c>
      <c r="F117" s="319" t="e">
        <f>+'8_MP'!#REF!*25%+'8_MP'!#REF!*75%</f>
        <v>#REF!</v>
      </c>
      <c r="G117" s="319" t="e">
        <f>+'8_MP'!#REF!*25%+'8_MP'!#REF!*75%</f>
        <v>#REF!</v>
      </c>
      <c r="H117" s="319" t="e">
        <f>+'8_MP'!#REF!*25%+'8_MP'!#REF!</f>
        <v>#REF!</v>
      </c>
      <c r="I117" s="319" t="e">
        <f t="shared" si="9"/>
        <v>#REF!</v>
      </c>
      <c r="J117" s="339"/>
      <c r="K117" s="319" t="e">
        <f>+'8_MP'!#REF!+('8_MP'!#REF!*75%)</f>
        <v>#REF!</v>
      </c>
      <c r="L117" s="319" t="e">
        <f>+'8_MP'!#REF!*25%+'8_MP'!#REF!*75%</f>
        <v>#REF!</v>
      </c>
      <c r="M117" s="319" t="e">
        <f>+'8_MP'!#REF!*25%+'8_MP'!#REF!*75%</f>
        <v>#REF!</v>
      </c>
      <c r="N117" s="319" t="e">
        <f>+'8_MP'!#REF!*25%+'8_MP'!#REF!*75%</f>
        <v>#REF!</v>
      </c>
      <c r="O117" s="319" t="e">
        <f>+'8_MP'!#REF!*25%+'8_MP'!#REF!*75%</f>
        <v>#REF!</v>
      </c>
      <c r="P117" s="319" t="e">
        <f>+'8_MP'!#REF!*25%+'8_MP'!#REF!</f>
        <v>#REF!</v>
      </c>
      <c r="Q117" s="319" t="e">
        <f t="shared" si="10"/>
        <v>#REF!</v>
      </c>
      <c r="R117" s="339" t="e">
        <f>+'8_MP'!#REF!-'9.1 PFM_APry'!Q117</f>
        <v>#REF!</v>
      </c>
      <c r="S117" s="319" t="e">
        <f t="shared" si="11"/>
        <v>#REF!</v>
      </c>
      <c r="T117" s="319" t="e">
        <f t="shared" si="12"/>
        <v>#REF!</v>
      </c>
      <c r="U117" s="319" t="e">
        <f t="shared" si="13"/>
        <v>#REF!</v>
      </c>
      <c r="V117" s="319" t="e">
        <f t="shared" si="14"/>
        <v>#REF!</v>
      </c>
      <c r="W117" s="319" t="e">
        <f t="shared" si="15"/>
        <v>#REF!</v>
      </c>
      <c r="X117" s="319" t="e">
        <f t="shared" si="16"/>
        <v>#REF!</v>
      </c>
      <c r="Y117" s="319" t="e">
        <f t="shared" si="17"/>
        <v>#REF!</v>
      </c>
      <c r="Z117" s="339" t="e">
        <f>+'8_MP'!#REF!-'9.1 PFM_APry'!Y117</f>
        <v>#REF!</v>
      </c>
    </row>
    <row r="118" spans="1:26" ht="14.25" customHeight="1" outlineLevel="1" x14ac:dyDescent="0.35">
      <c r="A118" s="89" t="e">
        <v>#VALUE!</v>
      </c>
      <c r="B118" s="91" t="e">
        <v>#VALUE!</v>
      </c>
      <c r="C118" s="319" t="e">
        <f>+'8_MP'!#REF!+('8_MP'!#REF!*75%)</f>
        <v>#REF!</v>
      </c>
      <c r="D118" s="319" t="e">
        <f>+'8_MP'!#REF!*25%+'8_MP'!#REF!*75%</f>
        <v>#REF!</v>
      </c>
      <c r="E118" s="319" t="e">
        <f>+('8_MP'!#REF!*25%)+('8_MP'!#REF!*75%)</f>
        <v>#REF!</v>
      </c>
      <c r="F118" s="319" t="e">
        <f>+'8_MP'!#REF!*25%+'8_MP'!#REF!*75%</f>
        <v>#REF!</v>
      </c>
      <c r="G118" s="319" t="e">
        <f>+'8_MP'!#REF!*25%+'8_MP'!#REF!*75%</f>
        <v>#REF!</v>
      </c>
      <c r="H118" s="319" t="e">
        <f>+'8_MP'!#REF!*25%+'8_MP'!#REF!</f>
        <v>#REF!</v>
      </c>
      <c r="I118" s="319" t="e">
        <f t="shared" si="9"/>
        <v>#REF!</v>
      </c>
      <c r="J118" s="339"/>
      <c r="K118" s="319" t="e">
        <f>+'8_MP'!#REF!+('8_MP'!#REF!*75%)</f>
        <v>#REF!</v>
      </c>
      <c r="L118" s="319" t="e">
        <f>+'8_MP'!#REF!*25%+'8_MP'!#REF!*75%</f>
        <v>#REF!</v>
      </c>
      <c r="M118" s="319" t="e">
        <f>+'8_MP'!#REF!*25%+'8_MP'!#REF!*75%</f>
        <v>#REF!</v>
      </c>
      <c r="N118" s="319" t="e">
        <f>+'8_MP'!#REF!*25%+'8_MP'!#REF!*75%</f>
        <v>#REF!</v>
      </c>
      <c r="O118" s="319" t="e">
        <f>+'8_MP'!#REF!*25%+'8_MP'!#REF!*75%</f>
        <v>#REF!</v>
      </c>
      <c r="P118" s="319" t="e">
        <f>+'8_MP'!#REF!*25%+'8_MP'!#REF!</f>
        <v>#REF!</v>
      </c>
      <c r="Q118" s="319" t="e">
        <f t="shared" si="10"/>
        <v>#REF!</v>
      </c>
      <c r="R118" s="339" t="e">
        <f>+'8_MP'!#REF!-'9.1 PFM_APry'!Q118</f>
        <v>#REF!</v>
      </c>
      <c r="S118" s="319" t="e">
        <f t="shared" si="11"/>
        <v>#REF!</v>
      </c>
      <c r="T118" s="319" t="e">
        <f t="shared" si="12"/>
        <v>#REF!</v>
      </c>
      <c r="U118" s="319" t="e">
        <f t="shared" si="13"/>
        <v>#REF!</v>
      </c>
      <c r="V118" s="319" t="e">
        <f t="shared" si="14"/>
        <v>#REF!</v>
      </c>
      <c r="W118" s="319" t="e">
        <f t="shared" si="15"/>
        <v>#REF!</v>
      </c>
      <c r="X118" s="319" t="e">
        <f t="shared" si="16"/>
        <v>#REF!</v>
      </c>
      <c r="Y118" s="319" t="e">
        <f t="shared" si="17"/>
        <v>#REF!</v>
      </c>
      <c r="Z118" s="339" t="e">
        <f>+'8_MP'!#REF!-'9.1 PFM_APry'!Y118</f>
        <v>#REF!</v>
      </c>
    </row>
    <row r="119" spans="1:26" ht="14.25" customHeight="1" outlineLevel="1" x14ac:dyDescent="0.35">
      <c r="A119" s="326" t="e">
        <v>#VALUE!</v>
      </c>
      <c r="B119" s="327" t="e">
        <v>#VALUE!</v>
      </c>
      <c r="C119" s="328" t="e">
        <f>+'8_MP'!#REF!+('8_MP'!#REF!*75%)</f>
        <v>#REF!</v>
      </c>
      <c r="D119" s="328" t="e">
        <f>+'8_MP'!#REF!*25%+'8_MP'!#REF!*75%</f>
        <v>#REF!</v>
      </c>
      <c r="E119" s="328" t="e">
        <f>+('8_MP'!#REF!*25%)+('8_MP'!#REF!*75%)</f>
        <v>#REF!</v>
      </c>
      <c r="F119" s="328" t="e">
        <f>+'8_MP'!#REF!*25%+'8_MP'!#REF!*75%</f>
        <v>#REF!</v>
      </c>
      <c r="G119" s="328" t="e">
        <f>+'8_MP'!#REF!*25%+'8_MP'!#REF!*75%</f>
        <v>#REF!</v>
      </c>
      <c r="H119" s="328" t="e">
        <f>+'8_MP'!#REF!*25%+'8_MP'!#REF!</f>
        <v>#REF!</v>
      </c>
      <c r="I119" s="328" t="e">
        <f t="shared" si="9"/>
        <v>#REF!</v>
      </c>
      <c r="J119" s="339"/>
      <c r="K119" s="328" t="e">
        <f>+'8_MP'!#REF!+('8_MP'!#REF!*75%)</f>
        <v>#REF!</v>
      </c>
      <c r="L119" s="328" t="e">
        <f>+'8_MP'!#REF!*25%+'8_MP'!#REF!*75%</f>
        <v>#REF!</v>
      </c>
      <c r="M119" s="328" t="e">
        <f>+'8_MP'!#REF!*25%+'8_MP'!#REF!*75%</f>
        <v>#REF!</v>
      </c>
      <c r="N119" s="328" t="e">
        <f>+'8_MP'!#REF!*25%+'8_MP'!#REF!*75%</f>
        <v>#REF!</v>
      </c>
      <c r="O119" s="328" t="e">
        <f>+'8_MP'!#REF!*25%+'8_MP'!#REF!*75%</f>
        <v>#REF!</v>
      </c>
      <c r="P119" s="328" t="e">
        <f>+'8_MP'!#REF!*25%+'8_MP'!#REF!</f>
        <v>#REF!</v>
      </c>
      <c r="Q119" s="328" t="e">
        <f t="shared" si="10"/>
        <v>#REF!</v>
      </c>
      <c r="R119" s="339" t="e">
        <f>+'8_MP'!#REF!-'9.1 PFM_APry'!Q119</f>
        <v>#REF!</v>
      </c>
      <c r="S119" s="328" t="e">
        <f t="shared" si="11"/>
        <v>#REF!</v>
      </c>
      <c r="T119" s="328" t="e">
        <f t="shared" si="12"/>
        <v>#REF!</v>
      </c>
      <c r="U119" s="328" t="e">
        <f t="shared" si="13"/>
        <v>#REF!</v>
      </c>
      <c r="V119" s="328" t="e">
        <f t="shared" si="14"/>
        <v>#REF!</v>
      </c>
      <c r="W119" s="328" t="e">
        <f t="shared" si="15"/>
        <v>#REF!</v>
      </c>
      <c r="X119" s="328" t="e">
        <f t="shared" si="16"/>
        <v>#REF!</v>
      </c>
      <c r="Y119" s="328" t="e">
        <f t="shared" si="17"/>
        <v>#REF!</v>
      </c>
      <c r="Z119" s="339" t="e">
        <f>+'8_MP'!#REF!-'9.1 PFM_APry'!Y119</f>
        <v>#REF!</v>
      </c>
    </row>
    <row r="120" spans="1:26" ht="14.25" customHeight="1" outlineLevel="1" x14ac:dyDescent="0.35">
      <c r="A120" s="322" t="e">
        <v>#VALUE!</v>
      </c>
      <c r="B120" s="323" t="e">
        <v>#VALUE!</v>
      </c>
      <c r="C120" s="324" t="e">
        <f>+'8_MP'!#REF!+('8_MP'!#REF!*75%)</f>
        <v>#REF!</v>
      </c>
      <c r="D120" s="324" t="e">
        <f>+'8_MP'!#REF!*25%+'8_MP'!#REF!*75%</f>
        <v>#REF!</v>
      </c>
      <c r="E120" s="324" t="e">
        <f>+('8_MP'!#REF!*25%)+('8_MP'!#REF!*75%)</f>
        <v>#REF!</v>
      </c>
      <c r="F120" s="324" t="e">
        <f>+'8_MP'!#REF!*25%+'8_MP'!#REF!*75%</f>
        <v>#REF!</v>
      </c>
      <c r="G120" s="324" t="e">
        <f>+'8_MP'!#REF!*25%+'8_MP'!#REF!*75%</f>
        <v>#REF!</v>
      </c>
      <c r="H120" s="324" t="e">
        <f>+'8_MP'!#REF!*25%+'8_MP'!#REF!</f>
        <v>#REF!</v>
      </c>
      <c r="I120" s="324" t="e">
        <f t="shared" si="9"/>
        <v>#REF!</v>
      </c>
      <c r="J120" s="339"/>
      <c r="K120" s="324" t="e">
        <f>+'8_MP'!#REF!+('8_MP'!#REF!*75%)</f>
        <v>#REF!</v>
      </c>
      <c r="L120" s="324" t="e">
        <f>+'8_MP'!#REF!*25%+'8_MP'!#REF!*75%</f>
        <v>#REF!</v>
      </c>
      <c r="M120" s="324" t="e">
        <f>+'8_MP'!#REF!*25%+'8_MP'!#REF!*75%</f>
        <v>#REF!</v>
      </c>
      <c r="N120" s="324" t="e">
        <f>+'8_MP'!#REF!*25%+'8_MP'!#REF!*75%</f>
        <v>#REF!</v>
      </c>
      <c r="O120" s="324" t="e">
        <f>+'8_MP'!#REF!*25%+'8_MP'!#REF!*75%</f>
        <v>#REF!</v>
      </c>
      <c r="P120" s="324" t="e">
        <f>+'8_MP'!#REF!*25%+'8_MP'!#REF!</f>
        <v>#REF!</v>
      </c>
      <c r="Q120" s="324" t="e">
        <f t="shared" si="10"/>
        <v>#REF!</v>
      </c>
      <c r="R120" s="339" t="e">
        <f>+'8_MP'!#REF!-'9.1 PFM_APry'!Q120</f>
        <v>#REF!</v>
      </c>
      <c r="S120" s="324" t="e">
        <f t="shared" si="11"/>
        <v>#REF!</v>
      </c>
      <c r="T120" s="324" t="e">
        <f t="shared" si="12"/>
        <v>#REF!</v>
      </c>
      <c r="U120" s="324" t="e">
        <f t="shared" si="13"/>
        <v>#REF!</v>
      </c>
      <c r="V120" s="324" t="e">
        <f t="shared" si="14"/>
        <v>#REF!</v>
      </c>
      <c r="W120" s="324" t="e">
        <f t="shared" si="15"/>
        <v>#REF!</v>
      </c>
      <c r="X120" s="324" t="e">
        <f t="shared" si="16"/>
        <v>#REF!</v>
      </c>
      <c r="Y120" s="324" t="e">
        <f t="shared" si="17"/>
        <v>#REF!</v>
      </c>
      <c r="Z120" s="339" t="e">
        <f>+'8_MP'!#REF!-'9.1 PFM_APry'!Y120</f>
        <v>#REF!</v>
      </c>
    </row>
    <row r="121" spans="1:26" ht="14.25" customHeight="1" outlineLevel="1" x14ac:dyDescent="0.35">
      <c r="A121" s="89" t="e">
        <v>#VALUE!</v>
      </c>
      <c r="B121" s="91" t="e">
        <v>#VALUE!</v>
      </c>
      <c r="C121" s="319" t="e">
        <f>+'8_MP'!#REF!+('8_MP'!#REF!*75%)</f>
        <v>#REF!</v>
      </c>
      <c r="D121" s="319" t="e">
        <f>+'8_MP'!#REF!*25%+'8_MP'!#REF!*75%</f>
        <v>#REF!</v>
      </c>
      <c r="E121" s="319" t="e">
        <f>+('8_MP'!#REF!*25%)+('8_MP'!#REF!*75%)</f>
        <v>#REF!</v>
      </c>
      <c r="F121" s="319" t="e">
        <f>+'8_MP'!#REF!*25%+'8_MP'!#REF!*75%</f>
        <v>#REF!</v>
      </c>
      <c r="G121" s="319" t="e">
        <f>+'8_MP'!#REF!*25%+'8_MP'!#REF!*75%</f>
        <v>#REF!</v>
      </c>
      <c r="H121" s="319" t="e">
        <f>+'8_MP'!#REF!*25%+'8_MP'!#REF!</f>
        <v>#REF!</v>
      </c>
      <c r="I121" s="319" t="e">
        <f t="shared" si="9"/>
        <v>#REF!</v>
      </c>
      <c r="J121" s="339"/>
      <c r="K121" s="319" t="e">
        <f>+'8_MP'!#REF!+('8_MP'!#REF!*75%)</f>
        <v>#REF!</v>
      </c>
      <c r="L121" s="319" t="e">
        <f>+'8_MP'!#REF!*25%+'8_MP'!#REF!*75%</f>
        <v>#REF!</v>
      </c>
      <c r="M121" s="319" t="e">
        <f>+'8_MP'!#REF!*25%+'8_MP'!#REF!*75%</f>
        <v>#REF!</v>
      </c>
      <c r="N121" s="319" t="e">
        <f>+'8_MP'!#REF!*25%+'8_MP'!#REF!*75%</f>
        <v>#REF!</v>
      </c>
      <c r="O121" s="319" t="e">
        <f>+'8_MP'!#REF!*25%+'8_MP'!#REF!*75%</f>
        <v>#REF!</v>
      </c>
      <c r="P121" s="319" t="e">
        <f>+'8_MP'!#REF!*25%+'8_MP'!#REF!</f>
        <v>#REF!</v>
      </c>
      <c r="Q121" s="319" t="e">
        <f t="shared" si="10"/>
        <v>#REF!</v>
      </c>
      <c r="R121" s="339" t="e">
        <f>+'8_MP'!#REF!-'9.1 PFM_APry'!Q121</f>
        <v>#REF!</v>
      </c>
      <c r="S121" s="319" t="e">
        <f t="shared" si="11"/>
        <v>#REF!</v>
      </c>
      <c r="T121" s="319" t="e">
        <f t="shared" si="12"/>
        <v>#REF!</v>
      </c>
      <c r="U121" s="319" t="e">
        <f t="shared" si="13"/>
        <v>#REF!</v>
      </c>
      <c r="V121" s="319" t="e">
        <f t="shared" si="14"/>
        <v>#REF!</v>
      </c>
      <c r="W121" s="319" t="e">
        <f t="shared" si="15"/>
        <v>#REF!</v>
      </c>
      <c r="X121" s="319" t="e">
        <f t="shared" si="16"/>
        <v>#REF!</v>
      </c>
      <c r="Y121" s="319" t="e">
        <f t="shared" si="17"/>
        <v>#REF!</v>
      </c>
      <c r="Z121" s="339" t="e">
        <f>+'8_MP'!#REF!-'9.1 PFM_APry'!Y121</f>
        <v>#REF!</v>
      </c>
    </row>
    <row r="122" spans="1:26" ht="14.25" customHeight="1" outlineLevel="1" x14ac:dyDescent="0.35">
      <c r="A122" s="89" t="e">
        <v>#VALUE!</v>
      </c>
      <c r="B122" s="91" t="e">
        <v>#VALUE!</v>
      </c>
      <c r="C122" s="319" t="e">
        <f>+'8_MP'!#REF!+('8_MP'!#REF!*75%)</f>
        <v>#REF!</v>
      </c>
      <c r="D122" s="319" t="e">
        <f>+'8_MP'!#REF!*25%+'8_MP'!#REF!*75%</f>
        <v>#REF!</v>
      </c>
      <c r="E122" s="319" t="e">
        <f>+('8_MP'!#REF!*25%)+('8_MP'!#REF!*75%)</f>
        <v>#REF!</v>
      </c>
      <c r="F122" s="319" t="e">
        <f>+'8_MP'!#REF!*25%+'8_MP'!#REF!*75%</f>
        <v>#REF!</v>
      </c>
      <c r="G122" s="319" t="e">
        <f>+'8_MP'!#REF!*25%+'8_MP'!#REF!*75%</f>
        <v>#REF!</v>
      </c>
      <c r="H122" s="319" t="e">
        <f>+'8_MP'!#REF!*25%+'8_MP'!#REF!</f>
        <v>#REF!</v>
      </c>
      <c r="I122" s="319" t="e">
        <f t="shared" si="9"/>
        <v>#REF!</v>
      </c>
      <c r="J122" s="339"/>
      <c r="K122" s="319" t="e">
        <f>+'8_MP'!#REF!+('8_MP'!#REF!*75%)</f>
        <v>#REF!</v>
      </c>
      <c r="L122" s="319" t="e">
        <f>+'8_MP'!#REF!*25%+'8_MP'!#REF!*75%</f>
        <v>#REF!</v>
      </c>
      <c r="M122" s="319" t="e">
        <f>+'8_MP'!#REF!*25%+'8_MP'!#REF!*75%</f>
        <v>#REF!</v>
      </c>
      <c r="N122" s="319" t="e">
        <f>+'8_MP'!#REF!*25%+'8_MP'!#REF!*75%</f>
        <v>#REF!</v>
      </c>
      <c r="O122" s="319" t="e">
        <f>+'8_MP'!#REF!*25%+'8_MP'!#REF!*75%</f>
        <v>#REF!</v>
      </c>
      <c r="P122" s="319" t="e">
        <f>+'8_MP'!#REF!*25%+'8_MP'!#REF!</f>
        <v>#REF!</v>
      </c>
      <c r="Q122" s="319" t="e">
        <f t="shared" si="10"/>
        <v>#REF!</v>
      </c>
      <c r="R122" s="339" t="e">
        <f>+'8_MP'!#REF!-'9.1 PFM_APry'!Q122</f>
        <v>#REF!</v>
      </c>
      <c r="S122" s="319" t="e">
        <f t="shared" si="11"/>
        <v>#REF!</v>
      </c>
      <c r="T122" s="319" t="e">
        <f t="shared" si="12"/>
        <v>#REF!</v>
      </c>
      <c r="U122" s="319" t="e">
        <f t="shared" si="13"/>
        <v>#REF!</v>
      </c>
      <c r="V122" s="319" t="e">
        <f t="shared" si="14"/>
        <v>#REF!</v>
      </c>
      <c r="W122" s="319" t="e">
        <f t="shared" si="15"/>
        <v>#REF!</v>
      </c>
      <c r="X122" s="319" t="e">
        <f t="shared" si="16"/>
        <v>#REF!</v>
      </c>
      <c r="Y122" s="319" t="e">
        <f t="shared" si="17"/>
        <v>#REF!</v>
      </c>
      <c r="Z122" s="339" t="e">
        <f>+'8_MP'!#REF!-'9.1 PFM_APry'!Y122</f>
        <v>#REF!</v>
      </c>
    </row>
    <row r="123" spans="1:26" ht="14.25" customHeight="1" outlineLevel="1" x14ac:dyDescent="0.35">
      <c r="A123" s="89" t="e">
        <v>#VALUE!</v>
      </c>
      <c r="B123" s="91" t="e">
        <v>#VALUE!</v>
      </c>
      <c r="C123" s="319" t="e">
        <f>+'8_MP'!#REF!+('8_MP'!#REF!*75%)</f>
        <v>#REF!</v>
      </c>
      <c r="D123" s="319" t="e">
        <f>+'8_MP'!#REF!*25%+'8_MP'!#REF!*75%</f>
        <v>#REF!</v>
      </c>
      <c r="E123" s="319" t="e">
        <f>+('8_MP'!#REF!*25%)+('8_MP'!#REF!*75%)</f>
        <v>#REF!</v>
      </c>
      <c r="F123" s="319" t="e">
        <f>+'8_MP'!#REF!*25%+'8_MP'!#REF!*75%</f>
        <v>#REF!</v>
      </c>
      <c r="G123" s="319" t="e">
        <f>+'8_MP'!#REF!*25%+'8_MP'!#REF!*75%</f>
        <v>#REF!</v>
      </c>
      <c r="H123" s="319" t="e">
        <f>+'8_MP'!#REF!*25%+'8_MP'!#REF!</f>
        <v>#REF!</v>
      </c>
      <c r="I123" s="319" t="e">
        <f t="shared" si="9"/>
        <v>#REF!</v>
      </c>
      <c r="J123" s="339"/>
      <c r="K123" s="319" t="e">
        <f>+'8_MP'!#REF!+('8_MP'!#REF!*75%)</f>
        <v>#REF!</v>
      </c>
      <c r="L123" s="319" t="e">
        <f>+'8_MP'!#REF!*25%+'8_MP'!#REF!*75%</f>
        <v>#REF!</v>
      </c>
      <c r="M123" s="319" t="e">
        <f>+'8_MP'!#REF!*25%+'8_MP'!#REF!*75%</f>
        <v>#REF!</v>
      </c>
      <c r="N123" s="319" t="e">
        <f>+'8_MP'!#REF!*25%+'8_MP'!#REF!*75%</f>
        <v>#REF!</v>
      </c>
      <c r="O123" s="319" t="e">
        <f>+'8_MP'!#REF!*25%+'8_MP'!#REF!*75%</f>
        <v>#REF!</v>
      </c>
      <c r="P123" s="319" t="e">
        <f>+'8_MP'!#REF!*25%+'8_MP'!#REF!</f>
        <v>#REF!</v>
      </c>
      <c r="Q123" s="319" t="e">
        <f t="shared" si="10"/>
        <v>#REF!</v>
      </c>
      <c r="R123" s="339" t="e">
        <f>+'8_MP'!#REF!-'9.1 PFM_APry'!Q123</f>
        <v>#REF!</v>
      </c>
      <c r="S123" s="319" t="e">
        <f t="shared" si="11"/>
        <v>#REF!</v>
      </c>
      <c r="T123" s="319" t="e">
        <f t="shared" si="12"/>
        <v>#REF!</v>
      </c>
      <c r="U123" s="319" t="e">
        <f t="shared" si="13"/>
        <v>#REF!</v>
      </c>
      <c r="V123" s="319" t="e">
        <f t="shared" si="14"/>
        <v>#REF!</v>
      </c>
      <c r="W123" s="319" t="e">
        <f t="shared" si="15"/>
        <v>#REF!</v>
      </c>
      <c r="X123" s="319" t="e">
        <f t="shared" si="16"/>
        <v>#REF!</v>
      </c>
      <c r="Y123" s="319" t="e">
        <f t="shared" si="17"/>
        <v>#REF!</v>
      </c>
      <c r="Z123" s="339" t="e">
        <f>+'8_MP'!#REF!-'9.1 PFM_APry'!Y123</f>
        <v>#REF!</v>
      </c>
    </row>
    <row r="124" spans="1:26" ht="14.25" customHeight="1" outlineLevel="1" x14ac:dyDescent="0.35">
      <c r="A124" s="322" t="e">
        <v>#VALUE!</v>
      </c>
      <c r="B124" s="323" t="e">
        <v>#VALUE!</v>
      </c>
      <c r="C124" s="324" t="e">
        <f>+'8_MP'!#REF!+('8_MP'!#REF!*75%)</f>
        <v>#REF!</v>
      </c>
      <c r="D124" s="324" t="e">
        <f>+'8_MP'!#REF!*25%+'8_MP'!#REF!*75%</f>
        <v>#REF!</v>
      </c>
      <c r="E124" s="324" t="e">
        <f>+('8_MP'!#REF!*25%)+('8_MP'!#REF!*75%)</f>
        <v>#REF!</v>
      </c>
      <c r="F124" s="324" t="e">
        <f>+'8_MP'!#REF!*25%+'8_MP'!#REF!*75%</f>
        <v>#REF!</v>
      </c>
      <c r="G124" s="324" t="e">
        <f>+'8_MP'!#REF!*25%+'8_MP'!#REF!*75%</f>
        <v>#REF!</v>
      </c>
      <c r="H124" s="324" t="e">
        <f>+'8_MP'!#REF!*25%+'8_MP'!#REF!</f>
        <v>#REF!</v>
      </c>
      <c r="I124" s="324" t="e">
        <f t="shared" si="9"/>
        <v>#REF!</v>
      </c>
      <c r="J124" s="339"/>
      <c r="K124" s="324" t="e">
        <f>+'8_MP'!#REF!+('8_MP'!#REF!*75%)</f>
        <v>#REF!</v>
      </c>
      <c r="L124" s="324" t="e">
        <f>+'8_MP'!#REF!*25%+'8_MP'!#REF!*75%</f>
        <v>#REF!</v>
      </c>
      <c r="M124" s="324" t="e">
        <f>+'8_MP'!#REF!*25%+'8_MP'!#REF!*75%</f>
        <v>#REF!</v>
      </c>
      <c r="N124" s="324" t="e">
        <f>+'8_MP'!#REF!*25%+'8_MP'!#REF!*75%</f>
        <v>#REF!</v>
      </c>
      <c r="O124" s="324" t="e">
        <f>+'8_MP'!#REF!*25%+'8_MP'!#REF!*75%</f>
        <v>#REF!</v>
      </c>
      <c r="P124" s="324" t="e">
        <f>+'8_MP'!#REF!*25%+'8_MP'!#REF!</f>
        <v>#REF!</v>
      </c>
      <c r="Q124" s="324" t="e">
        <f t="shared" si="10"/>
        <v>#REF!</v>
      </c>
      <c r="R124" s="339" t="e">
        <f>+'8_MP'!#REF!-'9.1 PFM_APry'!Q124</f>
        <v>#REF!</v>
      </c>
      <c r="S124" s="324" t="e">
        <f t="shared" si="11"/>
        <v>#REF!</v>
      </c>
      <c r="T124" s="324" t="e">
        <f t="shared" si="12"/>
        <v>#REF!</v>
      </c>
      <c r="U124" s="324" t="e">
        <f t="shared" si="13"/>
        <v>#REF!</v>
      </c>
      <c r="V124" s="324" t="e">
        <f t="shared" si="14"/>
        <v>#REF!</v>
      </c>
      <c r="W124" s="324" t="e">
        <f t="shared" si="15"/>
        <v>#REF!</v>
      </c>
      <c r="X124" s="324" t="e">
        <f t="shared" si="16"/>
        <v>#REF!</v>
      </c>
      <c r="Y124" s="324" t="e">
        <f t="shared" si="17"/>
        <v>#REF!</v>
      </c>
      <c r="Z124" s="339" t="e">
        <f>+'8_MP'!#REF!-'9.1 PFM_APry'!Y124</f>
        <v>#REF!</v>
      </c>
    </row>
    <row r="125" spans="1:26" ht="14.25" customHeight="1" outlineLevel="1" x14ac:dyDescent="0.35">
      <c r="A125" s="89" t="e">
        <v>#VALUE!</v>
      </c>
      <c r="B125" s="91" t="e">
        <v>#VALUE!</v>
      </c>
      <c r="C125" s="319" t="e">
        <f>+'8_MP'!#REF!+('8_MP'!#REF!*75%)</f>
        <v>#REF!</v>
      </c>
      <c r="D125" s="319" t="e">
        <f>+'8_MP'!#REF!*25%+'8_MP'!#REF!*75%</f>
        <v>#REF!</v>
      </c>
      <c r="E125" s="319" t="e">
        <f>+('8_MP'!#REF!*25%)+('8_MP'!#REF!*75%)</f>
        <v>#REF!</v>
      </c>
      <c r="F125" s="319" t="e">
        <f>+'8_MP'!#REF!*25%+'8_MP'!#REF!*75%</f>
        <v>#REF!</v>
      </c>
      <c r="G125" s="319" t="e">
        <f>+'8_MP'!#REF!*25%+'8_MP'!#REF!*75%</f>
        <v>#REF!</v>
      </c>
      <c r="H125" s="319" t="e">
        <f>+'8_MP'!#REF!*25%+'8_MP'!#REF!</f>
        <v>#REF!</v>
      </c>
      <c r="I125" s="319" t="e">
        <f t="shared" si="9"/>
        <v>#REF!</v>
      </c>
      <c r="J125" s="339"/>
      <c r="K125" s="319" t="e">
        <f>+'8_MP'!#REF!+('8_MP'!#REF!*75%)</f>
        <v>#REF!</v>
      </c>
      <c r="L125" s="319" t="e">
        <f>+'8_MP'!#REF!*25%+'8_MP'!#REF!*75%</f>
        <v>#REF!</v>
      </c>
      <c r="M125" s="319" t="e">
        <f>+'8_MP'!#REF!*25%+'8_MP'!#REF!*75%</f>
        <v>#REF!</v>
      </c>
      <c r="N125" s="319" t="e">
        <f>+'8_MP'!#REF!*25%+'8_MP'!#REF!*75%</f>
        <v>#REF!</v>
      </c>
      <c r="O125" s="319" t="e">
        <f>+'8_MP'!#REF!*25%+'8_MP'!#REF!*75%</f>
        <v>#REF!</v>
      </c>
      <c r="P125" s="319" t="e">
        <f>+'8_MP'!#REF!*25%+'8_MP'!#REF!</f>
        <v>#REF!</v>
      </c>
      <c r="Q125" s="319" t="e">
        <f t="shared" si="10"/>
        <v>#REF!</v>
      </c>
      <c r="R125" s="339" t="e">
        <f>+'8_MP'!#REF!-'9.1 PFM_APry'!Q125</f>
        <v>#REF!</v>
      </c>
      <c r="S125" s="319" t="e">
        <f t="shared" si="11"/>
        <v>#REF!</v>
      </c>
      <c r="T125" s="319" t="e">
        <f t="shared" si="12"/>
        <v>#REF!</v>
      </c>
      <c r="U125" s="319" t="e">
        <f t="shared" si="13"/>
        <v>#REF!</v>
      </c>
      <c r="V125" s="319" t="e">
        <f t="shared" si="14"/>
        <v>#REF!</v>
      </c>
      <c r="W125" s="319" t="e">
        <f t="shared" si="15"/>
        <v>#REF!</v>
      </c>
      <c r="X125" s="319" t="e">
        <f t="shared" si="16"/>
        <v>#REF!</v>
      </c>
      <c r="Y125" s="319" t="e">
        <f t="shared" si="17"/>
        <v>#REF!</v>
      </c>
      <c r="Z125" s="339" t="e">
        <f>+'8_MP'!#REF!-'9.1 PFM_APry'!Y125</f>
        <v>#REF!</v>
      </c>
    </row>
    <row r="126" spans="1:26" ht="14.25" customHeight="1" outlineLevel="1" x14ac:dyDescent="0.35">
      <c r="A126" s="89" t="e">
        <v>#VALUE!</v>
      </c>
      <c r="B126" s="91" t="e">
        <v>#VALUE!</v>
      </c>
      <c r="C126" s="319" t="e">
        <f>+'8_MP'!#REF!+('8_MP'!#REF!*75%)</f>
        <v>#REF!</v>
      </c>
      <c r="D126" s="319" t="e">
        <f>+'8_MP'!#REF!*25%+'8_MP'!#REF!*75%</f>
        <v>#REF!</v>
      </c>
      <c r="E126" s="319" t="e">
        <f>+('8_MP'!#REF!*25%)+('8_MP'!#REF!*75%)</f>
        <v>#REF!</v>
      </c>
      <c r="F126" s="319" t="e">
        <f>+'8_MP'!#REF!*25%+'8_MP'!#REF!*75%</f>
        <v>#REF!</v>
      </c>
      <c r="G126" s="319" t="e">
        <f>+'8_MP'!#REF!*25%+'8_MP'!#REF!*75%</f>
        <v>#REF!</v>
      </c>
      <c r="H126" s="319" t="e">
        <f>+'8_MP'!#REF!*25%+'8_MP'!#REF!</f>
        <v>#REF!</v>
      </c>
      <c r="I126" s="319" t="e">
        <f t="shared" si="9"/>
        <v>#REF!</v>
      </c>
      <c r="J126" s="339"/>
      <c r="K126" s="319" t="e">
        <f>+'8_MP'!#REF!+('8_MP'!#REF!*75%)</f>
        <v>#REF!</v>
      </c>
      <c r="L126" s="319" t="e">
        <f>+'8_MP'!#REF!*25%+'8_MP'!#REF!*75%</f>
        <v>#REF!</v>
      </c>
      <c r="M126" s="319" t="e">
        <f>+'8_MP'!#REF!*25%+'8_MP'!#REF!*75%</f>
        <v>#REF!</v>
      </c>
      <c r="N126" s="319" t="e">
        <f>+'8_MP'!#REF!*25%+'8_MP'!#REF!*75%</f>
        <v>#REF!</v>
      </c>
      <c r="O126" s="319" t="e">
        <f>+'8_MP'!#REF!*25%+'8_MP'!#REF!*75%</f>
        <v>#REF!</v>
      </c>
      <c r="P126" s="319" t="e">
        <f>+'8_MP'!#REF!*25%+'8_MP'!#REF!</f>
        <v>#REF!</v>
      </c>
      <c r="Q126" s="319" t="e">
        <f t="shared" si="10"/>
        <v>#REF!</v>
      </c>
      <c r="R126" s="339" t="e">
        <f>+'8_MP'!#REF!-'9.1 PFM_APry'!Q126</f>
        <v>#REF!</v>
      </c>
      <c r="S126" s="319" t="e">
        <f t="shared" si="11"/>
        <v>#REF!</v>
      </c>
      <c r="T126" s="319" t="e">
        <f t="shared" si="12"/>
        <v>#REF!</v>
      </c>
      <c r="U126" s="319" t="e">
        <f t="shared" si="13"/>
        <v>#REF!</v>
      </c>
      <c r="V126" s="319" t="e">
        <f t="shared" si="14"/>
        <v>#REF!</v>
      </c>
      <c r="W126" s="319" t="e">
        <f t="shared" si="15"/>
        <v>#REF!</v>
      </c>
      <c r="X126" s="319" t="e">
        <f t="shared" si="16"/>
        <v>#REF!</v>
      </c>
      <c r="Y126" s="319" t="e">
        <f t="shared" si="17"/>
        <v>#REF!</v>
      </c>
      <c r="Z126" s="339" t="e">
        <f>+'8_MP'!#REF!-'9.1 PFM_APry'!Y126</f>
        <v>#REF!</v>
      </c>
    </row>
    <row r="127" spans="1:26" ht="14.25" customHeight="1" outlineLevel="1" x14ac:dyDescent="0.35">
      <c r="A127" s="326" t="e">
        <v>#VALUE!</v>
      </c>
      <c r="B127" s="327" t="e">
        <v>#VALUE!</v>
      </c>
      <c r="C127" s="328" t="e">
        <f>+'8_MP'!#REF!+('8_MP'!#REF!*75%)</f>
        <v>#REF!</v>
      </c>
      <c r="D127" s="328" t="e">
        <f>+'8_MP'!#REF!*25%+'8_MP'!#REF!*75%</f>
        <v>#REF!</v>
      </c>
      <c r="E127" s="328" t="e">
        <f>+('8_MP'!#REF!*25%)+('8_MP'!#REF!*75%)</f>
        <v>#REF!</v>
      </c>
      <c r="F127" s="328" t="e">
        <f>+'8_MP'!#REF!*25%+'8_MP'!#REF!*75%</f>
        <v>#REF!</v>
      </c>
      <c r="G127" s="328" t="e">
        <f>+'8_MP'!#REF!*25%+'8_MP'!#REF!*75%</f>
        <v>#REF!</v>
      </c>
      <c r="H127" s="328" t="e">
        <f>+'8_MP'!#REF!*25%+'8_MP'!#REF!</f>
        <v>#REF!</v>
      </c>
      <c r="I127" s="328" t="e">
        <f t="shared" si="9"/>
        <v>#REF!</v>
      </c>
      <c r="J127" s="339"/>
      <c r="K127" s="328" t="e">
        <f>+'8_MP'!#REF!+('8_MP'!#REF!*75%)</f>
        <v>#REF!</v>
      </c>
      <c r="L127" s="328" t="e">
        <f>+'8_MP'!#REF!*25%+'8_MP'!#REF!*75%</f>
        <v>#REF!</v>
      </c>
      <c r="M127" s="328" t="e">
        <f>+'8_MP'!#REF!*25%+'8_MP'!#REF!*75%</f>
        <v>#REF!</v>
      </c>
      <c r="N127" s="328" t="e">
        <f>+'8_MP'!#REF!*25%+'8_MP'!#REF!*75%</f>
        <v>#REF!</v>
      </c>
      <c r="O127" s="328" t="e">
        <f>+'8_MP'!#REF!*25%+'8_MP'!#REF!*75%</f>
        <v>#REF!</v>
      </c>
      <c r="P127" s="328" t="e">
        <f>+'8_MP'!#REF!*25%+'8_MP'!#REF!</f>
        <v>#REF!</v>
      </c>
      <c r="Q127" s="328" t="e">
        <f t="shared" si="10"/>
        <v>#REF!</v>
      </c>
      <c r="R127" s="339" t="e">
        <f>+'8_MP'!#REF!-'9.1 PFM_APry'!Q127</f>
        <v>#REF!</v>
      </c>
      <c r="S127" s="328" t="e">
        <f t="shared" si="11"/>
        <v>#REF!</v>
      </c>
      <c r="T127" s="328" t="e">
        <f t="shared" si="12"/>
        <v>#REF!</v>
      </c>
      <c r="U127" s="328" t="e">
        <f t="shared" si="13"/>
        <v>#REF!</v>
      </c>
      <c r="V127" s="328" t="e">
        <f t="shared" si="14"/>
        <v>#REF!</v>
      </c>
      <c r="W127" s="328" t="e">
        <f t="shared" si="15"/>
        <v>#REF!</v>
      </c>
      <c r="X127" s="328" t="e">
        <f t="shared" si="16"/>
        <v>#REF!</v>
      </c>
      <c r="Y127" s="328" t="e">
        <f t="shared" si="17"/>
        <v>#REF!</v>
      </c>
      <c r="Z127" s="339" t="e">
        <f>+'8_MP'!#REF!-'9.1 PFM_APry'!Y127</f>
        <v>#REF!</v>
      </c>
    </row>
    <row r="128" spans="1:26" ht="14.25" customHeight="1" outlineLevel="1" x14ac:dyDescent="0.35">
      <c r="A128" s="322" t="e">
        <v>#VALUE!</v>
      </c>
      <c r="B128" s="323" t="e">
        <v>#VALUE!</v>
      </c>
      <c r="C128" s="324" t="e">
        <f>+'8_MP'!#REF!+('8_MP'!#REF!*75%)</f>
        <v>#REF!</v>
      </c>
      <c r="D128" s="324" t="e">
        <f>+'8_MP'!#REF!*25%+'8_MP'!#REF!*75%</f>
        <v>#REF!</v>
      </c>
      <c r="E128" s="324" t="e">
        <f>+('8_MP'!#REF!*25%)+('8_MP'!#REF!*75%)</f>
        <v>#REF!</v>
      </c>
      <c r="F128" s="324" t="e">
        <f>+'8_MP'!#REF!*25%+'8_MP'!#REF!*75%</f>
        <v>#REF!</v>
      </c>
      <c r="G128" s="324" t="e">
        <f>+'8_MP'!#REF!*25%+'8_MP'!#REF!*75%</f>
        <v>#REF!</v>
      </c>
      <c r="H128" s="324" t="e">
        <f>+'8_MP'!#REF!*25%+'8_MP'!#REF!</f>
        <v>#REF!</v>
      </c>
      <c r="I128" s="324" t="e">
        <f t="shared" si="9"/>
        <v>#REF!</v>
      </c>
      <c r="J128" s="339"/>
      <c r="K128" s="324" t="e">
        <f>+'8_MP'!#REF!+('8_MP'!#REF!*75%)</f>
        <v>#REF!</v>
      </c>
      <c r="L128" s="324" t="e">
        <f>+'8_MP'!#REF!*25%+'8_MP'!#REF!*75%</f>
        <v>#REF!</v>
      </c>
      <c r="M128" s="324" t="e">
        <f>+'8_MP'!#REF!*25%+'8_MP'!#REF!*75%</f>
        <v>#REF!</v>
      </c>
      <c r="N128" s="324" t="e">
        <f>+'8_MP'!#REF!*25%+'8_MP'!#REF!*75%</f>
        <v>#REF!</v>
      </c>
      <c r="O128" s="324" t="e">
        <f>+'8_MP'!#REF!*25%+'8_MP'!#REF!*75%</f>
        <v>#REF!</v>
      </c>
      <c r="P128" s="324" t="e">
        <f>+'8_MP'!#REF!*25%+'8_MP'!#REF!</f>
        <v>#REF!</v>
      </c>
      <c r="Q128" s="324" t="e">
        <f t="shared" si="10"/>
        <v>#REF!</v>
      </c>
      <c r="R128" s="339" t="e">
        <f>+'8_MP'!#REF!-'9.1 PFM_APry'!Q128</f>
        <v>#REF!</v>
      </c>
      <c r="S128" s="324" t="e">
        <f t="shared" si="11"/>
        <v>#REF!</v>
      </c>
      <c r="T128" s="324" t="e">
        <f t="shared" si="12"/>
        <v>#REF!</v>
      </c>
      <c r="U128" s="324" t="e">
        <f t="shared" si="13"/>
        <v>#REF!</v>
      </c>
      <c r="V128" s="324" t="e">
        <f t="shared" si="14"/>
        <v>#REF!</v>
      </c>
      <c r="W128" s="324" t="e">
        <f t="shared" si="15"/>
        <v>#REF!</v>
      </c>
      <c r="X128" s="324" t="e">
        <f t="shared" si="16"/>
        <v>#REF!</v>
      </c>
      <c r="Y128" s="324" t="e">
        <f t="shared" si="17"/>
        <v>#REF!</v>
      </c>
      <c r="Z128" s="339" t="e">
        <f>+'8_MP'!#REF!-'9.1 PFM_APry'!Y128</f>
        <v>#REF!</v>
      </c>
    </row>
    <row r="129" spans="1:26" ht="14.25" customHeight="1" outlineLevel="1" x14ac:dyDescent="0.35">
      <c r="A129" s="89" t="e">
        <v>#VALUE!</v>
      </c>
      <c r="B129" s="91" t="e">
        <v>#VALUE!</v>
      </c>
      <c r="C129" s="319" t="e">
        <f>+'8_MP'!#REF!+('8_MP'!#REF!*75%)</f>
        <v>#REF!</v>
      </c>
      <c r="D129" s="319" t="e">
        <f>+'8_MP'!#REF!*25%+'8_MP'!#REF!*75%</f>
        <v>#REF!</v>
      </c>
      <c r="E129" s="319" t="e">
        <f>+('8_MP'!#REF!*25%)+('8_MP'!#REF!*75%)</f>
        <v>#REF!</v>
      </c>
      <c r="F129" s="319" t="e">
        <f>+'8_MP'!#REF!*25%+'8_MP'!#REF!*75%</f>
        <v>#REF!</v>
      </c>
      <c r="G129" s="319" t="e">
        <f>+'8_MP'!#REF!*25%+'8_MP'!#REF!*75%</f>
        <v>#REF!</v>
      </c>
      <c r="H129" s="319" t="e">
        <f>+'8_MP'!#REF!*25%+'8_MP'!#REF!</f>
        <v>#REF!</v>
      </c>
      <c r="I129" s="319" t="e">
        <f t="shared" si="9"/>
        <v>#REF!</v>
      </c>
      <c r="J129" s="339"/>
      <c r="K129" s="319" t="e">
        <f>+'8_MP'!#REF!+('8_MP'!#REF!*75%)</f>
        <v>#REF!</v>
      </c>
      <c r="L129" s="319" t="e">
        <f>+'8_MP'!#REF!*25%+'8_MP'!#REF!*75%</f>
        <v>#REF!</v>
      </c>
      <c r="M129" s="319" t="e">
        <f>+'8_MP'!#REF!*25%+'8_MP'!#REF!*75%</f>
        <v>#REF!</v>
      </c>
      <c r="N129" s="319" t="e">
        <f>+'8_MP'!#REF!*25%+'8_MP'!#REF!*75%</f>
        <v>#REF!</v>
      </c>
      <c r="O129" s="319" t="e">
        <f>+'8_MP'!#REF!*25%+'8_MP'!#REF!*75%</f>
        <v>#REF!</v>
      </c>
      <c r="P129" s="319" t="e">
        <f>+'8_MP'!#REF!*25%+'8_MP'!#REF!</f>
        <v>#REF!</v>
      </c>
      <c r="Q129" s="319" t="e">
        <f t="shared" si="10"/>
        <v>#REF!</v>
      </c>
      <c r="R129" s="339" t="e">
        <f>+'8_MP'!#REF!-'9.1 PFM_APry'!Q129</f>
        <v>#REF!</v>
      </c>
      <c r="S129" s="319" t="e">
        <f t="shared" si="11"/>
        <v>#REF!</v>
      </c>
      <c r="T129" s="319" t="e">
        <f t="shared" si="12"/>
        <v>#REF!</v>
      </c>
      <c r="U129" s="319" t="e">
        <f t="shared" si="13"/>
        <v>#REF!</v>
      </c>
      <c r="V129" s="319" t="e">
        <f t="shared" si="14"/>
        <v>#REF!</v>
      </c>
      <c r="W129" s="319" t="e">
        <f t="shared" si="15"/>
        <v>#REF!</v>
      </c>
      <c r="X129" s="319" t="e">
        <f t="shared" si="16"/>
        <v>#REF!</v>
      </c>
      <c r="Y129" s="319" t="e">
        <f t="shared" si="17"/>
        <v>#REF!</v>
      </c>
      <c r="Z129" s="339" t="e">
        <f>+'8_MP'!#REF!-'9.1 PFM_APry'!Y129</f>
        <v>#REF!</v>
      </c>
    </row>
    <row r="130" spans="1:26" ht="14.25" customHeight="1" outlineLevel="1" x14ac:dyDescent="0.35">
      <c r="A130" s="89" t="e">
        <v>#VALUE!</v>
      </c>
      <c r="B130" s="91" t="e">
        <v>#VALUE!</v>
      </c>
      <c r="C130" s="319" t="e">
        <f>+'8_MP'!#REF!+('8_MP'!#REF!*75%)</f>
        <v>#REF!</v>
      </c>
      <c r="D130" s="319" t="e">
        <f>+'8_MP'!#REF!*25%+'8_MP'!#REF!*75%</f>
        <v>#REF!</v>
      </c>
      <c r="E130" s="319" t="e">
        <f>+('8_MP'!#REF!*25%)+('8_MP'!#REF!*75%)</f>
        <v>#REF!</v>
      </c>
      <c r="F130" s="319" t="e">
        <f>+'8_MP'!#REF!*25%+'8_MP'!#REF!*75%</f>
        <v>#REF!</v>
      </c>
      <c r="G130" s="319" t="e">
        <f>+'8_MP'!#REF!*25%+'8_MP'!#REF!*75%</f>
        <v>#REF!</v>
      </c>
      <c r="H130" s="319" t="e">
        <f>+'8_MP'!#REF!*25%+'8_MP'!#REF!</f>
        <v>#REF!</v>
      </c>
      <c r="I130" s="319" t="e">
        <f t="shared" si="9"/>
        <v>#REF!</v>
      </c>
      <c r="J130" s="339"/>
      <c r="K130" s="319" t="e">
        <f>+'8_MP'!#REF!+('8_MP'!#REF!*75%)</f>
        <v>#REF!</v>
      </c>
      <c r="L130" s="319" t="e">
        <f>+'8_MP'!#REF!*25%+'8_MP'!#REF!*75%</f>
        <v>#REF!</v>
      </c>
      <c r="M130" s="319" t="e">
        <f>+'8_MP'!#REF!*25%+'8_MP'!#REF!*75%</f>
        <v>#REF!</v>
      </c>
      <c r="N130" s="319" t="e">
        <f>+'8_MP'!#REF!*25%+'8_MP'!#REF!*75%</f>
        <v>#REF!</v>
      </c>
      <c r="O130" s="319" t="e">
        <f>+'8_MP'!#REF!*25%+'8_MP'!#REF!*75%</f>
        <v>#REF!</v>
      </c>
      <c r="P130" s="319" t="e">
        <f>+'8_MP'!#REF!*25%+'8_MP'!#REF!</f>
        <v>#REF!</v>
      </c>
      <c r="Q130" s="319" t="e">
        <f t="shared" si="10"/>
        <v>#REF!</v>
      </c>
      <c r="R130" s="339" t="e">
        <f>+'8_MP'!#REF!-'9.1 PFM_APry'!Q130</f>
        <v>#REF!</v>
      </c>
      <c r="S130" s="319" t="e">
        <f t="shared" si="11"/>
        <v>#REF!</v>
      </c>
      <c r="T130" s="319" t="e">
        <f t="shared" si="12"/>
        <v>#REF!</v>
      </c>
      <c r="U130" s="319" t="e">
        <f t="shared" si="13"/>
        <v>#REF!</v>
      </c>
      <c r="V130" s="319" t="e">
        <f t="shared" si="14"/>
        <v>#REF!</v>
      </c>
      <c r="W130" s="319" t="e">
        <f t="shared" si="15"/>
        <v>#REF!</v>
      </c>
      <c r="X130" s="319" t="e">
        <f t="shared" si="16"/>
        <v>#REF!</v>
      </c>
      <c r="Y130" s="319" t="e">
        <f t="shared" si="17"/>
        <v>#REF!</v>
      </c>
      <c r="Z130" s="339" t="e">
        <f>+'8_MP'!#REF!-'9.1 PFM_APry'!Y130</f>
        <v>#REF!</v>
      </c>
    </row>
    <row r="131" spans="1:26" ht="14.25" customHeight="1" outlineLevel="1" x14ac:dyDescent="0.35">
      <c r="A131" s="89" t="e">
        <v>#VALUE!</v>
      </c>
      <c r="B131" s="91" t="e">
        <v>#VALUE!</v>
      </c>
      <c r="C131" s="319" t="e">
        <f>+'8_MP'!#REF!+('8_MP'!#REF!*75%)</f>
        <v>#REF!</v>
      </c>
      <c r="D131" s="319" t="e">
        <f>+'8_MP'!#REF!*25%+'8_MP'!#REF!*75%</f>
        <v>#REF!</v>
      </c>
      <c r="E131" s="319" t="e">
        <f>+('8_MP'!#REF!*25%)+('8_MP'!#REF!*75%)</f>
        <v>#REF!</v>
      </c>
      <c r="F131" s="319" t="e">
        <f>+'8_MP'!#REF!*25%+'8_MP'!#REF!*75%</f>
        <v>#REF!</v>
      </c>
      <c r="G131" s="319" t="e">
        <f>+'8_MP'!#REF!*25%+'8_MP'!#REF!*75%</f>
        <v>#REF!</v>
      </c>
      <c r="H131" s="319" t="e">
        <f>+'8_MP'!#REF!*25%+'8_MP'!#REF!</f>
        <v>#REF!</v>
      </c>
      <c r="I131" s="319" t="e">
        <f t="shared" si="9"/>
        <v>#REF!</v>
      </c>
      <c r="J131" s="339"/>
      <c r="K131" s="319" t="e">
        <f>+'8_MP'!#REF!+('8_MP'!#REF!*75%)</f>
        <v>#REF!</v>
      </c>
      <c r="L131" s="319" t="e">
        <f>+'8_MP'!#REF!*25%+'8_MP'!#REF!*75%</f>
        <v>#REF!</v>
      </c>
      <c r="M131" s="319" t="e">
        <f>+'8_MP'!#REF!*25%+'8_MP'!#REF!*75%</f>
        <v>#REF!</v>
      </c>
      <c r="N131" s="319" t="e">
        <f>+'8_MP'!#REF!*25%+'8_MP'!#REF!*75%</f>
        <v>#REF!</v>
      </c>
      <c r="O131" s="319" t="e">
        <f>+'8_MP'!#REF!*25%+'8_MP'!#REF!*75%</f>
        <v>#REF!</v>
      </c>
      <c r="P131" s="319" t="e">
        <f>+'8_MP'!#REF!*25%+'8_MP'!#REF!</f>
        <v>#REF!</v>
      </c>
      <c r="Q131" s="319" t="e">
        <f t="shared" si="10"/>
        <v>#REF!</v>
      </c>
      <c r="R131" s="339" t="e">
        <f>+'8_MP'!#REF!-'9.1 PFM_APry'!Q131</f>
        <v>#REF!</v>
      </c>
      <c r="S131" s="319" t="e">
        <f t="shared" si="11"/>
        <v>#REF!</v>
      </c>
      <c r="T131" s="319" t="e">
        <f t="shared" si="12"/>
        <v>#REF!</v>
      </c>
      <c r="U131" s="319" t="e">
        <f t="shared" si="13"/>
        <v>#REF!</v>
      </c>
      <c r="V131" s="319" t="e">
        <f t="shared" si="14"/>
        <v>#REF!</v>
      </c>
      <c r="W131" s="319" t="e">
        <f t="shared" si="15"/>
        <v>#REF!</v>
      </c>
      <c r="X131" s="319" t="e">
        <f t="shared" si="16"/>
        <v>#REF!</v>
      </c>
      <c r="Y131" s="319" t="e">
        <f t="shared" si="17"/>
        <v>#REF!</v>
      </c>
      <c r="Z131" s="339" t="e">
        <f>+'8_MP'!#REF!-'9.1 PFM_APry'!Y131</f>
        <v>#REF!</v>
      </c>
    </row>
    <row r="132" spans="1:26" ht="14.25" customHeight="1" outlineLevel="1" x14ac:dyDescent="0.35">
      <c r="A132" s="322" t="e">
        <v>#VALUE!</v>
      </c>
      <c r="B132" s="323" t="e">
        <v>#VALUE!</v>
      </c>
      <c r="C132" s="324" t="e">
        <f>+'8_MP'!#REF!+('8_MP'!#REF!*75%)</f>
        <v>#REF!</v>
      </c>
      <c r="D132" s="324" t="e">
        <f>+'8_MP'!#REF!*25%+'8_MP'!#REF!*75%</f>
        <v>#REF!</v>
      </c>
      <c r="E132" s="324" t="e">
        <f>+('8_MP'!#REF!*25%)+('8_MP'!#REF!*75%)</f>
        <v>#REF!</v>
      </c>
      <c r="F132" s="324" t="e">
        <f>+'8_MP'!#REF!*25%+'8_MP'!#REF!*75%</f>
        <v>#REF!</v>
      </c>
      <c r="G132" s="324" t="e">
        <f>+'8_MP'!#REF!*25%+'8_MP'!#REF!*75%</f>
        <v>#REF!</v>
      </c>
      <c r="H132" s="324" t="e">
        <f>+'8_MP'!#REF!*25%+'8_MP'!#REF!</f>
        <v>#REF!</v>
      </c>
      <c r="I132" s="324" t="e">
        <f t="shared" si="9"/>
        <v>#REF!</v>
      </c>
      <c r="J132" s="339"/>
      <c r="K132" s="324" t="e">
        <f>+'8_MP'!#REF!+('8_MP'!#REF!*75%)</f>
        <v>#REF!</v>
      </c>
      <c r="L132" s="324" t="e">
        <f>+'8_MP'!#REF!*25%+'8_MP'!#REF!*75%</f>
        <v>#REF!</v>
      </c>
      <c r="M132" s="324" t="e">
        <f>+'8_MP'!#REF!*25%+'8_MP'!#REF!*75%</f>
        <v>#REF!</v>
      </c>
      <c r="N132" s="324" t="e">
        <f>+'8_MP'!#REF!*25%+'8_MP'!#REF!*75%</f>
        <v>#REF!</v>
      </c>
      <c r="O132" s="324" t="e">
        <f>+'8_MP'!#REF!*25%+'8_MP'!#REF!*75%</f>
        <v>#REF!</v>
      </c>
      <c r="P132" s="324" t="e">
        <f>+'8_MP'!#REF!*25%+'8_MP'!#REF!</f>
        <v>#REF!</v>
      </c>
      <c r="Q132" s="324" t="e">
        <f t="shared" si="10"/>
        <v>#REF!</v>
      </c>
      <c r="R132" s="339" t="e">
        <f>+'8_MP'!#REF!-'9.1 PFM_APry'!Q132</f>
        <v>#REF!</v>
      </c>
      <c r="S132" s="324" t="e">
        <f t="shared" si="11"/>
        <v>#REF!</v>
      </c>
      <c r="T132" s="324" t="e">
        <f t="shared" si="12"/>
        <v>#REF!</v>
      </c>
      <c r="U132" s="324" t="e">
        <f t="shared" si="13"/>
        <v>#REF!</v>
      </c>
      <c r="V132" s="324" t="e">
        <f t="shared" si="14"/>
        <v>#REF!</v>
      </c>
      <c r="W132" s="324" t="e">
        <f t="shared" si="15"/>
        <v>#REF!</v>
      </c>
      <c r="X132" s="324" t="e">
        <f t="shared" si="16"/>
        <v>#REF!</v>
      </c>
      <c r="Y132" s="324" t="e">
        <f t="shared" si="17"/>
        <v>#REF!</v>
      </c>
      <c r="Z132" s="339" t="e">
        <f>+'8_MP'!#REF!-'9.1 PFM_APry'!Y132</f>
        <v>#REF!</v>
      </c>
    </row>
    <row r="133" spans="1:26" ht="14.25" customHeight="1" outlineLevel="1" x14ac:dyDescent="0.35">
      <c r="A133" s="89" t="e">
        <v>#VALUE!</v>
      </c>
      <c r="B133" s="91" t="e">
        <v>#VALUE!</v>
      </c>
      <c r="C133" s="319" t="e">
        <f>+'8_MP'!#REF!+('8_MP'!#REF!*75%)</f>
        <v>#REF!</v>
      </c>
      <c r="D133" s="319" t="e">
        <f>+'8_MP'!#REF!*25%+'8_MP'!#REF!*75%</f>
        <v>#REF!</v>
      </c>
      <c r="E133" s="319" t="e">
        <f>+('8_MP'!#REF!*25%)+('8_MP'!#REF!*75%)</f>
        <v>#REF!</v>
      </c>
      <c r="F133" s="319" t="e">
        <f>+'8_MP'!#REF!*25%+'8_MP'!#REF!*75%</f>
        <v>#REF!</v>
      </c>
      <c r="G133" s="319" t="e">
        <f>+'8_MP'!#REF!*25%+'8_MP'!#REF!*75%</f>
        <v>#REF!</v>
      </c>
      <c r="H133" s="319" t="e">
        <f>+'8_MP'!#REF!*25%+'8_MP'!#REF!</f>
        <v>#REF!</v>
      </c>
      <c r="I133" s="319" t="e">
        <f t="shared" ref="I133:I196" si="18">+C133+D133+E133+F133+G133+H133</f>
        <v>#REF!</v>
      </c>
      <c r="J133" s="339"/>
      <c r="K133" s="319" t="e">
        <f>+'8_MP'!#REF!+('8_MP'!#REF!*75%)</f>
        <v>#REF!</v>
      </c>
      <c r="L133" s="319" t="e">
        <f>+'8_MP'!#REF!*25%+'8_MP'!#REF!*75%</f>
        <v>#REF!</v>
      </c>
      <c r="M133" s="319" t="e">
        <f>+'8_MP'!#REF!*25%+'8_MP'!#REF!*75%</f>
        <v>#REF!</v>
      </c>
      <c r="N133" s="319" t="e">
        <f>+'8_MP'!#REF!*25%+'8_MP'!#REF!*75%</f>
        <v>#REF!</v>
      </c>
      <c r="O133" s="319" t="e">
        <f>+'8_MP'!#REF!*25%+'8_MP'!#REF!*75%</f>
        <v>#REF!</v>
      </c>
      <c r="P133" s="319" t="e">
        <f>+'8_MP'!#REF!*25%+'8_MP'!#REF!</f>
        <v>#REF!</v>
      </c>
      <c r="Q133" s="319" t="e">
        <f t="shared" ref="Q133:Q196" si="19">+K133+L133+M133+N133+O133+P133</f>
        <v>#REF!</v>
      </c>
      <c r="R133" s="339" t="e">
        <f>+'8_MP'!#REF!-'9.1 PFM_APry'!Q133</f>
        <v>#REF!</v>
      </c>
      <c r="S133" s="319" t="e">
        <f t="shared" ref="S133:S196" si="20">+C133+K133</f>
        <v>#REF!</v>
      </c>
      <c r="T133" s="319" t="e">
        <f t="shared" ref="T133:T196" si="21">+D133+L133</f>
        <v>#REF!</v>
      </c>
      <c r="U133" s="319" t="e">
        <f t="shared" ref="U133:U196" si="22">+E133+M133</f>
        <v>#REF!</v>
      </c>
      <c r="V133" s="319" t="e">
        <f t="shared" ref="V133:V196" si="23">+F133+N133</f>
        <v>#REF!</v>
      </c>
      <c r="W133" s="319" t="e">
        <f t="shared" ref="W133:W196" si="24">+G133+O133</f>
        <v>#REF!</v>
      </c>
      <c r="X133" s="319" t="e">
        <f t="shared" ref="X133:X196" si="25">+H133+P133</f>
        <v>#REF!</v>
      </c>
      <c r="Y133" s="319" t="e">
        <f t="shared" ref="Y133:Y196" si="26">+I133+Q133</f>
        <v>#REF!</v>
      </c>
      <c r="Z133" s="339" t="e">
        <f>+'8_MP'!#REF!-'9.1 PFM_APry'!Y133</f>
        <v>#REF!</v>
      </c>
    </row>
    <row r="134" spans="1:26" ht="14.25" customHeight="1" outlineLevel="1" x14ac:dyDescent="0.35">
      <c r="A134" s="89" t="e">
        <v>#VALUE!</v>
      </c>
      <c r="B134" s="91" t="e">
        <v>#VALUE!</v>
      </c>
      <c r="C134" s="319" t="e">
        <f>+'8_MP'!#REF!+('8_MP'!#REF!*75%)</f>
        <v>#REF!</v>
      </c>
      <c r="D134" s="319" t="e">
        <f>+'8_MP'!#REF!*25%+'8_MP'!#REF!*75%</f>
        <v>#REF!</v>
      </c>
      <c r="E134" s="319" t="e">
        <f>+('8_MP'!#REF!*25%)+('8_MP'!#REF!*75%)</f>
        <v>#REF!</v>
      </c>
      <c r="F134" s="319" t="e">
        <f>+'8_MP'!#REF!*25%+'8_MP'!#REF!*75%</f>
        <v>#REF!</v>
      </c>
      <c r="G134" s="319" t="e">
        <f>+'8_MP'!#REF!*25%+'8_MP'!#REF!*75%</f>
        <v>#REF!</v>
      </c>
      <c r="H134" s="319" t="e">
        <f>+'8_MP'!#REF!*25%+'8_MP'!#REF!</f>
        <v>#REF!</v>
      </c>
      <c r="I134" s="319" t="e">
        <f t="shared" si="18"/>
        <v>#REF!</v>
      </c>
      <c r="J134" s="339"/>
      <c r="K134" s="319" t="e">
        <f>+'8_MP'!#REF!+('8_MP'!#REF!*75%)</f>
        <v>#REF!</v>
      </c>
      <c r="L134" s="319" t="e">
        <f>+'8_MP'!#REF!*25%+'8_MP'!#REF!*75%</f>
        <v>#REF!</v>
      </c>
      <c r="M134" s="319" t="e">
        <f>+'8_MP'!#REF!*25%+'8_MP'!#REF!*75%</f>
        <v>#REF!</v>
      </c>
      <c r="N134" s="319" t="e">
        <f>+'8_MP'!#REF!*25%+'8_MP'!#REF!*75%</f>
        <v>#REF!</v>
      </c>
      <c r="O134" s="319" t="e">
        <f>+'8_MP'!#REF!*25%+'8_MP'!#REF!*75%</f>
        <v>#REF!</v>
      </c>
      <c r="P134" s="319" t="e">
        <f>+'8_MP'!#REF!*25%+'8_MP'!#REF!</f>
        <v>#REF!</v>
      </c>
      <c r="Q134" s="319" t="e">
        <f t="shared" si="19"/>
        <v>#REF!</v>
      </c>
      <c r="R134" s="339" t="e">
        <f>+'8_MP'!#REF!-'9.1 PFM_APry'!Q134</f>
        <v>#REF!</v>
      </c>
      <c r="S134" s="319" t="e">
        <f t="shared" si="20"/>
        <v>#REF!</v>
      </c>
      <c r="T134" s="319" t="e">
        <f t="shared" si="21"/>
        <v>#REF!</v>
      </c>
      <c r="U134" s="319" t="e">
        <f t="shared" si="22"/>
        <v>#REF!</v>
      </c>
      <c r="V134" s="319" t="e">
        <f t="shared" si="23"/>
        <v>#REF!</v>
      </c>
      <c r="W134" s="319" t="e">
        <f t="shared" si="24"/>
        <v>#REF!</v>
      </c>
      <c r="X134" s="319" t="e">
        <f t="shared" si="25"/>
        <v>#REF!</v>
      </c>
      <c r="Y134" s="319" t="e">
        <f t="shared" si="26"/>
        <v>#REF!</v>
      </c>
      <c r="Z134" s="339" t="e">
        <f>+'8_MP'!#REF!-'9.1 PFM_APry'!Y134</f>
        <v>#REF!</v>
      </c>
    </row>
    <row r="135" spans="1:26" ht="14.25" customHeight="1" outlineLevel="1" x14ac:dyDescent="0.35">
      <c r="A135" s="326" t="e">
        <v>#VALUE!</v>
      </c>
      <c r="B135" s="327" t="e">
        <v>#VALUE!</v>
      </c>
      <c r="C135" s="328" t="e">
        <f>+'8_MP'!#REF!+('8_MP'!#REF!*75%)</f>
        <v>#REF!</v>
      </c>
      <c r="D135" s="328" t="e">
        <f>+'8_MP'!#REF!*25%+'8_MP'!#REF!*75%</f>
        <v>#REF!</v>
      </c>
      <c r="E135" s="328" t="e">
        <f>+('8_MP'!#REF!*25%)+('8_MP'!#REF!*75%)</f>
        <v>#REF!</v>
      </c>
      <c r="F135" s="328" t="e">
        <f>+'8_MP'!#REF!*25%+'8_MP'!#REF!*75%</f>
        <v>#REF!</v>
      </c>
      <c r="G135" s="328" t="e">
        <f>+'8_MP'!#REF!*25%+'8_MP'!#REF!*75%</f>
        <v>#REF!</v>
      </c>
      <c r="H135" s="328" t="e">
        <f>+'8_MP'!#REF!*25%+'8_MP'!#REF!</f>
        <v>#REF!</v>
      </c>
      <c r="I135" s="328" t="e">
        <f t="shared" si="18"/>
        <v>#REF!</v>
      </c>
      <c r="J135" s="339"/>
      <c r="K135" s="328" t="e">
        <f>+'8_MP'!#REF!+('8_MP'!#REF!*75%)</f>
        <v>#REF!</v>
      </c>
      <c r="L135" s="328" t="e">
        <f>+'8_MP'!#REF!*25%+'8_MP'!#REF!*75%</f>
        <v>#REF!</v>
      </c>
      <c r="M135" s="328" t="e">
        <f>+'8_MP'!#REF!*25%+'8_MP'!#REF!*75%</f>
        <v>#REF!</v>
      </c>
      <c r="N135" s="328" t="e">
        <f>+'8_MP'!#REF!*25%+'8_MP'!#REF!*75%</f>
        <v>#REF!</v>
      </c>
      <c r="O135" s="328" t="e">
        <f>+'8_MP'!#REF!*25%+'8_MP'!#REF!*75%</f>
        <v>#REF!</v>
      </c>
      <c r="P135" s="328" t="e">
        <f>+'8_MP'!#REF!*25%+'8_MP'!#REF!</f>
        <v>#REF!</v>
      </c>
      <c r="Q135" s="328" t="e">
        <f t="shared" si="19"/>
        <v>#REF!</v>
      </c>
      <c r="R135" s="339" t="e">
        <f>+'8_MP'!#REF!-'9.1 PFM_APry'!Q135</f>
        <v>#REF!</v>
      </c>
      <c r="S135" s="328" t="e">
        <f t="shared" si="20"/>
        <v>#REF!</v>
      </c>
      <c r="T135" s="328" t="e">
        <f t="shared" si="21"/>
        <v>#REF!</v>
      </c>
      <c r="U135" s="328" t="e">
        <f t="shared" si="22"/>
        <v>#REF!</v>
      </c>
      <c r="V135" s="328" t="e">
        <f t="shared" si="23"/>
        <v>#REF!</v>
      </c>
      <c r="W135" s="328" t="e">
        <f t="shared" si="24"/>
        <v>#REF!</v>
      </c>
      <c r="X135" s="328" t="e">
        <f t="shared" si="25"/>
        <v>#REF!</v>
      </c>
      <c r="Y135" s="328" t="e">
        <f t="shared" si="26"/>
        <v>#REF!</v>
      </c>
      <c r="Z135" s="339" t="e">
        <f>+'8_MP'!#REF!-'9.1 PFM_APry'!Y135</f>
        <v>#REF!</v>
      </c>
    </row>
    <row r="136" spans="1:26" ht="14.25" customHeight="1" outlineLevel="1" x14ac:dyDescent="0.35">
      <c r="A136" s="322" t="e">
        <v>#VALUE!</v>
      </c>
      <c r="B136" s="323" t="e">
        <v>#VALUE!</v>
      </c>
      <c r="C136" s="324" t="e">
        <f>+'8_MP'!#REF!+('8_MP'!#REF!*75%)</f>
        <v>#REF!</v>
      </c>
      <c r="D136" s="324" t="e">
        <f>+'8_MP'!#REF!*25%+'8_MP'!#REF!*75%</f>
        <v>#REF!</v>
      </c>
      <c r="E136" s="324" t="e">
        <f>+('8_MP'!#REF!*25%)+('8_MP'!#REF!*75%)</f>
        <v>#REF!</v>
      </c>
      <c r="F136" s="324" t="e">
        <f>+'8_MP'!#REF!*25%+'8_MP'!#REF!*75%</f>
        <v>#REF!</v>
      </c>
      <c r="G136" s="324" t="e">
        <f>+'8_MP'!#REF!*25%+'8_MP'!#REF!*75%</f>
        <v>#REF!</v>
      </c>
      <c r="H136" s="324" t="e">
        <f>+'8_MP'!#REF!*25%+'8_MP'!#REF!</f>
        <v>#REF!</v>
      </c>
      <c r="I136" s="324" t="e">
        <f t="shared" si="18"/>
        <v>#REF!</v>
      </c>
      <c r="J136" s="339"/>
      <c r="K136" s="324" t="e">
        <f>+'8_MP'!#REF!+('8_MP'!#REF!*75%)</f>
        <v>#REF!</v>
      </c>
      <c r="L136" s="324" t="e">
        <f>+'8_MP'!#REF!*25%+'8_MP'!#REF!*75%</f>
        <v>#REF!</v>
      </c>
      <c r="M136" s="324" t="e">
        <f>+'8_MP'!#REF!*25%+'8_MP'!#REF!*75%</f>
        <v>#REF!</v>
      </c>
      <c r="N136" s="324" t="e">
        <f>+'8_MP'!#REF!*25%+'8_MP'!#REF!*75%</f>
        <v>#REF!</v>
      </c>
      <c r="O136" s="324" t="e">
        <f>+'8_MP'!#REF!*25%+'8_MP'!#REF!*75%</f>
        <v>#REF!</v>
      </c>
      <c r="P136" s="324" t="e">
        <f>+'8_MP'!#REF!*25%+'8_MP'!#REF!</f>
        <v>#REF!</v>
      </c>
      <c r="Q136" s="324" t="e">
        <f t="shared" si="19"/>
        <v>#REF!</v>
      </c>
      <c r="R136" s="339" t="e">
        <f>+'8_MP'!#REF!-'9.1 PFM_APry'!Q136</f>
        <v>#REF!</v>
      </c>
      <c r="S136" s="324" t="e">
        <f t="shared" si="20"/>
        <v>#REF!</v>
      </c>
      <c r="T136" s="324" t="e">
        <f t="shared" si="21"/>
        <v>#REF!</v>
      </c>
      <c r="U136" s="324" t="e">
        <f t="shared" si="22"/>
        <v>#REF!</v>
      </c>
      <c r="V136" s="324" t="e">
        <f t="shared" si="23"/>
        <v>#REF!</v>
      </c>
      <c r="W136" s="324" t="e">
        <f t="shared" si="24"/>
        <v>#REF!</v>
      </c>
      <c r="X136" s="324" t="e">
        <f t="shared" si="25"/>
        <v>#REF!</v>
      </c>
      <c r="Y136" s="324" t="e">
        <f t="shared" si="26"/>
        <v>#REF!</v>
      </c>
      <c r="Z136" s="339" t="e">
        <f>+'8_MP'!#REF!-'9.1 PFM_APry'!Y136</f>
        <v>#REF!</v>
      </c>
    </row>
    <row r="137" spans="1:26" ht="14.25" customHeight="1" outlineLevel="1" x14ac:dyDescent="0.35">
      <c r="A137" s="89" t="e">
        <v>#VALUE!</v>
      </c>
      <c r="B137" s="91" t="e">
        <v>#VALUE!</v>
      </c>
      <c r="C137" s="319" t="e">
        <f>+'8_MP'!#REF!+('8_MP'!#REF!*75%)</f>
        <v>#REF!</v>
      </c>
      <c r="D137" s="319" t="e">
        <f>+'8_MP'!#REF!*25%+'8_MP'!#REF!*75%</f>
        <v>#REF!</v>
      </c>
      <c r="E137" s="319" t="e">
        <f>+('8_MP'!#REF!*25%)+('8_MP'!#REF!*75%)</f>
        <v>#REF!</v>
      </c>
      <c r="F137" s="319" t="e">
        <f>+'8_MP'!#REF!*25%+'8_MP'!#REF!*75%</f>
        <v>#REF!</v>
      </c>
      <c r="G137" s="319" t="e">
        <f>+'8_MP'!#REF!*25%+'8_MP'!#REF!*75%</f>
        <v>#REF!</v>
      </c>
      <c r="H137" s="319" t="e">
        <f>+'8_MP'!#REF!*25%+'8_MP'!#REF!</f>
        <v>#REF!</v>
      </c>
      <c r="I137" s="319" t="e">
        <f t="shared" si="18"/>
        <v>#REF!</v>
      </c>
      <c r="J137" s="339"/>
      <c r="K137" s="319" t="e">
        <f>+'8_MP'!#REF!+('8_MP'!#REF!*75%)</f>
        <v>#REF!</v>
      </c>
      <c r="L137" s="319" t="e">
        <f>+'8_MP'!#REF!*25%+'8_MP'!#REF!*75%</f>
        <v>#REF!</v>
      </c>
      <c r="M137" s="319" t="e">
        <f>+'8_MP'!#REF!*25%+'8_MP'!#REF!*75%</f>
        <v>#REF!</v>
      </c>
      <c r="N137" s="319" t="e">
        <f>+'8_MP'!#REF!*25%+'8_MP'!#REF!*75%</f>
        <v>#REF!</v>
      </c>
      <c r="O137" s="319" t="e">
        <f>+'8_MP'!#REF!*25%+'8_MP'!#REF!*75%</f>
        <v>#REF!</v>
      </c>
      <c r="P137" s="319" t="e">
        <f>+'8_MP'!#REF!*25%+'8_MP'!#REF!</f>
        <v>#REF!</v>
      </c>
      <c r="Q137" s="319" t="e">
        <f t="shared" si="19"/>
        <v>#REF!</v>
      </c>
      <c r="R137" s="339" t="e">
        <f>+'8_MP'!#REF!-'9.1 PFM_APry'!Q137</f>
        <v>#REF!</v>
      </c>
      <c r="S137" s="319" t="e">
        <f t="shared" si="20"/>
        <v>#REF!</v>
      </c>
      <c r="T137" s="319" t="e">
        <f t="shared" si="21"/>
        <v>#REF!</v>
      </c>
      <c r="U137" s="319" t="e">
        <f t="shared" si="22"/>
        <v>#REF!</v>
      </c>
      <c r="V137" s="319" t="e">
        <f t="shared" si="23"/>
        <v>#REF!</v>
      </c>
      <c r="W137" s="319" t="e">
        <f t="shared" si="24"/>
        <v>#REF!</v>
      </c>
      <c r="X137" s="319" t="e">
        <f t="shared" si="25"/>
        <v>#REF!</v>
      </c>
      <c r="Y137" s="319" t="e">
        <f t="shared" si="26"/>
        <v>#REF!</v>
      </c>
      <c r="Z137" s="339" t="e">
        <f>+'8_MP'!#REF!-'9.1 PFM_APry'!Y137</f>
        <v>#REF!</v>
      </c>
    </row>
    <row r="138" spans="1:26" ht="14.25" customHeight="1" outlineLevel="1" x14ac:dyDescent="0.35">
      <c r="A138" s="89" t="e">
        <v>#VALUE!</v>
      </c>
      <c r="B138" s="91" t="e">
        <v>#VALUE!</v>
      </c>
      <c r="C138" s="319" t="e">
        <f>+'8_MP'!#REF!+('8_MP'!#REF!*75%)</f>
        <v>#REF!</v>
      </c>
      <c r="D138" s="319" t="e">
        <f>+'8_MP'!#REF!*25%+'8_MP'!#REF!*75%</f>
        <v>#REF!</v>
      </c>
      <c r="E138" s="319" t="e">
        <f>+('8_MP'!#REF!*25%)+('8_MP'!#REF!*75%)</f>
        <v>#REF!</v>
      </c>
      <c r="F138" s="319" t="e">
        <f>+'8_MP'!#REF!*25%+'8_MP'!#REF!*75%</f>
        <v>#REF!</v>
      </c>
      <c r="G138" s="319" t="e">
        <f>+'8_MP'!#REF!*25%+'8_MP'!#REF!*75%</f>
        <v>#REF!</v>
      </c>
      <c r="H138" s="319" t="e">
        <f>+'8_MP'!#REF!*25%+'8_MP'!#REF!</f>
        <v>#REF!</v>
      </c>
      <c r="I138" s="319" t="e">
        <f t="shared" si="18"/>
        <v>#REF!</v>
      </c>
      <c r="J138" s="339"/>
      <c r="K138" s="319" t="e">
        <f>+'8_MP'!#REF!+('8_MP'!#REF!*75%)</f>
        <v>#REF!</v>
      </c>
      <c r="L138" s="319" t="e">
        <f>+'8_MP'!#REF!*25%+'8_MP'!#REF!*75%</f>
        <v>#REF!</v>
      </c>
      <c r="M138" s="319" t="e">
        <f>+'8_MP'!#REF!*25%+'8_MP'!#REF!*75%</f>
        <v>#REF!</v>
      </c>
      <c r="N138" s="319" t="e">
        <f>+'8_MP'!#REF!*25%+'8_MP'!#REF!*75%</f>
        <v>#REF!</v>
      </c>
      <c r="O138" s="319" t="e">
        <f>+'8_MP'!#REF!*25%+'8_MP'!#REF!*75%</f>
        <v>#REF!</v>
      </c>
      <c r="P138" s="319" t="e">
        <f>+'8_MP'!#REF!*25%+'8_MP'!#REF!</f>
        <v>#REF!</v>
      </c>
      <c r="Q138" s="319" t="e">
        <f t="shared" si="19"/>
        <v>#REF!</v>
      </c>
      <c r="R138" s="339" t="e">
        <f>+'8_MP'!#REF!-'9.1 PFM_APry'!Q138</f>
        <v>#REF!</v>
      </c>
      <c r="S138" s="319" t="e">
        <f t="shared" si="20"/>
        <v>#REF!</v>
      </c>
      <c r="T138" s="319" t="e">
        <f t="shared" si="21"/>
        <v>#REF!</v>
      </c>
      <c r="U138" s="319" t="e">
        <f t="shared" si="22"/>
        <v>#REF!</v>
      </c>
      <c r="V138" s="319" t="e">
        <f t="shared" si="23"/>
        <v>#REF!</v>
      </c>
      <c r="W138" s="319" t="e">
        <f t="shared" si="24"/>
        <v>#REF!</v>
      </c>
      <c r="X138" s="319" t="e">
        <f t="shared" si="25"/>
        <v>#REF!</v>
      </c>
      <c r="Y138" s="319" t="e">
        <f t="shared" si="26"/>
        <v>#REF!</v>
      </c>
      <c r="Z138" s="339" t="e">
        <f>+'8_MP'!#REF!-'9.1 PFM_APry'!Y138</f>
        <v>#REF!</v>
      </c>
    </row>
    <row r="139" spans="1:26" ht="14.25" customHeight="1" outlineLevel="1" x14ac:dyDescent="0.35">
      <c r="A139" s="89" t="e">
        <v>#VALUE!</v>
      </c>
      <c r="B139" s="91" t="e">
        <v>#VALUE!</v>
      </c>
      <c r="C139" s="319" t="e">
        <f>+'8_MP'!#REF!+('8_MP'!#REF!*75%)</f>
        <v>#REF!</v>
      </c>
      <c r="D139" s="319" t="e">
        <f>+'8_MP'!#REF!*25%+'8_MP'!#REF!*75%</f>
        <v>#REF!</v>
      </c>
      <c r="E139" s="319" t="e">
        <f>+('8_MP'!#REF!*25%)+('8_MP'!#REF!*75%)</f>
        <v>#REF!</v>
      </c>
      <c r="F139" s="319" t="e">
        <f>+'8_MP'!#REF!*25%+'8_MP'!#REF!*75%</f>
        <v>#REF!</v>
      </c>
      <c r="G139" s="319" t="e">
        <f>+'8_MP'!#REF!*25%+'8_MP'!#REF!*75%</f>
        <v>#REF!</v>
      </c>
      <c r="H139" s="319" t="e">
        <f>+'8_MP'!#REF!*25%+'8_MP'!#REF!</f>
        <v>#REF!</v>
      </c>
      <c r="I139" s="319" t="e">
        <f t="shared" si="18"/>
        <v>#REF!</v>
      </c>
      <c r="J139" s="339"/>
      <c r="K139" s="319" t="e">
        <f>+'8_MP'!#REF!+('8_MP'!#REF!*75%)</f>
        <v>#REF!</v>
      </c>
      <c r="L139" s="319" t="e">
        <f>+'8_MP'!#REF!*25%+'8_MP'!#REF!*75%</f>
        <v>#REF!</v>
      </c>
      <c r="M139" s="319" t="e">
        <f>+'8_MP'!#REF!*25%+'8_MP'!#REF!*75%</f>
        <v>#REF!</v>
      </c>
      <c r="N139" s="319" t="e">
        <f>+'8_MP'!#REF!*25%+'8_MP'!#REF!*75%</f>
        <v>#REF!</v>
      </c>
      <c r="O139" s="319" t="e">
        <f>+'8_MP'!#REF!*25%+'8_MP'!#REF!*75%</f>
        <v>#REF!</v>
      </c>
      <c r="P139" s="319" t="e">
        <f>+'8_MP'!#REF!*25%+'8_MP'!#REF!</f>
        <v>#REF!</v>
      </c>
      <c r="Q139" s="319" t="e">
        <f t="shared" si="19"/>
        <v>#REF!</v>
      </c>
      <c r="R139" s="339" t="e">
        <f>+'8_MP'!#REF!-'9.1 PFM_APry'!Q139</f>
        <v>#REF!</v>
      </c>
      <c r="S139" s="319" t="e">
        <f t="shared" si="20"/>
        <v>#REF!</v>
      </c>
      <c r="T139" s="319" t="e">
        <f t="shared" si="21"/>
        <v>#REF!</v>
      </c>
      <c r="U139" s="319" t="e">
        <f t="shared" si="22"/>
        <v>#REF!</v>
      </c>
      <c r="V139" s="319" t="e">
        <f t="shared" si="23"/>
        <v>#REF!</v>
      </c>
      <c r="W139" s="319" t="e">
        <f t="shared" si="24"/>
        <v>#REF!</v>
      </c>
      <c r="X139" s="319" t="e">
        <f t="shared" si="25"/>
        <v>#REF!</v>
      </c>
      <c r="Y139" s="319" t="e">
        <f t="shared" si="26"/>
        <v>#REF!</v>
      </c>
      <c r="Z139" s="339" t="e">
        <f>+'8_MP'!#REF!-'9.1 PFM_APry'!Y139</f>
        <v>#REF!</v>
      </c>
    </row>
    <row r="140" spans="1:26" ht="14.25" customHeight="1" outlineLevel="1" x14ac:dyDescent="0.35">
      <c r="A140" s="322" t="e">
        <v>#VALUE!</v>
      </c>
      <c r="B140" s="323" t="e">
        <v>#VALUE!</v>
      </c>
      <c r="C140" s="324" t="e">
        <f>+'8_MP'!#REF!+('8_MP'!#REF!*75%)</f>
        <v>#REF!</v>
      </c>
      <c r="D140" s="324" t="e">
        <f>+'8_MP'!#REF!*25%+'8_MP'!#REF!*75%</f>
        <v>#REF!</v>
      </c>
      <c r="E140" s="324" t="e">
        <f>+('8_MP'!#REF!*25%)+('8_MP'!#REF!*75%)</f>
        <v>#REF!</v>
      </c>
      <c r="F140" s="324" t="e">
        <f>+'8_MP'!#REF!*25%+'8_MP'!#REF!*75%</f>
        <v>#REF!</v>
      </c>
      <c r="G140" s="324" t="e">
        <f>+'8_MP'!#REF!*25%+'8_MP'!#REF!*75%</f>
        <v>#REF!</v>
      </c>
      <c r="H140" s="324" t="e">
        <f>+'8_MP'!#REF!*25%+'8_MP'!#REF!</f>
        <v>#REF!</v>
      </c>
      <c r="I140" s="324" t="e">
        <f t="shared" si="18"/>
        <v>#REF!</v>
      </c>
      <c r="J140" s="339"/>
      <c r="K140" s="324" t="e">
        <f>+'8_MP'!#REF!+('8_MP'!#REF!*75%)</f>
        <v>#REF!</v>
      </c>
      <c r="L140" s="324" t="e">
        <f>+'8_MP'!#REF!*25%+'8_MP'!#REF!*75%</f>
        <v>#REF!</v>
      </c>
      <c r="M140" s="324" t="e">
        <f>+'8_MP'!#REF!*25%+'8_MP'!#REF!*75%</f>
        <v>#REF!</v>
      </c>
      <c r="N140" s="324" t="e">
        <f>+'8_MP'!#REF!*25%+'8_MP'!#REF!*75%</f>
        <v>#REF!</v>
      </c>
      <c r="O140" s="324" t="e">
        <f>+'8_MP'!#REF!*25%+'8_MP'!#REF!*75%</f>
        <v>#REF!</v>
      </c>
      <c r="P140" s="324" t="e">
        <f>+'8_MP'!#REF!*25%+'8_MP'!#REF!</f>
        <v>#REF!</v>
      </c>
      <c r="Q140" s="324" t="e">
        <f t="shared" si="19"/>
        <v>#REF!</v>
      </c>
      <c r="R140" s="339" t="e">
        <f>+'8_MP'!#REF!-'9.1 PFM_APry'!Q140</f>
        <v>#REF!</v>
      </c>
      <c r="S140" s="324" t="e">
        <f t="shared" si="20"/>
        <v>#REF!</v>
      </c>
      <c r="T140" s="324" t="e">
        <f t="shared" si="21"/>
        <v>#REF!</v>
      </c>
      <c r="U140" s="324" t="e">
        <f t="shared" si="22"/>
        <v>#REF!</v>
      </c>
      <c r="V140" s="324" t="e">
        <f t="shared" si="23"/>
        <v>#REF!</v>
      </c>
      <c r="W140" s="324" t="e">
        <f t="shared" si="24"/>
        <v>#REF!</v>
      </c>
      <c r="X140" s="324" t="e">
        <f t="shared" si="25"/>
        <v>#REF!</v>
      </c>
      <c r="Y140" s="324" t="e">
        <f t="shared" si="26"/>
        <v>#REF!</v>
      </c>
      <c r="Z140" s="339" t="e">
        <f>+'8_MP'!#REF!-'9.1 PFM_APry'!Y140</f>
        <v>#REF!</v>
      </c>
    </row>
    <row r="141" spans="1:26" ht="14.25" customHeight="1" outlineLevel="1" x14ac:dyDescent="0.35">
      <c r="A141" s="89" t="e">
        <v>#VALUE!</v>
      </c>
      <c r="B141" s="91" t="e">
        <v>#VALUE!</v>
      </c>
      <c r="C141" s="319" t="e">
        <f>+'8_MP'!#REF!+('8_MP'!#REF!*75%)</f>
        <v>#REF!</v>
      </c>
      <c r="D141" s="319" t="e">
        <f>+'8_MP'!#REF!*25%+'8_MP'!#REF!*75%</f>
        <v>#REF!</v>
      </c>
      <c r="E141" s="319" t="e">
        <f>+('8_MP'!#REF!*25%)+('8_MP'!#REF!*75%)</f>
        <v>#REF!</v>
      </c>
      <c r="F141" s="319" t="e">
        <f>+'8_MP'!#REF!*25%+'8_MP'!#REF!*75%</f>
        <v>#REF!</v>
      </c>
      <c r="G141" s="319" t="e">
        <f>+'8_MP'!#REF!*25%+'8_MP'!#REF!*75%</f>
        <v>#REF!</v>
      </c>
      <c r="H141" s="319" t="e">
        <f>+'8_MP'!#REF!*25%+'8_MP'!#REF!</f>
        <v>#REF!</v>
      </c>
      <c r="I141" s="319" t="e">
        <f t="shared" si="18"/>
        <v>#REF!</v>
      </c>
      <c r="J141" s="339"/>
      <c r="K141" s="319" t="e">
        <f>+'8_MP'!#REF!+('8_MP'!#REF!*75%)</f>
        <v>#REF!</v>
      </c>
      <c r="L141" s="319" t="e">
        <f>+'8_MP'!#REF!*25%+'8_MP'!#REF!*75%</f>
        <v>#REF!</v>
      </c>
      <c r="M141" s="319" t="e">
        <f>+'8_MP'!#REF!*25%+'8_MP'!#REF!*75%</f>
        <v>#REF!</v>
      </c>
      <c r="N141" s="319" t="e">
        <f>+'8_MP'!#REF!*25%+'8_MP'!#REF!*75%</f>
        <v>#REF!</v>
      </c>
      <c r="O141" s="319" t="e">
        <f>+'8_MP'!#REF!*25%+'8_MP'!#REF!*75%</f>
        <v>#REF!</v>
      </c>
      <c r="P141" s="319" t="e">
        <f>+'8_MP'!#REF!*25%+'8_MP'!#REF!</f>
        <v>#REF!</v>
      </c>
      <c r="Q141" s="319" t="e">
        <f t="shared" si="19"/>
        <v>#REF!</v>
      </c>
      <c r="R141" s="339" t="e">
        <f>+'8_MP'!#REF!-'9.1 PFM_APry'!Q141</f>
        <v>#REF!</v>
      </c>
      <c r="S141" s="319" t="e">
        <f t="shared" si="20"/>
        <v>#REF!</v>
      </c>
      <c r="T141" s="319" t="e">
        <f t="shared" si="21"/>
        <v>#REF!</v>
      </c>
      <c r="U141" s="319" t="e">
        <f t="shared" si="22"/>
        <v>#REF!</v>
      </c>
      <c r="V141" s="319" t="e">
        <f t="shared" si="23"/>
        <v>#REF!</v>
      </c>
      <c r="W141" s="319" t="e">
        <f t="shared" si="24"/>
        <v>#REF!</v>
      </c>
      <c r="X141" s="319" t="e">
        <f t="shared" si="25"/>
        <v>#REF!</v>
      </c>
      <c r="Y141" s="319" t="e">
        <f t="shared" si="26"/>
        <v>#REF!</v>
      </c>
      <c r="Z141" s="339" t="e">
        <f>+'8_MP'!#REF!-'9.1 PFM_APry'!Y141</f>
        <v>#REF!</v>
      </c>
    </row>
    <row r="142" spans="1:26" ht="14.25" customHeight="1" outlineLevel="1" x14ac:dyDescent="0.35">
      <c r="A142" s="89" t="e">
        <v>#VALUE!</v>
      </c>
      <c r="B142" s="91" t="e">
        <v>#VALUE!</v>
      </c>
      <c r="C142" s="319" t="e">
        <f>+'8_MP'!#REF!+('8_MP'!#REF!*75%)</f>
        <v>#REF!</v>
      </c>
      <c r="D142" s="319" t="e">
        <f>+'8_MP'!#REF!*25%+'8_MP'!#REF!*75%</f>
        <v>#REF!</v>
      </c>
      <c r="E142" s="319" t="e">
        <f>+('8_MP'!#REF!*25%)+('8_MP'!#REF!*75%)</f>
        <v>#REF!</v>
      </c>
      <c r="F142" s="319" t="e">
        <f>+'8_MP'!#REF!*25%+'8_MP'!#REF!*75%</f>
        <v>#REF!</v>
      </c>
      <c r="G142" s="319" t="e">
        <f>+'8_MP'!#REF!*25%+'8_MP'!#REF!*75%</f>
        <v>#REF!</v>
      </c>
      <c r="H142" s="319" t="e">
        <f>+'8_MP'!#REF!*25%+'8_MP'!#REF!</f>
        <v>#REF!</v>
      </c>
      <c r="I142" s="319" t="e">
        <f t="shared" si="18"/>
        <v>#REF!</v>
      </c>
      <c r="J142" s="339"/>
      <c r="K142" s="319" t="e">
        <f>+'8_MP'!#REF!+('8_MP'!#REF!*75%)</f>
        <v>#REF!</v>
      </c>
      <c r="L142" s="319" t="e">
        <f>+'8_MP'!#REF!*25%+'8_MP'!#REF!*75%</f>
        <v>#REF!</v>
      </c>
      <c r="M142" s="319" t="e">
        <f>+'8_MP'!#REF!*25%+'8_MP'!#REF!*75%</f>
        <v>#REF!</v>
      </c>
      <c r="N142" s="319" t="e">
        <f>+'8_MP'!#REF!*25%+'8_MP'!#REF!*75%</f>
        <v>#REF!</v>
      </c>
      <c r="O142" s="319" t="e">
        <f>+'8_MP'!#REF!*25%+'8_MP'!#REF!*75%</f>
        <v>#REF!</v>
      </c>
      <c r="P142" s="319" t="e">
        <f>+'8_MP'!#REF!*25%+'8_MP'!#REF!</f>
        <v>#REF!</v>
      </c>
      <c r="Q142" s="319" t="e">
        <f t="shared" si="19"/>
        <v>#REF!</v>
      </c>
      <c r="R142" s="339" t="e">
        <f>+'8_MP'!#REF!-'9.1 PFM_APry'!Q142</f>
        <v>#REF!</v>
      </c>
      <c r="S142" s="319" t="e">
        <f t="shared" si="20"/>
        <v>#REF!</v>
      </c>
      <c r="T142" s="319" t="e">
        <f t="shared" si="21"/>
        <v>#REF!</v>
      </c>
      <c r="U142" s="319" t="e">
        <f t="shared" si="22"/>
        <v>#REF!</v>
      </c>
      <c r="V142" s="319" t="e">
        <f t="shared" si="23"/>
        <v>#REF!</v>
      </c>
      <c r="W142" s="319" t="e">
        <f t="shared" si="24"/>
        <v>#REF!</v>
      </c>
      <c r="X142" s="319" t="e">
        <f t="shared" si="25"/>
        <v>#REF!</v>
      </c>
      <c r="Y142" s="319" t="e">
        <f t="shared" si="26"/>
        <v>#REF!</v>
      </c>
      <c r="Z142" s="339" t="e">
        <f>+'8_MP'!#REF!-'9.1 PFM_APry'!Y142</f>
        <v>#REF!</v>
      </c>
    </row>
    <row r="143" spans="1:26" ht="14.25" customHeight="1" outlineLevel="1" x14ac:dyDescent="0.35">
      <c r="A143" s="326" t="e">
        <v>#VALUE!</v>
      </c>
      <c r="B143" s="327" t="e">
        <v>#VALUE!</v>
      </c>
      <c r="C143" s="328" t="e">
        <f>+'8_MP'!#REF!+('8_MP'!#REF!*75%)</f>
        <v>#REF!</v>
      </c>
      <c r="D143" s="328" t="e">
        <f>+'8_MP'!#REF!*25%+'8_MP'!#REF!*75%</f>
        <v>#REF!</v>
      </c>
      <c r="E143" s="328" t="e">
        <f>+('8_MP'!#REF!*25%)+('8_MP'!#REF!*75%)</f>
        <v>#REF!</v>
      </c>
      <c r="F143" s="328" t="e">
        <f>+'8_MP'!#REF!*25%+'8_MP'!#REF!*75%</f>
        <v>#REF!</v>
      </c>
      <c r="G143" s="328" t="e">
        <f>+'8_MP'!#REF!*25%+'8_MP'!#REF!*75%</f>
        <v>#REF!</v>
      </c>
      <c r="H143" s="328" t="e">
        <f>+'8_MP'!#REF!*25%+'8_MP'!#REF!</f>
        <v>#REF!</v>
      </c>
      <c r="I143" s="328" t="e">
        <f t="shared" si="18"/>
        <v>#REF!</v>
      </c>
      <c r="J143" s="339"/>
      <c r="K143" s="328" t="e">
        <f>+'8_MP'!#REF!+('8_MP'!#REF!*75%)</f>
        <v>#REF!</v>
      </c>
      <c r="L143" s="328" t="e">
        <f>+'8_MP'!#REF!*25%+'8_MP'!#REF!*75%</f>
        <v>#REF!</v>
      </c>
      <c r="M143" s="328" t="e">
        <f>+'8_MP'!#REF!*25%+'8_MP'!#REF!*75%</f>
        <v>#REF!</v>
      </c>
      <c r="N143" s="328" t="e">
        <f>+'8_MP'!#REF!*25%+'8_MP'!#REF!*75%</f>
        <v>#REF!</v>
      </c>
      <c r="O143" s="328" t="e">
        <f>+'8_MP'!#REF!*25%+'8_MP'!#REF!*75%</f>
        <v>#REF!</v>
      </c>
      <c r="P143" s="328" t="e">
        <f>+'8_MP'!#REF!*25%+'8_MP'!#REF!</f>
        <v>#REF!</v>
      </c>
      <c r="Q143" s="328" t="e">
        <f t="shared" si="19"/>
        <v>#REF!</v>
      </c>
      <c r="R143" s="339" t="e">
        <f>+'8_MP'!#REF!-'9.1 PFM_APry'!Q143</f>
        <v>#REF!</v>
      </c>
      <c r="S143" s="328" t="e">
        <f t="shared" si="20"/>
        <v>#REF!</v>
      </c>
      <c r="T143" s="328" t="e">
        <f t="shared" si="21"/>
        <v>#REF!</v>
      </c>
      <c r="U143" s="328" t="e">
        <f t="shared" si="22"/>
        <v>#REF!</v>
      </c>
      <c r="V143" s="328" t="e">
        <f t="shared" si="23"/>
        <v>#REF!</v>
      </c>
      <c r="W143" s="328" t="e">
        <f t="shared" si="24"/>
        <v>#REF!</v>
      </c>
      <c r="X143" s="328" t="e">
        <f t="shared" si="25"/>
        <v>#REF!</v>
      </c>
      <c r="Y143" s="328" t="e">
        <f t="shared" si="26"/>
        <v>#REF!</v>
      </c>
      <c r="Z143" s="339" t="e">
        <f>+'8_MP'!#REF!-'9.1 PFM_APry'!Y143</f>
        <v>#REF!</v>
      </c>
    </row>
    <row r="144" spans="1:26" ht="14.25" customHeight="1" outlineLevel="1" x14ac:dyDescent="0.35">
      <c r="A144" s="322" t="e">
        <v>#VALUE!</v>
      </c>
      <c r="B144" s="323" t="e">
        <v>#VALUE!</v>
      </c>
      <c r="C144" s="324" t="e">
        <f>+'8_MP'!#REF!+('8_MP'!#REF!*75%)</f>
        <v>#REF!</v>
      </c>
      <c r="D144" s="324" t="e">
        <f>+'8_MP'!#REF!*25%+'8_MP'!#REF!*75%</f>
        <v>#REF!</v>
      </c>
      <c r="E144" s="324" t="e">
        <f>+('8_MP'!#REF!*25%)+('8_MP'!#REF!*75%)</f>
        <v>#REF!</v>
      </c>
      <c r="F144" s="324" t="e">
        <f>+'8_MP'!#REF!*25%+'8_MP'!#REF!*75%</f>
        <v>#REF!</v>
      </c>
      <c r="G144" s="324" t="e">
        <f>+'8_MP'!#REF!*25%+'8_MP'!#REF!*75%</f>
        <v>#REF!</v>
      </c>
      <c r="H144" s="324" t="e">
        <f>+'8_MP'!#REF!*25%+'8_MP'!#REF!</f>
        <v>#REF!</v>
      </c>
      <c r="I144" s="324" t="e">
        <f t="shared" si="18"/>
        <v>#REF!</v>
      </c>
      <c r="J144" s="339"/>
      <c r="K144" s="324" t="e">
        <f>+'8_MP'!#REF!+('8_MP'!#REF!*75%)</f>
        <v>#REF!</v>
      </c>
      <c r="L144" s="324" t="e">
        <f>+'8_MP'!#REF!*25%+'8_MP'!#REF!*75%</f>
        <v>#REF!</v>
      </c>
      <c r="M144" s="324" t="e">
        <f>+'8_MP'!#REF!*25%+'8_MP'!#REF!*75%</f>
        <v>#REF!</v>
      </c>
      <c r="N144" s="324" t="e">
        <f>+'8_MP'!#REF!*25%+'8_MP'!#REF!*75%</f>
        <v>#REF!</v>
      </c>
      <c r="O144" s="324" t="e">
        <f>+'8_MP'!#REF!*25%+'8_MP'!#REF!*75%</f>
        <v>#REF!</v>
      </c>
      <c r="P144" s="324" t="e">
        <f>+'8_MP'!#REF!*25%+'8_MP'!#REF!</f>
        <v>#REF!</v>
      </c>
      <c r="Q144" s="324" t="e">
        <f t="shared" si="19"/>
        <v>#REF!</v>
      </c>
      <c r="R144" s="339" t="e">
        <f>+'8_MP'!#REF!-'9.1 PFM_APry'!Q144</f>
        <v>#REF!</v>
      </c>
      <c r="S144" s="324" t="e">
        <f t="shared" si="20"/>
        <v>#REF!</v>
      </c>
      <c r="T144" s="324" t="e">
        <f t="shared" si="21"/>
        <v>#REF!</v>
      </c>
      <c r="U144" s="324" t="e">
        <f t="shared" si="22"/>
        <v>#REF!</v>
      </c>
      <c r="V144" s="324" t="e">
        <f t="shared" si="23"/>
        <v>#REF!</v>
      </c>
      <c r="W144" s="324" t="e">
        <f t="shared" si="24"/>
        <v>#REF!</v>
      </c>
      <c r="X144" s="324" t="e">
        <f t="shared" si="25"/>
        <v>#REF!</v>
      </c>
      <c r="Y144" s="324" t="e">
        <f t="shared" si="26"/>
        <v>#REF!</v>
      </c>
      <c r="Z144" s="339" t="e">
        <f>+'8_MP'!#REF!-'9.1 PFM_APry'!Y144</f>
        <v>#REF!</v>
      </c>
    </row>
    <row r="145" spans="1:26" ht="14.25" customHeight="1" outlineLevel="1" x14ac:dyDescent="0.35">
      <c r="A145" s="89" t="e">
        <v>#VALUE!</v>
      </c>
      <c r="B145" s="91" t="e">
        <v>#VALUE!</v>
      </c>
      <c r="C145" s="319" t="e">
        <f>+'8_MP'!#REF!+('8_MP'!#REF!*75%)</f>
        <v>#REF!</v>
      </c>
      <c r="D145" s="319" t="e">
        <f>+'8_MP'!#REF!*25%+'8_MP'!#REF!*75%</f>
        <v>#REF!</v>
      </c>
      <c r="E145" s="319" t="e">
        <f>+('8_MP'!#REF!*25%)+('8_MP'!#REF!*75%)</f>
        <v>#REF!</v>
      </c>
      <c r="F145" s="319" t="e">
        <f>+'8_MP'!#REF!*25%+'8_MP'!#REF!*75%</f>
        <v>#REF!</v>
      </c>
      <c r="G145" s="319" t="e">
        <f>+'8_MP'!#REF!*25%+'8_MP'!#REF!*75%</f>
        <v>#REF!</v>
      </c>
      <c r="H145" s="319" t="e">
        <f>+'8_MP'!#REF!*25%+'8_MP'!#REF!</f>
        <v>#REF!</v>
      </c>
      <c r="I145" s="319" t="e">
        <f t="shared" si="18"/>
        <v>#REF!</v>
      </c>
      <c r="J145" s="339"/>
      <c r="K145" s="319" t="e">
        <f>+'8_MP'!#REF!+('8_MP'!#REF!*75%)</f>
        <v>#REF!</v>
      </c>
      <c r="L145" s="319" t="e">
        <f>+'8_MP'!#REF!*25%+'8_MP'!#REF!*75%</f>
        <v>#REF!</v>
      </c>
      <c r="M145" s="319" t="e">
        <f>+'8_MP'!#REF!*25%+'8_MP'!#REF!*75%</f>
        <v>#REF!</v>
      </c>
      <c r="N145" s="319" t="e">
        <f>+'8_MP'!#REF!*25%+'8_MP'!#REF!*75%</f>
        <v>#REF!</v>
      </c>
      <c r="O145" s="319" t="e">
        <f>+'8_MP'!#REF!*25%+'8_MP'!#REF!*75%</f>
        <v>#REF!</v>
      </c>
      <c r="P145" s="319" t="e">
        <f>+'8_MP'!#REF!*25%+'8_MP'!#REF!</f>
        <v>#REF!</v>
      </c>
      <c r="Q145" s="319" t="e">
        <f t="shared" si="19"/>
        <v>#REF!</v>
      </c>
      <c r="R145" s="339" t="e">
        <f>+'8_MP'!#REF!-'9.1 PFM_APry'!Q145</f>
        <v>#REF!</v>
      </c>
      <c r="S145" s="319" t="e">
        <f t="shared" si="20"/>
        <v>#REF!</v>
      </c>
      <c r="T145" s="319" t="e">
        <f t="shared" si="21"/>
        <v>#REF!</v>
      </c>
      <c r="U145" s="319" t="e">
        <f t="shared" si="22"/>
        <v>#REF!</v>
      </c>
      <c r="V145" s="319" t="e">
        <f t="shared" si="23"/>
        <v>#REF!</v>
      </c>
      <c r="W145" s="319" t="e">
        <f t="shared" si="24"/>
        <v>#REF!</v>
      </c>
      <c r="X145" s="319" t="e">
        <f t="shared" si="25"/>
        <v>#REF!</v>
      </c>
      <c r="Y145" s="319" t="e">
        <f t="shared" si="26"/>
        <v>#REF!</v>
      </c>
      <c r="Z145" s="339" t="e">
        <f>+'8_MP'!#REF!-'9.1 PFM_APry'!Y145</f>
        <v>#REF!</v>
      </c>
    </row>
    <row r="146" spans="1:26" ht="14.25" customHeight="1" outlineLevel="1" x14ac:dyDescent="0.35">
      <c r="A146" s="89" t="e">
        <v>#VALUE!</v>
      </c>
      <c r="B146" s="91" t="e">
        <v>#VALUE!</v>
      </c>
      <c r="C146" s="319" t="e">
        <f>+'8_MP'!#REF!+('8_MP'!#REF!*75%)</f>
        <v>#REF!</v>
      </c>
      <c r="D146" s="319" t="e">
        <f>+'8_MP'!#REF!*25%+'8_MP'!#REF!*75%</f>
        <v>#REF!</v>
      </c>
      <c r="E146" s="319" t="e">
        <f>+('8_MP'!#REF!*25%)+('8_MP'!#REF!*75%)</f>
        <v>#REF!</v>
      </c>
      <c r="F146" s="319" t="e">
        <f>+'8_MP'!#REF!*25%+'8_MP'!#REF!*75%</f>
        <v>#REF!</v>
      </c>
      <c r="G146" s="319" t="e">
        <f>+'8_MP'!#REF!*25%+'8_MP'!#REF!*75%</f>
        <v>#REF!</v>
      </c>
      <c r="H146" s="319" t="e">
        <f>+'8_MP'!#REF!*25%+'8_MP'!#REF!</f>
        <v>#REF!</v>
      </c>
      <c r="I146" s="319" t="e">
        <f t="shared" si="18"/>
        <v>#REF!</v>
      </c>
      <c r="J146" s="339"/>
      <c r="K146" s="319" t="e">
        <f>+'8_MP'!#REF!+('8_MP'!#REF!*75%)</f>
        <v>#REF!</v>
      </c>
      <c r="L146" s="319" t="e">
        <f>+'8_MP'!#REF!*25%+'8_MP'!#REF!*75%</f>
        <v>#REF!</v>
      </c>
      <c r="M146" s="319" t="e">
        <f>+'8_MP'!#REF!*25%+'8_MP'!#REF!*75%</f>
        <v>#REF!</v>
      </c>
      <c r="N146" s="319" t="e">
        <f>+'8_MP'!#REF!*25%+'8_MP'!#REF!*75%</f>
        <v>#REF!</v>
      </c>
      <c r="O146" s="319" t="e">
        <f>+'8_MP'!#REF!*25%+'8_MP'!#REF!*75%</f>
        <v>#REF!</v>
      </c>
      <c r="P146" s="319" t="e">
        <f>+'8_MP'!#REF!*25%+'8_MP'!#REF!</f>
        <v>#REF!</v>
      </c>
      <c r="Q146" s="319" t="e">
        <f t="shared" si="19"/>
        <v>#REF!</v>
      </c>
      <c r="R146" s="339" t="e">
        <f>+'8_MP'!#REF!-'9.1 PFM_APry'!Q146</f>
        <v>#REF!</v>
      </c>
      <c r="S146" s="319" t="e">
        <f t="shared" si="20"/>
        <v>#REF!</v>
      </c>
      <c r="T146" s="319" t="e">
        <f t="shared" si="21"/>
        <v>#REF!</v>
      </c>
      <c r="U146" s="319" t="e">
        <f t="shared" si="22"/>
        <v>#REF!</v>
      </c>
      <c r="V146" s="319" t="e">
        <f t="shared" si="23"/>
        <v>#REF!</v>
      </c>
      <c r="W146" s="319" t="e">
        <f t="shared" si="24"/>
        <v>#REF!</v>
      </c>
      <c r="X146" s="319" t="e">
        <f t="shared" si="25"/>
        <v>#REF!</v>
      </c>
      <c r="Y146" s="319" t="e">
        <f t="shared" si="26"/>
        <v>#REF!</v>
      </c>
      <c r="Z146" s="339" t="e">
        <f>+'8_MP'!#REF!-'9.1 PFM_APry'!Y146</f>
        <v>#REF!</v>
      </c>
    </row>
    <row r="147" spans="1:26" ht="14.25" customHeight="1" outlineLevel="1" x14ac:dyDescent="0.35">
      <c r="A147" s="89" t="e">
        <v>#VALUE!</v>
      </c>
      <c r="B147" s="91" t="e">
        <v>#VALUE!</v>
      </c>
      <c r="C147" s="319" t="e">
        <f>+'8_MP'!#REF!+('8_MP'!#REF!*75%)</f>
        <v>#REF!</v>
      </c>
      <c r="D147" s="319" t="e">
        <f>+'8_MP'!#REF!*25%+'8_MP'!#REF!*75%</f>
        <v>#REF!</v>
      </c>
      <c r="E147" s="319" t="e">
        <f>+('8_MP'!#REF!*25%)+('8_MP'!#REF!*75%)</f>
        <v>#REF!</v>
      </c>
      <c r="F147" s="319" t="e">
        <f>+'8_MP'!#REF!*25%+'8_MP'!#REF!*75%</f>
        <v>#REF!</v>
      </c>
      <c r="G147" s="319" t="e">
        <f>+'8_MP'!#REF!*25%+'8_MP'!#REF!*75%</f>
        <v>#REF!</v>
      </c>
      <c r="H147" s="319" t="e">
        <f>+'8_MP'!#REF!*25%+'8_MP'!#REF!</f>
        <v>#REF!</v>
      </c>
      <c r="I147" s="319" t="e">
        <f t="shared" si="18"/>
        <v>#REF!</v>
      </c>
      <c r="J147" s="339"/>
      <c r="K147" s="319" t="e">
        <f>+'8_MP'!#REF!+('8_MP'!#REF!*75%)</f>
        <v>#REF!</v>
      </c>
      <c r="L147" s="319" t="e">
        <f>+'8_MP'!#REF!*25%+'8_MP'!#REF!*75%</f>
        <v>#REF!</v>
      </c>
      <c r="M147" s="319" t="e">
        <f>+'8_MP'!#REF!*25%+'8_MP'!#REF!*75%</f>
        <v>#REF!</v>
      </c>
      <c r="N147" s="319" t="e">
        <f>+'8_MP'!#REF!*25%+'8_MP'!#REF!*75%</f>
        <v>#REF!</v>
      </c>
      <c r="O147" s="319" t="e">
        <f>+'8_MP'!#REF!*25%+'8_MP'!#REF!*75%</f>
        <v>#REF!</v>
      </c>
      <c r="P147" s="319" t="e">
        <f>+'8_MP'!#REF!*25%+'8_MP'!#REF!</f>
        <v>#REF!</v>
      </c>
      <c r="Q147" s="319" t="e">
        <f t="shared" si="19"/>
        <v>#REF!</v>
      </c>
      <c r="R147" s="339" t="e">
        <f>+'8_MP'!#REF!-'9.1 PFM_APry'!Q147</f>
        <v>#REF!</v>
      </c>
      <c r="S147" s="319" t="e">
        <f t="shared" si="20"/>
        <v>#REF!</v>
      </c>
      <c r="T147" s="319" t="e">
        <f t="shared" si="21"/>
        <v>#REF!</v>
      </c>
      <c r="U147" s="319" t="e">
        <f t="shared" si="22"/>
        <v>#REF!</v>
      </c>
      <c r="V147" s="319" t="e">
        <f t="shared" si="23"/>
        <v>#REF!</v>
      </c>
      <c r="W147" s="319" t="e">
        <f t="shared" si="24"/>
        <v>#REF!</v>
      </c>
      <c r="X147" s="319" t="e">
        <f t="shared" si="25"/>
        <v>#REF!</v>
      </c>
      <c r="Y147" s="319" t="e">
        <f t="shared" si="26"/>
        <v>#REF!</v>
      </c>
      <c r="Z147" s="339" t="e">
        <f>+'8_MP'!#REF!-'9.1 PFM_APry'!Y147</f>
        <v>#REF!</v>
      </c>
    </row>
    <row r="148" spans="1:26" ht="14.25" customHeight="1" outlineLevel="1" x14ac:dyDescent="0.35">
      <c r="A148" s="322" t="e">
        <v>#VALUE!</v>
      </c>
      <c r="B148" s="323" t="e">
        <v>#VALUE!</v>
      </c>
      <c r="C148" s="324" t="e">
        <f>+'8_MP'!#REF!+('8_MP'!#REF!*75%)</f>
        <v>#REF!</v>
      </c>
      <c r="D148" s="324" t="e">
        <f>+'8_MP'!#REF!*25%+'8_MP'!#REF!*75%</f>
        <v>#REF!</v>
      </c>
      <c r="E148" s="324" t="e">
        <f>+('8_MP'!#REF!*25%)+('8_MP'!#REF!*75%)</f>
        <v>#REF!</v>
      </c>
      <c r="F148" s="324" t="e">
        <f>+'8_MP'!#REF!*25%+'8_MP'!#REF!*75%</f>
        <v>#REF!</v>
      </c>
      <c r="G148" s="324" t="e">
        <f>+'8_MP'!#REF!*25%+'8_MP'!#REF!*75%</f>
        <v>#REF!</v>
      </c>
      <c r="H148" s="324" t="e">
        <f>+'8_MP'!#REF!*25%+'8_MP'!#REF!</f>
        <v>#REF!</v>
      </c>
      <c r="I148" s="324" t="e">
        <f t="shared" si="18"/>
        <v>#REF!</v>
      </c>
      <c r="J148" s="339"/>
      <c r="K148" s="324" t="e">
        <f>+'8_MP'!#REF!+('8_MP'!#REF!*75%)</f>
        <v>#REF!</v>
      </c>
      <c r="L148" s="324" t="e">
        <f>+'8_MP'!#REF!*25%+'8_MP'!#REF!*75%</f>
        <v>#REF!</v>
      </c>
      <c r="M148" s="324" t="e">
        <f>+'8_MP'!#REF!*25%+'8_MP'!#REF!*75%</f>
        <v>#REF!</v>
      </c>
      <c r="N148" s="324" t="e">
        <f>+'8_MP'!#REF!*25%+'8_MP'!#REF!*75%</f>
        <v>#REF!</v>
      </c>
      <c r="O148" s="324" t="e">
        <f>+'8_MP'!#REF!*25%+'8_MP'!#REF!*75%</f>
        <v>#REF!</v>
      </c>
      <c r="P148" s="324" t="e">
        <f>+'8_MP'!#REF!*25%+'8_MP'!#REF!</f>
        <v>#REF!</v>
      </c>
      <c r="Q148" s="324" t="e">
        <f t="shared" si="19"/>
        <v>#REF!</v>
      </c>
      <c r="R148" s="339" t="e">
        <f>+'8_MP'!#REF!-'9.1 PFM_APry'!Q148</f>
        <v>#REF!</v>
      </c>
      <c r="S148" s="324" t="e">
        <f t="shared" si="20"/>
        <v>#REF!</v>
      </c>
      <c r="T148" s="324" t="e">
        <f t="shared" si="21"/>
        <v>#REF!</v>
      </c>
      <c r="U148" s="324" t="e">
        <f t="shared" si="22"/>
        <v>#REF!</v>
      </c>
      <c r="V148" s="324" t="e">
        <f t="shared" si="23"/>
        <v>#REF!</v>
      </c>
      <c r="W148" s="324" t="e">
        <f t="shared" si="24"/>
        <v>#REF!</v>
      </c>
      <c r="X148" s="324" t="e">
        <f t="shared" si="25"/>
        <v>#REF!</v>
      </c>
      <c r="Y148" s="324" t="e">
        <f t="shared" si="26"/>
        <v>#REF!</v>
      </c>
      <c r="Z148" s="339" t="e">
        <f>+'8_MP'!#REF!-'9.1 PFM_APry'!Y148</f>
        <v>#REF!</v>
      </c>
    </row>
    <row r="149" spans="1:26" ht="14.25" customHeight="1" outlineLevel="1" x14ac:dyDescent="0.35">
      <c r="A149" s="89" t="e">
        <v>#VALUE!</v>
      </c>
      <c r="B149" s="91" t="e">
        <v>#VALUE!</v>
      </c>
      <c r="C149" s="319" t="e">
        <f>+'8_MP'!#REF!+('8_MP'!#REF!*75%)</f>
        <v>#REF!</v>
      </c>
      <c r="D149" s="319" t="e">
        <f>+'8_MP'!#REF!*25%+'8_MP'!#REF!*75%</f>
        <v>#REF!</v>
      </c>
      <c r="E149" s="319" t="e">
        <f>+('8_MP'!#REF!*25%)+('8_MP'!#REF!*75%)</f>
        <v>#REF!</v>
      </c>
      <c r="F149" s="319" t="e">
        <f>+'8_MP'!#REF!*25%+'8_MP'!#REF!*75%</f>
        <v>#REF!</v>
      </c>
      <c r="G149" s="319" t="e">
        <f>+'8_MP'!#REF!*25%+'8_MP'!#REF!*75%</f>
        <v>#REF!</v>
      </c>
      <c r="H149" s="319" t="e">
        <f>+'8_MP'!#REF!*25%+'8_MP'!#REF!</f>
        <v>#REF!</v>
      </c>
      <c r="I149" s="319" t="e">
        <f t="shared" si="18"/>
        <v>#REF!</v>
      </c>
      <c r="J149" s="339"/>
      <c r="K149" s="319" t="e">
        <f>+'8_MP'!#REF!+('8_MP'!#REF!*75%)</f>
        <v>#REF!</v>
      </c>
      <c r="L149" s="319" t="e">
        <f>+'8_MP'!#REF!*25%+'8_MP'!#REF!*75%</f>
        <v>#REF!</v>
      </c>
      <c r="M149" s="319" t="e">
        <f>+'8_MP'!#REF!*25%+'8_MP'!#REF!*75%</f>
        <v>#REF!</v>
      </c>
      <c r="N149" s="319" t="e">
        <f>+'8_MP'!#REF!*25%+'8_MP'!#REF!*75%</f>
        <v>#REF!</v>
      </c>
      <c r="O149" s="319" t="e">
        <f>+'8_MP'!#REF!*25%+'8_MP'!#REF!*75%</f>
        <v>#REF!</v>
      </c>
      <c r="P149" s="319" t="e">
        <f>+'8_MP'!#REF!*25%+'8_MP'!#REF!</f>
        <v>#REF!</v>
      </c>
      <c r="Q149" s="319" t="e">
        <f t="shared" si="19"/>
        <v>#REF!</v>
      </c>
      <c r="R149" s="339" t="e">
        <f>+'8_MP'!#REF!-'9.1 PFM_APry'!Q149</f>
        <v>#REF!</v>
      </c>
      <c r="S149" s="319" t="e">
        <f t="shared" si="20"/>
        <v>#REF!</v>
      </c>
      <c r="T149" s="319" t="e">
        <f t="shared" si="21"/>
        <v>#REF!</v>
      </c>
      <c r="U149" s="319" t="e">
        <f t="shared" si="22"/>
        <v>#REF!</v>
      </c>
      <c r="V149" s="319" t="e">
        <f t="shared" si="23"/>
        <v>#REF!</v>
      </c>
      <c r="W149" s="319" t="e">
        <f t="shared" si="24"/>
        <v>#REF!</v>
      </c>
      <c r="X149" s="319" t="e">
        <f t="shared" si="25"/>
        <v>#REF!</v>
      </c>
      <c r="Y149" s="319" t="e">
        <f t="shared" si="26"/>
        <v>#REF!</v>
      </c>
      <c r="Z149" s="339" t="e">
        <f>+'8_MP'!#REF!-'9.1 PFM_APry'!Y149</f>
        <v>#REF!</v>
      </c>
    </row>
    <row r="150" spans="1:26" ht="14.25" customHeight="1" outlineLevel="1" x14ac:dyDescent="0.35">
      <c r="A150" s="89" t="e">
        <v>#VALUE!</v>
      </c>
      <c r="B150" s="91" t="e">
        <v>#VALUE!</v>
      </c>
      <c r="C150" s="319" t="e">
        <f>+'8_MP'!#REF!+('8_MP'!#REF!*75%)</f>
        <v>#REF!</v>
      </c>
      <c r="D150" s="319" t="e">
        <f>+'8_MP'!#REF!*25%+'8_MP'!#REF!*75%</f>
        <v>#REF!</v>
      </c>
      <c r="E150" s="319" t="e">
        <f>+('8_MP'!#REF!*25%)+('8_MP'!#REF!*75%)</f>
        <v>#REF!</v>
      </c>
      <c r="F150" s="319" t="e">
        <f>+'8_MP'!#REF!*25%+'8_MP'!#REF!*75%</f>
        <v>#REF!</v>
      </c>
      <c r="G150" s="319" t="e">
        <f>+'8_MP'!#REF!*25%+'8_MP'!#REF!*75%</f>
        <v>#REF!</v>
      </c>
      <c r="H150" s="319" t="e">
        <f>+'8_MP'!#REF!*25%+'8_MP'!#REF!</f>
        <v>#REF!</v>
      </c>
      <c r="I150" s="319" t="e">
        <f t="shared" si="18"/>
        <v>#REF!</v>
      </c>
      <c r="J150" s="339"/>
      <c r="K150" s="319" t="e">
        <f>+'8_MP'!#REF!+('8_MP'!#REF!*75%)</f>
        <v>#REF!</v>
      </c>
      <c r="L150" s="319" t="e">
        <f>+'8_MP'!#REF!*25%+'8_MP'!#REF!*75%</f>
        <v>#REF!</v>
      </c>
      <c r="M150" s="319" t="e">
        <f>+'8_MP'!#REF!*25%+'8_MP'!#REF!*75%</f>
        <v>#REF!</v>
      </c>
      <c r="N150" s="319" t="e">
        <f>+'8_MP'!#REF!*25%+'8_MP'!#REF!*75%</f>
        <v>#REF!</v>
      </c>
      <c r="O150" s="319" t="e">
        <f>+'8_MP'!#REF!*25%+'8_MP'!#REF!*75%</f>
        <v>#REF!</v>
      </c>
      <c r="P150" s="319" t="e">
        <f>+'8_MP'!#REF!*25%+'8_MP'!#REF!</f>
        <v>#REF!</v>
      </c>
      <c r="Q150" s="319" t="e">
        <f t="shared" si="19"/>
        <v>#REF!</v>
      </c>
      <c r="R150" s="339" t="e">
        <f>+'8_MP'!#REF!-'9.1 PFM_APry'!Q150</f>
        <v>#REF!</v>
      </c>
      <c r="S150" s="319" t="e">
        <f t="shared" si="20"/>
        <v>#REF!</v>
      </c>
      <c r="T150" s="319" t="e">
        <f t="shared" si="21"/>
        <v>#REF!</v>
      </c>
      <c r="U150" s="319" t="e">
        <f t="shared" si="22"/>
        <v>#REF!</v>
      </c>
      <c r="V150" s="319" t="e">
        <f t="shared" si="23"/>
        <v>#REF!</v>
      </c>
      <c r="W150" s="319" t="e">
        <f t="shared" si="24"/>
        <v>#REF!</v>
      </c>
      <c r="X150" s="319" t="e">
        <f t="shared" si="25"/>
        <v>#REF!</v>
      </c>
      <c r="Y150" s="319" t="e">
        <f t="shared" si="26"/>
        <v>#REF!</v>
      </c>
      <c r="Z150" s="339" t="e">
        <f>+'8_MP'!#REF!-'9.1 PFM_APry'!Y150</f>
        <v>#REF!</v>
      </c>
    </row>
    <row r="151" spans="1:26" ht="14.25" customHeight="1" outlineLevel="1" x14ac:dyDescent="0.35">
      <c r="A151" s="326" t="e">
        <v>#VALUE!</v>
      </c>
      <c r="B151" s="327" t="e">
        <v>#VALUE!</v>
      </c>
      <c r="C151" s="328" t="e">
        <f>+'8_MP'!#REF!+('8_MP'!#REF!*75%)</f>
        <v>#REF!</v>
      </c>
      <c r="D151" s="328" t="e">
        <f>+'8_MP'!#REF!*25%+'8_MP'!#REF!*75%</f>
        <v>#REF!</v>
      </c>
      <c r="E151" s="328" t="e">
        <f>+('8_MP'!#REF!*25%)+('8_MP'!#REF!*75%)</f>
        <v>#REF!</v>
      </c>
      <c r="F151" s="328" t="e">
        <f>+'8_MP'!#REF!*25%+'8_MP'!#REF!*75%</f>
        <v>#REF!</v>
      </c>
      <c r="G151" s="328" t="e">
        <f>+'8_MP'!#REF!*25%+'8_MP'!#REF!*75%</f>
        <v>#REF!</v>
      </c>
      <c r="H151" s="328" t="e">
        <f>+'8_MP'!#REF!*25%+'8_MP'!#REF!</f>
        <v>#REF!</v>
      </c>
      <c r="I151" s="328" t="e">
        <f t="shared" si="18"/>
        <v>#REF!</v>
      </c>
      <c r="J151" s="339"/>
      <c r="K151" s="328" t="e">
        <f>+'8_MP'!#REF!+('8_MP'!#REF!*75%)</f>
        <v>#REF!</v>
      </c>
      <c r="L151" s="328" t="e">
        <f>+'8_MP'!#REF!*25%+'8_MP'!#REF!*75%</f>
        <v>#REF!</v>
      </c>
      <c r="M151" s="328" t="e">
        <f>+'8_MP'!#REF!*25%+'8_MP'!#REF!*75%</f>
        <v>#REF!</v>
      </c>
      <c r="N151" s="328" t="e">
        <f>+'8_MP'!#REF!*25%+'8_MP'!#REF!*75%</f>
        <v>#REF!</v>
      </c>
      <c r="O151" s="328" t="e">
        <f>+'8_MP'!#REF!*25%+'8_MP'!#REF!*75%</f>
        <v>#REF!</v>
      </c>
      <c r="P151" s="328" t="e">
        <f>+'8_MP'!#REF!*25%+'8_MP'!#REF!</f>
        <v>#REF!</v>
      </c>
      <c r="Q151" s="328" t="e">
        <f t="shared" si="19"/>
        <v>#REF!</v>
      </c>
      <c r="R151" s="339" t="e">
        <f>+'8_MP'!#REF!-'9.1 PFM_APry'!Q151</f>
        <v>#REF!</v>
      </c>
      <c r="S151" s="328" t="e">
        <f t="shared" si="20"/>
        <v>#REF!</v>
      </c>
      <c r="T151" s="328" t="e">
        <f t="shared" si="21"/>
        <v>#REF!</v>
      </c>
      <c r="U151" s="328" t="e">
        <f t="shared" si="22"/>
        <v>#REF!</v>
      </c>
      <c r="V151" s="328" t="e">
        <f t="shared" si="23"/>
        <v>#REF!</v>
      </c>
      <c r="W151" s="328" t="e">
        <f t="shared" si="24"/>
        <v>#REF!</v>
      </c>
      <c r="X151" s="328" t="e">
        <f t="shared" si="25"/>
        <v>#REF!</v>
      </c>
      <c r="Y151" s="328" t="e">
        <f t="shared" si="26"/>
        <v>#REF!</v>
      </c>
      <c r="Z151" s="339" t="e">
        <f>+'8_MP'!#REF!-'9.1 PFM_APry'!Y151</f>
        <v>#REF!</v>
      </c>
    </row>
    <row r="152" spans="1:26" ht="14.25" customHeight="1" outlineLevel="1" x14ac:dyDescent="0.35">
      <c r="A152" s="322" t="e">
        <v>#VALUE!</v>
      </c>
      <c r="B152" s="323" t="e">
        <v>#VALUE!</v>
      </c>
      <c r="C152" s="324" t="e">
        <f>+'8_MP'!#REF!+('8_MP'!#REF!*75%)</f>
        <v>#REF!</v>
      </c>
      <c r="D152" s="324" t="e">
        <f>+'8_MP'!#REF!*25%+'8_MP'!#REF!*75%</f>
        <v>#REF!</v>
      </c>
      <c r="E152" s="324" t="e">
        <f>+('8_MP'!#REF!*25%)+('8_MP'!#REF!*75%)</f>
        <v>#REF!</v>
      </c>
      <c r="F152" s="324" t="e">
        <f>+'8_MP'!#REF!*25%+'8_MP'!#REF!*75%</f>
        <v>#REF!</v>
      </c>
      <c r="G152" s="324" t="e">
        <f>+'8_MP'!#REF!*25%+'8_MP'!#REF!*75%</f>
        <v>#REF!</v>
      </c>
      <c r="H152" s="324" t="e">
        <f>+'8_MP'!#REF!*25%+'8_MP'!#REF!</f>
        <v>#REF!</v>
      </c>
      <c r="I152" s="324" t="e">
        <f t="shared" si="18"/>
        <v>#REF!</v>
      </c>
      <c r="J152" s="339"/>
      <c r="K152" s="324" t="e">
        <f>+'8_MP'!#REF!+('8_MP'!#REF!*75%)</f>
        <v>#REF!</v>
      </c>
      <c r="L152" s="324" t="e">
        <f>+'8_MP'!#REF!*25%+'8_MP'!#REF!*75%</f>
        <v>#REF!</v>
      </c>
      <c r="M152" s="324" t="e">
        <f>+'8_MP'!#REF!*25%+'8_MP'!#REF!*75%</f>
        <v>#REF!</v>
      </c>
      <c r="N152" s="324" t="e">
        <f>+'8_MP'!#REF!*25%+'8_MP'!#REF!*75%</f>
        <v>#REF!</v>
      </c>
      <c r="O152" s="324" t="e">
        <f>+'8_MP'!#REF!*25%+'8_MP'!#REF!*75%</f>
        <v>#REF!</v>
      </c>
      <c r="P152" s="324" t="e">
        <f>+'8_MP'!#REF!*25%+'8_MP'!#REF!</f>
        <v>#REF!</v>
      </c>
      <c r="Q152" s="324" t="e">
        <f t="shared" si="19"/>
        <v>#REF!</v>
      </c>
      <c r="R152" s="339" t="e">
        <f>+'8_MP'!#REF!-'9.1 PFM_APry'!Q152</f>
        <v>#REF!</v>
      </c>
      <c r="S152" s="324" t="e">
        <f t="shared" si="20"/>
        <v>#REF!</v>
      </c>
      <c r="T152" s="324" t="e">
        <f t="shared" si="21"/>
        <v>#REF!</v>
      </c>
      <c r="U152" s="324" t="e">
        <f t="shared" si="22"/>
        <v>#REF!</v>
      </c>
      <c r="V152" s="324" t="e">
        <f t="shared" si="23"/>
        <v>#REF!</v>
      </c>
      <c r="W152" s="324" t="e">
        <f t="shared" si="24"/>
        <v>#REF!</v>
      </c>
      <c r="X152" s="324" t="e">
        <f t="shared" si="25"/>
        <v>#REF!</v>
      </c>
      <c r="Y152" s="324" t="e">
        <f t="shared" si="26"/>
        <v>#REF!</v>
      </c>
      <c r="Z152" s="339" t="e">
        <f>+'8_MP'!#REF!-'9.1 PFM_APry'!Y152</f>
        <v>#REF!</v>
      </c>
    </row>
    <row r="153" spans="1:26" ht="14.25" customHeight="1" outlineLevel="1" x14ac:dyDescent="0.35">
      <c r="A153" s="89" t="e">
        <v>#VALUE!</v>
      </c>
      <c r="B153" s="91" t="e">
        <v>#VALUE!</v>
      </c>
      <c r="C153" s="319" t="e">
        <f>+'8_MP'!#REF!+('8_MP'!#REF!*75%)</f>
        <v>#REF!</v>
      </c>
      <c r="D153" s="319" t="e">
        <f>+'8_MP'!#REF!*25%+'8_MP'!#REF!*75%</f>
        <v>#REF!</v>
      </c>
      <c r="E153" s="319" t="e">
        <f>+('8_MP'!#REF!*25%)+('8_MP'!#REF!*75%)</f>
        <v>#REF!</v>
      </c>
      <c r="F153" s="319" t="e">
        <f>+'8_MP'!#REF!*25%+'8_MP'!#REF!*75%</f>
        <v>#REF!</v>
      </c>
      <c r="G153" s="319" t="e">
        <f>+'8_MP'!#REF!*25%+'8_MP'!#REF!*75%</f>
        <v>#REF!</v>
      </c>
      <c r="H153" s="319" t="e">
        <f>+'8_MP'!#REF!*25%+'8_MP'!#REF!</f>
        <v>#REF!</v>
      </c>
      <c r="I153" s="319" t="e">
        <f t="shared" si="18"/>
        <v>#REF!</v>
      </c>
      <c r="J153" s="339"/>
      <c r="K153" s="319" t="e">
        <f>+'8_MP'!#REF!+('8_MP'!#REF!*75%)</f>
        <v>#REF!</v>
      </c>
      <c r="L153" s="319" t="e">
        <f>+'8_MP'!#REF!*25%+'8_MP'!#REF!*75%</f>
        <v>#REF!</v>
      </c>
      <c r="M153" s="319" t="e">
        <f>+'8_MP'!#REF!*25%+'8_MP'!#REF!*75%</f>
        <v>#REF!</v>
      </c>
      <c r="N153" s="319" t="e">
        <f>+'8_MP'!#REF!*25%+'8_MP'!#REF!*75%</f>
        <v>#REF!</v>
      </c>
      <c r="O153" s="319" t="e">
        <f>+'8_MP'!#REF!*25%+'8_MP'!#REF!*75%</f>
        <v>#REF!</v>
      </c>
      <c r="P153" s="319" t="e">
        <f>+'8_MP'!#REF!*25%+'8_MP'!#REF!</f>
        <v>#REF!</v>
      </c>
      <c r="Q153" s="319" t="e">
        <f t="shared" si="19"/>
        <v>#REF!</v>
      </c>
      <c r="R153" s="339" t="e">
        <f>+'8_MP'!#REF!-'9.1 PFM_APry'!Q153</f>
        <v>#REF!</v>
      </c>
      <c r="S153" s="319" t="e">
        <f t="shared" si="20"/>
        <v>#REF!</v>
      </c>
      <c r="T153" s="319" t="e">
        <f t="shared" si="21"/>
        <v>#REF!</v>
      </c>
      <c r="U153" s="319" t="e">
        <f t="shared" si="22"/>
        <v>#REF!</v>
      </c>
      <c r="V153" s="319" t="e">
        <f t="shared" si="23"/>
        <v>#REF!</v>
      </c>
      <c r="W153" s="319" t="e">
        <f t="shared" si="24"/>
        <v>#REF!</v>
      </c>
      <c r="X153" s="319" t="e">
        <f t="shared" si="25"/>
        <v>#REF!</v>
      </c>
      <c r="Y153" s="319" t="e">
        <f t="shared" si="26"/>
        <v>#REF!</v>
      </c>
      <c r="Z153" s="339" t="e">
        <f>+'8_MP'!#REF!-'9.1 PFM_APry'!Y153</f>
        <v>#REF!</v>
      </c>
    </row>
    <row r="154" spans="1:26" ht="14.25" customHeight="1" outlineLevel="1" x14ac:dyDescent="0.35">
      <c r="A154" s="89" t="e">
        <v>#VALUE!</v>
      </c>
      <c r="B154" s="91" t="e">
        <v>#VALUE!</v>
      </c>
      <c r="C154" s="319" t="e">
        <f>+'8_MP'!#REF!+('8_MP'!#REF!*75%)</f>
        <v>#REF!</v>
      </c>
      <c r="D154" s="319" t="e">
        <f>+'8_MP'!#REF!*25%+'8_MP'!#REF!*75%</f>
        <v>#REF!</v>
      </c>
      <c r="E154" s="319" t="e">
        <f>+('8_MP'!#REF!*25%)+('8_MP'!#REF!*75%)</f>
        <v>#REF!</v>
      </c>
      <c r="F154" s="319" t="e">
        <f>+'8_MP'!#REF!*25%+'8_MP'!#REF!*75%</f>
        <v>#REF!</v>
      </c>
      <c r="G154" s="319" t="e">
        <f>+'8_MP'!#REF!*25%+'8_MP'!#REF!*75%</f>
        <v>#REF!</v>
      </c>
      <c r="H154" s="319" t="e">
        <f>+'8_MP'!#REF!*25%+'8_MP'!#REF!</f>
        <v>#REF!</v>
      </c>
      <c r="I154" s="319" t="e">
        <f t="shared" si="18"/>
        <v>#REF!</v>
      </c>
      <c r="J154" s="339"/>
      <c r="K154" s="319" t="e">
        <f>+'8_MP'!#REF!+('8_MP'!#REF!*75%)</f>
        <v>#REF!</v>
      </c>
      <c r="L154" s="319" t="e">
        <f>+'8_MP'!#REF!*25%+'8_MP'!#REF!*75%</f>
        <v>#REF!</v>
      </c>
      <c r="M154" s="319" t="e">
        <f>+'8_MP'!#REF!*25%+'8_MP'!#REF!*75%</f>
        <v>#REF!</v>
      </c>
      <c r="N154" s="319" t="e">
        <f>+'8_MP'!#REF!*25%+'8_MP'!#REF!*75%</f>
        <v>#REF!</v>
      </c>
      <c r="O154" s="319" t="e">
        <f>+'8_MP'!#REF!*25%+'8_MP'!#REF!*75%</f>
        <v>#REF!</v>
      </c>
      <c r="P154" s="319" t="e">
        <f>+'8_MP'!#REF!*25%+'8_MP'!#REF!</f>
        <v>#REF!</v>
      </c>
      <c r="Q154" s="319" t="e">
        <f t="shared" si="19"/>
        <v>#REF!</v>
      </c>
      <c r="R154" s="339" t="e">
        <f>+'8_MP'!#REF!-'9.1 PFM_APry'!Q154</f>
        <v>#REF!</v>
      </c>
      <c r="S154" s="319" t="e">
        <f t="shared" si="20"/>
        <v>#REF!</v>
      </c>
      <c r="T154" s="319" t="e">
        <f t="shared" si="21"/>
        <v>#REF!</v>
      </c>
      <c r="U154" s="319" t="e">
        <f t="shared" si="22"/>
        <v>#REF!</v>
      </c>
      <c r="V154" s="319" t="e">
        <f t="shared" si="23"/>
        <v>#REF!</v>
      </c>
      <c r="W154" s="319" t="e">
        <f t="shared" si="24"/>
        <v>#REF!</v>
      </c>
      <c r="X154" s="319" t="e">
        <f t="shared" si="25"/>
        <v>#REF!</v>
      </c>
      <c r="Y154" s="319" t="e">
        <f t="shared" si="26"/>
        <v>#REF!</v>
      </c>
      <c r="Z154" s="339" t="e">
        <f>+'8_MP'!#REF!-'9.1 PFM_APry'!Y154</f>
        <v>#REF!</v>
      </c>
    </row>
    <row r="155" spans="1:26" ht="14.25" customHeight="1" outlineLevel="1" x14ac:dyDescent="0.35">
      <c r="A155" s="89" t="e">
        <v>#VALUE!</v>
      </c>
      <c r="B155" s="91" t="e">
        <v>#VALUE!</v>
      </c>
      <c r="C155" s="319" t="e">
        <f>+'8_MP'!#REF!+('8_MP'!#REF!*75%)</f>
        <v>#REF!</v>
      </c>
      <c r="D155" s="319" t="e">
        <f>+'8_MP'!#REF!*25%+'8_MP'!#REF!*75%</f>
        <v>#REF!</v>
      </c>
      <c r="E155" s="319" t="e">
        <f>+('8_MP'!#REF!*25%)+('8_MP'!#REF!*75%)</f>
        <v>#REF!</v>
      </c>
      <c r="F155" s="319" t="e">
        <f>+'8_MP'!#REF!*25%+'8_MP'!#REF!*75%</f>
        <v>#REF!</v>
      </c>
      <c r="G155" s="319" t="e">
        <f>+'8_MP'!#REF!*25%+'8_MP'!#REF!*75%</f>
        <v>#REF!</v>
      </c>
      <c r="H155" s="319" t="e">
        <f>+'8_MP'!#REF!*25%+'8_MP'!#REF!</f>
        <v>#REF!</v>
      </c>
      <c r="I155" s="319" t="e">
        <f t="shared" si="18"/>
        <v>#REF!</v>
      </c>
      <c r="J155" s="339"/>
      <c r="K155" s="319" t="e">
        <f>+'8_MP'!#REF!+('8_MP'!#REF!*75%)</f>
        <v>#REF!</v>
      </c>
      <c r="L155" s="319" t="e">
        <f>+'8_MP'!#REF!*25%+'8_MP'!#REF!*75%</f>
        <v>#REF!</v>
      </c>
      <c r="M155" s="319" t="e">
        <f>+'8_MP'!#REF!*25%+'8_MP'!#REF!*75%</f>
        <v>#REF!</v>
      </c>
      <c r="N155" s="319" t="e">
        <f>+'8_MP'!#REF!*25%+'8_MP'!#REF!*75%</f>
        <v>#REF!</v>
      </c>
      <c r="O155" s="319" t="e">
        <f>+'8_MP'!#REF!*25%+'8_MP'!#REF!*75%</f>
        <v>#REF!</v>
      </c>
      <c r="P155" s="319" t="e">
        <f>+'8_MP'!#REF!*25%+'8_MP'!#REF!</f>
        <v>#REF!</v>
      </c>
      <c r="Q155" s="319" t="e">
        <f t="shared" si="19"/>
        <v>#REF!</v>
      </c>
      <c r="R155" s="339" t="e">
        <f>+'8_MP'!#REF!-'9.1 PFM_APry'!Q155</f>
        <v>#REF!</v>
      </c>
      <c r="S155" s="319" t="e">
        <f t="shared" si="20"/>
        <v>#REF!</v>
      </c>
      <c r="T155" s="319" t="e">
        <f t="shared" si="21"/>
        <v>#REF!</v>
      </c>
      <c r="U155" s="319" t="e">
        <f t="shared" si="22"/>
        <v>#REF!</v>
      </c>
      <c r="V155" s="319" t="e">
        <f t="shared" si="23"/>
        <v>#REF!</v>
      </c>
      <c r="W155" s="319" t="e">
        <f t="shared" si="24"/>
        <v>#REF!</v>
      </c>
      <c r="X155" s="319" t="e">
        <f t="shared" si="25"/>
        <v>#REF!</v>
      </c>
      <c r="Y155" s="319" t="e">
        <f t="shared" si="26"/>
        <v>#REF!</v>
      </c>
      <c r="Z155" s="339" t="e">
        <f>+'8_MP'!#REF!-'9.1 PFM_APry'!Y155</f>
        <v>#REF!</v>
      </c>
    </row>
    <row r="156" spans="1:26" ht="14.25" customHeight="1" outlineLevel="1" x14ac:dyDescent="0.35">
      <c r="A156" s="322" t="e">
        <v>#VALUE!</v>
      </c>
      <c r="B156" s="323" t="e">
        <v>#VALUE!</v>
      </c>
      <c r="C156" s="324" t="e">
        <f>+'8_MP'!#REF!+('8_MP'!#REF!*75%)</f>
        <v>#REF!</v>
      </c>
      <c r="D156" s="324" t="e">
        <f>+'8_MP'!#REF!*25%+'8_MP'!#REF!*75%</f>
        <v>#REF!</v>
      </c>
      <c r="E156" s="324" t="e">
        <f>+('8_MP'!#REF!*25%)+('8_MP'!#REF!*75%)</f>
        <v>#REF!</v>
      </c>
      <c r="F156" s="324" t="e">
        <f>+'8_MP'!#REF!*25%+'8_MP'!#REF!*75%</f>
        <v>#REF!</v>
      </c>
      <c r="G156" s="324" t="e">
        <f>+'8_MP'!#REF!*25%+'8_MP'!#REF!*75%</f>
        <v>#REF!</v>
      </c>
      <c r="H156" s="324" t="e">
        <f>+'8_MP'!#REF!*25%+'8_MP'!#REF!</f>
        <v>#REF!</v>
      </c>
      <c r="I156" s="324" t="e">
        <f t="shared" si="18"/>
        <v>#REF!</v>
      </c>
      <c r="J156" s="339"/>
      <c r="K156" s="324" t="e">
        <f>+'8_MP'!#REF!+('8_MP'!#REF!*75%)</f>
        <v>#REF!</v>
      </c>
      <c r="L156" s="324" t="e">
        <f>+'8_MP'!#REF!*25%+'8_MP'!#REF!*75%</f>
        <v>#REF!</v>
      </c>
      <c r="M156" s="324" t="e">
        <f>+'8_MP'!#REF!*25%+'8_MP'!#REF!*75%</f>
        <v>#REF!</v>
      </c>
      <c r="N156" s="324" t="e">
        <f>+'8_MP'!#REF!*25%+'8_MP'!#REF!*75%</f>
        <v>#REF!</v>
      </c>
      <c r="O156" s="324" t="e">
        <f>+'8_MP'!#REF!*25%+'8_MP'!#REF!*75%</f>
        <v>#REF!</v>
      </c>
      <c r="P156" s="324" t="e">
        <f>+'8_MP'!#REF!*25%+'8_MP'!#REF!</f>
        <v>#REF!</v>
      </c>
      <c r="Q156" s="324" t="e">
        <f t="shared" si="19"/>
        <v>#REF!</v>
      </c>
      <c r="R156" s="339" t="e">
        <f>+'8_MP'!#REF!-'9.1 PFM_APry'!Q156</f>
        <v>#REF!</v>
      </c>
      <c r="S156" s="324" t="e">
        <f t="shared" si="20"/>
        <v>#REF!</v>
      </c>
      <c r="T156" s="324" t="e">
        <f t="shared" si="21"/>
        <v>#REF!</v>
      </c>
      <c r="U156" s="324" t="e">
        <f t="shared" si="22"/>
        <v>#REF!</v>
      </c>
      <c r="V156" s="324" t="e">
        <f t="shared" si="23"/>
        <v>#REF!</v>
      </c>
      <c r="W156" s="324" t="e">
        <f t="shared" si="24"/>
        <v>#REF!</v>
      </c>
      <c r="X156" s="324" t="e">
        <f t="shared" si="25"/>
        <v>#REF!</v>
      </c>
      <c r="Y156" s="324" t="e">
        <f t="shared" si="26"/>
        <v>#REF!</v>
      </c>
      <c r="Z156" s="339" t="e">
        <f>+'8_MP'!#REF!-'9.1 PFM_APry'!Y156</f>
        <v>#REF!</v>
      </c>
    </row>
    <row r="157" spans="1:26" ht="14.25" customHeight="1" outlineLevel="1" x14ac:dyDescent="0.35">
      <c r="A157" s="89" t="e">
        <v>#VALUE!</v>
      </c>
      <c r="B157" s="91" t="e">
        <v>#VALUE!</v>
      </c>
      <c r="C157" s="319" t="e">
        <f>+'8_MP'!#REF!+('8_MP'!#REF!*75%)</f>
        <v>#REF!</v>
      </c>
      <c r="D157" s="319" t="e">
        <f>+'8_MP'!#REF!*25%+'8_MP'!#REF!*75%</f>
        <v>#REF!</v>
      </c>
      <c r="E157" s="319" t="e">
        <f>+('8_MP'!#REF!*25%)+('8_MP'!#REF!*75%)</f>
        <v>#REF!</v>
      </c>
      <c r="F157" s="319" t="e">
        <f>+'8_MP'!#REF!*25%+'8_MP'!#REF!*75%</f>
        <v>#REF!</v>
      </c>
      <c r="G157" s="319" t="e">
        <f>+'8_MP'!#REF!*25%+'8_MP'!#REF!*75%</f>
        <v>#REF!</v>
      </c>
      <c r="H157" s="319" t="e">
        <f>+'8_MP'!#REF!*25%+'8_MP'!#REF!</f>
        <v>#REF!</v>
      </c>
      <c r="I157" s="319" t="e">
        <f t="shared" si="18"/>
        <v>#REF!</v>
      </c>
      <c r="J157" s="339"/>
      <c r="K157" s="319" t="e">
        <f>+'8_MP'!#REF!+('8_MP'!#REF!*75%)</f>
        <v>#REF!</v>
      </c>
      <c r="L157" s="319" t="e">
        <f>+'8_MP'!#REF!*25%+'8_MP'!#REF!*75%</f>
        <v>#REF!</v>
      </c>
      <c r="M157" s="319" t="e">
        <f>+'8_MP'!#REF!*25%+'8_MP'!#REF!*75%</f>
        <v>#REF!</v>
      </c>
      <c r="N157" s="319" t="e">
        <f>+'8_MP'!#REF!*25%+'8_MP'!#REF!*75%</f>
        <v>#REF!</v>
      </c>
      <c r="O157" s="319" t="e">
        <f>+'8_MP'!#REF!*25%+'8_MP'!#REF!*75%</f>
        <v>#REF!</v>
      </c>
      <c r="P157" s="319" t="e">
        <f>+'8_MP'!#REF!*25%+'8_MP'!#REF!</f>
        <v>#REF!</v>
      </c>
      <c r="Q157" s="319" t="e">
        <f t="shared" si="19"/>
        <v>#REF!</v>
      </c>
      <c r="R157" s="339" t="e">
        <f>+'8_MP'!#REF!-'9.1 PFM_APry'!Q157</f>
        <v>#REF!</v>
      </c>
      <c r="S157" s="319" t="e">
        <f t="shared" si="20"/>
        <v>#REF!</v>
      </c>
      <c r="T157" s="319" t="e">
        <f t="shared" si="21"/>
        <v>#REF!</v>
      </c>
      <c r="U157" s="319" t="e">
        <f t="shared" si="22"/>
        <v>#REF!</v>
      </c>
      <c r="V157" s="319" t="e">
        <f t="shared" si="23"/>
        <v>#REF!</v>
      </c>
      <c r="W157" s="319" t="e">
        <f t="shared" si="24"/>
        <v>#REF!</v>
      </c>
      <c r="X157" s="319" t="e">
        <f t="shared" si="25"/>
        <v>#REF!</v>
      </c>
      <c r="Y157" s="319" t="e">
        <f t="shared" si="26"/>
        <v>#REF!</v>
      </c>
      <c r="Z157" s="339" t="e">
        <f>+'8_MP'!#REF!-'9.1 PFM_APry'!Y157</f>
        <v>#REF!</v>
      </c>
    </row>
    <row r="158" spans="1:26" ht="14.25" customHeight="1" outlineLevel="1" x14ac:dyDescent="0.35">
      <c r="A158" s="89" t="e">
        <v>#VALUE!</v>
      </c>
      <c r="B158" s="91" t="e">
        <v>#VALUE!</v>
      </c>
      <c r="C158" s="319" t="e">
        <f>+'8_MP'!#REF!+('8_MP'!#REF!*75%)</f>
        <v>#REF!</v>
      </c>
      <c r="D158" s="319" t="e">
        <f>+'8_MP'!#REF!*25%+'8_MP'!#REF!*75%</f>
        <v>#REF!</v>
      </c>
      <c r="E158" s="319" t="e">
        <f>+('8_MP'!#REF!*25%)+('8_MP'!#REF!*75%)</f>
        <v>#REF!</v>
      </c>
      <c r="F158" s="319" t="e">
        <f>+'8_MP'!#REF!*25%+'8_MP'!#REF!*75%</f>
        <v>#REF!</v>
      </c>
      <c r="G158" s="319" t="e">
        <f>+'8_MP'!#REF!*25%+'8_MP'!#REF!*75%</f>
        <v>#REF!</v>
      </c>
      <c r="H158" s="319" t="e">
        <f>+'8_MP'!#REF!*25%+'8_MP'!#REF!</f>
        <v>#REF!</v>
      </c>
      <c r="I158" s="319" t="e">
        <f t="shared" si="18"/>
        <v>#REF!</v>
      </c>
      <c r="J158" s="339"/>
      <c r="K158" s="319" t="e">
        <f>+'8_MP'!#REF!+('8_MP'!#REF!*75%)</f>
        <v>#REF!</v>
      </c>
      <c r="L158" s="319" t="e">
        <f>+'8_MP'!#REF!*25%+'8_MP'!#REF!*75%</f>
        <v>#REF!</v>
      </c>
      <c r="M158" s="319" t="e">
        <f>+'8_MP'!#REF!*25%+'8_MP'!#REF!*75%</f>
        <v>#REF!</v>
      </c>
      <c r="N158" s="319" t="e">
        <f>+'8_MP'!#REF!*25%+'8_MP'!#REF!*75%</f>
        <v>#REF!</v>
      </c>
      <c r="O158" s="319" t="e">
        <f>+'8_MP'!#REF!*25%+'8_MP'!#REF!*75%</f>
        <v>#REF!</v>
      </c>
      <c r="P158" s="319" t="e">
        <f>+'8_MP'!#REF!*25%+'8_MP'!#REF!</f>
        <v>#REF!</v>
      </c>
      <c r="Q158" s="319" t="e">
        <f t="shared" si="19"/>
        <v>#REF!</v>
      </c>
      <c r="R158" s="339" t="e">
        <f>+'8_MP'!#REF!-'9.1 PFM_APry'!Q158</f>
        <v>#REF!</v>
      </c>
      <c r="S158" s="319" t="e">
        <f t="shared" si="20"/>
        <v>#REF!</v>
      </c>
      <c r="T158" s="319" t="e">
        <f t="shared" si="21"/>
        <v>#REF!</v>
      </c>
      <c r="U158" s="319" t="e">
        <f t="shared" si="22"/>
        <v>#REF!</v>
      </c>
      <c r="V158" s="319" t="e">
        <f t="shared" si="23"/>
        <v>#REF!</v>
      </c>
      <c r="W158" s="319" t="e">
        <f t="shared" si="24"/>
        <v>#REF!</v>
      </c>
      <c r="X158" s="319" t="e">
        <f t="shared" si="25"/>
        <v>#REF!</v>
      </c>
      <c r="Y158" s="319" t="e">
        <f t="shared" si="26"/>
        <v>#REF!</v>
      </c>
      <c r="Z158" s="339" t="e">
        <f>+'8_MP'!#REF!-'9.1 PFM_APry'!Y158</f>
        <v>#REF!</v>
      </c>
    </row>
    <row r="159" spans="1:26" ht="14.25" customHeight="1" outlineLevel="1" x14ac:dyDescent="0.35">
      <c r="A159" s="326" t="e">
        <v>#VALUE!</v>
      </c>
      <c r="B159" s="327" t="e">
        <v>#VALUE!</v>
      </c>
      <c r="C159" s="328" t="e">
        <f>+'8_MP'!#REF!+('8_MP'!#REF!*75%)</f>
        <v>#REF!</v>
      </c>
      <c r="D159" s="328" t="e">
        <f>+'8_MP'!#REF!*25%+'8_MP'!#REF!*75%</f>
        <v>#REF!</v>
      </c>
      <c r="E159" s="328" t="e">
        <f>+('8_MP'!#REF!*25%)+('8_MP'!#REF!*75%)</f>
        <v>#REF!</v>
      </c>
      <c r="F159" s="328" t="e">
        <f>+'8_MP'!#REF!*25%+'8_MP'!#REF!*75%</f>
        <v>#REF!</v>
      </c>
      <c r="G159" s="328" t="e">
        <f>+'8_MP'!#REF!*25%+'8_MP'!#REF!*75%</f>
        <v>#REF!</v>
      </c>
      <c r="H159" s="328" t="e">
        <f>+'8_MP'!#REF!*25%+'8_MP'!#REF!</f>
        <v>#REF!</v>
      </c>
      <c r="I159" s="328" t="e">
        <f t="shared" si="18"/>
        <v>#REF!</v>
      </c>
      <c r="J159" s="339"/>
      <c r="K159" s="328" t="e">
        <f>+'8_MP'!#REF!+('8_MP'!#REF!*75%)</f>
        <v>#REF!</v>
      </c>
      <c r="L159" s="328" t="e">
        <f>+'8_MP'!#REF!*25%+'8_MP'!#REF!*75%</f>
        <v>#REF!</v>
      </c>
      <c r="M159" s="328" t="e">
        <f>+'8_MP'!#REF!*25%+'8_MP'!#REF!*75%</f>
        <v>#REF!</v>
      </c>
      <c r="N159" s="328" t="e">
        <f>+'8_MP'!#REF!*25%+'8_MP'!#REF!*75%</f>
        <v>#REF!</v>
      </c>
      <c r="O159" s="328" t="e">
        <f>+'8_MP'!#REF!*25%+'8_MP'!#REF!*75%</f>
        <v>#REF!</v>
      </c>
      <c r="P159" s="328" t="e">
        <f>+'8_MP'!#REF!*25%+'8_MP'!#REF!</f>
        <v>#REF!</v>
      </c>
      <c r="Q159" s="328" t="e">
        <f t="shared" si="19"/>
        <v>#REF!</v>
      </c>
      <c r="R159" s="339" t="e">
        <f>+'8_MP'!#REF!-'9.1 PFM_APry'!Q159</f>
        <v>#REF!</v>
      </c>
      <c r="S159" s="328" t="e">
        <f t="shared" si="20"/>
        <v>#REF!</v>
      </c>
      <c r="T159" s="328" t="e">
        <f t="shared" si="21"/>
        <v>#REF!</v>
      </c>
      <c r="U159" s="328" t="e">
        <f t="shared" si="22"/>
        <v>#REF!</v>
      </c>
      <c r="V159" s="328" t="e">
        <f t="shared" si="23"/>
        <v>#REF!</v>
      </c>
      <c r="W159" s="328" t="e">
        <f t="shared" si="24"/>
        <v>#REF!</v>
      </c>
      <c r="X159" s="328" t="e">
        <f t="shared" si="25"/>
        <v>#REF!</v>
      </c>
      <c r="Y159" s="328" t="e">
        <f t="shared" si="26"/>
        <v>#REF!</v>
      </c>
      <c r="Z159" s="339" t="e">
        <f>+'8_MP'!#REF!-'9.1 PFM_APry'!Y159</f>
        <v>#REF!</v>
      </c>
    </row>
    <row r="160" spans="1:26" ht="14.25" customHeight="1" outlineLevel="1" x14ac:dyDescent="0.35">
      <c r="A160" s="322" t="e">
        <v>#VALUE!</v>
      </c>
      <c r="B160" s="323" t="e">
        <v>#VALUE!</v>
      </c>
      <c r="C160" s="324" t="e">
        <f>+'8_MP'!#REF!+('8_MP'!#REF!*75%)</f>
        <v>#REF!</v>
      </c>
      <c r="D160" s="324" t="e">
        <f>+'8_MP'!#REF!*25%+'8_MP'!#REF!*75%</f>
        <v>#REF!</v>
      </c>
      <c r="E160" s="324" t="e">
        <f>+('8_MP'!#REF!*25%)+('8_MP'!#REF!*75%)</f>
        <v>#REF!</v>
      </c>
      <c r="F160" s="324" t="e">
        <f>+'8_MP'!#REF!*25%+'8_MP'!#REF!*75%</f>
        <v>#REF!</v>
      </c>
      <c r="G160" s="324" t="e">
        <f>+'8_MP'!#REF!*25%+'8_MP'!#REF!*75%</f>
        <v>#REF!</v>
      </c>
      <c r="H160" s="324" t="e">
        <f>+'8_MP'!#REF!*25%+'8_MP'!#REF!</f>
        <v>#REF!</v>
      </c>
      <c r="I160" s="324" t="e">
        <f t="shared" si="18"/>
        <v>#REF!</v>
      </c>
      <c r="J160" s="339"/>
      <c r="K160" s="324" t="e">
        <f>+'8_MP'!#REF!+('8_MP'!#REF!*75%)</f>
        <v>#REF!</v>
      </c>
      <c r="L160" s="324" t="e">
        <f>+'8_MP'!#REF!*25%+'8_MP'!#REF!*75%</f>
        <v>#REF!</v>
      </c>
      <c r="M160" s="324" t="e">
        <f>+'8_MP'!#REF!*25%+'8_MP'!#REF!*75%</f>
        <v>#REF!</v>
      </c>
      <c r="N160" s="324" t="e">
        <f>+'8_MP'!#REF!*25%+'8_MP'!#REF!*75%</f>
        <v>#REF!</v>
      </c>
      <c r="O160" s="324" t="e">
        <f>+'8_MP'!#REF!*25%+'8_MP'!#REF!*75%</f>
        <v>#REF!</v>
      </c>
      <c r="P160" s="324" t="e">
        <f>+'8_MP'!#REF!*25%+'8_MP'!#REF!</f>
        <v>#REF!</v>
      </c>
      <c r="Q160" s="324" t="e">
        <f t="shared" si="19"/>
        <v>#REF!</v>
      </c>
      <c r="R160" s="339" t="e">
        <f>+'8_MP'!#REF!-'9.1 PFM_APry'!Q160</f>
        <v>#REF!</v>
      </c>
      <c r="S160" s="324" t="e">
        <f t="shared" si="20"/>
        <v>#REF!</v>
      </c>
      <c r="T160" s="324" t="e">
        <f t="shared" si="21"/>
        <v>#REF!</v>
      </c>
      <c r="U160" s="324" t="e">
        <f t="shared" si="22"/>
        <v>#REF!</v>
      </c>
      <c r="V160" s="324" t="e">
        <f t="shared" si="23"/>
        <v>#REF!</v>
      </c>
      <c r="W160" s="324" t="e">
        <f t="shared" si="24"/>
        <v>#REF!</v>
      </c>
      <c r="X160" s="324" t="e">
        <f t="shared" si="25"/>
        <v>#REF!</v>
      </c>
      <c r="Y160" s="324" t="e">
        <f t="shared" si="26"/>
        <v>#REF!</v>
      </c>
      <c r="Z160" s="339" t="e">
        <f>+'8_MP'!#REF!-'9.1 PFM_APry'!Y160</f>
        <v>#REF!</v>
      </c>
    </row>
    <row r="161" spans="1:26" ht="14.25" customHeight="1" outlineLevel="1" x14ac:dyDescent="0.35">
      <c r="A161" s="89" t="e">
        <v>#VALUE!</v>
      </c>
      <c r="B161" s="91" t="e">
        <v>#VALUE!</v>
      </c>
      <c r="C161" s="319" t="e">
        <f>+'8_MP'!#REF!+('8_MP'!#REF!*75%)</f>
        <v>#REF!</v>
      </c>
      <c r="D161" s="319" t="e">
        <f>+'8_MP'!#REF!*25%+'8_MP'!#REF!*75%</f>
        <v>#REF!</v>
      </c>
      <c r="E161" s="319" t="e">
        <f>+('8_MP'!#REF!*25%)+('8_MP'!#REF!*75%)</f>
        <v>#REF!</v>
      </c>
      <c r="F161" s="319" t="e">
        <f>+'8_MP'!#REF!*25%+'8_MP'!#REF!*75%</f>
        <v>#REF!</v>
      </c>
      <c r="G161" s="319" t="e">
        <f>+'8_MP'!#REF!*25%+'8_MP'!#REF!*75%</f>
        <v>#REF!</v>
      </c>
      <c r="H161" s="319" t="e">
        <f>+'8_MP'!#REF!*25%+'8_MP'!#REF!</f>
        <v>#REF!</v>
      </c>
      <c r="I161" s="319" t="e">
        <f t="shared" si="18"/>
        <v>#REF!</v>
      </c>
      <c r="J161" s="339"/>
      <c r="K161" s="319" t="e">
        <f>+'8_MP'!#REF!+('8_MP'!#REF!*75%)</f>
        <v>#REF!</v>
      </c>
      <c r="L161" s="319" t="e">
        <f>+'8_MP'!#REF!*25%+'8_MP'!#REF!*75%</f>
        <v>#REF!</v>
      </c>
      <c r="M161" s="319" t="e">
        <f>+'8_MP'!#REF!*25%+'8_MP'!#REF!*75%</f>
        <v>#REF!</v>
      </c>
      <c r="N161" s="319" t="e">
        <f>+'8_MP'!#REF!*25%+'8_MP'!#REF!*75%</f>
        <v>#REF!</v>
      </c>
      <c r="O161" s="319" t="e">
        <f>+'8_MP'!#REF!*25%+'8_MP'!#REF!*75%</f>
        <v>#REF!</v>
      </c>
      <c r="P161" s="319" t="e">
        <f>+'8_MP'!#REF!*25%+'8_MP'!#REF!</f>
        <v>#REF!</v>
      </c>
      <c r="Q161" s="319" t="e">
        <f t="shared" si="19"/>
        <v>#REF!</v>
      </c>
      <c r="R161" s="339" t="e">
        <f>+'8_MP'!#REF!-'9.1 PFM_APry'!Q161</f>
        <v>#REF!</v>
      </c>
      <c r="S161" s="319" t="e">
        <f t="shared" si="20"/>
        <v>#REF!</v>
      </c>
      <c r="T161" s="319" t="e">
        <f t="shared" si="21"/>
        <v>#REF!</v>
      </c>
      <c r="U161" s="319" t="e">
        <f t="shared" si="22"/>
        <v>#REF!</v>
      </c>
      <c r="V161" s="319" t="e">
        <f t="shared" si="23"/>
        <v>#REF!</v>
      </c>
      <c r="W161" s="319" t="e">
        <f t="shared" si="24"/>
        <v>#REF!</v>
      </c>
      <c r="X161" s="319" t="e">
        <f t="shared" si="25"/>
        <v>#REF!</v>
      </c>
      <c r="Y161" s="319" t="e">
        <f t="shared" si="26"/>
        <v>#REF!</v>
      </c>
      <c r="Z161" s="339" t="e">
        <f>+'8_MP'!#REF!-'9.1 PFM_APry'!Y161</f>
        <v>#REF!</v>
      </c>
    </row>
    <row r="162" spans="1:26" ht="14.25" customHeight="1" outlineLevel="1" x14ac:dyDescent="0.35">
      <c r="A162" s="89" t="e">
        <v>#VALUE!</v>
      </c>
      <c r="B162" s="91" t="e">
        <v>#VALUE!</v>
      </c>
      <c r="C162" s="319" t="e">
        <f>+'8_MP'!#REF!+('8_MP'!#REF!*75%)</f>
        <v>#REF!</v>
      </c>
      <c r="D162" s="319" t="e">
        <f>+'8_MP'!#REF!*25%+'8_MP'!#REF!*75%</f>
        <v>#REF!</v>
      </c>
      <c r="E162" s="319" t="e">
        <f>+('8_MP'!#REF!*25%)+('8_MP'!#REF!*75%)</f>
        <v>#REF!</v>
      </c>
      <c r="F162" s="319" t="e">
        <f>+'8_MP'!#REF!*25%+'8_MP'!#REF!*75%</f>
        <v>#REF!</v>
      </c>
      <c r="G162" s="319" t="e">
        <f>+'8_MP'!#REF!*25%+'8_MP'!#REF!*75%</f>
        <v>#REF!</v>
      </c>
      <c r="H162" s="319" t="e">
        <f>+'8_MP'!#REF!*25%+'8_MP'!#REF!</f>
        <v>#REF!</v>
      </c>
      <c r="I162" s="319" t="e">
        <f t="shared" si="18"/>
        <v>#REF!</v>
      </c>
      <c r="J162" s="339"/>
      <c r="K162" s="319" t="e">
        <f>+'8_MP'!#REF!+('8_MP'!#REF!*75%)</f>
        <v>#REF!</v>
      </c>
      <c r="L162" s="319" t="e">
        <f>+'8_MP'!#REF!*25%+'8_MP'!#REF!*75%</f>
        <v>#REF!</v>
      </c>
      <c r="M162" s="319" t="e">
        <f>+'8_MP'!#REF!*25%+'8_MP'!#REF!*75%</f>
        <v>#REF!</v>
      </c>
      <c r="N162" s="319" t="e">
        <f>+'8_MP'!#REF!*25%+'8_MP'!#REF!*75%</f>
        <v>#REF!</v>
      </c>
      <c r="O162" s="319" t="e">
        <f>+'8_MP'!#REF!*25%+'8_MP'!#REF!*75%</f>
        <v>#REF!</v>
      </c>
      <c r="P162" s="319" t="e">
        <f>+'8_MP'!#REF!*25%+'8_MP'!#REF!</f>
        <v>#REF!</v>
      </c>
      <c r="Q162" s="319" t="e">
        <f t="shared" si="19"/>
        <v>#REF!</v>
      </c>
      <c r="R162" s="339" t="e">
        <f>+'8_MP'!#REF!-'9.1 PFM_APry'!Q162</f>
        <v>#REF!</v>
      </c>
      <c r="S162" s="319" t="e">
        <f t="shared" si="20"/>
        <v>#REF!</v>
      </c>
      <c r="T162" s="319" t="e">
        <f t="shared" si="21"/>
        <v>#REF!</v>
      </c>
      <c r="U162" s="319" t="e">
        <f t="shared" si="22"/>
        <v>#REF!</v>
      </c>
      <c r="V162" s="319" t="e">
        <f t="shared" si="23"/>
        <v>#REF!</v>
      </c>
      <c r="W162" s="319" t="e">
        <f t="shared" si="24"/>
        <v>#REF!</v>
      </c>
      <c r="X162" s="319" t="e">
        <f t="shared" si="25"/>
        <v>#REF!</v>
      </c>
      <c r="Y162" s="319" t="e">
        <f t="shared" si="26"/>
        <v>#REF!</v>
      </c>
      <c r="Z162" s="339" t="e">
        <f>+'8_MP'!#REF!-'9.1 PFM_APry'!Y162</f>
        <v>#REF!</v>
      </c>
    </row>
    <row r="163" spans="1:26" ht="14.25" customHeight="1" outlineLevel="1" x14ac:dyDescent="0.35">
      <c r="A163" s="89" t="e">
        <v>#VALUE!</v>
      </c>
      <c r="B163" s="91" t="e">
        <v>#VALUE!</v>
      </c>
      <c r="C163" s="319" t="e">
        <f>+'8_MP'!#REF!+('8_MP'!#REF!*75%)</f>
        <v>#REF!</v>
      </c>
      <c r="D163" s="319" t="e">
        <f>+'8_MP'!#REF!*25%+'8_MP'!#REF!*75%</f>
        <v>#REF!</v>
      </c>
      <c r="E163" s="319" t="e">
        <f>+('8_MP'!#REF!*25%)+('8_MP'!#REF!*75%)</f>
        <v>#REF!</v>
      </c>
      <c r="F163" s="319" t="e">
        <f>+'8_MP'!#REF!*25%+'8_MP'!#REF!*75%</f>
        <v>#REF!</v>
      </c>
      <c r="G163" s="319" t="e">
        <f>+'8_MP'!#REF!*25%+'8_MP'!#REF!*75%</f>
        <v>#REF!</v>
      </c>
      <c r="H163" s="319" t="e">
        <f>+'8_MP'!#REF!*25%+'8_MP'!#REF!</f>
        <v>#REF!</v>
      </c>
      <c r="I163" s="319" t="e">
        <f t="shared" si="18"/>
        <v>#REF!</v>
      </c>
      <c r="J163" s="339"/>
      <c r="K163" s="319" t="e">
        <f>+'8_MP'!#REF!+('8_MP'!#REF!*75%)</f>
        <v>#REF!</v>
      </c>
      <c r="L163" s="319" t="e">
        <f>+'8_MP'!#REF!*25%+'8_MP'!#REF!*75%</f>
        <v>#REF!</v>
      </c>
      <c r="M163" s="319" t="e">
        <f>+'8_MP'!#REF!*25%+'8_MP'!#REF!*75%</f>
        <v>#REF!</v>
      </c>
      <c r="N163" s="319" t="e">
        <f>+'8_MP'!#REF!*25%+'8_MP'!#REF!*75%</f>
        <v>#REF!</v>
      </c>
      <c r="O163" s="319" t="e">
        <f>+'8_MP'!#REF!*25%+'8_MP'!#REF!*75%</f>
        <v>#REF!</v>
      </c>
      <c r="P163" s="319" t="e">
        <f>+'8_MP'!#REF!*25%+'8_MP'!#REF!</f>
        <v>#REF!</v>
      </c>
      <c r="Q163" s="319" t="e">
        <f t="shared" si="19"/>
        <v>#REF!</v>
      </c>
      <c r="R163" s="339" t="e">
        <f>+'8_MP'!#REF!-'9.1 PFM_APry'!Q163</f>
        <v>#REF!</v>
      </c>
      <c r="S163" s="319" t="e">
        <f t="shared" si="20"/>
        <v>#REF!</v>
      </c>
      <c r="T163" s="319" t="e">
        <f t="shared" si="21"/>
        <v>#REF!</v>
      </c>
      <c r="U163" s="319" t="e">
        <f t="shared" si="22"/>
        <v>#REF!</v>
      </c>
      <c r="V163" s="319" t="e">
        <f t="shared" si="23"/>
        <v>#REF!</v>
      </c>
      <c r="W163" s="319" t="e">
        <f t="shared" si="24"/>
        <v>#REF!</v>
      </c>
      <c r="X163" s="319" t="e">
        <f t="shared" si="25"/>
        <v>#REF!</v>
      </c>
      <c r="Y163" s="319" t="e">
        <f t="shared" si="26"/>
        <v>#REF!</v>
      </c>
      <c r="Z163" s="339" t="e">
        <f>+'8_MP'!#REF!-'9.1 PFM_APry'!Y163</f>
        <v>#REF!</v>
      </c>
    </row>
    <row r="164" spans="1:26" ht="14.25" customHeight="1" outlineLevel="1" x14ac:dyDescent="0.35">
      <c r="A164" s="322" t="e">
        <v>#VALUE!</v>
      </c>
      <c r="B164" s="323" t="e">
        <v>#VALUE!</v>
      </c>
      <c r="C164" s="324" t="e">
        <f>+'8_MP'!#REF!+('8_MP'!#REF!*75%)</f>
        <v>#REF!</v>
      </c>
      <c r="D164" s="324" t="e">
        <f>+'8_MP'!#REF!*25%+'8_MP'!#REF!*75%</f>
        <v>#REF!</v>
      </c>
      <c r="E164" s="324" t="e">
        <f>+('8_MP'!#REF!*25%)+('8_MP'!#REF!*75%)</f>
        <v>#REF!</v>
      </c>
      <c r="F164" s="324" t="e">
        <f>+'8_MP'!#REF!*25%+'8_MP'!#REF!*75%</f>
        <v>#REF!</v>
      </c>
      <c r="G164" s="324" t="e">
        <f>+'8_MP'!#REF!*25%+'8_MP'!#REF!*75%</f>
        <v>#REF!</v>
      </c>
      <c r="H164" s="324" t="e">
        <f>+'8_MP'!#REF!*25%+'8_MP'!#REF!</f>
        <v>#REF!</v>
      </c>
      <c r="I164" s="324" t="e">
        <f t="shared" si="18"/>
        <v>#REF!</v>
      </c>
      <c r="J164" s="339"/>
      <c r="K164" s="324" t="e">
        <f>+'8_MP'!#REF!+('8_MP'!#REF!*75%)</f>
        <v>#REF!</v>
      </c>
      <c r="L164" s="324" t="e">
        <f>+'8_MP'!#REF!*25%+'8_MP'!#REF!*75%</f>
        <v>#REF!</v>
      </c>
      <c r="M164" s="324" t="e">
        <f>+'8_MP'!#REF!*25%+'8_MP'!#REF!*75%</f>
        <v>#REF!</v>
      </c>
      <c r="N164" s="324" t="e">
        <f>+'8_MP'!#REF!*25%+'8_MP'!#REF!*75%</f>
        <v>#REF!</v>
      </c>
      <c r="O164" s="324" t="e">
        <f>+'8_MP'!#REF!*25%+'8_MP'!#REF!*75%</f>
        <v>#REF!</v>
      </c>
      <c r="P164" s="324" t="e">
        <f>+'8_MP'!#REF!*25%+'8_MP'!#REF!</f>
        <v>#REF!</v>
      </c>
      <c r="Q164" s="324" t="e">
        <f t="shared" si="19"/>
        <v>#REF!</v>
      </c>
      <c r="R164" s="339" t="e">
        <f>+'8_MP'!#REF!-'9.1 PFM_APry'!Q164</f>
        <v>#REF!</v>
      </c>
      <c r="S164" s="324" t="e">
        <f t="shared" si="20"/>
        <v>#REF!</v>
      </c>
      <c r="T164" s="324" t="e">
        <f t="shared" si="21"/>
        <v>#REF!</v>
      </c>
      <c r="U164" s="324" t="e">
        <f t="shared" si="22"/>
        <v>#REF!</v>
      </c>
      <c r="V164" s="324" t="e">
        <f t="shared" si="23"/>
        <v>#REF!</v>
      </c>
      <c r="W164" s="324" t="e">
        <f t="shared" si="24"/>
        <v>#REF!</v>
      </c>
      <c r="X164" s="324" t="e">
        <f t="shared" si="25"/>
        <v>#REF!</v>
      </c>
      <c r="Y164" s="324" t="e">
        <f t="shared" si="26"/>
        <v>#REF!</v>
      </c>
      <c r="Z164" s="339" t="e">
        <f>+'8_MP'!#REF!-'9.1 PFM_APry'!Y164</f>
        <v>#REF!</v>
      </c>
    </row>
    <row r="165" spans="1:26" ht="14.25" customHeight="1" outlineLevel="1" x14ac:dyDescent="0.35">
      <c r="A165" s="89" t="e">
        <v>#VALUE!</v>
      </c>
      <c r="B165" s="91" t="e">
        <v>#VALUE!</v>
      </c>
      <c r="C165" s="319" t="e">
        <f>+'8_MP'!#REF!+('8_MP'!#REF!*75%)</f>
        <v>#REF!</v>
      </c>
      <c r="D165" s="319" t="e">
        <f>+'8_MP'!#REF!*25%+'8_MP'!#REF!*75%</f>
        <v>#REF!</v>
      </c>
      <c r="E165" s="319" t="e">
        <f>+('8_MP'!#REF!*25%)+('8_MP'!#REF!*75%)</f>
        <v>#REF!</v>
      </c>
      <c r="F165" s="319" t="e">
        <f>+'8_MP'!#REF!*25%+'8_MP'!#REF!*75%</f>
        <v>#REF!</v>
      </c>
      <c r="G165" s="319" t="e">
        <f>+'8_MP'!#REF!*25%+'8_MP'!#REF!*75%</f>
        <v>#REF!</v>
      </c>
      <c r="H165" s="319" t="e">
        <f>+'8_MP'!#REF!*25%+'8_MP'!#REF!</f>
        <v>#REF!</v>
      </c>
      <c r="I165" s="319" t="e">
        <f t="shared" si="18"/>
        <v>#REF!</v>
      </c>
      <c r="J165" s="339"/>
      <c r="K165" s="319" t="e">
        <f>+'8_MP'!#REF!+('8_MP'!#REF!*75%)</f>
        <v>#REF!</v>
      </c>
      <c r="L165" s="319" t="e">
        <f>+'8_MP'!#REF!*25%+'8_MP'!#REF!*75%</f>
        <v>#REF!</v>
      </c>
      <c r="M165" s="319" t="e">
        <f>+'8_MP'!#REF!*25%+'8_MP'!#REF!*75%</f>
        <v>#REF!</v>
      </c>
      <c r="N165" s="319" t="e">
        <f>+'8_MP'!#REF!*25%+'8_MP'!#REF!*75%</f>
        <v>#REF!</v>
      </c>
      <c r="O165" s="319" t="e">
        <f>+'8_MP'!#REF!*25%+'8_MP'!#REF!*75%</f>
        <v>#REF!</v>
      </c>
      <c r="P165" s="319" t="e">
        <f>+'8_MP'!#REF!*25%+'8_MP'!#REF!</f>
        <v>#REF!</v>
      </c>
      <c r="Q165" s="319" t="e">
        <f t="shared" si="19"/>
        <v>#REF!</v>
      </c>
      <c r="R165" s="339" t="e">
        <f>+'8_MP'!#REF!-'9.1 PFM_APry'!Q165</f>
        <v>#REF!</v>
      </c>
      <c r="S165" s="319" t="e">
        <f t="shared" si="20"/>
        <v>#REF!</v>
      </c>
      <c r="T165" s="319" t="e">
        <f t="shared" si="21"/>
        <v>#REF!</v>
      </c>
      <c r="U165" s="319" t="e">
        <f t="shared" si="22"/>
        <v>#REF!</v>
      </c>
      <c r="V165" s="319" t="e">
        <f t="shared" si="23"/>
        <v>#REF!</v>
      </c>
      <c r="W165" s="319" t="e">
        <f t="shared" si="24"/>
        <v>#REF!</v>
      </c>
      <c r="X165" s="319" t="e">
        <f t="shared" si="25"/>
        <v>#REF!</v>
      </c>
      <c r="Y165" s="319" t="e">
        <f t="shared" si="26"/>
        <v>#REF!</v>
      </c>
      <c r="Z165" s="339" t="e">
        <f>+'8_MP'!#REF!-'9.1 PFM_APry'!Y165</f>
        <v>#REF!</v>
      </c>
    </row>
    <row r="166" spans="1:26" ht="14.25" customHeight="1" outlineLevel="1" x14ac:dyDescent="0.35">
      <c r="A166" s="89" t="e">
        <v>#VALUE!</v>
      </c>
      <c r="B166" s="91" t="e">
        <v>#VALUE!</v>
      </c>
      <c r="C166" s="319" t="e">
        <f>+'8_MP'!#REF!+('8_MP'!#REF!*75%)</f>
        <v>#REF!</v>
      </c>
      <c r="D166" s="319" t="e">
        <f>+'8_MP'!#REF!*25%+'8_MP'!#REF!*75%</f>
        <v>#REF!</v>
      </c>
      <c r="E166" s="319" t="e">
        <f>+('8_MP'!#REF!*25%)+('8_MP'!#REF!*75%)</f>
        <v>#REF!</v>
      </c>
      <c r="F166" s="319" t="e">
        <f>+'8_MP'!#REF!*25%+'8_MP'!#REF!*75%</f>
        <v>#REF!</v>
      </c>
      <c r="G166" s="319" t="e">
        <f>+'8_MP'!#REF!*25%+'8_MP'!#REF!*75%</f>
        <v>#REF!</v>
      </c>
      <c r="H166" s="319" t="e">
        <f>+'8_MP'!#REF!*25%+'8_MP'!#REF!</f>
        <v>#REF!</v>
      </c>
      <c r="I166" s="319" t="e">
        <f t="shared" si="18"/>
        <v>#REF!</v>
      </c>
      <c r="J166" s="339"/>
      <c r="K166" s="319" t="e">
        <f>+'8_MP'!#REF!+('8_MP'!#REF!*75%)</f>
        <v>#REF!</v>
      </c>
      <c r="L166" s="319" t="e">
        <f>+'8_MP'!#REF!*25%+'8_MP'!#REF!*75%</f>
        <v>#REF!</v>
      </c>
      <c r="M166" s="319" t="e">
        <f>+'8_MP'!#REF!*25%+'8_MP'!#REF!*75%</f>
        <v>#REF!</v>
      </c>
      <c r="N166" s="319" t="e">
        <f>+'8_MP'!#REF!*25%+'8_MP'!#REF!*75%</f>
        <v>#REF!</v>
      </c>
      <c r="O166" s="319" t="e">
        <f>+'8_MP'!#REF!*25%+'8_MP'!#REF!*75%</f>
        <v>#REF!</v>
      </c>
      <c r="P166" s="319" t="e">
        <f>+'8_MP'!#REF!*25%+'8_MP'!#REF!</f>
        <v>#REF!</v>
      </c>
      <c r="Q166" s="319" t="e">
        <f t="shared" si="19"/>
        <v>#REF!</v>
      </c>
      <c r="R166" s="339" t="e">
        <f>+'8_MP'!#REF!-'9.1 PFM_APry'!Q166</f>
        <v>#REF!</v>
      </c>
      <c r="S166" s="319" t="e">
        <f t="shared" si="20"/>
        <v>#REF!</v>
      </c>
      <c r="T166" s="319" t="e">
        <f t="shared" si="21"/>
        <v>#REF!</v>
      </c>
      <c r="U166" s="319" t="e">
        <f t="shared" si="22"/>
        <v>#REF!</v>
      </c>
      <c r="V166" s="319" t="e">
        <f t="shared" si="23"/>
        <v>#REF!</v>
      </c>
      <c r="W166" s="319" t="e">
        <f t="shared" si="24"/>
        <v>#REF!</v>
      </c>
      <c r="X166" s="319" t="e">
        <f t="shared" si="25"/>
        <v>#REF!</v>
      </c>
      <c r="Y166" s="319" t="e">
        <f t="shared" si="26"/>
        <v>#REF!</v>
      </c>
      <c r="Z166" s="339" t="e">
        <f>+'8_MP'!#REF!-'9.1 PFM_APry'!Y166</f>
        <v>#REF!</v>
      </c>
    </row>
    <row r="167" spans="1:26" ht="14.25" customHeight="1" x14ac:dyDescent="0.35">
      <c r="A167" s="85" t="e">
        <v>#VALUE!</v>
      </c>
      <c r="B167" s="111" t="e">
        <v>#VALUE!</v>
      </c>
      <c r="C167" s="86" t="e">
        <f>+'8_MP'!#REF!+('8_MP'!#REF!*75%)</f>
        <v>#REF!</v>
      </c>
      <c r="D167" s="86" t="e">
        <f>+'8_MP'!#REF!*25%+'8_MP'!#REF!*75%</f>
        <v>#REF!</v>
      </c>
      <c r="E167" s="86" t="e">
        <f>+('8_MP'!#REF!*25%)+('8_MP'!#REF!*75%)</f>
        <v>#REF!</v>
      </c>
      <c r="F167" s="86" t="e">
        <f>+'8_MP'!#REF!*25%+'8_MP'!#REF!*75%</f>
        <v>#REF!</v>
      </c>
      <c r="G167" s="86" t="e">
        <f>+'8_MP'!#REF!*25%+'8_MP'!#REF!*75%</f>
        <v>#REF!</v>
      </c>
      <c r="H167" s="86" t="e">
        <f>+'8_MP'!#REF!*25%+'8_MP'!#REF!</f>
        <v>#REF!</v>
      </c>
      <c r="I167" s="86" t="e">
        <f t="shared" si="18"/>
        <v>#REF!</v>
      </c>
      <c r="J167" s="339"/>
      <c r="K167" s="86" t="e">
        <f>+'8_MP'!#REF!+('8_MP'!#REF!*75%)</f>
        <v>#REF!</v>
      </c>
      <c r="L167" s="86" t="e">
        <f>+'8_MP'!#REF!*25%+'8_MP'!#REF!*75%</f>
        <v>#REF!</v>
      </c>
      <c r="M167" s="86" t="e">
        <f>+'8_MP'!#REF!*25%+'8_MP'!#REF!*75%</f>
        <v>#REF!</v>
      </c>
      <c r="N167" s="86" t="e">
        <f>+'8_MP'!#REF!*25%+'8_MP'!#REF!*75%</f>
        <v>#REF!</v>
      </c>
      <c r="O167" s="86" t="e">
        <f>+'8_MP'!#REF!*25%+'8_MP'!#REF!*75%</f>
        <v>#REF!</v>
      </c>
      <c r="P167" s="86" t="e">
        <f>+'8_MP'!#REF!*25%+'8_MP'!#REF!</f>
        <v>#REF!</v>
      </c>
      <c r="Q167" s="86" t="e">
        <f t="shared" si="19"/>
        <v>#REF!</v>
      </c>
      <c r="R167" s="339" t="e">
        <f>+'8_MP'!#REF!-'9.1 PFM_APry'!Q167</f>
        <v>#REF!</v>
      </c>
      <c r="S167" s="86" t="e">
        <f t="shared" si="20"/>
        <v>#REF!</v>
      </c>
      <c r="T167" s="86" t="e">
        <f t="shared" si="21"/>
        <v>#REF!</v>
      </c>
      <c r="U167" s="86" t="e">
        <f t="shared" si="22"/>
        <v>#REF!</v>
      </c>
      <c r="V167" s="86" t="e">
        <f t="shared" si="23"/>
        <v>#REF!</v>
      </c>
      <c r="W167" s="86" t="e">
        <f t="shared" si="24"/>
        <v>#REF!</v>
      </c>
      <c r="X167" s="86" t="e">
        <f t="shared" si="25"/>
        <v>#REF!</v>
      </c>
      <c r="Y167" s="86" t="e">
        <f t="shared" si="26"/>
        <v>#REF!</v>
      </c>
      <c r="Z167" s="339" t="e">
        <f>+'8_MP'!#REF!-'9.1 PFM_APry'!Y167</f>
        <v>#REF!</v>
      </c>
    </row>
    <row r="168" spans="1:26" ht="14.25" customHeight="1" outlineLevel="1" x14ac:dyDescent="0.35">
      <c r="A168" s="326" t="e">
        <v>#VALUE!</v>
      </c>
      <c r="B168" s="327" t="e">
        <v>#VALUE!</v>
      </c>
      <c r="C168" s="328" t="e">
        <f>+'8_MP'!#REF!+('8_MP'!#REF!*75%)</f>
        <v>#REF!</v>
      </c>
      <c r="D168" s="328" t="e">
        <f>+'8_MP'!#REF!*25%+'8_MP'!#REF!*75%</f>
        <v>#REF!</v>
      </c>
      <c r="E168" s="328" t="e">
        <f>+('8_MP'!#REF!*25%)+('8_MP'!#REF!*75%)</f>
        <v>#REF!</v>
      </c>
      <c r="F168" s="328" t="e">
        <f>+'8_MP'!#REF!*25%+'8_MP'!#REF!*75%</f>
        <v>#REF!</v>
      </c>
      <c r="G168" s="328" t="e">
        <f>+'8_MP'!#REF!*25%+'8_MP'!#REF!*75%</f>
        <v>#REF!</v>
      </c>
      <c r="H168" s="328" t="e">
        <f>+'8_MP'!#REF!*25%+'8_MP'!#REF!</f>
        <v>#REF!</v>
      </c>
      <c r="I168" s="328" t="e">
        <f t="shared" si="18"/>
        <v>#REF!</v>
      </c>
      <c r="J168" s="339"/>
      <c r="K168" s="328" t="e">
        <f>+'8_MP'!#REF!+('8_MP'!#REF!*75%)</f>
        <v>#REF!</v>
      </c>
      <c r="L168" s="328" t="e">
        <f>+'8_MP'!#REF!*25%+'8_MP'!#REF!*75%</f>
        <v>#REF!</v>
      </c>
      <c r="M168" s="328" t="e">
        <f>+'8_MP'!#REF!*25%+'8_MP'!#REF!*75%</f>
        <v>#REF!</v>
      </c>
      <c r="N168" s="328" t="e">
        <f>+'8_MP'!#REF!*25%+'8_MP'!#REF!*75%</f>
        <v>#REF!</v>
      </c>
      <c r="O168" s="328" t="e">
        <f>+'8_MP'!#REF!*25%+'8_MP'!#REF!*75%</f>
        <v>#REF!</v>
      </c>
      <c r="P168" s="328" t="e">
        <f>+'8_MP'!#REF!*25%+'8_MP'!#REF!</f>
        <v>#REF!</v>
      </c>
      <c r="Q168" s="328" t="e">
        <f t="shared" si="19"/>
        <v>#REF!</v>
      </c>
      <c r="R168" s="339" t="e">
        <f>+'8_MP'!#REF!-'9.1 PFM_APry'!Q168</f>
        <v>#REF!</v>
      </c>
      <c r="S168" s="328" t="e">
        <f t="shared" si="20"/>
        <v>#REF!</v>
      </c>
      <c r="T168" s="328" t="e">
        <f t="shared" si="21"/>
        <v>#REF!</v>
      </c>
      <c r="U168" s="328" t="e">
        <f t="shared" si="22"/>
        <v>#REF!</v>
      </c>
      <c r="V168" s="328" t="e">
        <f t="shared" si="23"/>
        <v>#REF!</v>
      </c>
      <c r="W168" s="328" t="e">
        <f t="shared" si="24"/>
        <v>#REF!</v>
      </c>
      <c r="X168" s="328" t="e">
        <f t="shared" si="25"/>
        <v>#REF!</v>
      </c>
      <c r="Y168" s="328" t="e">
        <f t="shared" si="26"/>
        <v>#REF!</v>
      </c>
      <c r="Z168" s="339" t="e">
        <f>+'8_MP'!#REF!-'9.1 PFM_APry'!Y168</f>
        <v>#REF!</v>
      </c>
    </row>
    <row r="169" spans="1:26" ht="14.25" customHeight="1" outlineLevel="1" x14ac:dyDescent="0.35">
      <c r="A169" s="89" t="e">
        <v>#VALUE!</v>
      </c>
      <c r="B169" s="91" t="e">
        <v>#VALUE!</v>
      </c>
      <c r="C169" s="98" t="e">
        <f>+'8_MP'!#REF!+('8_MP'!#REF!*75%)</f>
        <v>#REF!</v>
      </c>
      <c r="D169" s="98" t="e">
        <f>+'8_MP'!#REF!*25%+'8_MP'!#REF!*75%</f>
        <v>#REF!</v>
      </c>
      <c r="E169" s="98" t="e">
        <f>+('8_MP'!#REF!*25%)+('8_MP'!#REF!*75%)</f>
        <v>#REF!</v>
      </c>
      <c r="F169" s="98" t="e">
        <f>+'8_MP'!#REF!*25%+'8_MP'!#REF!*75%</f>
        <v>#REF!</v>
      </c>
      <c r="G169" s="98" t="e">
        <f>+'8_MP'!#REF!*25%+'8_MP'!#REF!*75%</f>
        <v>#REF!</v>
      </c>
      <c r="H169" s="98" t="e">
        <f>+'8_MP'!#REF!*25%+'8_MP'!#REF!</f>
        <v>#REF!</v>
      </c>
      <c r="I169" s="98" t="e">
        <f t="shared" si="18"/>
        <v>#REF!</v>
      </c>
      <c r="J169" s="339"/>
      <c r="K169" s="98" t="e">
        <f>+'8_MP'!#REF!+('8_MP'!#REF!*75%)</f>
        <v>#REF!</v>
      </c>
      <c r="L169" s="98" t="e">
        <f>+'8_MP'!#REF!*25%+'8_MP'!#REF!*75%</f>
        <v>#REF!</v>
      </c>
      <c r="M169" s="98" t="e">
        <f>+'8_MP'!#REF!*25%+'8_MP'!#REF!*75%</f>
        <v>#REF!</v>
      </c>
      <c r="N169" s="98" t="e">
        <f>+'8_MP'!#REF!*25%+'8_MP'!#REF!*75%</f>
        <v>#REF!</v>
      </c>
      <c r="O169" s="98" t="e">
        <f>+'8_MP'!#REF!*25%+'8_MP'!#REF!*75%</f>
        <v>#REF!</v>
      </c>
      <c r="P169" s="98" t="e">
        <f>+'8_MP'!#REF!*25%+'8_MP'!#REF!</f>
        <v>#REF!</v>
      </c>
      <c r="Q169" s="98" t="e">
        <f t="shared" si="19"/>
        <v>#REF!</v>
      </c>
      <c r="R169" s="339" t="e">
        <f>+'8_MP'!#REF!-'9.1 PFM_APry'!Q169</f>
        <v>#REF!</v>
      </c>
      <c r="S169" s="98" t="e">
        <f t="shared" si="20"/>
        <v>#REF!</v>
      </c>
      <c r="T169" s="98" t="e">
        <f t="shared" si="21"/>
        <v>#REF!</v>
      </c>
      <c r="U169" s="98" t="e">
        <f t="shared" si="22"/>
        <v>#REF!</v>
      </c>
      <c r="V169" s="98" t="e">
        <f t="shared" si="23"/>
        <v>#REF!</v>
      </c>
      <c r="W169" s="98" t="e">
        <f t="shared" si="24"/>
        <v>#REF!</v>
      </c>
      <c r="X169" s="98" t="e">
        <f t="shared" si="25"/>
        <v>#REF!</v>
      </c>
      <c r="Y169" s="98" t="e">
        <f t="shared" si="26"/>
        <v>#REF!</v>
      </c>
      <c r="Z169" s="339" t="e">
        <f>+'8_MP'!#REF!-'9.1 PFM_APry'!Y169</f>
        <v>#REF!</v>
      </c>
    </row>
    <row r="170" spans="1:26" ht="14.25" customHeight="1" outlineLevel="1" x14ac:dyDescent="0.35">
      <c r="A170" s="89" t="e">
        <v>#VALUE!</v>
      </c>
      <c r="B170" s="91" t="e">
        <v>#VALUE!</v>
      </c>
      <c r="C170" s="98" t="e">
        <f>+'8_MP'!#REF!+('8_MP'!#REF!*75%)</f>
        <v>#REF!</v>
      </c>
      <c r="D170" s="98" t="e">
        <f>+'8_MP'!#REF!*25%+'8_MP'!#REF!*75%</f>
        <v>#REF!</v>
      </c>
      <c r="E170" s="98" t="e">
        <f>+('8_MP'!#REF!*25%)+('8_MP'!#REF!*75%)</f>
        <v>#REF!</v>
      </c>
      <c r="F170" s="98" t="e">
        <f>+'8_MP'!#REF!*25%+'8_MP'!#REF!*75%</f>
        <v>#REF!</v>
      </c>
      <c r="G170" s="98" t="e">
        <f>+'8_MP'!#REF!*25%+'8_MP'!#REF!*75%</f>
        <v>#REF!</v>
      </c>
      <c r="H170" s="98" t="e">
        <f>+'8_MP'!#REF!*25%+'8_MP'!#REF!</f>
        <v>#REF!</v>
      </c>
      <c r="I170" s="98" t="e">
        <f t="shared" si="18"/>
        <v>#REF!</v>
      </c>
      <c r="J170" s="339"/>
      <c r="K170" s="98" t="e">
        <f>+'8_MP'!#REF!+('8_MP'!#REF!*75%)</f>
        <v>#REF!</v>
      </c>
      <c r="L170" s="98" t="e">
        <f>+'8_MP'!#REF!*25%+'8_MP'!#REF!*75%</f>
        <v>#REF!</v>
      </c>
      <c r="M170" s="98" t="e">
        <f>+'8_MP'!#REF!*25%+'8_MP'!#REF!*75%</f>
        <v>#REF!</v>
      </c>
      <c r="N170" s="98" t="e">
        <f>+'8_MP'!#REF!*25%+'8_MP'!#REF!*75%</f>
        <v>#REF!</v>
      </c>
      <c r="O170" s="98" t="e">
        <f>+'8_MP'!#REF!*25%+'8_MP'!#REF!*75%</f>
        <v>#REF!</v>
      </c>
      <c r="P170" s="98" t="e">
        <f>+'8_MP'!#REF!*25%+'8_MP'!#REF!</f>
        <v>#REF!</v>
      </c>
      <c r="Q170" s="98" t="e">
        <f t="shared" si="19"/>
        <v>#REF!</v>
      </c>
      <c r="R170" s="339" t="e">
        <f>+'8_MP'!#REF!-'9.1 PFM_APry'!Q170</f>
        <v>#REF!</v>
      </c>
      <c r="S170" s="98" t="e">
        <f t="shared" si="20"/>
        <v>#REF!</v>
      </c>
      <c r="T170" s="98" t="e">
        <f t="shared" si="21"/>
        <v>#REF!</v>
      </c>
      <c r="U170" s="98" t="e">
        <f t="shared" si="22"/>
        <v>#REF!</v>
      </c>
      <c r="V170" s="98" t="e">
        <f t="shared" si="23"/>
        <v>#REF!</v>
      </c>
      <c r="W170" s="98" t="e">
        <f t="shared" si="24"/>
        <v>#REF!</v>
      </c>
      <c r="X170" s="98" t="e">
        <f t="shared" si="25"/>
        <v>#REF!</v>
      </c>
      <c r="Y170" s="98" t="e">
        <f t="shared" si="26"/>
        <v>#REF!</v>
      </c>
      <c r="Z170" s="339" t="e">
        <f>+'8_MP'!#REF!-'9.1 PFM_APry'!Y170</f>
        <v>#REF!</v>
      </c>
    </row>
    <row r="171" spans="1:26" ht="14.25" customHeight="1" outlineLevel="1" x14ac:dyDescent="0.35">
      <c r="A171" s="326" t="e">
        <v>#VALUE!</v>
      </c>
      <c r="B171" s="327" t="e">
        <v>#VALUE!</v>
      </c>
      <c r="C171" s="328" t="e">
        <f>+'8_MP'!#REF!+('8_MP'!#REF!*75%)</f>
        <v>#REF!</v>
      </c>
      <c r="D171" s="328" t="e">
        <f>+'8_MP'!#REF!*25%+'8_MP'!#REF!*75%</f>
        <v>#REF!</v>
      </c>
      <c r="E171" s="328" t="e">
        <f>+('8_MP'!#REF!*25%)+('8_MP'!#REF!*75%)</f>
        <v>#REF!</v>
      </c>
      <c r="F171" s="328" t="e">
        <f>+'8_MP'!#REF!*25%+'8_MP'!#REF!*75%</f>
        <v>#REF!</v>
      </c>
      <c r="G171" s="328" t="e">
        <f>+'8_MP'!#REF!*25%+'8_MP'!#REF!*75%</f>
        <v>#REF!</v>
      </c>
      <c r="H171" s="328" t="e">
        <f>+'8_MP'!#REF!*25%+'8_MP'!#REF!</f>
        <v>#REF!</v>
      </c>
      <c r="I171" s="328" t="e">
        <f t="shared" si="18"/>
        <v>#REF!</v>
      </c>
      <c r="J171" s="339"/>
      <c r="K171" s="328" t="e">
        <f>+'8_MP'!#REF!+('8_MP'!#REF!*75%)</f>
        <v>#REF!</v>
      </c>
      <c r="L171" s="328" t="e">
        <f>+'8_MP'!#REF!*25%+'8_MP'!#REF!*75%</f>
        <v>#REF!</v>
      </c>
      <c r="M171" s="328" t="e">
        <f>+'8_MP'!#REF!*25%+'8_MP'!#REF!*75%</f>
        <v>#REF!</v>
      </c>
      <c r="N171" s="328" t="e">
        <f>+'8_MP'!#REF!*25%+'8_MP'!#REF!*75%</f>
        <v>#REF!</v>
      </c>
      <c r="O171" s="328" t="e">
        <f>+'8_MP'!#REF!*25%+'8_MP'!#REF!*75%</f>
        <v>#REF!</v>
      </c>
      <c r="P171" s="328" t="e">
        <f>+'8_MP'!#REF!*25%+'8_MP'!#REF!</f>
        <v>#REF!</v>
      </c>
      <c r="Q171" s="328" t="e">
        <f t="shared" si="19"/>
        <v>#REF!</v>
      </c>
      <c r="R171" s="339" t="e">
        <f>+'8_MP'!#REF!-'9.1 PFM_APry'!Q171</f>
        <v>#REF!</v>
      </c>
      <c r="S171" s="328" t="e">
        <f t="shared" si="20"/>
        <v>#REF!</v>
      </c>
      <c r="T171" s="328" t="e">
        <f t="shared" si="21"/>
        <v>#REF!</v>
      </c>
      <c r="U171" s="328" t="e">
        <f t="shared" si="22"/>
        <v>#REF!</v>
      </c>
      <c r="V171" s="328" t="e">
        <f t="shared" si="23"/>
        <v>#REF!</v>
      </c>
      <c r="W171" s="328" t="e">
        <f t="shared" si="24"/>
        <v>#REF!</v>
      </c>
      <c r="X171" s="328" t="e">
        <f t="shared" si="25"/>
        <v>#REF!</v>
      </c>
      <c r="Y171" s="328" t="e">
        <f t="shared" si="26"/>
        <v>#REF!</v>
      </c>
      <c r="Z171" s="339" t="e">
        <f>+'8_MP'!#REF!-'9.1 PFM_APry'!Y171</f>
        <v>#REF!</v>
      </c>
    </row>
    <row r="172" spans="1:26" ht="14.25" customHeight="1" outlineLevel="1" x14ac:dyDescent="0.35">
      <c r="A172" s="89" t="e">
        <v>#VALUE!</v>
      </c>
      <c r="B172" s="91" t="e">
        <v>#VALUE!</v>
      </c>
      <c r="C172" s="98" t="e">
        <f>+'8_MP'!#REF!+('8_MP'!#REF!*75%)</f>
        <v>#REF!</v>
      </c>
      <c r="D172" s="98" t="e">
        <f>+'8_MP'!#REF!*25%+'8_MP'!#REF!*75%</f>
        <v>#REF!</v>
      </c>
      <c r="E172" s="98" t="e">
        <f>+('8_MP'!#REF!*25%)+('8_MP'!#REF!*75%)</f>
        <v>#REF!</v>
      </c>
      <c r="F172" s="98" t="e">
        <f>+'8_MP'!#REF!*25%+'8_MP'!#REF!*75%</f>
        <v>#REF!</v>
      </c>
      <c r="G172" s="98" t="e">
        <f>+'8_MP'!#REF!*25%+'8_MP'!#REF!*75%</f>
        <v>#REF!</v>
      </c>
      <c r="H172" s="98" t="e">
        <f>+'8_MP'!#REF!*25%+'8_MP'!#REF!</f>
        <v>#REF!</v>
      </c>
      <c r="I172" s="98" t="e">
        <f t="shared" si="18"/>
        <v>#REF!</v>
      </c>
      <c r="J172" s="339"/>
      <c r="K172" s="98" t="e">
        <f>+'8_MP'!#REF!+('8_MP'!#REF!*75%)</f>
        <v>#REF!</v>
      </c>
      <c r="L172" s="98" t="e">
        <f>+'8_MP'!#REF!*25%+'8_MP'!#REF!*75%</f>
        <v>#REF!</v>
      </c>
      <c r="M172" s="98" t="e">
        <f>+'8_MP'!#REF!*25%+'8_MP'!#REF!*75%</f>
        <v>#REF!</v>
      </c>
      <c r="N172" s="98" t="e">
        <f>+'8_MP'!#REF!*25%+'8_MP'!#REF!*75%</f>
        <v>#REF!</v>
      </c>
      <c r="O172" s="98" t="e">
        <f>+'8_MP'!#REF!*25%+'8_MP'!#REF!*75%</f>
        <v>#REF!</v>
      </c>
      <c r="P172" s="98" t="e">
        <f>+'8_MP'!#REF!*25%+'8_MP'!#REF!</f>
        <v>#REF!</v>
      </c>
      <c r="Q172" s="98" t="e">
        <f t="shared" si="19"/>
        <v>#REF!</v>
      </c>
      <c r="R172" s="339" t="e">
        <f>+'8_MP'!#REF!-'9.1 PFM_APry'!Q172</f>
        <v>#REF!</v>
      </c>
      <c r="S172" s="98" t="e">
        <f t="shared" si="20"/>
        <v>#REF!</v>
      </c>
      <c r="T172" s="98" t="e">
        <f t="shared" si="21"/>
        <v>#REF!</v>
      </c>
      <c r="U172" s="98" t="e">
        <f t="shared" si="22"/>
        <v>#REF!</v>
      </c>
      <c r="V172" s="98" t="e">
        <f t="shared" si="23"/>
        <v>#REF!</v>
      </c>
      <c r="W172" s="98" t="e">
        <f t="shared" si="24"/>
        <v>#REF!</v>
      </c>
      <c r="X172" s="98" t="e">
        <f t="shared" si="25"/>
        <v>#REF!</v>
      </c>
      <c r="Y172" s="98" t="e">
        <f t="shared" si="26"/>
        <v>#REF!</v>
      </c>
      <c r="Z172" s="339" t="e">
        <f>+'8_MP'!#REF!-'9.1 PFM_APry'!Y172</f>
        <v>#REF!</v>
      </c>
    </row>
    <row r="173" spans="1:26" ht="14.25" customHeight="1" outlineLevel="1" x14ac:dyDescent="0.35">
      <c r="A173" s="89" t="e">
        <v>#VALUE!</v>
      </c>
      <c r="B173" s="91" t="e">
        <v>#VALUE!</v>
      </c>
      <c r="C173" s="98" t="e">
        <f>+'8_MP'!#REF!+('8_MP'!#REF!*75%)</f>
        <v>#REF!</v>
      </c>
      <c r="D173" s="98" t="e">
        <f>+'8_MP'!#REF!*25%+'8_MP'!#REF!*75%</f>
        <v>#REF!</v>
      </c>
      <c r="E173" s="98" t="e">
        <f>+('8_MP'!#REF!*25%)+('8_MP'!#REF!*75%)</f>
        <v>#REF!</v>
      </c>
      <c r="F173" s="98" t="e">
        <f>+'8_MP'!#REF!*25%+'8_MP'!#REF!*75%</f>
        <v>#REF!</v>
      </c>
      <c r="G173" s="98" t="e">
        <f>+'8_MP'!#REF!*25%+'8_MP'!#REF!*75%</f>
        <v>#REF!</v>
      </c>
      <c r="H173" s="98" t="e">
        <f>+'8_MP'!#REF!*25%+'8_MP'!#REF!</f>
        <v>#REF!</v>
      </c>
      <c r="I173" s="98" t="e">
        <f t="shared" si="18"/>
        <v>#REF!</v>
      </c>
      <c r="J173" s="339"/>
      <c r="K173" s="98" t="e">
        <f>+'8_MP'!#REF!+('8_MP'!#REF!*75%)</f>
        <v>#REF!</v>
      </c>
      <c r="L173" s="98" t="e">
        <f>+'8_MP'!#REF!*25%+'8_MP'!#REF!*75%</f>
        <v>#REF!</v>
      </c>
      <c r="M173" s="98" t="e">
        <f>+'8_MP'!#REF!*25%+'8_MP'!#REF!*75%</f>
        <v>#REF!</v>
      </c>
      <c r="N173" s="98" t="e">
        <f>+'8_MP'!#REF!*25%+'8_MP'!#REF!*75%</f>
        <v>#REF!</v>
      </c>
      <c r="O173" s="98" t="e">
        <f>+'8_MP'!#REF!*25%+'8_MP'!#REF!*75%</f>
        <v>#REF!</v>
      </c>
      <c r="P173" s="98" t="e">
        <f>+'8_MP'!#REF!*25%+'8_MP'!#REF!</f>
        <v>#REF!</v>
      </c>
      <c r="Q173" s="98" t="e">
        <f t="shared" si="19"/>
        <v>#REF!</v>
      </c>
      <c r="R173" s="339" t="e">
        <f>+'8_MP'!#REF!-'9.1 PFM_APry'!Q173</f>
        <v>#REF!</v>
      </c>
      <c r="S173" s="98" t="e">
        <f t="shared" si="20"/>
        <v>#REF!</v>
      </c>
      <c r="T173" s="98" t="e">
        <f t="shared" si="21"/>
        <v>#REF!</v>
      </c>
      <c r="U173" s="98" t="e">
        <f t="shared" si="22"/>
        <v>#REF!</v>
      </c>
      <c r="V173" s="98" t="e">
        <f t="shared" si="23"/>
        <v>#REF!</v>
      </c>
      <c r="W173" s="98" t="e">
        <f t="shared" si="24"/>
        <v>#REF!</v>
      </c>
      <c r="X173" s="98" t="e">
        <f t="shared" si="25"/>
        <v>#REF!</v>
      </c>
      <c r="Y173" s="98" t="e">
        <f t="shared" si="26"/>
        <v>#REF!</v>
      </c>
      <c r="Z173" s="339" t="e">
        <f>+'8_MP'!#REF!-'9.1 PFM_APry'!Y173</f>
        <v>#REF!</v>
      </c>
    </row>
    <row r="174" spans="1:26" ht="14.25" customHeight="1" outlineLevel="1" x14ac:dyDescent="0.35">
      <c r="A174" s="326" t="e">
        <v>#VALUE!</v>
      </c>
      <c r="B174" s="327" t="e">
        <v>#VALUE!</v>
      </c>
      <c r="C174" s="328" t="e">
        <f>+'8_MP'!#REF!+('8_MP'!#REF!*75%)</f>
        <v>#REF!</v>
      </c>
      <c r="D174" s="328" t="e">
        <f>+'8_MP'!#REF!*25%+'8_MP'!#REF!*75%</f>
        <v>#REF!</v>
      </c>
      <c r="E174" s="328" t="e">
        <f>+('8_MP'!#REF!*25%)+('8_MP'!#REF!*75%)</f>
        <v>#REF!</v>
      </c>
      <c r="F174" s="328" t="e">
        <f>+'8_MP'!#REF!*25%+'8_MP'!#REF!*75%</f>
        <v>#REF!</v>
      </c>
      <c r="G174" s="328" t="e">
        <f>+'8_MP'!#REF!*25%+'8_MP'!#REF!*75%</f>
        <v>#REF!</v>
      </c>
      <c r="H174" s="328" t="e">
        <f>+'8_MP'!#REF!*25%+'8_MP'!#REF!</f>
        <v>#REF!</v>
      </c>
      <c r="I174" s="328" t="e">
        <f t="shared" si="18"/>
        <v>#REF!</v>
      </c>
      <c r="J174" s="339"/>
      <c r="K174" s="328" t="e">
        <f>+'8_MP'!#REF!+('8_MP'!#REF!*75%)</f>
        <v>#REF!</v>
      </c>
      <c r="L174" s="328" t="e">
        <f>+'8_MP'!#REF!*25%+'8_MP'!#REF!*75%</f>
        <v>#REF!</v>
      </c>
      <c r="M174" s="328" t="e">
        <f>+'8_MP'!#REF!*25%+'8_MP'!#REF!*75%</f>
        <v>#REF!</v>
      </c>
      <c r="N174" s="328" t="e">
        <f>+'8_MP'!#REF!*25%+'8_MP'!#REF!*75%</f>
        <v>#REF!</v>
      </c>
      <c r="O174" s="328" t="e">
        <f>+'8_MP'!#REF!*25%+'8_MP'!#REF!*75%</f>
        <v>#REF!</v>
      </c>
      <c r="P174" s="328" t="e">
        <f>+'8_MP'!#REF!*25%+'8_MP'!#REF!</f>
        <v>#REF!</v>
      </c>
      <c r="Q174" s="328" t="e">
        <f t="shared" si="19"/>
        <v>#REF!</v>
      </c>
      <c r="R174" s="339" t="e">
        <f>+'8_MP'!#REF!-'9.1 PFM_APry'!Q174</f>
        <v>#REF!</v>
      </c>
      <c r="S174" s="328" t="e">
        <f t="shared" si="20"/>
        <v>#REF!</v>
      </c>
      <c r="T174" s="328" t="e">
        <f t="shared" si="21"/>
        <v>#REF!</v>
      </c>
      <c r="U174" s="328" t="e">
        <f t="shared" si="22"/>
        <v>#REF!</v>
      </c>
      <c r="V174" s="328" t="e">
        <f t="shared" si="23"/>
        <v>#REF!</v>
      </c>
      <c r="W174" s="328" t="e">
        <f t="shared" si="24"/>
        <v>#REF!</v>
      </c>
      <c r="X174" s="328" t="e">
        <f t="shared" si="25"/>
        <v>#REF!</v>
      </c>
      <c r="Y174" s="328" t="e">
        <f t="shared" si="26"/>
        <v>#REF!</v>
      </c>
      <c r="Z174" s="339" t="e">
        <f>+'8_MP'!#REF!-'9.1 PFM_APry'!Y174</f>
        <v>#REF!</v>
      </c>
    </row>
    <row r="175" spans="1:26" ht="14.25" customHeight="1" outlineLevel="1" x14ac:dyDescent="0.35">
      <c r="A175" s="89" t="e">
        <v>#VALUE!</v>
      </c>
      <c r="B175" s="91" t="e">
        <v>#VALUE!</v>
      </c>
      <c r="C175" s="98" t="e">
        <f>+'8_MP'!#REF!+('8_MP'!#REF!*75%)</f>
        <v>#REF!</v>
      </c>
      <c r="D175" s="98" t="e">
        <f>+'8_MP'!#REF!*25%+'8_MP'!#REF!*75%</f>
        <v>#REF!</v>
      </c>
      <c r="E175" s="98" t="e">
        <f>+('8_MP'!#REF!*25%)+('8_MP'!#REF!*75%)</f>
        <v>#REF!</v>
      </c>
      <c r="F175" s="98" t="e">
        <f>+'8_MP'!#REF!*25%+'8_MP'!#REF!*75%</f>
        <v>#REF!</v>
      </c>
      <c r="G175" s="98" t="e">
        <f>+'8_MP'!#REF!*25%+'8_MP'!#REF!*75%</f>
        <v>#REF!</v>
      </c>
      <c r="H175" s="98" t="e">
        <f>+'8_MP'!#REF!*25%+'8_MP'!#REF!</f>
        <v>#REF!</v>
      </c>
      <c r="I175" s="98" t="e">
        <f t="shared" si="18"/>
        <v>#REF!</v>
      </c>
      <c r="J175" s="339"/>
      <c r="K175" s="98" t="e">
        <f>+'8_MP'!#REF!+('8_MP'!#REF!*75%)</f>
        <v>#REF!</v>
      </c>
      <c r="L175" s="98" t="e">
        <f>+'8_MP'!#REF!*25%+'8_MP'!#REF!*75%</f>
        <v>#REF!</v>
      </c>
      <c r="M175" s="98" t="e">
        <f>+'8_MP'!#REF!*25%+'8_MP'!#REF!*75%</f>
        <v>#REF!</v>
      </c>
      <c r="N175" s="98" t="e">
        <f>+'8_MP'!#REF!*25%+'8_MP'!#REF!*75%</f>
        <v>#REF!</v>
      </c>
      <c r="O175" s="98" t="e">
        <f>+'8_MP'!#REF!*25%+'8_MP'!#REF!*75%</f>
        <v>#REF!</v>
      </c>
      <c r="P175" s="98" t="e">
        <f>+'8_MP'!#REF!*25%+'8_MP'!#REF!</f>
        <v>#REF!</v>
      </c>
      <c r="Q175" s="98" t="e">
        <f t="shared" si="19"/>
        <v>#REF!</v>
      </c>
      <c r="R175" s="339" t="e">
        <f>+'8_MP'!#REF!-'9.1 PFM_APry'!Q175</f>
        <v>#REF!</v>
      </c>
      <c r="S175" s="98" t="e">
        <f t="shared" si="20"/>
        <v>#REF!</v>
      </c>
      <c r="T175" s="98" t="e">
        <f t="shared" si="21"/>
        <v>#REF!</v>
      </c>
      <c r="U175" s="98" t="e">
        <f t="shared" si="22"/>
        <v>#REF!</v>
      </c>
      <c r="V175" s="98" t="e">
        <f t="shared" si="23"/>
        <v>#REF!</v>
      </c>
      <c r="W175" s="98" t="e">
        <f t="shared" si="24"/>
        <v>#REF!</v>
      </c>
      <c r="X175" s="98" t="e">
        <f t="shared" si="25"/>
        <v>#REF!</v>
      </c>
      <c r="Y175" s="98" t="e">
        <f t="shared" si="26"/>
        <v>#REF!</v>
      </c>
      <c r="Z175" s="339" t="e">
        <f>+'8_MP'!#REF!-'9.1 PFM_APry'!Y175</f>
        <v>#REF!</v>
      </c>
    </row>
    <row r="176" spans="1:26" ht="14.25" customHeight="1" outlineLevel="1" x14ac:dyDescent="0.35">
      <c r="A176" s="89" t="e">
        <v>#VALUE!</v>
      </c>
      <c r="B176" s="91" t="e">
        <v>#VALUE!</v>
      </c>
      <c r="C176" s="98" t="e">
        <f>+'8_MP'!#REF!+('8_MP'!#REF!*75%)</f>
        <v>#REF!</v>
      </c>
      <c r="D176" s="98" t="e">
        <f>+'8_MP'!#REF!*25%+'8_MP'!#REF!*75%</f>
        <v>#REF!</v>
      </c>
      <c r="E176" s="98" t="e">
        <f>+('8_MP'!#REF!*25%)+('8_MP'!#REF!*75%)</f>
        <v>#REF!</v>
      </c>
      <c r="F176" s="98" t="e">
        <f>+'8_MP'!#REF!*25%+'8_MP'!#REF!*75%</f>
        <v>#REF!</v>
      </c>
      <c r="G176" s="98" t="e">
        <f>+'8_MP'!#REF!*25%+'8_MP'!#REF!*75%</f>
        <v>#REF!</v>
      </c>
      <c r="H176" s="98" t="e">
        <f>+'8_MP'!#REF!*25%+'8_MP'!#REF!</f>
        <v>#REF!</v>
      </c>
      <c r="I176" s="98" t="e">
        <f t="shared" si="18"/>
        <v>#REF!</v>
      </c>
      <c r="J176" s="339"/>
      <c r="K176" s="98" t="e">
        <f>+'8_MP'!#REF!+('8_MP'!#REF!*75%)</f>
        <v>#REF!</v>
      </c>
      <c r="L176" s="98" t="e">
        <f>+'8_MP'!#REF!*25%+'8_MP'!#REF!*75%</f>
        <v>#REF!</v>
      </c>
      <c r="M176" s="98" t="e">
        <f>+'8_MP'!#REF!*25%+'8_MP'!#REF!*75%</f>
        <v>#REF!</v>
      </c>
      <c r="N176" s="98" t="e">
        <f>+'8_MP'!#REF!*25%+'8_MP'!#REF!*75%</f>
        <v>#REF!</v>
      </c>
      <c r="O176" s="98" t="e">
        <f>+'8_MP'!#REF!*25%+'8_MP'!#REF!*75%</f>
        <v>#REF!</v>
      </c>
      <c r="P176" s="98" t="e">
        <f>+'8_MP'!#REF!*25%+'8_MP'!#REF!</f>
        <v>#REF!</v>
      </c>
      <c r="Q176" s="98" t="e">
        <f t="shared" si="19"/>
        <v>#REF!</v>
      </c>
      <c r="R176" s="339" t="e">
        <f>+'8_MP'!#REF!-'9.1 PFM_APry'!Q176</f>
        <v>#REF!</v>
      </c>
      <c r="S176" s="98" t="e">
        <f t="shared" si="20"/>
        <v>#REF!</v>
      </c>
      <c r="T176" s="98" t="e">
        <f t="shared" si="21"/>
        <v>#REF!</v>
      </c>
      <c r="U176" s="98" t="e">
        <f t="shared" si="22"/>
        <v>#REF!</v>
      </c>
      <c r="V176" s="98" t="e">
        <f t="shared" si="23"/>
        <v>#REF!</v>
      </c>
      <c r="W176" s="98" t="e">
        <f t="shared" si="24"/>
        <v>#REF!</v>
      </c>
      <c r="X176" s="98" t="e">
        <f t="shared" si="25"/>
        <v>#REF!</v>
      </c>
      <c r="Y176" s="98" t="e">
        <f t="shared" si="26"/>
        <v>#REF!</v>
      </c>
      <c r="Z176" s="339" t="e">
        <f>+'8_MP'!#REF!-'9.1 PFM_APry'!Y176</f>
        <v>#REF!</v>
      </c>
    </row>
    <row r="177" spans="1:26" ht="14.25" customHeight="1" x14ac:dyDescent="0.35">
      <c r="A177" s="85" t="s">
        <v>95</v>
      </c>
      <c r="B177" s="111" t="e">
        <v>#VALUE!</v>
      </c>
      <c r="C177" s="86">
        <v>0</v>
      </c>
      <c r="D177" s="86">
        <v>0</v>
      </c>
      <c r="E177" s="86">
        <f>+('8_MP'!AR9*25%)+('8_MP'!AS9*75%)</f>
        <v>2020080</v>
      </c>
      <c r="F177" s="86">
        <v>0</v>
      </c>
      <c r="G177" s="86">
        <v>0</v>
      </c>
      <c r="H177" s="86">
        <v>0</v>
      </c>
      <c r="I177" s="86">
        <f t="shared" si="18"/>
        <v>2020080</v>
      </c>
      <c r="J177" s="339"/>
      <c r="K177" s="86" t="e">
        <f>+'8_MP'!#REF!+('8_MP'!#REF!*75%)</f>
        <v>#REF!</v>
      </c>
      <c r="L177" s="86" t="e">
        <f>+'8_MP'!#REF!*25%+'8_MP'!#REF!*75%</f>
        <v>#REF!</v>
      </c>
      <c r="M177" s="86" t="e">
        <f>+'8_MP'!#REF!*25%+'8_MP'!#REF!*75%</f>
        <v>#REF!</v>
      </c>
      <c r="N177" s="86" t="e">
        <f>+'8_MP'!#REF!*25%+'8_MP'!#REF!*75%</f>
        <v>#REF!</v>
      </c>
      <c r="O177" s="86" t="e">
        <f>+'8_MP'!#REF!*25%+'8_MP'!#REF!*75%</f>
        <v>#REF!</v>
      </c>
      <c r="P177" s="86" t="e">
        <f>+'8_MP'!#REF!*25%+'8_MP'!#REF!</f>
        <v>#REF!</v>
      </c>
      <c r="Q177" s="86" t="e">
        <f t="shared" si="19"/>
        <v>#REF!</v>
      </c>
      <c r="R177" s="339" t="e">
        <f>+'8_MP'!#REF!-'9.1 PFM_APry'!Q177</f>
        <v>#REF!</v>
      </c>
      <c r="S177" s="86" t="e">
        <f t="shared" si="20"/>
        <v>#REF!</v>
      </c>
      <c r="T177" s="86" t="e">
        <f t="shared" si="21"/>
        <v>#REF!</v>
      </c>
      <c r="U177" s="86" t="e">
        <f t="shared" si="22"/>
        <v>#REF!</v>
      </c>
      <c r="V177" s="86" t="e">
        <f t="shared" si="23"/>
        <v>#REF!</v>
      </c>
      <c r="W177" s="86" t="e">
        <f t="shared" si="24"/>
        <v>#REF!</v>
      </c>
      <c r="X177" s="86" t="e">
        <f t="shared" si="25"/>
        <v>#REF!</v>
      </c>
      <c r="Y177" s="86" t="e">
        <f t="shared" si="26"/>
        <v>#REF!</v>
      </c>
      <c r="Z177" s="339" t="e">
        <v>#VALUE!</v>
      </c>
    </row>
    <row r="178" spans="1:26" ht="14.25" customHeight="1" outlineLevel="1" x14ac:dyDescent="0.35">
      <c r="A178" s="326" t="e">
        <v>#VALUE!</v>
      </c>
      <c r="B178" s="327" t="e">
        <v>#VALUE!</v>
      </c>
      <c r="C178" s="328" t="e">
        <f>+'8_MP'!#REF!+('8_MP'!#REF!*75%)</f>
        <v>#REF!</v>
      </c>
      <c r="D178" s="328" t="e">
        <f>+'8_MP'!#REF!*25%+'8_MP'!#REF!*75%</f>
        <v>#REF!</v>
      </c>
      <c r="E178" s="328" t="e">
        <f>+('8_MP'!#REF!*25%)+('8_MP'!#REF!*75%)</f>
        <v>#REF!</v>
      </c>
      <c r="F178" s="328" t="e">
        <f>+'8_MP'!#REF!*25%+'8_MP'!#REF!*75%</f>
        <v>#REF!</v>
      </c>
      <c r="G178" s="328" t="e">
        <f>+'8_MP'!#REF!*25%+'8_MP'!#REF!*75%</f>
        <v>#REF!</v>
      </c>
      <c r="H178" s="328" t="e">
        <f>+'8_MP'!#REF!*25%+'8_MP'!#REF!</f>
        <v>#REF!</v>
      </c>
      <c r="I178" s="328" t="e">
        <f t="shared" si="18"/>
        <v>#REF!</v>
      </c>
      <c r="J178" s="339"/>
      <c r="K178" s="328" t="e">
        <f>+'8_MP'!#REF!+('8_MP'!#REF!*75%)</f>
        <v>#REF!</v>
      </c>
      <c r="L178" s="328" t="e">
        <f>+'8_MP'!#REF!*25%+'8_MP'!#REF!*75%</f>
        <v>#REF!</v>
      </c>
      <c r="M178" s="328" t="e">
        <f>+'8_MP'!#REF!*25%+'8_MP'!#REF!*75%</f>
        <v>#REF!</v>
      </c>
      <c r="N178" s="328" t="e">
        <f>+'8_MP'!#REF!*25%+'8_MP'!#REF!*75%</f>
        <v>#REF!</v>
      </c>
      <c r="O178" s="328" t="e">
        <f>+'8_MP'!#REF!*25%+'8_MP'!#REF!*75%</f>
        <v>#REF!</v>
      </c>
      <c r="P178" s="328" t="e">
        <f>+'8_MP'!#REF!*25%+'8_MP'!#REF!</f>
        <v>#REF!</v>
      </c>
      <c r="Q178" s="328" t="e">
        <f t="shared" si="19"/>
        <v>#REF!</v>
      </c>
      <c r="R178" s="339" t="e">
        <f>+'8_MP'!#REF!-'9.1 PFM_APry'!Q178</f>
        <v>#REF!</v>
      </c>
      <c r="S178" s="328" t="e">
        <f t="shared" si="20"/>
        <v>#REF!</v>
      </c>
      <c r="T178" s="328" t="e">
        <f t="shared" si="21"/>
        <v>#REF!</v>
      </c>
      <c r="U178" s="328" t="e">
        <f t="shared" si="22"/>
        <v>#REF!</v>
      </c>
      <c r="V178" s="328" t="e">
        <f t="shared" si="23"/>
        <v>#REF!</v>
      </c>
      <c r="W178" s="328" t="e">
        <f t="shared" si="24"/>
        <v>#REF!</v>
      </c>
      <c r="X178" s="328" t="e">
        <f t="shared" si="25"/>
        <v>#REF!</v>
      </c>
      <c r="Y178" s="328" t="e">
        <f t="shared" si="26"/>
        <v>#REF!</v>
      </c>
      <c r="Z178" s="339" t="e">
        <f>+'8_MP'!#REF!-'9.1 PFM_APry'!Y178</f>
        <v>#REF!</v>
      </c>
    </row>
    <row r="179" spans="1:26" ht="14.25" customHeight="1" outlineLevel="1" x14ac:dyDescent="0.35">
      <c r="A179" s="89" t="e">
        <v>#VALUE!</v>
      </c>
      <c r="B179" s="91" t="e">
        <v>#VALUE!</v>
      </c>
      <c r="C179" s="98" t="e">
        <f>+'8_MP'!#REF!+('8_MP'!#REF!*75%)</f>
        <v>#REF!</v>
      </c>
      <c r="D179" s="98" t="e">
        <f>+'8_MP'!#REF!*25%+'8_MP'!#REF!*75%</f>
        <v>#REF!</v>
      </c>
      <c r="E179" s="98" t="e">
        <f>+('8_MP'!#REF!*25%)+('8_MP'!#REF!*75%)</f>
        <v>#REF!</v>
      </c>
      <c r="F179" s="98" t="e">
        <f>+'8_MP'!#REF!*25%+'8_MP'!#REF!*75%</f>
        <v>#REF!</v>
      </c>
      <c r="G179" s="98" t="e">
        <f>+'8_MP'!#REF!*25%+'8_MP'!#REF!*75%</f>
        <v>#REF!</v>
      </c>
      <c r="H179" s="98" t="e">
        <f>+'8_MP'!#REF!*25%+'8_MP'!#REF!</f>
        <v>#REF!</v>
      </c>
      <c r="I179" s="98" t="e">
        <f t="shared" si="18"/>
        <v>#REF!</v>
      </c>
      <c r="J179" s="339"/>
      <c r="K179" s="98" t="e">
        <f>+'8_MP'!#REF!+('8_MP'!#REF!*75%)</f>
        <v>#REF!</v>
      </c>
      <c r="L179" s="98" t="e">
        <f>+'8_MP'!#REF!*25%+'8_MP'!#REF!*75%</f>
        <v>#REF!</v>
      </c>
      <c r="M179" s="98" t="e">
        <f>+'8_MP'!#REF!*25%+'8_MP'!#REF!*75%</f>
        <v>#REF!</v>
      </c>
      <c r="N179" s="98" t="e">
        <f>+'8_MP'!#REF!*25%+'8_MP'!#REF!*75%</f>
        <v>#REF!</v>
      </c>
      <c r="O179" s="98" t="e">
        <f>+'8_MP'!#REF!*25%+'8_MP'!#REF!*75%</f>
        <v>#REF!</v>
      </c>
      <c r="P179" s="98" t="e">
        <f>+'8_MP'!#REF!*25%+'8_MP'!#REF!</f>
        <v>#REF!</v>
      </c>
      <c r="Q179" s="98" t="e">
        <f t="shared" si="19"/>
        <v>#REF!</v>
      </c>
      <c r="R179" s="339" t="e">
        <f>+'8_MP'!#REF!-'9.1 PFM_APry'!Q179</f>
        <v>#REF!</v>
      </c>
      <c r="S179" s="98" t="e">
        <f t="shared" si="20"/>
        <v>#REF!</v>
      </c>
      <c r="T179" s="98" t="e">
        <f t="shared" si="21"/>
        <v>#REF!</v>
      </c>
      <c r="U179" s="98" t="e">
        <f t="shared" si="22"/>
        <v>#REF!</v>
      </c>
      <c r="V179" s="98" t="e">
        <f t="shared" si="23"/>
        <v>#REF!</v>
      </c>
      <c r="W179" s="98" t="e">
        <f t="shared" si="24"/>
        <v>#REF!</v>
      </c>
      <c r="X179" s="98" t="e">
        <f t="shared" si="25"/>
        <v>#REF!</v>
      </c>
      <c r="Y179" s="98" t="e">
        <f t="shared" si="26"/>
        <v>#REF!</v>
      </c>
      <c r="Z179" s="339" t="e">
        <f>+'8_MP'!#REF!-'9.1 PFM_APry'!Y179</f>
        <v>#REF!</v>
      </c>
    </row>
    <row r="180" spans="1:26" ht="14.25" customHeight="1" outlineLevel="1" x14ac:dyDescent="0.35">
      <c r="A180" s="89" t="e">
        <v>#VALUE!</v>
      </c>
      <c r="B180" s="91" t="e">
        <v>#VALUE!</v>
      </c>
      <c r="C180" s="98" t="e">
        <f>+'8_MP'!#REF!+('8_MP'!#REF!*75%)</f>
        <v>#REF!</v>
      </c>
      <c r="D180" s="98" t="e">
        <f>+'8_MP'!#REF!*25%+'8_MP'!#REF!*75%</f>
        <v>#REF!</v>
      </c>
      <c r="E180" s="98" t="e">
        <f>+('8_MP'!#REF!*25%)+('8_MP'!#REF!*75%)</f>
        <v>#REF!</v>
      </c>
      <c r="F180" s="98" t="e">
        <f>+'8_MP'!#REF!*25%+'8_MP'!#REF!*75%</f>
        <v>#REF!</v>
      </c>
      <c r="G180" s="98" t="e">
        <f>+'8_MP'!#REF!*25%+'8_MP'!#REF!*75%</f>
        <v>#REF!</v>
      </c>
      <c r="H180" s="98" t="e">
        <f>+'8_MP'!#REF!*25%+'8_MP'!#REF!</f>
        <v>#REF!</v>
      </c>
      <c r="I180" s="98" t="e">
        <f t="shared" si="18"/>
        <v>#REF!</v>
      </c>
      <c r="J180" s="339"/>
      <c r="K180" s="98" t="e">
        <f>+'8_MP'!#REF!+('8_MP'!#REF!*75%)</f>
        <v>#REF!</v>
      </c>
      <c r="L180" s="98" t="e">
        <f>+'8_MP'!#REF!*25%+'8_MP'!#REF!*75%</f>
        <v>#REF!</v>
      </c>
      <c r="M180" s="98" t="e">
        <f>+'8_MP'!#REF!*25%+'8_MP'!#REF!*75%</f>
        <v>#REF!</v>
      </c>
      <c r="N180" s="98" t="e">
        <f>+'8_MP'!#REF!*25%+'8_MP'!#REF!*75%</f>
        <v>#REF!</v>
      </c>
      <c r="O180" s="98" t="e">
        <f>+'8_MP'!#REF!*25%+'8_MP'!#REF!*75%</f>
        <v>#REF!</v>
      </c>
      <c r="P180" s="98" t="e">
        <f>+'8_MP'!#REF!*25%+'8_MP'!#REF!</f>
        <v>#REF!</v>
      </c>
      <c r="Q180" s="98" t="e">
        <f t="shared" si="19"/>
        <v>#REF!</v>
      </c>
      <c r="R180" s="339" t="e">
        <f>+'8_MP'!#REF!-'9.1 PFM_APry'!Q180</f>
        <v>#REF!</v>
      </c>
      <c r="S180" s="98" t="e">
        <f t="shared" si="20"/>
        <v>#REF!</v>
      </c>
      <c r="T180" s="98" t="e">
        <f t="shared" si="21"/>
        <v>#REF!</v>
      </c>
      <c r="U180" s="98" t="e">
        <f t="shared" si="22"/>
        <v>#REF!</v>
      </c>
      <c r="V180" s="98" t="e">
        <f t="shared" si="23"/>
        <v>#REF!</v>
      </c>
      <c r="W180" s="98" t="e">
        <f t="shared" si="24"/>
        <v>#REF!</v>
      </c>
      <c r="X180" s="98" t="e">
        <f t="shared" si="25"/>
        <v>#REF!</v>
      </c>
      <c r="Y180" s="98" t="e">
        <f t="shared" si="26"/>
        <v>#REF!</v>
      </c>
      <c r="Z180" s="339" t="e">
        <f>+'8_MP'!#REF!-'9.1 PFM_APry'!Y180</f>
        <v>#REF!</v>
      </c>
    </row>
    <row r="181" spans="1:26" ht="14.25" customHeight="1" outlineLevel="1" x14ac:dyDescent="0.35">
      <c r="A181" s="89" t="e">
        <v>#VALUE!</v>
      </c>
      <c r="B181" s="91" t="e">
        <v>#VALUE!</v>
      </c>
      <c r="C181" s="98" t="e">
        <f>+'8_MP'!#REF!+('8_MP'!#REF!*75%)</f>
        <v>#REF!</v>
      </c>
      <c r="D181" s="98" t="e">
        <f>+'8_MP'!#REF!*25%+'8_MP'!#REF!*75%</f>
        <v>#REF!</v>
      </c>
      <c r="E181" s="98" t="e">
        <f>+('8_MP'!#REF!*25%)+('8_MP'!#REF!*75%)</f>
        <v>#REF!</v>
      </c>
      <c r="F181" s="98" t="e">
        <f>+'8_MP'!#REF!*25%+'8_MP'!#REF!*75%</f>
        <v>#REF!</v>
      </c>
      <c r="G181" s="98" t="e">
        <f>+'8_MP'!#REF!*25%+'8_MP'!#REF!*75%</f>
        <v>#REF!</v>
      </c>
      <c r="H181" s="98" t="e">
        <f>+'8_MP'!#REF!*25%+'8_MP'!#REF!</f>
        <v>#REF!</v>
      </c>
      <c r="I181" s="98" t="e">
        <f t="shared" si="18"/>
        <v>#REF!</v>
      </c>
      <c r="J181" s="339"/>
      <c r="K181" s="98" t="e">
        <f>+'8_MP'!#REF!+('8_MP'!#REF!*75%)</f>
        <v>#REF!</v>
      </c>
      <c r="L181" s="98" t="e">
        <f>+'8_MP'!#REF!*25%+'8_MP'!#REF!*75%</f>
        <v>#REF!</v>
      </c>
      <c r="M181" s="98" t="e">
        <f>+'8_MP'!#REF!*25%+'8_MP'!#REF!*75%</f>
        <v>#REF!</v>
      </c>
      <c r="N181" s="98" t="e">
        <f>+'8_MP'!#REF!*25%+'8_MP'!#REF!*75%</f>
        <v>#REF!</v>
      </c>
      <c r="O181" s="98" t="e">
        <f>+'8_MP'!#REF!*25%+'8_MP'!#REF!*75%</f>
        <v>#REF!</v>
      </c>
      <c r="P181" s="98" t="e">
        <f>+'8_MP'!#REF!*25%+'8_MP'!#REF!</f>
        <v>#REF!</v>
      </c>
      <c r="Q181" s="98" t="e">
        <f t="shared" si="19"/>
        <v>#REF!</v>
      </c>
      <c r="R181" s="339" t="e">
        <f>+'8_MP'!#REF!-'9.1 PFM_APry'!Q181</f>
        <v>#REF!</v>
      </c>
      <c r="S181" s="98" t="e">
        <f t="shared" si="20"/>
        <v>#REF!</v>
      </c>
      <c r="T181" s="98" t="e">
        <f t="shared" si="21"/>
        <v>#REF!</v>
      </c>
      <c r="U181" s="98" t="e">
        <f t="shared" si="22"/>
        <v>#REF!</v>
      </c>
      <c r="V181" s="98" t="e">
        <f t="shared" si="23"/>
        <v>#REF!</v>
      </c>
      <c r="W181" s="98" t="e">
        <f t="shared" si="24"/>
        <v>#REF!</v>
      </c>
      <c r="X181" s="98" t="e">
        <f t="shared" si="25"/>
        <v>#REF!</v>
      </c>
      <c r="Y181" s="98" t="e">
        <f t="shared" si="26"/>
        <v>#REF!</v>
      </c>
      <c r="Z181" s="339" t="e">
        <f>+'8_MP'!#REF!-'9.1 PFM_APry'!Y181</f>
        <v>#REF!</v>
      </c>
    </row>
    <row r="182" spans="1:26" ht="14.25" customHeight="1" outlineLevel="1" x14ac:dyDescent="0.35">
      <c r="A182" s="326" t="e">
        <v>#VALUE!</v>
      </c>
      <c r="B182" s="327" t="e">
        <v>#VALUE!</v>
      </c>
      <c r="C182" s="328" t="e">
        <f>+'8_MP'!#REF!+('8_MP'!#REF!*75%)</f>
        <v>#REF!</v>
      </c>
      <c r="D182" s="328" t="e">
        <f>+'8_MP'!#REF!*25%+'8_MP'!#REF!*75%</f>
        <v>#REF!</v>
      </c>
      <c r="E182" s="328" t="e">
        <f>+('8_MP'!#REF!*25%)+('8_MP'!#REF!*75%)</f>
        <v>#REF!</v>
      </c>
      <c r="F182" s="328" t="e">
        <f>+'8_MP'!#REF!*25%+'8_MP'!#REF!*75%</f>
        <v>#REF!</v>
      </c>
      <c r="G182" s="328" t="e">
        <f>+'8_MP'!#REF!*25%+'8_MP'!#REF!*75%</f>
        <v>#REF!</v>
      </c>
      <c r="H182" s="328" t="e">
        <f>+'8_MP'!#REF!*25%+'8_MP'!#REF!</f>
        <v>#REF!</v>
      </c>
      <c r="I182" s="328" t="e">
        <f t="shared" si="18"/>
        <v>#REF!</v>
      </c>
      <c r="J182" s="339"/>
      <c r="K182" s="328" t="e">
        <f>+'8_MP'!#REF!+('8_MP'!#REF!*75%)</f>
        <v>#REF!</v>
      </c>
      <c r="L182" s="328" t="e">
        <f>+'8_MP'!#REF!*25%+'8_MP'!#REF!*75%</f>
        <v>#REF!</v>
      </c>
      <c r="M182" s="328" t="e">
        <f>+'8_MP'!#REF!*25%+'8_MP'!#REF!*75%</f>
        <v>#REF!</v>
      </c>
      <c r="N182" s="328" t="e">
        <f>+'8_MP'!#REF!*25%+'8_MP'!#REF!*75%</f>
        <v>#REF!</v>
      </c>
      <c r="O182" s="328" t="e">
        <f>+'8_MP'!#REF!*25%+'8_MP'!#REF!*75%</f>
        <v>#REF!</v>
      </c>
      <c r="P182" s="328" t="e">
        <f>+'8_MP'!#REF!*25%+'8_MP'!#REF!</f>
        <v>#REF!</v>
      </c>
      <c r="Q182" s="328" t="e">
        <f t="shared" si="19"/>
        <v>#REF!</v>
      </c>
      <c r="R182" s="339" t="e">
        <f>+'8_MP'!#REF!-'9.1 PFM_APry'!Q182</f>
        <v>#REF!</v>
      </c>
      <c r="S182" s="328" t="e">
        <f t="shared" si="20"/>
        <v>#REF!</v>
      </c>
      <c r="T182" s="328" t="e">
        <f t="shared" si="21"/>
        <v>#REF!</v>
      </c>
      <c r="U182" s="328" t="e">
        <f t="shared" si="22"/>
        <v>#REF!</v>
      </c>
      <c r="V182" s="328" t="e">
        <f t="shared" si="23"/>
        <v>#REF!</v>
      </c>
      <c r="W182" s="328" t="e">
        <f t="shared" si="24"/>
        <v>#REF!</v>
      </c>
      <c r="X182" s="328" t="e">
        <f t="shared" si="25"/>
        <v>#REF!</v>
      </c>
      <c r="Y182" s="328" t="e">
        <f t="shared" si="26"/>
        <v>#REF!</v>
      </c>
      <c r="Z182" s="339" t="e">
        <f>+'8_MP'!#REF!-'9.1 PFM_APry'!Y182</f>
        <v>#REF!</v>
      </c>
    </row>
    <row r="183" spans="1:26" ht="14.25" customHeight="1" outlineLevel="1" x14ac:dyDescent="0.35">
      <c r="A183" s="89" t="e">
        <v>#VALUE!</v>
      </c>
      <c r="B183" s="91" t="e">
        <v>#VALUE!</v>
      </c>
      <c r="C183" s="98" t="e">
        <f>+'8_MP'!#REF!+('8_MP'!#REF!*75%)</f>
        <v>#REF!</v>
      </c>
      <c r="D183" s="98" t="e">
        <f>+'8_MP'!#REF!*25%+'8_MP'!#REF!*75%</f>
        <v>#REF!</v>
      </c>
      <c r="E183" s="98" t="e">
        <f>+('8_MP'!#REF!*25%)+('8_MP'!#REF!*75%)</f>
        <v>#REF!</v>
      </c>
      <c r="F183" s="98" t="e">
        <f>+'8_MP'!#REF!*25%+'8_MP'!#REF!*75%</f>
        <v>#REF!</v>
      </c>
      <c r="G183" s="98" t="e">
        <f>+'8_MP'!#REF!*25%+'8_MP'!#REF!*75%</f>
        <v>#REF!</v>
      </c>
      <c r="H183" s="98" t="e">
        <f>+'8_MP'!#REF!*25%+'8_MP'!#REF!</f>
        <v>#REF!</v>
      </c>
      <c r="I183" s="98" t="e">
        <f t="shared" si="18"/>
        <v>#REF!</v>
      </c>
      <c r="J183" s="339"/>
      <c r="K183" s="98" t="e">
        <f>+'8_MP'!#REF!+('8_MP'!#REF!*75%)</f>
        <v>#REF!</v>
      </c>
      <c r="L183" s="98" t="e">
        <f>+'8_MP'!#REF!*25%+'8_MP'!#REF!*75%</f>
        <v>#REF!</v>
      </c>
      <c r="M183" s="98" t="e">
        <f>+'8_MP'!#REF!*25%+'8_MP'!#REF!*75%</f>
        <v>#REF!</v>
      </c>
      <c r="N183" s="98" t="e">
        <f>+'8_MP'!#REF!*25%+'8_MP'!#REF!*75%</f>
        <v>#REF!</v>
      </c>
      <c r="O183" s="98" t="e">
        <f>+'8_MP'!#REF!*25%+'8_MP'!#REF!*75%</f>
        <v>#REF!</v>
      </c>
      <c r="P183" s="98" t="e">
        <f>+'8_MP'!#REF!*25%+'8_MP'!#REF!</f>
        <v>#REF!</v>
      </c>
      <c r="Q183" s="98" t="e">
        <f t="shared" si="19"/>
        <v>#REF!</v>
      </c>
      <c r="R183" s="339" t="e">
        <f>+'8_MP'!#REF!-'9.1 PFM_APry'!Q183</f>
        <v>#REF!</v>
      </c>
      <c r="S183" s="98" t="e">
        <f t="shared" si="20"/>
        <v>#REF!</v>
      </c>
      <c r="T183" s="98" t="e">
        <f t="shared" si="21"/>
        <v>#REF!</v>
      </c>
      <c r="U183" s="98" t="e">
        <f t="shared" si="22"/>
        <v>#REF!</v>
      </c>
      <c r="V183" s="98" t="e">
        <f t="shared" si="23"/>
        <v>#REF!</v>
      </c>
      <c r="W183" s="98" t="e">
        <f t="shared" si="24"/>
        <v>#REF!</v>
      </c>
      <c r="X183" s="98" t="e">
        <f t="shared" si="25"/>
        <v>#REF!</v>
      </c>
      <c r="Y183" s="98" t="e">
        <f t="shared" si="26"/>
        <v>#REF!</v>
      </c>
      <c r="Z183" s="339" t="e">
        <f>+'8_MP'!#REF!-'9.1 PFM_APry'!Y183</f>
        <v>#REF!</v>
      </c>
    </row>
    <row r="184" spans="1:26" ht="14.25" customHeight="1" outlineLevel="1" x14ac:dyDescent="0.35">
      <c r="A184" s="89" t="e">
        <v>#VALUE!</v>
      </c>
      <c r="B184" s="91" t="e">
        <v>#VALUE!</v>
      </c>
      <c r="C184" s="98" t="e">
        <f>+'8_MP'!#REF!+('8_MP'!#REF!*75%)</f>
        <v>#REF!</v>
      </c>
      <c r="D184" s="98" t="e">
        <f>+'8_MP'!#REF!*25%+'8_MP'!#REF!*75%</f>
        <v>#REF!</v>
      </c>
      <c r="E184" s="98" t="e">
        <f>+('8_MP'!#REF!*25%)+('8_MP'!#REF!*75%)</f>
        <v>#REF!</v>
      </c>
      <c r="F184" s="98" t="e">
        <f>+'8_MP'!#REF!*25%+'8_MP'!#REF!*75%</f>
        <v>#REF!</v>
      </c>
      <c r="G184" s="98" t="e">
        <f>+'8_MP'!#REF!*25%+'8_MP'!#REF!*75%</f>
        <v>#REF!</v>
      </c>
      <c r="H184" s="98" t="e">
        <f>+'8_MP'!#REF!*25%+'8_MP'!#REF!</f>
        <v>#REF!</v>
      </c>
      <c r="I184" s="98" t="e">
        <f t="shared" si="18"/>
        <v>#REF!</v>
      </c>
      <c r="J184" s="339"/>
      <c r="K184" s="98" t="e">
        <f>+'8_MP'!#REF!+('8_MP'!#REF!*75%)</f>
        <v>#REF!</v>
      </c>
      <c r="L184" s="98" t="e">
        <f>+'8_MP'!#REF!*25%+'8_MP'!#REF!*75%</f>
        <v>#REF!</v>
      </c>
      <c r="M184" s="98" t="e">
        <f>+'8_MP'!#REF!*25%+'8_MP'!#REF!*75%</f>
        <v>#REF!</v>
      </c>
      <c r="N184" s="98" t="e">
        <f>+'8_MP'!#REF!*25%+'8_MP'!#REF!*75%</f>
        <v>#REF!</v>
      </c>
      <c r="O184" s="98" t="e">
        <f>+'8_MP'!#REF!*25%+'8_MP'!#REF!*75%</f>
        <v>#REF!</v>
      </c>
      <c r="P184" s="98" t="e">
        <f>+'8_MP'!#REF!*25%+'8_MP'!#REF!</f>
        <v>#REF!</v>
      </c>
      <c r="Q184" s="98" t="e">
        <f t="shared" si="19"/>
        <v>#REF!</v>
      </c>
      <c r="R184" s="339" t="e">
        <f>+'8_MP'!#REF!-'9.1 PFM_APry'!Q184</f>
        <v>#REF!</v>
      </c>
      <c r="S184" s="98" t="e">
        <f t="shared" si="20"/>
        <v>#REF!</v>
      </c>
      <c r="T184" s="98" t="e">
        <f t="shared" si="21"/>
        <v>#REF!</v>
      </c>
      <c r="U184" s="98" t="e">
        <f t="shared" si="22"/>
        <v>#REF!</v>
      </c>
      <c r="V184" s="98" t="e">
        <f t="shared" si="23"/>
        <v>#REF!</v>
      </c>
      <c r="W184" s="98" t="e">
        <f t="shared" si="24"/>
        <v>#REF!</v>
      </c>
      <c r="X184" s="98" t="e">
        <f t="shared" si="25"/>
        <v>#REF!</v>
      </c>
      <c r="Y184" s="98" t="e">
        <f t="shared" si="26"/>
        <v>#REF!</v>
      </c>
      <c r="Z184" s="339" t="e">
        <f>+'8_MP'!#REF!-'9.1 PFM_APry'!Y184</f>
        <v>#REF!</v>
      </c>
    </row>
    <row r="185" spans="1:26" ht="14.25" customHeight="1" outlineLevel="1" x14ac:dyDescent="0.35">
      <c r="A185" s="89" t="e">
        <v>#VALUE!</v>
      </c>
      <c r="B185" s="91" t="e">
        <v>#VALUE!</v>
      </c>
      <c r="C185" s="98" t="e">
        <f>+'8_MP'!#REF!+('8_MP'!#REF!*75%)</f>
        <v>#REF!</v>
      </c>
      <c r="D185" s="98" t="e">
        <f>+'8_MP'!#REF!*25%+'8_MP'!#REF!*75%</f>
        <v>#REF!</v>
      </c>
      <c r="E185" s="98" t="e">
        <f>+('8_MP'!#REF!*25%)+('8_MP'!#REF!*75%)</f>
        <v>#REF!</v>
      </c>
      <c r="F185" s="98" t="e">
        <f>+'8_MP'!#REF!*25%+'8_MP'!#REF!*75%</f>
        <v>#REF!</v>
      </c>
      <c r="G185" s="98" t="e">
        <f>+'8_MP'!#REF!*25%+'8_MP'!#REF!*75%</f>
        <v>#REF!</v>
      </c>
      <c r="H185" s="98" t="e">
        <f>+'8_MP'!#REF!*25%+'8_MP'!#REF!</f>
        <v>#REF!</v>
      </c>
      <c r="I185" s="98" t="e">
        <f t="shared" si="18"/>
        <v>#REF!</v>
      </c>
      <c r="J185" s="339"/>
      <c r="K185" s="98" t="e">
        <f>+'8_MP'!#REF!+('8_MP'!#REF!*75%)</f>
        <v>#REF!</v>
      </c>
      <c r="L185" s="98" t="e">
        <f>+'8_MP'!#REF!*25%+'8_MP'!#REF!*75%</f>
        <v>#REF!</v>
      </c>
      <c r="M185" s="98" t="e">
        <f>+'8_MP'!#REF!*25%+'8_MP'!#REF!*75%</f>
        <v>#REF!</v>
      </c>
      <c r="N185" s="98" t="e">
        <f>+'8_MP'!#REF!*25%+'8_MP'!#REF!*75%</f>
        <v>#REF!</v>
      </c>
      <c r="O185" s="98" t="e">
        <f>+'8_MP'!#REF!*25%+'8_MP'!#REF!*75%</f>
        <v>#REF!</v>
      </c>
      <c r="P185" s="98" t="e">
        <f>+'8_MP'!#REF!*25%+'8_MP'!#REF!</f>
        <v>#REF!</v>
      </c>
      <c r="Q185" s="98" t="e">
        <f t="shared" si="19"/>
        <v>#REF!</v>
      </c>
      <c r="R185" s="339" t="e">
        <f>+'8_MP'!#REF!-'9.1 PFM_APry'!Q185</f>
        <v>#REF!</v>
      </c>
      <c r="S185" s="98" t="e">
        <f t="shared" si="20"/>
        <v>#REF!</v>
      </c>
      <c r="T185" s="98" t="e">
        <f t="shared" si="21"/>
        <v>#REF!</v>
      </c>
      <c r="U185" s="98" t="e">
        <f t="shared" si="22"/>
        <v>#REF!</v>
      </c>
      <c r="V185" s="98" t="e">
        <f t="shared" si="23"/>
        <v>#REF!</v>
      </c>
      <c r="W185" s="98" t="e">
        <f t="shared" si="24"/>
        <v>#REF!</v>
      </c>
      <c r="X185" s="98" t="e">
        <f t="shared" si="25"/>
        <v>#REF!</v>
      </c>
      <c r="Y185" s="98" t="e">
        <f t="shared" si="26"/>
        <v>#REF!</v>
      </c>
      <c r="Z185" s="339" t="e">
        <f>+'8_MP'!#REF!-'9.1 PFM_APry'!Y185</f>
        <v>#REF!</v>
      </c>
    </row>
    <row r="186" spans="1:26" ht="14.25" customHeight="1" outlineLevel="1" x14ac:dyDescent="0.35">
      <c r="A186" s="326" t="e">
        <v>#VALUE!</v>
      </c>
      <c r="B186" s="327" t="e">
        <v>#VALUE!</v>
      </c>
      <c r="C186" s="328" t="e">
        <f>+'8_MP'!#REF!+('8_MP'!#REF!*75%)</f>
        <v>#REF!</v>
      </c>
      <c r="D186" s="328" t="e">
        <f>+'8_MP'!#REF!*25%+'8_MP'!#REF!*75%</f>
        <v>#REF!</v>
      </c>
      <c r="E186" s="328" t="e">
        <f>+('8_MP'!#REF!*25%)+('8_MP'!#REF!*75%)</f>
        <v>#REF!</v>
      </c>
      <c r="F186" s="328" t="e">
        <f>+'8_MP'!#REF!*25%+'8_MP'!#REF!*75%</f>
        <v>#REF!</v>
      </c>
      <c r="G186" s="328" t="e">
        <f>+'8_MP'!#REF!*25%+'8_MP'!#REF!*75%</f>
        <v>#REF!</v>
      </c>
      <c r="H186" s="328" t="e">
        <f>+'8_MP'!#REF!*25%+'8_MP'!#REF!</f>
        <v>#REF!</v>
      </c>
      <c r="I186" s="328" t="e">
        <f t="shared" si="18"/>
        <v>#REF!</v>
      </c>
      <c r="J186" s="339"/>
      <c r="K186" s="328" t="e">
        <f>+'8_MP'!#REF!+('8_MP'!#REF!*75%)</f>
        <v>#REF!</v>
      </c>
      <c r="L186" s="328" t="e">
        <f>+'8_MP'!#REF!*25%+'8_MP'!#REF!*75%</f>
        <v>#REF!</v>
      </c>
      <c r="M186" s="328" t="e">
        <f>+'8_MP'!#REF!*25%+'8_MP'!#REF!*75%</f>
        <v>#REF!</v>
      </c>
      <c r="N186" s="328" t="e">
        <f>+'8_MP'!#REF!*25%+'8_MP'!#REF!*75%</f>
        <v>#REF!</v>
      </c>
      <c r="O186" s="328" t="e">
        <f>+'8_MP'!#REF!*25%+'8_MP'!#REF!*75%</f>
        <v>#REF!</v>
      </c>
      <c r="P186" s="328" t="e">
        <f>+'8_MP'!#REF!*25%+'8_MP'!#REF!</f>
        <v>#REF!</v>
      </c>
      <c r="Q186" s="328" t="e">
        <f t="shared" si="19"/>
        <v>#REF!</v>
      </c>
      <c r="R186" s="339" t="e">
        <f>+'8_MP'!#REF!-'9.1 PFM_APry'!Q186</f>
        <v>#REF!</v>
      </c>
      <c r="S186" s="328" t="e">
        <f t="shared" si="20"/>
        <v>#REF!</v>
      </c>
      <c r="T186" s="328" t="e">
        <f t="shared" si="21"/>
        <v>#REF!</v>
      </c>
      <c r="U186" s="328" t="e">
        <f t="shared" si="22"/>
        <v>#REF!</v>
      </c>
      <c r="V186" s="328" t="e">
        <f t="shared" si="23"/>
        <v>#REF!</v>
      </c>
      <c r="W186" s="328" t="e">
        <f t="shared" si="24"/>
        <v>#REF!</v>
      </c>
      <c r="X186" s="328" t="e">
        <f t="shared" si="25"/>
        <v>#REF!</v>
      </c>
      <c r="Y186" s="328" t="e">
        <f t="shared" si="26"/>
        <v>#REF!</v>
      </c>
      <c r="Z186" s="339" t="e">
        <f>+'8_MP'!#REF!-'9.1 PFM_APry'!Y186</f>
        <v>#REF!</v>
      </c>
    </row>
    <row r="187" spans="1:26" ht="14.25" customHeight="1" outlineLevel="1" x14ac:dyDescent="0.35">
      <c r="A187" s="89" t="e">
        <v>#VALUE!</v>
      </c>
      <c r="B187" s="91" t="e">
        <v>#VALUE!</v>
      </c>
      <c r="C187" s="98" t="e">
        <f>+'8_MP'!#REF!+('8_MP'!#REF!*75%)</f>
        <v>#REF!</v>
      </c>
      <c r="D187" s="98" t="e">
        <f>+'8_MP'!#REF!*25%+'8_MP'!#REF!*75%</f>
        <v>#REF!</v>
      </c>
      <c r="E187" s="98" t="e">
        <f>+('8_MP'!#REF!*25%)+('8_MP'!#REF!*75%)</f>
        <v>#REF!</v>
      </c>
      <c r="F187" s="98" t="e">
        <f>+'8_MP'!#REF!*25%+'8_MP'!#REF!*75%</f>
        <v>#REF!</v>
      </c>
      <c r="G187" s="98" t="e">
        <f>+'8_MP'!#REF!*25%+'8_MP'!#REF!*75%</f>
        <v>#REF!</v>
      </c>
      <c r="H187" s="98" t="e">
        <f>+'8_MP'!#REF!*25%+'8_MP'!#REF!</f>
        <v>#REF!</v>
      </c>
      <c r="I187" s="98" t="e">
        <f t="shared" si="18"/>
        <v>#REF!</v>
      </c>
      <c r="J187" s="339"/>
      <c r="K187" s="98" t="e">
        <f>+'8_MP'!#REF!+('8_MP'!#REF!*75%)</f>
        <v>#REF!</v>
      </c>
      <c r="L187" s="98" t="e">
        <f>+'8_MP'!#REF!*25%+'8_MP'!#REF!*75%</f>
        <v>#REF!</v>
      </c>
      <c r="M187" s="98" t="e">
        <f>+'8_MP'!#REF!*25%+'8_MP'!#REF!*75%</f>
        <v>#REF!</v>
      </c>
      <c r="N187" s="98" t="e">
        <f>+'8_MP'!#REF!*25%+'8_MP'!#REF!*75%</f>
        <v>#REF!</v>
      </c>
      <c r="O187" s="98" t="e">
        <f>+'8_MP'!#REF!*25%+'8_MP'!#REF!*75%</f>
        <v>#REF!</v>
      </c>
      <c r="P187" s="98" t="e">
        <f>+'8_MP'!#REF!*25%+'8_MP'!#REF!</f>
        <v>#REF!</v>
      </c>
      <c r="Q187" s="98" t="e">
        <f t="shared" si="19"/>
        <v>#REF!</v>
      </c>
      <c r="R187" s="339" t="e">
        <f>+'8_MP'!#REF!-'9.1 PFM_APry'!Q187</f>
        <v>#REF!</v>
      </c>
      <c r="S187" s="98" t="e">
        <f t="shared" si="20"/>
        <v>#REF!</v>
      </c>
      <c r="T187" s="98" t="e">
        <f t="shared" si="21"/>
        <v>#REF!</v>
      </c>
      <c r="U187" s="98" t="e">
        <f t="shared" si="22"/>
        <v>#REF!</v>
      </c>
      <c r="V187" s="98" t="e">
        <f t="shared" si="23"/>
        <v>#REF!</v>
      </c>
      <c r="W187" s="98" t="e">
        <f t="shared" si="24"/>
        <v>#REF!</v>
      </c>
      <c r="X187" s="98" t="e">
        <f t="shared" si="25"/>
        <v>#REF!</v>
      </c>
      <c r="Y187" s="98" t="e">
        <f t="shared" si="26"/>
        <v>#REF!</v>
      </c>
      <c r="Z187" s="339" t="e">
        <f>+'8_MP'!#REF!-'9.1 PFM_APry'!Y187</f>
        <v>#REF!</v>
      </c>
    </row>
    <row r="188" spans="1:26" ht="14.25" customHeight="1" outlineLevel="1" x14ac:dyDescent="0.35">
      <c r="A188" s="89" t="e">
        <v>#VALUE!</v>
      </c>
      <c r="B188" s="91" t="e">
        <v>#VALUE!</v>
      </c>
      <c r="C188" s="98" t="e">
        <f>+'8_MP'!#REF!+('8_MP'!#REF!*75%)</f>
        <v>#REF!</v>
      </c>
      <c r="D188" s="98" t="e">
        <f>+'8_MP'!#REF!*25%+'8_MP'!#REF!*75%</f>
        <v>#REF!</v>
      </c>
      <c r="E188" s="98" t="e">
        <f>+('8_MP'!#REF!*25%)+('8_MP'!#REF!*75%)</f>
        <v>#REF!</v>
      </c>
      <c r="F188" s="98" t="e">
        <f>+'8_MP'!#REF!*25%+'8_MP'!#REF!*75%</f>
        <v>#REF!</v>
      </c>
      <c r="G188" s="98" t="e">
        <f>+'8_MP'!#REF!*25%+'8_MP'!#REF!*75%</f>
        <v>#REF!</v>
      </c>
      <c r="H188" s="98" t="e">
        <f>+'8_MP'!#REF!*25%+'8_MP'!#REF!</f>
        <v>#REF!</v>
      </c>
      <c r="I188" s="98" t="e">
        <f t="shared" si="18"/>
        <v>#REF!</v>
      </c>
      <c r="J188" s="339"/>
      <c r="K188" s="98" t="e">
        <f>+'8_MP'!#REF!+('8_MP'!#REF!*75%)</f>
        <v>#REF!</v>
      </c>
      <c r="L188" s="98" t="e">
        <f>+'8_MP'!#REF!*25%+'8_MP'!#REF!*75%</f>
        <v>#REF!</v>
      </c>
      <c r="M188" s="98" t="e">
        <f>+'8_MP'!#REF!*25%+'8_MP'!#REF!*75%</f>
        <v>#REF!</v>
      </c>
      <c r="N188" s="98" t="e">
        <f>+'8_MP'!#REF!*25%+'8_MP'!#REF!*75%</f>
        <v>#REF!</v>
      </c>
      <c r="O188" s="98" t="e">
        <f>+'8_MP'!#REF!*25%+'8_MP'!#REF!*75%</f>
        <v>#REF!</v>
      </c>
      <c r="P188" s="98" t="e">
        <f>+'8_MP'!#REF!*25%+'8_MP'!#REF!</f>
        <v>#REF!</v>
      </c>
      <c r="Q188" s="98" t="e">
        <f t="shared" si="19"/>
        <v>#REF!</v>
      </c>
      <c r="R188" s="339" t="e">
        <f>+'8_MP'!#REF!-'9.1 PFM_APry'!Q188</f>
        <v>#REF!</v>
      </c>
      <c r="S188" s="98" t="e">
        <f t="shared" si="20"/>
        <v>#REF!</v>
      </c>
      <c r="T188" s="98" t="e">
        <f t="shared" si="21"/>
        <v>#REF!</v>
      </c>
      <c r="U188" s="98" t="e">
        <f t="shared" si="22"/>
        <v>#REF!</v>
      </c>
      <c r="V188" s="98" t="e">
        <f t="shared" si="23"/>
        <v>#REF!</v>
      </c>
      <c r="W188" s="98" t="e">
        <f t="shared" si="24"/>
        <v>#REF!</v>
      </c>
      <c r="X188" s="98" t="e">
        <f t="shared" si="25"/>
        <v>#REF!</v>
      </c>
      <c r="Y188" s="98" t="e">
        <f t="shared" si="26"/>
        <v>#REF!</v>
      </c>
      <c r="Z188" s="339" t="e">
        <f>+'8_MP'!#REF!-'9.1 PFM_APry'!Y188</f>
        <v>#REF!</v>
      </c>
    </row>
    <row r="189" spans="1:26" ht="14.25" customHeight="1" outlineLevel="1" x14ac:dyDescent="0.35">
      <c r="A189" s="89" t="e">
        <v>#VALUE!</v>
      </c>
      <c r="B189" s="91" t="e">
        <v>#VALUE!</v>
      </c>
      <c r="C189" s="98" t="e">
        <f>+'8_MP'!#REF!+('8_MP'!#REF!*75%)</f>
        <v>#REF!</v>
      </c>
      <c r="D189" s="98" t="e">
        <f>+'8_MP'!#REF!*25%+'8_MP'!#REF!*75%</f>
        <v>#REF!</v>
      </c>
      <c r="E189" s="98" t="e">
        <f>+('8_MP'!#REF!*25%)+('8_MP'!#REF!*75%)</f>
        <v>#REF!</v>
      </c>
      <c r="F189" s="98" t="e">
        <f>+'8_MP'!#REF!*25%+'8_MP'!#REF!*75%</f>
        <v>#REF!</v>
      </c>
      <c r="G189" s="98" t="e">
        <f>+'8_MP'!#REF!*25%+'8_MP'!#REF!*75%</f>
        <v>#REF!</v>
      </c>
      <c r="H189" s="98" t="e">
        <f>+'8_MP'!#REF!*25%+'8_MP'!#REF!</f>
        <v>#REF!</v>
      </c>
      <c r="I189" s="98" t="e">
        <f t="shared" si="18"/>
        <v>#REF!</v>
      </c>
      <c r="J189" s="339"/>
      <c r="K189" s="98" t="e">
        <f>+'8_MP'!#REF!+('8_MP'!#REF!*75%)</f>
        <v>#REF!</v>
      </c>
      <c r="L189" s="98" t="e">
        <f>+'8_MP'!#REF!*25%+'8_MP'!#REF!*75%</f>
        <v>#REF!</v>
      </c>
      <c r="M189" s="98" t="e">
        <f>+'8_MP'!#REF!*25%+'8_MP'!#REF!*75%</f>
        <v>#REF!</v>
      </c>
      <c r="N189" s="98" t="e">
        <f>+'8_MP'!#REF!*25%+'8_MP'!#REF!*75%</f>
        <v>#REF!</v>
      </c>
      <c r="O189" s="98" t="e">
        <f>+'8_MP'!#REF!*25%+'8_MP'!#REF!*75%</f>
        <v>#REF!</v>
      </c>
      <c r="P189" s="98" t="e">
        <f>+'8_MP'!#REF!*25%+'8_MP'!#REF!</f>
        <v>#REF!</v>
      </c>
      <c r="Q189" s="98" t="e">
        <f t="shared" si="19"/>
        <v>#REF!</v>
      </c>
      <c r="R189" s="339" t="e">
        <f>+'8_MP'!#REF!-'9.1 PFM_APry'!Q189</f>
        <v>#REF!</v>
      </c>
      <c r="S189" s="98" t="e">
        <f t="shared" si="20"/>
        <v>#REF!</v>
      </c>
      <c r="T189" s="98" t="e">
        <f t="shared" si="21"/>
        <v>#REF!</v>
      </c>
      <c r="U189" s="98" t="e">
        <f t="shared" si="22"/>
        <v>#REF!</v>
      </c>
      <c r="V189" s="98" t="e">
        <f t="shared" si="23"/>
        <v>#REF!</v>
      </c>
      <c r="W189" s="98" t="e">
        <f t="shared" si="24"/>
        <v>#REF!</v>
      </c>
      <c r="X189" s="98" t="e">
        <f t="shared" si="25"/>
        <v>#REF!</v>
      </c>
      <c r="Y189" s="98" t="e">
        <f t="shared" si="26"/>
        <v>#REF!</v>
      </c>
      <c r="Z189" s="339" t="e">
        <f>+'8_MP'!#REF!-'9.1 PFM_APry'!Y189</f>
        <v>#REF!</v>
      </c>
    </row>
    <row r="190" spans="1:26" ht="14.25" customHeight="1" outlineLevel="1" x14ac:dyDescent="0.35">
      <c r="A190" s="326" t="e">
        <v>#VALUE!</v>
      </c>
      <c r="B190" s="327" t="e">
        <v>#VALUE!</v>
      </c>
      <c r="C190" s="328" t="e">
        <f>+'8_MP'!#REF!+('8_MP'!#REF!*75%)</f>
        <v>#REF!</v>
      </c>
      <c r="D190" s="328" t="e">
        <f>+'8_MP'!#REF!*25%+'8_MP'!#REF!*75%</f>
        <v>#REF!</v>
      </c>
      <c r="E190" s="328" t="e">
        <f>+('8_MP'!#REF!*25%)+('8_MP'!#REF!*75%)</f>
        <v>#REF!</v>
      </c>
      <c r="F190" s="328" t="e">
        <f>+'8_MP'!#REF!*25%+'8_MP'!#REF!*75%</f>
        <v>#REF!</v>
      </c>
      <c r="G190" s="328" t="e">
        <f>+'8_MP'!#REF!*25%+'8_MP'!#REF!*75%</f>
        <v>#REF!</v>
      </c>
      <c r="H190" s="328" t="e">
        <f>+'8_MP'!#REF!*25%+'8_MP'!#REF!</f>
        <v>#REF!</v>
      </c>
      <c r="I190" s="328" t="e">
        <f t="shared" si="18"/>
        <v>#REF!</v>
      </c>
      <c r="J190" s="339"/>
      <c r="K190" s="328" t="e">
        <f>+'8_MP'!#REF!+('8_MP'!#REF!*75%)</f>
        <v>#REF!</v>
      </c>
      <c r="L190" s="328" t="e">
        <f>+'8_MP'!#REF!*25%+'8_MP'!#REF!*75%</f>
        <v>#REF!</v>
      </c>
      <c r="M190" s="328" t="e">
        <f>+'8_MP'!#REF!*25%+'8_MP'!#REF!*75%</f>
        <v>#REF!</v>
      </c>
      <c r="N190" s="328" t="e">
        <f>+'8_MP'!#REF!*25%+'8_MP'!#REF!*75%</f>
        <v>#REF!</v>
      </c>
      <c r="O190" s="328" t="e">
        <f>+'8_MP'!#REF!*25%+'8_MP'!#REF!*75%</f>
        <v>#REF!</v>
      </c>
      <c r="P190" s="328" t="e">
        <f>+'8_MP'!#REF!*25%+'8_MP'!#REF!</f>
        <v>#REF!</v>
      </c>
      <c r="Q190" s="328" t="e">
        <f t="shared" si="19"/>
        <v>#REF!</v>
      </c>
      <c r="R190" s="339" t="e">
        <f>+'8_MP'!#REF!-'9.1 PFM_APry'!Q190</f>
        <v>#REF!</v>
      </c>
      <c r="S190" s="328" t="e">
        <f t="shared" si="20"/>
        <v>#REF!</v>
      </c>
      <c r="T190" s="328" t="e">
        <f t="shared" si="21"/>
        <v>#REF!</v>
      </c>
      <c r="U190" s="328" t="e">
        <f t="shared" si="22"/>
        <v>#REF!</v>
      </c>
      <c r="V190" s="328" t="e">
        <f t="shared" si="23"/>
        <v>#REF!</v>
      </c>
      <c r="W190" s="328" t="e">
        <f t="shared" si="24"/>
        <v>#REF!</v>
      </c>
      <c r="X190" s="328" t="e">
        <f t="shared" si="25"/>
        <v>#REF!</v>
      </c>
      <c r="Y190" s="328" t="e">
        <f t="shared" si="26"/>
        <v>#REF!</v>
      </c>
      <c r="Z190" s="339" t="e">
        <f>+'8_MP'!#REF!-'9.1 PFM_APry'!Y190</f>
        <v>#REF!</v>
      </c>
    </row>
    <row r="191" spans="1:26" ht="14.25" customHeight="1" outlineLevel="1" x14ac:dyDescent="0.35">
      <c r="A191" s="89" t="e">
        <v>#VALUE!</v>
      </c>
      <c r="B191" s="91" t="e">
        <v>#VALUE!</v>
      </c>
      <c r="C191" s="98" t="e">
        <f>+'8_MP'!#REF!+('8_MP'!#REF!*75%)</f>
        <v>#REF!</v>
      </c>
      <c r="D191" s="98" t="e">
        <f>+'8_MP'!#REF!*25%+'8_MP'!#REF!*75%</f>
        <v>#REF!</v>
      </c>
      <c r="E191" s="98" t="e">
        <f>+('8_MP'!#REF!*25%)+('8_MP'!#REF!*75%)</f>
        <v>#REF!</v>
      </c>
      <c r="F191" s="98" t="e">
        <f>+'8_MP'!#REF!*25%+'8_MP'!#REF!*75%</f>
        <v>#REF!</v>
      </c>
      <c r="G191" s="98" t="e">
        <f>+'8_MP'!#REF!*25%+'8_MP'!#REF!*75%</f>
        <v>#REF!</v>
      </c>
      <c r="H191" s="98" t="e">
        <f>+'8_MP'!#REF!*25%+'8_MP'!#REF!</f>
        <v>#REF!</v>
      </c>
      <c r="I191" s="98" t="e">
        <f t="shared" si="18"/>
        <v>#REF!</v>
      </c>
      <c r="J191" s="339"/>
      <c r="K191" s="98" t="e">
        <f>+'8_MP'!#REF!+('8_MP'!#REF!*75%)</f>
        <v>#REF!</v>
      </c>
      <c r="L191" s="98" t="e">
        <f>+'8_MP'!#REF!*25%+'8_MP'!#REF!*75%</f>
        <v>#REF!</v>
      </c>
      <c r="M191" s="98" t="e">
        <f>+'8_MP'!#REF!*25%+'8_MP'!#REF!*75%</f>
        <v>#REF!</v>
      </c>
      <c r="N191" s="98" t="e">
        <f>+'8_MP'!#REF!*25%+'8_MP'!#REF!*75%</f>
        <v>#REF!</v>
      </c>
      <c r="O191" s="98" t="e">
        <f>+'8_MP'!#REF!*25%+'8_MP'!#REF!*75%</f>
        <v>#REF!</v>
      </c>
      <c r="P191" s="98" t="e">
        <f>+'8_MP'!#REF!*25%+'8_MP'!#REF!</f>
        <v>#REF!</v>
      </c>
      <c r="Q191" s="98" t="e">
        <f t="shared" si="19"/>
        <v>#REF!</v>
      </c>
      <c r="R191" s="339" t="e">
        <f>+'8_MP'!#REF!-'9.1 PFM_APry'!Q191</f>
        <v>#REF!</v>
      </c>
      <c r="S191" s="98" t="e">
        <f t="shared" si="20"/>
        <v>#REF!</v>
      </c>
      <c r="T191" s="98" t="e">
        <f t="shared" si="21"/>
        <v>#REF!</v>
      </c>
      <c r="U191" s="98" t="e">
        <f t="shared" si="22"/>
        <v>#REF!</v>
      </c>
      <c r="V191" s="98" t="e">
        <f t="shared" si="23"/>
        <v>#REF!</v>
      </c>
      <c r="W191" s="98" t="e">
        <f t="shared" si="24"/>
        <v>#REF!</v>
      </c>
      <c r="X191" s="98" t="e">
        <f t="shared" si="25"/>
        <v>#REF!</v>
      </c>
      <c r="Y191" s="98" t="e">
        <f t="shared" si="26"/>
        <v>#REF!</v>
      </c>
      <c r="Z191" s="339" t="e">
        <f>+'8_MP'!#REF!-'9.1 PFM_APry'!Y191</f>
        <v>#REF!</v>
      </c>
    </row>
    <row r="192" spans="1:26" ht="14.25" customHeight="1" outlineLevel="1" x14ac:dyDescent="0.35">
      <c r="A192" s="89" t="e">
        <v>#VALUE!</v>
      </c>
      <c r="B192" s="91" t="e">
        <v>#VALUE!</v>
      </c>
      <c r="C192" s="98" t="e">
        <f>+'8_MP'!#REF!+('8_MP'!#REF!*75%)</f>
        <v>#REF!</v>
      </c>
      <c r="D192" s="98" t="e">
        <f>+'8_MP'!#REF!*25%+'8_MP'!#REF!*75%</f>
        <v>#REF!</v>
      </c>
      <c r="E192" s="98" t="e">
        <f>+('8_MP'!#REF!*25%)+('8_MP'!#REF!*75%)</f>
        <v>#REF!</v>
      </c>
      <c r="F192" s="98" t="e">
        <f>+'8_MP'!#REF!*25%+'8_MP'!#REF!*75%</f>
        <v>#REF!</v>
      </c>
      <c r="G192" s="98" t="e">
        <f>+'8_MP'!#REF!*25%+'8_MP'!#REF!*75%</f>
        <v>#REF!</v>
      </c>
      <c r="H192" s="98" t="e">
        <f>+'8_MP'!#REF!*25%+'8_MP'!#REF!</f>
        <v>#REF!</v>
      </c>
      <c r="I192" s="98" t="e">
        <f t="shared" si="18"/>
        <v>#REF!</v>
      </c>
      <c r="J192" s="339"/>
      <c r="K192" s="98" t="e">
        <f>+'8_MP'!#REF!+('8_MP'!#REF!*75%)</f>
        <v>#REF!</v>
      </c>
      <c r="L192" s="98" t="e">
        <f>+'8_MP'!#REF!*25%+'8_MP'!#REF!*75%</f>
        <v>#REF!</v>
      </c>
      <c r="M192" s="98" t="e">
        <f>+'8_MP'!#REF!*25%+'8_MP'!#REF!*75%</f>
        <v>#REF!</v>
      </c>
      <c r="N192" s="98" t="e">
        <f>+'8_MP'!#REF!*25%+'8_MP'!#REF!*75%</f>
        <v>#REF!</v>
      </c>
      <c r="O192" s="98" t="e">
        <f>+'8_MP'!#REF!*25%+'8_MP'!#REF!*75%</f>
        <v>#REF!</v>
      </c>
      <c r="P192" s="98" t="e">
        <f>+'8_MP'!#REF!*25%+'8_MP'!#REF!</f>
        <v>#REF!</v>
      </c>
      <c r="Q192" s="98" t="e">
        <f t="shared" si="19"/>
        <v>#REF!</v>
      </c>
      <c r="R192" s="339" t="e">
        <f>+'8_MP'!#REF!-'9.1 PFM_APry'!Q192</f>
        <v>#REF!</v>
      </c>
      <c r="S192" s="98" t="e">
        <f t="shared" si="20"/>
        <v>#REF!</v>
      </c>
      <c r="T192" s="98" t="e">
        <f t="shared" si="21"/>
        <v>#REF!</v>
      </c>
      <c r="U192" s="98" t="e">
        <f t="shared" si="22"/>
        <v>#REF!</v>
      </c>
      <c r="V192" s="98" t="e">
        <f t="shared" si="23"/>
        <v>#REF!</v>
      </c>
      <c r="W192" s="98" t="e">
        <f t="shared" si="24"/>
        <v>#REF!</v>
      </c>
      <c r="X192" s="98" t="e">
        <f t="shared" si="25"/>
        <v>#REF!</v>
      </c>
      <c r="Y192" s="98" t="e">
        <f t="shared" si="26"/>
        <v>#REF!</v>
      </c>
      <c r="Z192" s="339" t="e">
        <f>+'8_MP'!#REF!-'9.1 PFM_APry'!Y192</f>
        <v>#REF!</v>
      </c>
    </row>
    <row r="193" spans="1:26" ht="14.25" customHeight="1" outlineLevel="1" x14ac:dyDescent="0.35">
      <c r="A193" s="89" t="e">
        <v>#VALUE!</v>
      </c>
      <c r="B193" s="91" t="e">
        <v>#VALUE!</v>
      </c>
      <c r="C193" s="98" t="e">
        <f>+'8_MP'!#REF!+('8_MP'!#REF!*75%)</f>
        <v>#REF!</v>
      </c>
      <c r="D193" s="98" t="e">
        <f>+'8_MP'!#REF!*25%+'8_MP'!#REF!*75%</f>
        <v>#REF!</v>
      </c>
      <c r="E193" s="98" t="e">
        <f>+('8_MP'!#REF!*25%)+('8_MP'!#REF!*75%)</f>
        <v>#REF!</v>
      </c>
      <c r="F193" s="98" t="e">
        <f>+'8_MP'!#REF!*25%+'8_MP'!#REF!*75%</f>
        <v>#REF!</v>
      </c>
      <c r="G193" s="98" t="e">
        <f>+'8_MP'!#REF!*25%+'8_MP'!#REF!*75%</f>
        <v>#REF!</v>
      </c>
      <c r="H193" s="98" t="e">
        <f>+'8_MP'!#REF!*25%+'8_MP'!#REF!</f>
        <v>#REF!</v>
      </c>
      <c r="I193" s="98" t="e">
        <f t="shared" si="18"/>
        <v>#REF!</v>
      </c>
      <c r="J193" s="339"/>
      <c r="K193" s="98" t="e">
        <f>+'8_MP'!#REF!+('8_MP'!#REF!*75%)</f>
        <v>#REF!</v>
      </c>
      <c r="L193" s="98" t="e">
        <f>+'8_MP'!#REF!*25%+'8_MP'!#REF!*75%</f>
        <v>#REF!</v>
      </c>
      <c r="M193" s="98" t="e">
        <f>+'8_MP'!#REF!*25%+'8_MP'!#REF!*75%</f>
        <v>#REF!</v>
      </c>
      <c r="N193" s="98" t="e">
        <f>+'8_MP'!#REF!*25%+'8_MP'!#REF!*75%</f>
        <v>#REF!</v>
      </c>
      <c r="O193" s="98" t="e">
        <f>+'8_MP'!#REF!*25%+'8_MP'!#REF!*75%</f>
        <v>#REF!</v>
      </c>
      <c r="P193" s="98" t="e">
        <f>+'8_MP'!#REF!*25%+'8_MP'!#REF!</f>
        <v>#REF!</v>
      </c>
      <c r="Q193" s="98" t="e">
        <f t="shared" si="19"/>
        <v>#REF!</v>
      </c>
      <c r="R193" s="339" t="e">
        <f>+'8_MP'!#REF!-'9.1 PFM_APry'!Q193</f>
        <v>#REF!</v>
      </c>
      <c r="S193" s="98" t="e">
        <f t="shared" si="20"/>
        <v>#REF!</v>
      </c>
      <c r="T193" s="98" t="e">
        <f t="shared" si="21"/>
        <v>#REF!</v>
      </c>
      <c r="U193" s="98" t="e">
        <f t="shared" si="22"/>
        <v>#REF!</v>
      </c>
      <c r="V193" s="98" t="e">
        <f t="shared" si="23"/>
        <v>#REF!</v>
      </c>
      <c r="W193" s="98" t="e">
        <f t="shared" si="24"/>
        <v>#REF!</v>
      </c>
      <c r="X193" s="98" t="e">
        <f t="shared" si="25"/>
        <v>#REF!</v>
      </c>
      <c r="Y193" s="98" t="e">
        <f t="shared" si="26"/>
        <v>#REF!</v>
      </c>
      <c r="Z193" s="339" t="e">
        <f>+'8_MP'!#REF!-'9.1 PFM_APry'!Y193</f>
        <v>#REF!</v>
      </c>
    </row>
    <row r="194" spans="1:26" ht="14.25" customHeight="1" outlineLevel="1" x14ac:dyDescent="0.35">
      <c r="A194" s="326" t="e">
        <v>#VALUE!</v>
      </c>
      <c r="B194" s="327" t="e">
        <v>#VALUE!</v>
      </c>
      <c r="C194" s="328" t="e">
        <f>+'8_MP'!#REF!+('8_MP'!#REF!*75%)</f>
        <v>#REF!</v>
      </c>
      <c r="D194" s="328" t="e">
        <f>+'8_MP'!#REF!*25%+'8_MP'!#REF!*75%</f>
        <v>#REF!</v>
      </c>
      <c r="E194" s="328" t="e">
        <f>+('8_MP'!#REF!*25%)+('8_MP'!#REF!*75%)</f>
        <v>#REF!</v>
      </c>
      <c r="F194" s="328" t="e">
        <f>+'8_MP'!#REF!*25%+'8_MP'!#REF!*75%</f>
        <v>#REF!</v>
      </c>
      <c r="G194" s="328" t="e">
        <f>+'8_MP'!#REF!*25%+'8_MP'!#REF!*75%</f>
        <v>#REF!</v>
      </c>
      <c r="H194" s="328" t="e">
        <f>+'8_MP'!#REF!*25%+'8_MP'!#REF!</f>
        <v>#REF!</v>
      </c>
      <c r="I194" s="328" t="e">
        <f t="shared" si="18"/>
        <v>#REF!</v>
      </c>
      <c r="J194" s="339"/>
      <c r="K194" s="328" t="e">
        <f>+'8_MP'!#REF!+('8_MP'!#REF!*75%)</f>
        <v>#REF!</v>
      </c>
      <c r="L194" s="328" t="e">
        <f>+'8_MP'!#REF!*25%+'8_MP'!#REF!*75%</f>
        <v>#REF!</v>
      </c>
      <c r="M194" s="328" t="e">
        <f>+'8_MP'!#REF!*25%+'8_MP'!#REF!*75%</f>
        <v>#REF!</v>
      </c>
      <c r="N194" s="328" t="e">
        <f>+'8_MP'!#REF!*25%+'8_MP'!#REF!*75%</f>
        <v>#REF!</v>
      </c>
      <c r="O194" s="328" t="e">
        <f>+'8_MP'!#REF!*25%+'8_MP'!#REF!*75%</f>
        <v>#REF!</v>
      </c>
      <c r="P194" s="328" t="e">
        <f>+'8_MP'!#REF!*25%+'8_MP'!#REF!</f>
        <v>#REF!</v>
      </c>
      <c r="Q194" s="328" t="e">
        <f t="shared" si="19"/>
        <v>#REF!</v>
      </c>
      <c r="R194" s="339" t="e">
        <f>+'8_MP'!#REF!-'9.1 PFM_APry'!Q194</f>
        <v>#REF!</v>
      </c>
      <c r="S194" s="328" t="e">
        <f t="shared" si="20"/>
        <v>#REF!</v>
      </c>
      <c r="T194" s="328" t="e">
        <f t="shared" si="21"/>
        <v>#REF!</v>
      </c>
      <c r="U194" s="328" t="e">
        <f t="shared" si="22"/>
        <v>#REF!</v>
      </c>
      <c r="V194" s="328" t="e">
        <f t="shared" si="23"/>
        <v>#REF!</v>
      </c>
      <c r="W194" s="328" t="e">
        <f t="shared" si="24"/>
        <v>#REF!</v>
      </c>
      <c r="X194" s="328" t="e">
        <f t="shared" si="25"/>
        <v>#REF!</v>
      </c>
      <c r="Y194" s="328" t="e">
        <f t="shared" si="26"/>
        <v>#REF!</v>
      </c>
      <c r="Z194" s="339" t="e">
        <f>+'8_MP'!#REF!-'9.1 PFM_APry'!Y194</f>
        <v>#REF!</v>
      </c>
    </row>
    <row r="195" spans="1:26" ht="14.25" customHeight="1" outlineLevel="1" x14ac:dyDescent="0.35">
      <c r="A195" s="89" t="e">
        <v>#VALUE!</v>
      </c>
      <c r="B195" s="91" t="e">
        <v>#VALUE!</v>
      </c>
      <c r="C195" s="98" t="e">
        <f>+'8_MP'!#REF!+('8_MP'!#REF!*75%)</f>
        <v>#REF!</v>
      </c>
      <c r="D195" s="98" t="e">
        <f>+'8_MP'!#REF!*25%+'8_MP'!#REF!*75%</f>
        <v>#REF!</v>
      </c>
      <c r="E195" s="98" t="e">
        <f>+('8_MP'!#REF!*25%)+('8_MP'!#REF!*75%)</f>
        <v>#REF!</v>
      </c>
      <c r="F195" s="98" t="e">
        <f>+'8_MP'!#REF!*25%+'8_MP'!#REF!*75%</f>
        <v>#REF!</v>
      </c>
      <c r="G195" s="98" t="e">
        <f>+'8_MP'!#REF!*25%+'8_MP'!#REF!*75%</f>
        <v>#REF!</v>
      </c>
      <c r="H195" s="98" t="e">
        <f>+'8_MP'!#REF!*25%+'8_MP'!#REF!</f>
        <v>#REF!</v>
      </c>
      <c r="I195" s="98" t="e">
        <f t="shared" si="18"/>
        <v>#REF!</v>
      </c>
      <c r="J195" s="339"/>
      <c r="K195" s="98" t="e">
        <f>+'8_MP'!#REF!+('8_MP'!#REF!*75%)</f>
        <v>#REF!</v>
      </c>
      <c r="L195" s="98" t="e">
        <f>+'8_MP'!#REF!*25%+'8_MP'!#REF!*75%</f>
        <v>#REF!</v>
      </c>
      <c r="M195" s="98" t="e">
        <f>+'8_MP'!#REF!*25%+'8_MP'!#REF!*75%</f>
        <v>#REF!</v>
      </c>
      <c r="N195" s="98" t="e">
        <f>+'8_MP'!#REF!*25%+'8_MP'!#REF!*75%</f>
        <v>#REF!</v>
      </c>
      <c r="O195" s="98" t="e">
        <f>+'8_MP'!#REF!*25%+'8_MP'!#REF!*75%</f>
        <v>#REF!</v>
      </c>
      <c r="P195" s="98" t="e">
        <f>+'8_MP'!#REF!*25%+'8_MP'!#REF!</f>
        <v>#REF!</v>
      </c>
      <c r="Q195" s="98" t="e">
        <f t="shared" si="19"/>
        <v>#REF!</v>
      </c>
      <c r="R195" s="339" t="e">
        <f>+'8_MP'!#REF!-'9.1 PFM_APry'!Q195</f>
        <v>#REF!</v>
      </c>
      <c r="S195" s="98" t="e">
        <f t="shared" si="20"/>
        <v>#REF!</v>
      </c>
      <c r="T195" s="98" t="e">
        <f t="shared" si="21"/>
        <v>#REF!</v>
      </c>
      <c r="U195" s="98" t="e">
        <f t="shared" si="22"/>
        <v>#REF!</v>
      </c>
      <c r="V195" s="98" t="e">
        <f t="shared" si="23"/>
        <v>#REF!</v>
      </c>
      <c r="W195" s="98" t="e">
        <f t="shared" si="24"/>
        <v>#REF!</v>
      </c>
      <c r="X195" s="98" t="e">
        <f t="shared" si="25"/>
        <v>#REF!</v>
      </c>
      <c r="Y195" s="98" t="e">
        <f t="shared" si="26"/>
        <v>#REF!</v>
      </c>
      <c r="Z195" s="339" t="e">
        <f>+'8_MP'!#REF!-'9.1 PFM_APry'!Y195</f>
        <v>#REF!</v>
      </c>
    </row>
    <row r="196" spans="1:26" ht="14.25" customHeight="1" outlineLevel="1" x14ac:dyDescent="0.35">
      <c r="A196" s="89" t="e">
        <v>#VALUE!</v>
      </c>
      <c r="B196" s="91" t="e">
        <v>#VALUE!</v>
      </c>
      <c r="C196" s="98" t="e">
        <f>+'8_MP'!#REF!+('8_MP'!#REF!*75%)</f>
        <v>#REF!</v>
      </c>
      <c r="D196" s="98" t="e">
        <f>+'8_MP'!#REF!*25%+'8_MP'!#REF!*75%</f>
        <v>#REF!</v>
      </c>
      <c r="E196" s="98" t="e">
        <f>+('8_MP'!#REF!*25%)+('8_MP'!#REF!*75%)</f>
        <v>#REF!</v>
      </c>
      <c r="F196" s="98" t="e">
        <f>+'8_MP'!#REF!*25%+'8_MP'!#REF!*75%</f>
        <v>#REF!</v>
      </c>
      <c r="G196" s="98" t="e">
        <f>+'8_MP'!#REF!*25%+'8_MP'!#REF!*75%</f>
        <v>#REF!</v>
      </c>
      <c r="H196" s="98" t="e">
        <f>+'8_MP'!#REF!*25%+'8_MP'!#REF!</f>
        <v>#REF!</v>
      </c>
      <c r="I196" s="98" t="e">
        <f t="shared" si="18"/>
        <v>#REF!</v>
      </c>
      <c r="J196" s="339"/>
      <c r="K196" s="98" t="e">
        <f>+'8_MP'!#REF!+('8_MP'!#REF!*75%)</f>
        <v>#REF!</v>
      </c>
      <c r="L196" s="98" t="e">
        <f>+'8_MP'!#REF!*25%+'8_MP'!#REF!*75%</f>
        <v>#REF!</v>
      </c>
      <c r="M196" s="98" t="e">
        <f>+'8_MP'!#REF!*25%+'8_MP'!#REF!*75%</f>
        <v>#REF!</v>
      </c>
      <c r="N196" s="98" t="e">
        <f>+'8_MP'!#REF!*25%+'8_MP'!#REF!*75%</f>
        <v>#REF!</v>
      </c>
      <c r="O196" s="98" t="e">
        <f>+'8_MP'!#REF!*25%+'8_MP'!#REF!*75%</f>
        <v>#REF!</v>
      </c>
      <c r="P196" s="98" t="e">
        <f>+'8_MP'!#REF!*25%+'8_MP'!#REF!</f>
        <v>#REF!</v>
      </c>
      <c r="Q196" s="98" t="e">
        <f t="shared" si="19"/>
        <v>#REF!</v>
      </c>
      <c r="R196" s="339" t="e">
        <f>+'8_MP'!#REF!-'9.1 PFM_APry'!Q196</f>
        <v>#REF!</v>
      </c>
      <c r="S196" s="98" t="e">
        <f t="shared" si="20"/>
        <v>#REF!</v>
      </c>
      <c r="T196" s="98" t="e">
        <f t="shared" si="21"/>
        <v>#REF!</v>
      </c>
      <c r="U196" s="98" t="e">
        <f t="shared" si="22"/>
        <v>#REF!</v>
      </c>
      <c r="V196" s="98" t="e">
        <f t="shared" si="23"/>
        <v>#REF!</v>
      </c>
      <c r="W196" s="98" t="e">
        <f t="shared" si="24"/>
        <v>#REF!</v>
      </c>
      <c r="X196" s="98" t="e">
        <f t="shared" si="25"/>
        <v>#REF!</v>
      </c>
      <c r="Y196" s="98" t="e">
        <f t="shared" si="26"/>
        <v>#REF!</v>
      </c>
      <c r="Z196" s="339" t="e">
        <f>+'8_MP'!#REF!-'9.1 PFM_APry'!Y196</f>
        <v>#REF!</v>
      </c>
    </row>
    <row r="197" spans="1:26" ht="14.25" customHeight="1" outlineLevel="1" x14ac:dyDescent="0.35">
      <c r="A197" s="89" t="e">
        <v>#VALUE!</v>
      </c>
      <c r="B197" s="91" t="e">
        <v>#VALUE!</v>
      </c>
      <c r="C197" s="98" t="e">
        <f>+'8_MP'!#REF!+('8_MP'!#REF!*75%)</f>
        <v>#REF!</v>
      </c>
      <c r="D197" s="98" t="e">
        <f>+'8_MP'!#REF!*25%+'8_MP'!#REF!*75%</f>
        <v>#REF!</v>
      </c>
      <c r="E197" s="98" t="e">
        <f>+('8_MP'!#REF!*25%)+('8_MP'!#REF!*75%)</f>
        <v>#REF!</v>
      </c>
      <c r="F197" s="98" t="e">
        <f>+'8_MP'!#REF!*25%+'8_MP'!#REF!*75%</f>
        <v>#REF!</v>
      </c>
      <c r="G197" s="98" t="e">
        <f>+'8_MP'!#REF!*25%+'8_MP'!#REF!*75%</f>
        <v>#REF!</v>
      </c>
      <c r="H197" s="98" t="e">
        <f>+'8_MP'!#REF!*25%+'8_MP'!#REF!</f>
        <v>#REF!</v>
      </c>
      <c r="I197" s="98" t="e">
        <f t="shared" ref="I197:I260" si="27">+C197+D197+E197+F197+G197+H197</f>
        <v>#REF!</v>
      </c>
      <c r="J197" s="339"/>
      <c r="K197" s="98" t="e">
        <f>+'8_MP'!#REF!+('8_MP'!#REF!*75%)</f>
        <v>#REF!</v>
      </c>
      <c r="L197" s="98" t="e">
        <f>+'8_MP'!#REF!*25%+'8_MP'!#REF!*75%</f>
        <v>#REF!</v>
      </c>
      <c r="M197" s="98" t="e">
        <f>+'8_MP'!#REF!*25%+'8_MP'!#REF!*75%</f>
        <v>#REF!</v>
      </c>
      <c r="N197" s="98" t="e">
        <f>+'8_MP'!#REF!*25%+'8_MP'!#REF!*75%</f>
        <v>#REF!</v>
      </c>
      <c r="O197" s="98" t="e">
        <f>+'8_MP'!#REF!*25%+'8_MP'!#REF!*75%</f>
        <v>#REF!</v>
      </c>
      <c r="P197" s="98" t="e">
        <f>+'8_MP'!#REF!*25%+'8_MP'!#REF!</f>
        <v>#REF!</v>
      </c>
      <c r="Q197" s="98" t="e">
        <f t="shared" ref="Q197:Q260" si="28">+K197+L197+M197+N197+O197+P197</f>
        <v>#REF!</v>
      </c>
      <c r="R197" s="339" t="e">
        <f>+'8_MP'!#REF!-'9.1 PFM_APry'!Q197</f>
        <v>#REF!</v>
      </c>
      <c r="S197" s="98" t="e">
        <f t="shared" ref="S197:S260" si="29">+C197+K197</f>
        <v>#REF!</v>
      </c>
      <c r="T197" s="98" t="e">
        <f t="shared" ref="T197:T260" si="30">+D197+L197</f>
        <v>#REF!</v>
      </c>
      <c r="U197" s="98" t="e">
        <f t="shared" ref="U197:U260" si="31">+E197+M197</f>
        <v>#REF!</v>
      </c>
      <c r="V197" s="98" t="e">
        <f t="shared" ref="V197:V260" si="32">+F197+N197</f>
        <v>#REF!</v>
      </c>
      <c r="W197" s="98" t="e">
        <f t="shared" ref="W197:W260" si="33">+G197+O197</f>
        <v>#REF!</v>
      </c>
      <c r="X197" s="98" t="e">
        <f t="shared" ref="X197:X260" si="34">+H197+P197</f>
        <v>#REF!</v>
      </c>
      <c r="Y197" s="98" t="e">
        <f t="shared" ref="Y197:Y260" si="35">+I197+Q197</f>
        <v>#REF!</v>
      </c>
      <c r="Z197" s="339" t="e">
        <f>+'8_MP'!#REF!-'9.1 PFM_APry'!Y197</f>
        <v>#REF!</v>
      </c>
    </row>
    <row r="198" spans="1:26" ht="14.25" customHeight="1" outlineLevel="1" x14ac:dyDescent="0.35">
      <c r="A198" s="326" t="e">
        <v>#VALUE!</v>
      </c>
      <c r="B198" s="327" t="e">
        <v>#VALUE!</v>
      </c>
      <c r="C198" s="328" t="e">
        <f>+'8_MP'!#REF!+('8_MP'!#REF!*75%)</f>
        <v>#REF!</v>
      </c>
      <c r="D198" s="328" t="e">
        <f>+'8_MP'!#REF!*25%+'8_MP'!#REF!*75%</f>
        <v>#REF!</v>
      </c>
      <c r="E198" s="328" t="e">
        <f>+('8_MP'!#REF!*25%)+('8_MP'!#REF!*75%)</f>
        <v>#REF!</v>
      </c>
      <c r="F198" s="328" t="e">
        <f>+'8_MP'!#REF!*25%+'8_MP'!#REF!*75%</f>
        <v>#REF!</v>
      </c>
      <c r="G198" s="328" t="e">
        <f>+'8_MP'!#REF!*25%+'8_MP'!#REF!*75%</f>
        <v>#REF!</v>
      </c>
      <c r="H198" s="328" t="e">
        <f>+'8_MP'!#REF!*25%+'8_MP'!#REF!</f>
        <v>#REF!</v>
      </c>
      <c r="I198" s="328" t="e">
        <f t="shared" si="27"/>
        <v>#REF!</v>
      </c>
      <c r="J198" s="339"/>
      <c r="K198" s="328" t="e">
        <f>+'8_MP'!#REF!+('8_MP'!#REF!*75%)</f>
        <v>#REF!</v>
      </c>
      <c r="L198" s="328" t="e">
        <f>+'8_MP'!#REF!*25%+'8_MP'!#REF!*75%</f>
        <v>#REF!</v>
      </c>
      <c r="M198" s="328" t="e">
        <f>+'8_MP'!#REF!*25%+'8_MP'!#REF!*75%</f>
        <v>#REF!</v>
      </c>
      <c r="N198" s="328" t="e">
        <f>+'8_MP'!#REF!*25%+'8_MP'!#REF!*75%</f>
        <v>#REF!</v>
      </c>
      <c r="O198" s="328" t="e">
        <f>+'8_MP'!#REF!*25%+'8_MP'!#REF!*75%</f>
        <v>#REF!</v>
      </c>
      <c r="P198" s="328" t="e">
        <f>+'8_MP'!#REF!*25%+'8_MP'!#REF!</f>
        <v>#REF!</v>
      </c>
      <c r="Q198" s="328" t="e">
        <f t="shared" si="28"/>
        <v>#REF!</v>
      </c>
      <c r="R198" s="339" t="e">
        <f>+'8_MP'!#REF!-'9.1 PFM_APry'!Q198</f>
        <v>#REF!</v>
      </c>
      <c r="S198" s="328" t="e">
        <f t="shared" si="29"/>
        <v>#REF!</v>
      </c>
      <c r="T198" s="328" t="e">
        <f t="shared" si="30"/>
        <v>#REF!</v>
      </c>
      <c r="U198" s="328" t="e">
        <f t="shared" si="31"/>
        <v>#REF!</v>
      </c>
      <c r="V198" s="328" t="e">
        <f t="shared" si="32"/>
        <v>#REF!</v>
      </c>
      <c r="W198" s="328" t="e">
        <f t="shared" si="33"/>
        <v>#REF!</v>
      </c>
      <c r="X198" s="328" t="e">
        <f t="shared" si="34"/>
        <v>#REF!</v>
      </c>
      <c r="Y198" s="328" t="e">
        <f t="shared" si="35"/>
        <v>#REF!</v>
      </c>
      <c r="Z198" s="339" t="e">
        <f>+'8_MP'!#REF!-'9.1 PFM_APry'!Y198</f>
        <v>#REF!</v>
      </c>
    </row>
    <row r="199" spans="1:26" ht="14.25" customHeight="1" outlineLevel="1" x14ac:dyDescent="0.35">
      <c r="A199" s="89" t="e">
        <v>#VALUE!</v>
      </c>
      <c r="B199" s="91" t="e">
        <v>#VALUE!</v>
      </c>
      <c r="C199" s="98" t="e">
        <f>+'8_MP'!#REF!+('8_MP'!#REF!*75%)</f>
        <v>#REF!</v>
      </c>
      <c r="D199" s="98" t="e">
        <f>+'8_MP'!#REF!*25%+'8_MP'!#REF!*75%</f>
        <v>#REF!</v>
      </c>
      <c r="E199" s="98" t="e">
        <f>+('8_MP'!#REF!*25%)+('8_MP'!#REF!*75%)</f>
        <v>#REF!</v>
      </c>
      <c r="F199" s="98" t="e">
        <f>+'8_MP'!#REF!*25%+'8_MP'!#REF!*75%</f>
        <v>#REF!</v>
      </c>
      <c r="G199" s="98" t="e">
        <f>+'8_MP'!#REF!*25%+'8_MP'!#REF!*75%</f>
        <v>#REF!</v>
      </c>
      <c r="H199" s="98" t="e">
        <f>+'8_MP'!#REF!*25%+'8_MP'!#REF!</f>
        <v>#REF!</v>
      </c>
      <c r="I199" s="98" t="e">
        <f t="shared" si="27"/>
        <v>#REF!</v>
      </c>
      <c r="J199" s="339"/>
      <c r="K199" s="98" t="e">
        <f>+'8_MP'!#REF!+('8_MP'!#REF!*75%)</f>
        <v>#REF!</v>
      </c>
      <c r="L199" s="98" t="e">
        <f>+'8_MP'!#REF!*25%+'8_MP'!#REF!*75%</f>
        <v>#REF!</v>
      </c>
      <c r="M199" s="98" t="e">
        <f>+'8_MP'!#REF!*25%+'8_MP'!#REF!*75%</f>
        <v>#REF!</v>
      </c>
      <c r="N199" s="98" t="e">
        <f>+'8_MP'!#REF!*25%+'8_MP'!#REF!*75%</f>
        <v>#REF!</v>
      </c>
      <c r="O199" s="98" t="e">
        <f>+'8_MP'!#REF!*25%+'8_MP'!#REF!*75%</f>
        <v>#REF!</v>
      </c>
      <c r="P199" s="98" t="e">
        <f>+'8_MP'!#REF!*25%+'8_MP'!#REF!</f>
        <v>#REF!</v>
      </c>
      <c r="Q199" s="98" t="e">
        <f t="shared" si="28"/>
        <v>#REF!</v>
      </c>
      <c r="R199" s="339" t="e">
        <f>+'8_MP'!#REF!-'9.1 PFM_APry'!Q199</f>
        <v>#REF!</v>
      </c>
      <c r="S199" s="98" t="e">
        <f t="shared" si="29"/>
        <v>#REF!</v>
      </c>
      <c r="T199" s="98" t="e">
        <f t="shared" si="30"/>
        <v>#REF!</v>
      </c>
      <c r="U199" s="98" t="e">
        <f t="shared" si="31"/>
        <v>#REF!</v>
      </c>
      <c r="V199" s="98" t="e">
        <f t="shared" si="32"/>
        <v>#REF!</v>
      </c>
      <c r="W199" s="98" t="e">
        <f t="shared" si="33"/>
        <v>#REF!</v>
      </c>
      <c r="X199" s="98" t="e">
        <f t="shared" si="34"/>
        <v>#REF!</v>
      </c>
      <c r="Y199" s="98" t="e">
        <f t="shared" si="35"/>
        <v>#REF!</v>
      </c>
      <c r="Z199" s="339" t="e">
        <f>+'8_MP'!#REF!-'9.1 PFM_APry'!Y199</f>
        <v>#REF!</v>
      </c>
    </row>
    <row r="200" spans="1:26" ht="14.25" customHeight="1" outlineLevel="1" x14ac:dyDescent="0.35">
      <c r="A200" s="89" t="e">
        <v>#VALUE!</v>
      </c>
      <c r="B200" s="91" t="e">
        <v>#VALUE!</v>
      </c>
      <c r="C200" s="98" t="e">
        <f>+'8_MP'!#REF!+('8_MP'!#REF!*75%)</f>
        <v>#REF!</v>
      </c>
      <c r="D200" s="98" t="e">
        <f>+'8_MP'!#REF!*25%+'8_MP'!#REF!*75%</f>
        <v>#REF!</v>
      </c>
      <c r="E200" s="98" t="e">
        <f>+('8_MP'!#REF!*25%)+('8_MP'!#REF!*75%)</f>
        <v>#REF!</v>
      </c>
      <c r="F200" s="98" t="e">
        <f>+'8_MP'!#REF!*25%+'8_MP'!#REF!*75%</f>
        <v>#REF!</v>
      </c>
      <c r="G200" s="98" t="e">
        <f>+'8_MP'!#REF!*25%+'8_MP'!#REF!*75%</f>
        <v>#REF!</v>
      </c>
      <c r="H200" s="98" t="e">
        <f>+'8_MP'!#REF!*25%+'8_MP'!#REF!</f>
        <v>#REF!</v>
      </c>
      <c r="I200" s="98" t="e">
        <f t="shared" si="27"/>
        <v>#REF!</v>
      </c>
      <c r="J200" s="339"/>
      <c r="K200" s="98" t="e">
        <f>+'8_MP'!#REF!+('8_MP'!#REF!*75%)</f>
        <v>#REF!</v>
      </c>
      <c r="L200" s="98" t="e">
        <f>+'8_MP'!#REF!*25%+'8_MP'!#REF!*75%</f>
        <v>#REF!</v>
      </c>
      <c r="M200" s="98" t="e">
        <f>+'8_MP'!#REF!*25%+'8_MP'!#REF!*75%</f>
        <v>#REF!</v>
      </c>
      <c r="N200" s="98" t="e">
        <f>+'8_MP'!#REF!*25%+'8_MP'!#REF!*75%</f>
        <v>#REF!</v>
      </c>
      <c r="O200" s="98" t="e">
        <f>+'8_MP'!#REF!*25%+'8_MP'!#REF!*75%</f>
        <v>#REF!</v>
      </c>
      <c r="P200" s="98" t="e">
        <f>+'8_MP'!#REF!*25%+'8_MP'!#REF!</f>
        <v>#REF!</v>
      </c>
      <c r="Q200" s="98" t="e">
        <f t="shared" si="28"/>
        <v>#REF!</v>
      </c>
      <c r="R200" s="339" t="e">
        <f>+'8_MP'!#REF!-'9.1 PFM_APry'!Q200</f>
        <v>#REF!</v>
      </c>
      <c r="S200" s="98" t="e">
        <f t="shared" si="29"/>
        <v>#REF!</v>
      </c>
      <c r="T200" s="98" t="e">
        <f t="shared" si="30"/>
        <v>#REF!</v>
      </c>
      <c r="U200" s="98" t="e">
        <f t="shared" si="31"/>
        <v>#REF!</v>
      </c>
      <c r="V200" s="98" t="e">
        <f t="shared" si="32"/>
        <v>#REF!</v>
      </c>
      <c r="W200" s="98" t="e">
        <f t="shared" si="33"/>
        <v>#REF!</v>
      </c>
      <c r="X200" s="98" t="e">
        <f t="shared" si="34"/>
        <v>#REF!</v>
      </c>
      <c r="Y200" s="98" t="e">
        <f t="shared" si="35"/>
        <v>#REF!</v>
      </c>
      <c r="Z200" s="339" t="e">
        <f>+'8_MP'!#REF!-'9.1 PFM_APry'!Y200</f>
        <v>#REF!</v>
      </c>
    </row>
    <row r="201" spans="1:26" ht="14.25" customHeight="1" outlineLevel="1" x14ac:dyDescent="0.35">
      <c r="A201" s="89" t="e">
        <v>#VALUE!</v>
      </c>
      <c r="B201" s="91" t="e">
        <v>#VALUE!</v>
      </c>
      <c r="C201" s="98" t="e">
        <f>+'8_MP'!#REF!+('8_MP'!#REF!*75%)</f>
        <v>#REF!</v>
      </c>
      <c r="D201" s="98" t="e">
        <f>+'8_MP'!#REF!*25%+'8_MP'!#REF!*75%</f>
        <v>#REF!</v>
      </c>
      <c r="E201" s="98" t="e">
        <f>+('8_MP'!#REF!*25%)+('8_MP'!#REF!*75%)</f>
        <v>#REF!</v>
      </c>
      <c r="F201" s="98" t="e">
        <f>+'8_MP'!#REF!*25%+'8_MP'!#REF!*75%</f>
        <v>#REF!</v>
      </c>
      <c r="G201" s="98" t="e">
        <f>+'8_MP'!#REF!*25%+'8_MP'!#REF!*75%</f>
        <v>#REF!</v>
      </c>
      <c r="H201" s="98" t="e">
        <f>+'8_MP'!#REF!*25%+'8_MP'!#REF!</f>
        <v>#REF!</v>
      </c>
      <c r="I201" s="98" t="e">
        <f t="shared" si="27"/>
        <v>#REF!</v>
      </c>
      <c r="J201" s="339"/>
      <c r="K201" s="98" t="e">
        <f>+'8_MP'!#REF!+('8_MP'!#REF!*75%)</f>
        <v>#REF!</v>
      </c>
      <c r="L201" s="98" t="e">
        <f>+'8_MP'!#REF!*25%+'8_MP'!#REF!*75%</f>
        <v>#REF!</v>
      </c>
      <c r="M201" s="98" t="e">
        <f>+'8_MP'!#REF!*25%+'8_MP'!#REF!*75%</f>
        <v>#REF!</v>
      </c>
      <c r="N201" s="98" t="e">
        <f>+'8_MP'!#REF!*25%+'8_MP'!#REF!*75%</f>
        <v>#REF!</v>
      </c>
      <c r="O201" s="98" t="e">
        <f>+'8_MP'!#REF!*25%+'8_MP'!#REF!*75%</f>
        <v>#REF!</v>
      </c>
      <c r="P201" s="98" t="e">
        <f>+'8_MP'!#REF!*25%+'8_MP'!#REF!</f>
        <v>#REF!</v>
      </c>
      <c r="Q201" s="98" t="e">
        <f t="shared" si="28"/>
        <v>#REF!</v>
      </c>
      <c r="R201" s="339" t="e">
        <f>+'8_MP'!#REF!-'9.1 PFM_APry'!Q201</f>
        <v>#REF!</v>
      </c>
      <c r="S201" s="98" t="e">
        <f t="shared" si="29"/>
        <v>#REF!</v>
      </c>
      <c r="T201" s="98" t="e">
        <f t="shared" si="30"/>
        <v>#REF!</v>
      </c>
      <c r="U201" s="98" t="e">
        <f t="shared" si="31"/>
        <v>#REF!</v>
      </c>
      <c r="V201" s="98" t="e">
        <f t="shared" si="32"/>
        <v>#REF!</v>
      </c>
      <c r="W201" s="98" t="e">
        <f t="shared" si="33"/>
        <v>#REF!</v>
      </c>
      <c r="X201" s="98" t="e">
        <f t="shared" si="34"/>
        <v>#REF!</v>
      </c>
      <c r="Y201" s="98" t="e">
        <f t="shared" si="35"/>
        <v>#REF!</v>
      </c>
      <c r="Z201" s="339" t="e">
        <f>+'8_MP'!#REF!-'9.1 PFM_APry'!Y201</f>
        <v>#REF!</v>
      </c>
    </row>
    <row r="202" spans="1:26" ht="14.25" customHeight="1" outlineLevel="1" x14ac:dyDescent="0.35">
      <c r="A202" s="326" t="e">
        <v>#VALUE!</v>
      </c>
      <c r="B202" s="327" t="e">
        <v>#VALUE!</v>
      </c>
      <c r="C202" s="328" t="e">
        <f>+'8_MP'!#REF!+('8_MP'!#REF!*75%)</f>
        <v>#REF!</v>
      </c>
      <c r="D202" s="328" t="e">
        <f>+'8_MP'!#REF!*25%+'8_MP'!#REF!*75%</f>
        <v>#REF!</v>
      </c>
      <c r="E202" s="328" t="e">
        <f>+('8_MP'!#REF!*25%)+('8_MP'!#REF!*75%)</f>
        <v>#REF!</v>
      </c>
      <c r="F202" s="328" t="e">
        <f>+'8_MP'!#REF!*25%+'8_MP'!#REF!*75%</f>
        <v>#REF!</v>
      </c>
      <c r="G202" s="328" t="e">
        <f>+'8_MP'!#REF!*25%+'8_MP'!#REF!*75%</f>
        <v>#REF!</v>
      </c>
      <c r="H202" s="328" t="e">
        <f>+'8_MP'!#REF!*25%+'8_MP'!#REF!</f>
        <v>#REF!</v>
      </c>
      <c r="I202" s="328" t="e">
        <f t="shared" si="27"/>
        <v>#REF!</v>
      </c>
      <c r="J202" s="339"/>
      <c r="K202" s="328" t="e">
        <f>+'8_MP'!#REF!+('8_MP'!#REF!*75%)</f>
        <v>#REF!</v>
      </c>
      <c r="L202" s="328" t="e">
        <f>+'8_MP'!#REF!*25%+'8_MP'!#REF!*75%</f>
        <v>#REF!</v>
      </c>
      <c r="M202" s="328" t="e">
        <f>+'8_MP'!#REF!*25%+'8_MP'!#REF!*75%</f>
        <v>#REF!</v>
      </c>
      <c r="N202" s="328" t="e">
        <f>+'8_MP'!#REF!*25%+'8_MP'!#REF!*75%</f>
        <v>#REF!</v>
      </c>
      <c r="O202" s="328" t="e">
        <f>+'8_MP'!#REF!*25%+'8_MP'!#REF!*75%</f>
        <v>#REF!</v>
      </c>
      <c r="P202" s="328" t="e">
        <f>+'8_MP'!#REF!*25%+'8_MP'!#REF!</f>
        <v>#REF!</v>
      </c>
      <c r="Q202" s="328" t="e">
        <f t="shared" si="28"/>
        <v>#REF!</v>
      </c>
      <c r="R202" s="339" t="e">
        <f>+'8_MP'!#REF!-'9.1 PFM_APry'!Q202</f>
        <v>#REF!</v>
      </c>
      <c r="S202" s="328" t="e">
        <f t="shared" si="29"/>
        <v>#REF!</v>
      </c>
      <c r="T202" s="328" t="e">
        <f t="shared" si="30"/>
        <v>#REF!</v>
      </c>
      <c r="U202" s="328" t="e">
        <f t="shared" si="31"/>
        <v>#REF!</v>
      </c>
      <c r="V202" s="328" t="e">
        <f t="shared" si="32"/>
        <v>#REF!</v>
      </c>
      <c r="W202" s="328" t="e">
        <f t="shared" si="33"/>
        <v>#REF!</v>
      </c>
      <c r="X202" s="328" t="e">
        <f t="shared" si="34"/>
        <v>#REF!</v>
      </c>
      <c r="Y202" s="328" t="e">
        <f t="shared" si="35"/>
        <v>#REF!</v>
      </c>
      <c r="Z202" s="339" t="e">
        <f>+'8_MP'!#REF!-'9.1 PFM_APry'!Y202</f>
        <v>#REF!</v>
      </c>
    </row>
    <row r="203" spans="1:26" ht="14.25" customHeight="1" outlineLevel="1" x14ac:dyDescent="0.35">
      <c r="A203" s="89" t="e">
        <v>#VALUE!</v>
      </c>
      <c r="B203" s="91" t="e">
        <v>#VALUE!</v>
      </c>
      <c r="C203" s="98" t="e">
        <f>+'8_MP'!#REF!+('8_MP'!#REF!*75%)</f>
        <v>#REF!</v>
      </c>
      <c r="D203" s="98" t="e">
        <f>+'8_MP'!#REF!*25%+'8_MP'!#REF!*75%</f>
        <v>#REF!</v>
      </c>
      <c r="E203" s="98" t="e">
        <f>+('8_MP'!#REF!*25%)+('8_MP'!#REF!*75%)</f>
        <v>#REF!</v>
      </c>
      <c r="F203" s="98" t="e">
        <f>+'8_MP'!#REF!*25%+'8_MP'!#REF!*75%</f>
        <v>#REF!</v>
      </c>
      <c r="G203" s="98" t="e">
        <f>+'8_MP'!#REF!*25%+'8_MP'!#REF!*75%</f>
        <v>#REF!</v>
      </c>
      <c r="H203" s="98" t="e">
        <f>+'8_MP'!#REF!*25%+'8_MP'!#REF!</f>
        <v>#REF!</v>
      </c>
      <c r="I203" s="98" t="e">
        <f t="shared" si="27"/>
        <v>#REF!</v>
      </c>
      <c r="J203" s="339"/>
      <c r="K203" s="98" t="e">
        <f>+'8_MP'!#REF!+('8_MP'!#REF!*75%)</f>
        <v>#REF!</v>
      </c>
      <c r="L203" s="98" t="e">
        <f>+'8_MP'!#REF!*25%+'8_MP'!#REF!*75%</f>
        <v>#REF!</v>
      </c>
      <c r="M203" s="98" t="e">
        <f>+'8_MP'!#REF!*25%+'8_MP'!#REF!*75%</f>
        <v>#REF!</v>
      </c>
      <c r="N203" s="98" t="e">
        <f>+'8_MP'!#REF!*25%+'8_MP'!#REF!*75%</f>
        <v>#REF!</v>
      </c>
      <c r="O203" s="98" t="e">
        <f>+'8_MP'!#REF!*25%+'8_MP'!#REF!*75%</f>
        <v>#REF!</v>
      </c>
      <c r="P203" s="98" t="e">
        <f>+'8_MP'!#REF!*25%+'8_MP'!#REF!</f>
        <v>#REF!</v>
      </c>
      <c r="Q203" s="98" t="e">
        <f t="shared" si="28"/>
        <v>#REF!</v>
      </c>
      <c r="R203" s="339" t="e">
        <f>+'8_MP'!#REF!-'9.1 PFM_APry'!Q203</f>
        <v>#REF!</v>
      </c>
      <c r="S203" s="98" t="e">
        <f t="shared" si="29"/>
        <v>#REF!</v>
      </c>
      <c r="T203" s="98" t="e">
        <f t="shared" si="30"/>
        <v>#REF!</v>
      </c>
      <c r="U203" s="98" t="e">
        <f t="shared" si="31"/>
        <v>#REF!</v>
      </c>
      <c r="V203" s="98" t="e">
        <f t="shared" si="32"/>
        <v>#REF!</v>
      </c>
      <c r="W203" s="98" t="e">
        <f t="shared" si="33"/>
        <v>#REF!</v>
      </c>
      <c r="X203" s="98" t="e">
        <f t="shared" si="34"/>
        <v>#REF!</v>
      </c>
      <c r="Y203" s="98" t="e">
        <f t="shared" si="35"/>
        <v>#REF!</v>
      </c>
      <c r="Z203" s="339" t="e">
        <f>+'8_MP'!#REF!-'9.1 PFM_APry'!Y203</f>
        <v>#REF!</v>
      </c>
    </row>
    <row r="204" spans="1:26" ht="14.25" customHeight="1" outlineLevel="1" x14ac:dyDescent="0.35">
      <c r="A204" s="89" t="e">
        <v>#VALUE!</v>
      </c>
      <c r="B204" s="91" t="e">
        <v>#VALUE!</v>
      </c>
      <c r="C204" s="98" t="e">
        <f>+'8_MP'!#REF!+('8_MP'!#REF!*75%)</f>
        <v>#REF!</v>
      </c>
      <c r="D204" s="98" t="e">
        <f>+'8_MP'!#REF!*25%+'8_MP'!#REF!*75%</f>
        <v>#REF!</v>
      </c>
      <c r="E204" s="98" t="e">
        <f>+('8_MP'!#REF!*25%)+('8_MP'!#REF!*75%)</f>
        <v>#REF!</v>
      </c>
      <c r="F204" s="98" t="e">
        <f>+'8_MP'!#REF!*25%+'8_MP'!#REF!*75%</f>
        <v>#REF!</v>
      </c>
      <c r="G204" s="98" t="e">
        <f>+'8_MP'!#REF!*25%+'8_MP'!#REF!*75%</f>
        <v>#REF!</v>
      </c>
      <c r="H204" s="98" t="e">
        <f>+'8_MP'!#REF!*25%+'8_MP'!#REF!</f>
        <v>#REF!</v>
      </c>
      <c r="I204" s="98" t="e">
        <f t="shared" si="27"/>
        <v>#REF!</v>
      </c>
      <c r="J204" s="339"/>
      <c r="K204" s="98" t="e">
        <f>+'8_MP'!#REF!+('8_MP'!#REF!*75%)</f>
        <v>#REF!</v>
      </c>
      <c r="L204" s="98" t="e">
        <f>+'8_MP'!#REF!*25%+'8_MP'!#REF!*75%</f>
        <v>#REF!</v>
      </c>
      <c r="M204" s="98" t="e">
        <f>+'8_MP'!#REF!*25%+'8_MP'!#REF!*75%</f>
        <v>#REF!</v>
      </c>
      <c r="N204" s="98" t="e">
        <f>+'8_MP'!#REF!*25%+'8_MP'!#REF!*75%</f>
        <v>#REF!</v>
      </c>
      <c r="O204" s="98" t="e">
        <f>+'8_MP'!#REF!*25%+'8_MP'!#REF!*75%</f>
        <v>#REF!</v>
      </c>
      <c r="P204" s="98" t="e">
        <f>+'8_MP'!#REF!*25%+'8_MP'!#REF!</f>
        <v>#REF!</v>
      </c>
      <c r="Q204" s="98" t="e">
        <f t="shared" si="28"/>
        <v>#REF!</v>
      </c>
      <c r="R204" s="339" t="e">
        <f>+'8_MP'!#REF!-'9.1 PFM_APry'!Q204</f>
        <v>#REF!</v>
      </c>
      <c r="S204" s="98" t="e">
        <f t="shared" si="29"/>
        <v>#REF!</v>
      </c>
      <c r="T204" s="98" t="e">
        <f t="shared" si="30"/>
        <v>#REF!</v>
      </c>
      <c r="U204" s="98" t="e">
        <f t="shared" si="31"/>
        <v>#REF!</v>
      </c>
      <c r="V204" s="98" t="e">
        <f t="shared" si="32"/>
        <v>#REF!</v>
      </c>
      <c r="W204" s="98" t="e">
        <f t="shared" si="33"/>
        <v>#REF!</v>
      </c>
      <c r="X204" s="98" t="e">
        <f t="shared" si="34"/>
        <v>#REF!</v>
      </c>
      <c r="Y204" s="98" t="e">
        <f t="shared" si="35"/>
        <v>#REF!</v>
      </c>
      <c r="Z204" s="339" t="e">
        <f>+'8_MP'!#REF!-'9.1 PFM_APry'!Y204</f>
        <v>#REF!</v>
      </c>
    </row>
    <row r="205" spans="1:26" ht="14.25" customHeight="1" outlineLevel="1" x14ac:dyDescent="0.35">
      <c r="A205" s="89" t="e">
        <v>#VALUE!</v>
      </c>
      <c r="B205" s="91" t="e">
        <v>#VALUE!</v>
      </c>
      <c r="C205" s="98" t="e">
        <f>+'8_MP'!#REF!+('8_MP'!#REF!*75%)</f>
        <v>#REF!</v>
      </c>
      <c r="D205" s="98" t="e">
        <f>+'8_MP'!#REF!*25%+'8_MP'!#REF!*75%</f>
        <v>#REF!</v>
      </c>
      <c r="E205" s="98" t="e">
        <f>+('8_MP'!#REF!*25%)+('8_MP'!#REF!*75%)</f>
        <v>#REF!</v>
      </c>
      <c r="F205" s="98" t="e">
        <f>+'8_MP'!#REF!*25%+'8_MP'!#REF!*75%</f>
        <v>#REF!</v>
      </c>
      <c r="G205" s="98" t="e">
        <f>+'8_MP'!#REF!*25%+'8_MP'!#REF!*75%</f>
        <v>#REF!</v>
      </c>
      <c r="H205" s="98" t="e">
        <f>+'8_MP'!#REF!*25%+'8_MP'!#REF!</f>
        <v>#REF!</v>
      </c>
      <c r="I205" s="98" t="e">
        <f t="shared" si="27"/>
        <v>#REF!</v>
      </c>
      <c r="J205" s="339"/>
      <c r="K205" s="98" t="e">
        <f>+'8_MP'!#REF!+('8_MP'!#REF!*75%)</f>
        <v>#REF!</v>
      </c>
      <c r="L205" s="98" t="e">
        <f>+'8_MP'!#REF!*25%+'8_MP'!#REF!*75%</f>
        <v>#REF!</v>
      </c>
      <c r="M205" s="98" t="e">
        <f>+'8_MP'!#REF!*25%+'8_MP'!#REF!*75%</f>
        <v>#REF!</v>
      </c>
      <c r="N205" s="98" t="e">
        <f>+'8_MP'!#REF!*25%+'8_MP'!#REF!*75%</f>
        <v>#REF!</v>
      </c>
      <c r="O205" s="98" t="e">
        <f>+'8_MP'!#REF!*25%+'8_MP'!#REF!*75%</f>
        <v>#REF!</v>
      </c>
      <c r="P205" s="98" t="e">
        <f>+'8_MP'!#REF!*25%+'8_MP'!#REF!</f>
        <v>#REF!</v>
      </c>
      <c r="Q205" s="98" t="e">
        <f t="shared" si="28"/>
        <v>#REF!</v>
      </c>
      <c r="R205" s="339" t="e">
        <f>+'8_MP'!#REF!-'9.1 PFM_APry'!Q205</f>
        <v>#REF!</v>
      </c>
      <c r="S205" s="98" t="e">
        <f t="shared" si="29"/>
        <v>#REF!</v>
      </c>
      <c r="T205" s="98" t="e">
        <f t="shared" si="30"/>
        <v>#REF!</v>
      </c>
      <c r="U205" s="98" t="e">
        <f t="shared" si="31"/>
        <v>#REF!</v>
      </c>
      <c r="V205" s="98" t="e">
        <f t="shared" si="32"/>
        <v>#REF!</v>
      </c>
      <c r="W205" s="98" t="e">
        <f t="shared" si="33"/>
        <v>#REF!</v>
      </c>
      <c r="X205" s="98" t="e">
        <f t="shared" si="34"/>
        <v>#REF!</v>
      </c>
      <c r="Y205" s="98" t="e">
        <f t="shared" si="35"/>
        <v>#REF!</v>
      </c>
      <c r="Z205" s="339" t="e">
        <f>+'8_MP'!#REF!-'9.1 PFM_APry'!Y205</f>
        <v>#REF!</v>
      </c>
    </row>
    <row r="206" spans="1:26" ht="14.25" customHeight="1" outlineLevel="1" x14ac:dyDescent="0.35">
      <c r="A206" s="326" t="e">
        <v>#VALUE!</v>
      </c>
      <c r="B206" s="327" t="e">
        <v>#VALUE!</v>
      </c>
      <c r="C206" s="328" t="e">
        <f>+'8_MP'!#REF!+('8_MP'!#REF!*75%)</f>
        <v>#REF!</v>
      </c>
      <c r="D206" s="328" t="e">
        <f>+'8_MP'!#REF!*25%+'8_MP'!#REF!*75%</f>
        <v>#REF!</v>
      </c>
      <c r="E206" s="328" t="e">
        <f>+('8_MP'!#REF!*25%)+('8_MP'!#REF!*75%)</f>
        <v>#REF!</v>
      </c>
      <c r="F206" s="328" t="e">
        <f>+'8_MP'!#REF!*25%+'8_MP'!#REF!*75%</f>
        <v>#REF!</v>
      </c>
      <c r="G206" s="328" t="e">
        <f>+'8_MP'!#REF!*25%+'8_MP'!#REF!*75%</f>
        <v>#REF!</v>
      </c>
      <c r="H206" s="328" t="e">
        <f>+'8_MP'!#REF!*25%+'8_MP'!#REF!</f>
        <v>#REF!</v>
      </c>
      <c r="I206" s="328" t="e">
        <f t="shared" si="27"/>
        <v>#REF!</v>
      </c>
      <c r="J206" s="339"/>
      <c r="K206" s="328" t="e">
        <f>+'8_MP'!#REF!+('8_MP'!#REF!*75%)</f>
        <v>#REF!</v>
      </c>
      <c r="L206" s="328" t="e">
        <f>+'8_MP'!#REF!*25%+'8_MP'!#REF!*75%</f>
        <v>#REF!</v>
      </c>
      <c r="M206" s="328" t="e">
        <f>+'8_MP'!#REF!*25%+'8_MP'!#REF!*75%</f>
        <v>#REF!</v>
      </c>
      <c r="N206" s="328" t="e">
        <f>+'8_MP'!#REF!*25%+'8_MP'!#REF!*75%</f>
        <v>#REF!</v>
      </c>
      <c r="O206" s="328" t="e">
        <f>+'8_MP'!#REF!*25%+'8_MP'!#REF!*75%</f>
        <v>#REF!</v>
      </c>
      <c r="P206" s="328" t="e">
        <f>+'8_MP'!#REF!*25%+'8_MP'!#REF!</f>
        <v>#REF!</v>
      </c>
      <c r="Q206" s="328" t="e">
        <f t="shared" si="28"/>
        <v>#REF!</v>
      </c>
      <c r="R206" s="339" t="e">
        <f>+'8_MP'!#REF!-'9.1 PFM_APry'!Q206</f>
        <v>#REF!</v>
      </c>
      <c r="S206" s="328" t="e">
        <f t="shared" si="29"/>
        <v>#REF!</v>
      </c>
      <c r="T206" s="328" t="e">
        <f t="shared" si="30"/>
        <v>#REF!</v>
      </c>
      <c r="U206" s="328" t="e">
        <f t="shared" si="31"/>
        <v>#REF!</v>
      </c>
      <c r="V206" s="328" t="e">
        <f t="shared" si="32"/>
        <v>#REF!</v>
      </c>
      <c r="W206" s="328" t="e">
        <f t="shared" si="33"/>
        <v>#REF!</v>
      </c>
      <c r="X206" s="328" t="e">
        <f t="shared" si="34"/>
        <v>#REF!</v>
      </c>
      <c r="Y206" s="328" t="e">
        <f t="shared" si="35"/>
        <v>#REF!</v>
      </c>
      <c r="Z206" s="339" t="e">
        <f>+'8_MP'!#REF!-'9.1 PFM_APry'!Y206</f>
        <v>#REF!</v>
      </c>
    </row>
    <row r="207" spans="1:26" ht="14.25" customHeight="1" outlineLevel="1" x14ac:dyDescent="0.35">
      <c r="A207" s="89" t="e">
        <v>#VALUE!</v>
      </c>
      <c r="B207" s="91" t="e">
        <v>#VALUE!</v>
      </c>
      <c r="C207" s="98" t="e">
        <f>+'8_MP'!#REF!+('8_MP'!#REF!*75%)</f>
        <v>#REF!</v>
      </c>
      <c r="D207" s="98" t="e">
        <f>+'8_MP'!#REF!*25%+'8_MP'!#REF!*75%</f>
        <v>#REF!</v>
      </c>
      <c r="E207" s="98" t="e">
        <f>+('8_MP'!#REF!*25%)+('8_MP'!#REF!*75%)</f>
        <v>#REF!</v>
      </c>
      <c r="F207" s="98" t="e">
        <f>+'8_MP'!#REF!*25%+'8_MP'!#REF!*75%</f>
        <v>#REF!</v>
      </c>
      <c r="G207" s="98" t="e">
        <f>+'8_MP'!#REF!*25%+'8_MP'!#REF!*75%</f>
        <v>#REF!</v>
      </c>
      <c r="H207" s="98" t="e">
        <f>+'8_MP'!#REF!*25%+'8_MP'!#REF!</f>
        <v>#REF!</v>
      </c>
      <c r="I207" s="98" t="e">
        <f t="shared" si="27"/>
        <v>#REF!</v>
      </c>
      <c r="J207" s="339"/>
      <c r="K207" s="98" t="e">
        <f>+'8_MP'!#REF!+('8_MP'!#REF!*75%)</f>
        <v>#REF!</v>
      </c>
      <c r="L207" s="98" t="e">
        <f>+'8_MP'!#REF!*25%+'8_MP'!#REF!*75%</f>
        <v>#REF!</v>
      </c>
      <c r="M207" s="98" t="e">
        <f>+'8_MP'!#REF!*25%+'8_MP'!#REF!*75%</f>
        <v>#REF!</v>
      </c>
      <c r="N207" s="98" t="e">
        <f>+'8_MP'!#REF!*25%+'8_MP'!#REF!*75%</f>
        <v>#REF!</v>
      </c>
      <c r="O207" s="98" t="e">
        <f>+'8_MP'!#REF!*25%+'8_MP'!#REF!*75%</f>
        <v>#REF!</v>
      </c>
      <c r="P207" s="98" t="e">
        <f>+'8_MP'!#REF!*25%+'8_MP'!#REF!</f>
        <v>#REF!</v>
      </c>
      <c r="Q207" s="98" t="e">
        <f t="shared" si="28"/>
        <v>#REF!</v>
      </c>
      <c r="R207" s="339" t="e">
        <f>+'8_MP'!#REF!-'9.1 PFM_APry'!Q207</f>
        <v>#REF!</v>
      </c>
      <c r="S207" s="98" t="e">
        <f t="shared" si="29"/>
        <v>#REF!</v>
      </c>
      <c r="T207" s="98" t="e">
        <f t="shared" si="30"/>
        <v>#REF!</v>
      </c>
      <c r="U207" s="98" t="e">
        <f t="shared" si="31"/>
        <v>#REF!</v>
      </c>
      <c r="V207" s="98" t="e">
        <f t="shared" si="32"/>
        <v>#REF!</v>
      </c>
      <c r="W207" s="98" t="e">
        <f t="shared" si="33"/>
        <v>#REF!</v>
      </c>
      <c r="X207" s="98" t="e">
        <f t="shared" si="34"/>
        <v>#REF!</v>
      </c>
      <c r="Y207" s="98" t="e">
        <f t="shared" si="35"/>
        <v>#REF!</v>
      </c>
      <c r="Z207" s="339" t="e">
        <f>+'8_MP'!#REF!-'9.1 PFM_APry'!Y207</f>
        <v>#REF!</v>
      </c>
    </row>
    <row r="208" spans="1:26" ht="14.25" customHeight="1" outlineLevel="1" x14ac:dyDescent="0.35">
      <c r="A208" s="89" t="e">
        <v>#VALUE!</v>
      </c>
      <c r="B208" s="91" t="e">
        <v>#VALUE!</v>
      </c>
      <c r="C208" s="98" t="e">
        <f>+'8_MP'!#REF!+('8_MP'!#REF!*75%)</f>
        <v>#REF!</v>
      </c>
      <c r="D208" s="98" t="e">
        <f>+'8_MP'!#REF!*25%+'8_MP'!#REF!*75%</f>
        <v>#REF!</v>
      </c>
      <c r="E208" s="98" t="e">
        <f>+('8_MP'!#REF!*25%)+('8_MP'!#REF!*75%)</f>
        <v>#REF!</v>
      </c>
      <c r="F208" s="98" t="e">
        <f>+'8_MP'!#REF!*25%+'8_MP'!#REF!*75%</f>
        <v>#REF!</v>
      </c>
      <c r="G208" s="98" t="e">
        <f>+'8_MP'!#REF!*25%+'8_MP'!#REF!*75%</f>
        <v>#REF!</v>
      </c>
      <c r="H208" s="98" t="e">
        <f>+'8_MP'!#REF!*25%+'8_MP'!#REF!</f>
        <v>#REF!</v>
      </c>
      <c r="I208" s="98" t="e">
        <f t="shared" si="27"/>
        <v>#REF!</v>
      </c>
      <c r="J208" s="339"/>
      <c r="K208" s="98" t="e">
        <f>+'8_MP'!#REF!+('8_MP'!#REF!*75%)</f>
        <v>#REF!</v>
      </c>
      <c r="L208" s="98" t="e">
        <f>+'8_MP'!#REF!*25%+'8_MP'!#REF!*75%</f>
        <v>#REF!</v>
      </c>
      <c r="M208" s="98" t="e">
        <f>+'8_MP'!#REF!*25%+'8_MP'!#REF!*75%</f>
        <v>#REF!</v>
      </c>
      <c r="N208" s="98" t="e">
        <f>+'8_MP'!#REF!*25%+'8_MP'!#REF!*75%</f>
        <v>#REF!</v>
      </c>
      <c r="O208" s="98" t="e">
        <f>+'8_MP'!#REF!*25%+'8_MP'!#REF!*75%</f>
        <v>#REF!</v>
      </c>
      <c r="P208" s="98" t="e">
        <f>+'8_MP'!#REF!*25%+'8_MP'!#REF!</f>
        <v>#REF!</v>
      </c>
      <c r="Q208" s="98" t="e">
        <f t="shared" si="28"/>
        <v>#REF!</v>
      </c>
      <c r="R208" s="339" t="e">
        <f>+'8_MP'!#REF!-'9.1 PFM_APry'!Q208</f>
        <v>#REF!</v>
      </c>
      <c r="S208" s="98" t="e">
        <f t="shared" si="29"/>
        <v>#REF!</v>
      </c>
      <c r="T208" s="98" t="e">
        <f t="shared" si="30"/>
        <v>#REF!</v>
      </c>
      <c r="U208" s="98" t="e">
        <f t="shared" si="31"/>
        <v>#REF!</v>
      </c>
      <c r="V208" s="98" t="e">
        <f t="shared" si="32"/>
        <v>#REF!</v>
      </c>
      <c r="W208" s="98" t="e">
        <f t="shared" si="33"/>
        <v>#REF!</v>
      </c>
      <c r="X208" s="98" t="e">
        <f t="shared" si="34"/>
        <v>#REF!</v>
      </c>
      <c r="Y208" s="98" t="e">
        <f t="shared" si="35"/>
        <v>#REF!</v>
      </c>
      <c r="Z208" s="339" t="e">
        <f>+'8_MP'!#REF!-'9.1 PFM_APry'!Y208</f>
        <v>#REF!</v>
      </c>
    </row>
    <row r="209" spans="1:26" ht="14.25" customHeight="1" outlineLevel="1" x14ac:dyDescent="0.35">
      <c r="A209" s="89" t="e">
        <v>#VALUE!</v>
      </c>
      <c r="B209" s="91" t="e">
        <v>#VALUE!</v>
      </c>
      <c r="C209" s="98" t="e">
        <f>+'8_MP'!#REF!+('8_MP'!#REF!*75%)</f>
        <v>#REF!</v>
      </c>
      <c r="D209" s="98" t="e">
        <f>+'8_MP'!#REF!*25%+'8_MP'!#REF!*75%</f>
        <v>#REF!</v>
      </c>
      <c r="E209" s="98" t="e">
        <f>+('8_MP'!#REF!*25%)+('8_MP'!#REF!*75%)</f>
        <v>#REF!</v>
      </c>
      <c r="F209" s="98" t="e">
        <f>+'8_MP'!#REF!*25%+'8_MP'!#REF!*75%</f>
        <v>#REF!</v>
      </c>
      <c r="G209" s="98" t="e">
        <f>+'8_MP'!#REF!*25%+'8_MP'!#REF!*75%</f>
        <v>#REF!</v>
      </c>
      <c r="H209" s="98" t="e">
        <f>+'8_MP'!#REF!*25%+'8_MP'!#REF!</f>
        <v>#REF!</v>
      </c>
      <c r="I209" s="98" t="e">
        <f t="shared" si="27"/>
        <v>#REF!</v>
      </c>
      <c r="J209" s="339"/>
      <c r="K209" s="98" t="e">
        <f>+'8_MP'!#REF!+('8_MP'!#REF!*75%)</f>
        <v>#REF!</v>
      </c>
      <c r="L209" s="98" t="e">
        <f>+'8_MP'!#REF!*25%+'8_MP'!#REF!*75%</f>
        <v>#REF!</v>
      </c>
      <c r="M209" s="98" t="e">
        <f>+'8_MP'!#REF!*25%+'8_MP'!#REF!*75%</f>
        <v>#REF!</v>
      </c>
      <c r="N209" s="98" t="e">
        <f>+'8_MP'!#REF!*25%+'8_MP'!#REF!*75%</f>
        <v>#REF!</v>
      </c>
      <c r="O209" s="98" t="e">
        <f>+'8_MP'!#REF!*25%+'8_MP'!#REF!*75%</f>
        <v>#REF!</v>
      </c>
      <c r="P209" s="98" t="e">
        <f>+'8_MP'!#REF!*25%+'8_MP'!#REF!</f>
        <v>#REF!</v>
      </c>
      <c r="Q209" s="98" t="e">
        <f t="shared" si="28"/>
        <v>#REF!</v>
      </c>
      <c r="R209" s="339" t="e">
        <f>+'8_MP'!#REF!-'9.1 PFM_APry'!Q209</f>
        <v>#REF!</v>
      </c>
      <c r="S209" s="98" t="e">
        <f t="shared" si="29"/>
        <v>#REF!</v>
      </c>
      <c r="T209" s="98" t="e">
        <f t="shared" si="30"/>
        <v>#REF!</v>
      </c>
      <c r="U209" s="98" t="e">
        <f t="shared" si="31"/>
        <v>#REF!</v>
      </c>
      <c r="V209" s="98" t="e">
        <f t="shared" si="32"/>
        <v>#REF!</v>
      </c>
      <c r="W209" s="98" t="e">
        <f t="shared" si="33"/>
        <v>#REF!</v>
      </c>
      <c r="X209" s="98" t="e">
        <f t="shared" si="34"/>
        <v>#REF!</v>
      </c>
      <c r="Y209" s="98" t="e">
        <f t="shared" si="35"/>
        <v>#REF!</v>
      </c>
      <c r="Z209" s="339" t="e">
        <f>+'8_MP'!#REF!-'9.1 PFM_APry'!Y209</f>
        <v>#REF!</v>
      </c>
    </row>
    <row r="210" spans="1:26" ht="14.25" customHeight="1" outlineLevel="1" x14ac:dyDescent="0.35">
      <c r="A210" s="326" t="e">
        <v>#VALUE!</v>
      </c>
      <c r="B210" s="327" t="e">
        <v>#VALUE!</v>
      </c>
      <c r="C210" s="328" t="e">
        <f>+'8_MP'!#REF!+('8_MP'!#REF!*75%)</f>
        <v>#REF!</v>
      </c>
      <c r="D210" s="328" t="e">
        <f>+'8_MP'!#REF!*25%+'8_MP'!#REF!*75%</f>
        <v>#REF!</v>
      </c>
      <c r="E210" s="328" t="e">
        <f>+('8_MP'!#REF!*25%)+('8_MP'!#REF!*75%)</f>
        <v>#REF!</v>
      </c>
      <c r="F210" s="328" t="e">
        <f>+'8_MP'!#REF!*25%+'8_MP'!#REF!*75%</f>
        <v>#REF!</v>
      </c>
      <c r="G210" s="328" t="e">
        <f>+'8_MP'!#REF!*25%+'8_MP'!#REF!*75%</f>
        <v>#REF!</v>
      </c>
      <c r="H210" s="328" t="e">
        <f>+'8_MP'!#REF!*25%+'8_MP'!#REF!</f>
        <v>#REF!</v>
      </c>
      <c r="I210" s="328" t="e">
        <f t="shared" si="27"/>
        <v>#REF!</v>
      </c>
      <c r="J210" s="339"/>
      <c r="K210" s="328" t="e">
        <f>+'8_MP'!#REF!+('8_MP'!#REF!*75%)</f>
        <v>#REF!</v>
      </c>
      <c r="L210" s="328" t="e">
        <f>+'8_MP'!#REF!*25%+'8_MP'!#REF!*75%</f>
        <v>#REF!</v>
      </c>
      <c r="M210" s="328" t="e">
        <f>+'8_MP'!#REF!*25%+'8_MP'!#REF!*75%</f>
        <v>#REF!</v>
      </c>
      <c r="N210" s="328" t="e">
        <f>+'8_MP'!#REF!*25%+'8_MP'!#REF!*75%</f>
        <v>#REF!</v>
      </c>
      <c r="O210" s="328" t="e">
        <f>+'8_MP'!#REF!*25%+'8_MP'!#REF!*75%</f>
        <v>#REF!</v>
      </c>
      <c r="P210" s="328" t="e">
        <f>+'8_MP'!#REF!*25%+'8_MP'!#REF!</f>
        <v>#REF!</v>
      </c>
      <c r="Q210" s="328" t="e">
        <f t="shared" si="28"/>
        <v>#REF!</v>
      </c>
      <c r="R210" s="339" t="e">
        <f>+'8_MP'!#REF!-'9.1 PFM_APry'!Q210</f>
        <v>#REF!</v>
      </c>
      <c r="S210" s="328" t="e">
        <f t="shared" si="29"/>
        <v>#REF!</v>
      </c>
      <c r="T210" s="328" t="e">
        <f t="shared" si="30"/>
        <v>#REF!</v>
      </c>
      <c r="U210" s="328" t="e">
        <f t="shared" si="31"/>
        <v>#REF!</v>
      </c>
      <c r="V210" s="328" t="e">
        <f t="shared" si="32"/>
        <v>#REF!</v>
      </c>
      <c r="W210" s="328" t="e">
        <f t="shared" si="33"/>
        <v>#REF!</v>
      </c>
      <c r="X210" s="328" t="e">
        <f t="shared" si="34"/>
        <v>#REF!</v>
      </c>
      <c r="Y210" s="328" t="e">
        <f t="shared" si="35"/>
        <v>#REF!</v>
      </c>
      <c r="Z210" s="339" t="e">
        <f>+'8_MP'!#REF!-'9.1 PFM_APry'!Y210</f>
        <v>#REF!</v>
      </c>
    </row>
    <row r="211" spans="1:26" ht="14.25" customHeight="1" outlineLevel="1" x14ac:dyDescent="0.35">
      <c r="A211" s="89" t="e">
        <v>#VALUE!</v>
      </c>
      <c r="B211" s="91" t="e">
        <v>#VALUE!</v>
      </c>
      <c r="C211" s="98" t="e">
        <f>+'8_MP'!#REF!+('8_MP'!#REF!*75%)</f>
        <v>#REF!</v>
      </c>
      <c r="D211" s="98" t="e">
        <f>+'8_MP'!#REF!*25%+'8_MP'!#REF!*75%</f>
        <v>#REF!</v>
      </c>
      <c r="E211" s="98" t="e">
        <f>+('8_MP'!#REF!*25%)+('8_MP'!#REF!*75%)</f>
        <v>#REF!</v>
      </c>
      <c r="F211" s="98" t="e">
        <f>+'8_MP'!#REF!*25%+'8_MP'!#REF!*75%</f>
        <v>#REF!</v>
      </c>
      <c r="G211" s="98" t="e">
        <f>+'8_MP'!#REF!*25%+'8_MP'!#REF!*75%</f>
        <v>#REF!</v>
      </c>
      <c r="H211" s="98" t="e">
        <f>+'8_MP'!#REF!*25%+'8_MP'!#REF!</f>
        <v>#REF!</v>
      </c>
      <c r="I211" s="98" t="e">
        <f t="shared" si="27"/>
        <v>#REF!</v>
      </c>
      <c r="J211" s="339"/>
      <c r="K211" s="98" t="e">
        <f>+'8_MP'!#REF!+('8_MP'!#REF!*75%)</f>
        <v>#REF!</v>
      </c>
      <c r="L211" s="98" t="e">
        <f>+'8_MP'!#REF!*25%+'8_MP'!#REF!*75%</f>
        <v>#REF!</v>
      </c>
      <c r="M211" s="98" t="e">
        <f>+'8_MP'!#REF!*25%+'8_MP'!#REF!*75%</f>
        <v>#REF!</v>
      </c>
      <c r="N211" s="98" t="e">
        <f>+'8_MP'!#REF!*25%+'8_MP'!#REF!*75%</f>
        <v>#REF!</v>
      </c>
      <c r="O211" s="98" t="e">
        <f>+'8_MP'!#REF!*25%+'8_MP'!#REF!*75%</f>
        <v>#REF!</v>
      </c>
      <c r="P211" s="98" t="e">
        <f>+'8_MP'!#REF!*25%+'8_MP'!#REF!</f>
        <v>#REF!</v>
      </c>
      <c r="Q211" s="98" t="e">
        <f t="shared" si="28"/>
        <v>#REF!</v>
      </c>
      <c r="R211" s="339" t="e">
        <f>+'8_MP'!#REF!-'9.1 PFM_APry'!Q211</f>
        <v>#REF!</v>
      </c>
      <c r="S211" s="98" t="e">
        <f t="shared" si="29"/>
        <v>#REF!</v>
      </c>
      <c r="T211" s="98" t="e">
        <f t="shared" si="30"/>
        <v>#REF!</v>
      </c>
      <c r="U211" s="98" t="e">
        <f t="shared" si="31"/>
        <v>#REF!</v>
      </c>
      <c r="V211" s="98" t="e">
        <f t="shared" si="32"/>
        <v>#REF!</v>
      </c>
      <c r="W211" s="98" t="e">
        <f t="shared" si="33"/>
        <v>#REF!</v>
      </c>
      <c r="X211" s="98" t="e">
        <f t="shared" si="34"/>
        <v>#REF!</v>
      </c>
      <c r="Y211" s="98" t="e">
        <f t="shared" si="35"/>
        <v>#REF!</v>
      </c>
      <c r="Z211" s="339" t="e">
        <f>+'8_MP'!#REF!-'9.1 PFM_APry'!Y211</f>
        <v>#REF!</v>
      </c>
    </row>
    <row r="212" spans="1:26" ht="14.25" customHeight="1" outlineLevel="1" x14ac:dyDescent="0.35">
      <c r="A212" s="89" t="e">
        <v>#VALUE!</v>
      </c>
      <c r="B212" s="91" t="e">
        <v>#VALUE!</v>
      </c>
      <c r="C212" s="98" t="e">
        <f>+'8_MP'!#REF!+('8_MP'!#REF!*75%)</f>
        <v>#REF!</v>
      </c>
      <c r="D212" s="98" t="e">
        <f>+'8_MP'!#REF!*25%+'8_MP'!#REF!*75%</f>
        <v>#REF!</v>
      </c>
      <c r="E212" s="98" t="e">
        <f>+('8_MP'!#REF!*25%)+('8_MP'!#REF!*75%)</f>
        <v>#REF!</v>
      </c>
      <c r="F212" s="98" t="e">
        <f>+'8_MP'!#REF!*25%+'8_MP'!#REF!*75%</f>
        <v>#REF!</v>
      </c>
      <c r="G212" s="98" t="e">
        <f>+'8_MP'!#REF!*25%+'8_MP'!#REF!*75%</f>
        <v>#REF!</v>
      </c>
      <c r="H212" s="98" t="e">
        <f>+'8_MP'!#REF!*25%+'8_MP'!#REF!</f>
        <v>#REF!</v>
      </c>
      <c r="I212" s="98" t="e">
        <f t="shared" si="27"/>
        <v>#REF!</v>
      </c>
      <c r="J212" s="339"/>
      <c r="K212" s="98" t="e">
        <f>+'8_MP'!#REF!+('8_MP'!#REF!*75%)</f>
        <v>#REF!</v>
      </c>
      <c r="L212" s="98" t="e">
        <f>+'8_MP'!#REF!*25%+'8_MP'!#REF!*75%</f>
        <v>#REF!</v>
      </c>
      <c r="M212" s="98" t="e">
        <f>+'8_MP'!#REF!*25%+'8_MP'!#REF!*75%</f>
        <v>#REF!</v>
      </c>
      <c r="N212" s="98" t="e">
        <f>+'8_MP'!#REF!*25%+'8_MP'!#REF!*75%</f>
        <v>#REF!</v>
      </c>
      <c r="O212" s="98" t="e">
        <f>+'8_MP'!#REF!*25%+'8_MP'!#REF!*75%</f>
        <v>#REF!</v>
      </c>
      <c r="P212" s="98" t="e">
        <f>+'8_MP'!#REF!*25%+'8_MP'!#REF!</f>
        <v>#REF!</v>
      </c>
      <c r="Q212" s="98" t="e">
        <f t="shared" si="28"/>
        <v>#REF!</v>
      </c>
      <c r="R212" s="339" t="e">
        <f>+'8_MP'!#REF!-'9.1 PFM_APry'!Q212</f>
        <v>#REF!</v>
      </c>
      <c r="S212" s="98" t="e">
        <f t="shared" si="29"/>
        <v>#REF!</v>
      </c>
      <c r="T212" s="98" t="e">
        <f t="shared" si="30"/>
        <v>#REF!</v>
      </c>
      <c r="U212" s="98" t="e">
        <f t="shared" si="31"/>
        <v>#REF!</v>
      </c>
      <c r="V212" s="98" t="e">
        <f t="shared" si="32"/>
        <v>#REF!</v>
      </c>
      <c r="W212" s="98" t="e">
        <f t="shared" si="33"/>
        <v>#REF!</v>
      </c>
      <c r="X212" s="98" t="e">
        <f t="shared" si="34"/>
        <v>#REF!</v>
      </c>
      <c r="Y212" s="98" t="e">
        <f t="shared" si="35"/>
        <v>#REF!</v>
      </c>
      <c r="Z212" s="339" t="e">
        <f>+'8_MP'!#REF!-'9.1 PFM_APry'!Y212</f>
        <v>#REF!</v>
      </c>
    </row>
    <row r="213" spans="1:26" ht="14.25" customHeight="1" outlineLevel="1" x14ac:dyDescent="0.35">
      <c r="A213" s="89" t="e">
        <v>#VALUE!</v>
      </c>
      <c r="B213" s="91" t="e">
        <v>#VALUE!</v>
      </c>
      <c r="C213" s="98" t="e">
        <f>+'8_MP'!#REF!+('8_MP'!#REF!*75%)</f>
        <v>#REF!</v>
      </c>
      <c r="D213" s="98" t="e">
        <f>+'8_MP'!#REF!*25%+'8_MP'!#REF!*75%</f>
        <v>#REF!</v>
      </c>
      <c r="E213" s="98" t="e">
        <f>+('8_MP'!#REF!*25%)+('8_MP'!#REF!*75%)</f>
        <v>#REF!</v>
      </c>
      <c r="F213" s="98" t="e">
        <f>+'8_MP'!#REF!*25%+'8_MP'!#REF!*75%</f>
        <v>#REF!</v>
      </c>
      <c r="G213" s="98" t="e">
        <f>+'8_MP'!#REF!*25%+'8_MP'!#REF!*75%</f>
        <v>#REF!</v>
      </c>
      <c r="H213" s="98" t="e">
        <f>+'8_MP'!#REF!*25%+'8_MP'!#REF!</f>
        <v>#REF!</v>
      </c>
      <c r="I213" s="98" t="e">
        <f t="shared" si="27"/>
        <v>#REF!</v>
      </c>
      <c r="J213" s="339"/>
      <c r="K213" s="98" t="e">
        <f>+'8_MP'!#REF!+('8_MP'!#REF!*75%)</f>
        <v>#REF!</v>
      </c>
      <c r="L213" s="98" t="e">
        <f>+'8_MP'!#REF!*25%+'8_MP'!#REF!*75%</f>
        <v>#REF!</v>
      </c>
      <c r="M213" s="98" t="e">
        <f>+'8_MP'!#REF!*25%+'8_MP'!#REF!*75%</f>
        <v>#REF!</v>
      </c>
      <c r="N213" s="98" t="e">
        <f>+'8_MP'!#REF!*25%+'8_MP'!#REF!*75%</f>
        <v>#REF!</v>
      </c>
      <c r="O213" s="98" t="e">
        <f>+'8_MP'!#REF!*25%+'8_MP'!#REF!*75%</f>
        <v>#REF!</v>
      </c>
      <c r="P213" s="98" t="e">
        <f>+'8_MP'!#REF!*25%+'8_MP'!#REF!</f>
        <v>#REF!</v>
      </c>
      <c r="Q213" s="98" t="e">
        <f t="shared" si="28"/>
        <v>#REF!</v>
      </c>
      <c r="R213" s="339" t="e">
        <f>+'8_MP'!#REF!-'9.1 PFM_APry'!Q213</f>
        <v>#REF!</v>
      </c>
      <c r="S213" s="98" t="e">
        <f t="shared" si="29"/>
        <v>#REF!</v>
      </c>
      <c r="T213" s="98" t="e">
        <f t="shared" si="30"/>
        <v>#REF!</v>
      </c>
      <c r="U213" s="98" t="e">
        <f t="shared" si="31"/>
        <v>#REF!</v>
      </c>
      <c r="V213" s="98" t="e">
        <f t="shared" si="32"/>
        <v>#REF!</v>
      </c>
      <c r="W213" s="98" t="e">
        <f t="shared" si="33"/>
        <v>#REF!</v>
      </c>
      <c r="X213" s="98" t="e">
        <f t="shared" si="34"/>
        <v>#REF!</v>
      </c>
      <c r="Y213" s="98" t="e">
        <f t="shared" si="35"/>
        <v>#REF!</v>
      </c>
      <c r="Z213" s="339" t="e">
        <f>+'8_MP'!#REF!-'9.1 PFM_APry'!Y213</f>
        <v>#REF!</v>
      </c>
    </row>
    <row r="214" spans="1:26" ht="14.25" customHeight="1" outlineLevel="1" x14ac:dyDescent="0.35">
      <c r="A214" s="326" t="e">
        <v>#VALUE!</v>
      </c>
      <c r="B214" s="327" t="e">
        <v>#VALUE!</v>
      </c>
      <c r="C214" s="328" t="e">
        <f>+'8_MP'!#REF!+('8_MP'!#REF!*75%)</f>
        <v>#REF!</v>
      </c>
      <c r="D214" s="328" t="e">
        <f>+'8_MP'!#REF!*25%+'8_MP'!#REF!*75%</f>
        <v>#REF!</v>
      </c>
      <c r="E214" s="328" t="e">
        <f>+('8_MP'!#REF!*25%)+('8_MP'!#REF!*75%)</f>
        <v>#REF!</v>
      </c>
      <c r="F214" s="328" t="e">
        <f>+'8_MP'!#REF!*25%+'8_MP'!#REF!*75%</f>
        <v>#REF!</v>
      </c>
      <c r="G214" s="328" t="e">
        <f>+'8_MP'!#REF!*25%+'8_MP'!#REF!*75%</f>
        <v>#REF!</v>
      </c>
      <c r="H214" s="328" t="e">
        <f>+'8_MP'!#REF!*25%+'8_MP'!#REF!</f>
        <v>#REF!</v>
      </c>
      <c r="I214" s="328" t="e">
        <f t="shared" si="27"/>
        <v>#REF!</v>
      </c>
      <c r="J214" s="339"/>
      <c r="K214" s="328" t="e">
        <f>+'8_MP'!#REF!+('8_MP'!#REF!*75%)</f>
        <v>#REF!</v>
      </c>
      <c r="L214" s="328" t="e">
        <f>+'8_MP'!#REF!*25%+'8_MP'!#REF!*75%</f>
        <v>#REF!</v>
      </c>
      <c r="M214" s="328" t="e">
        <f>+'8_MP'!#REF!*25%+'8_MP'!#REF!*75%</f>
        <v>#REF!</v>
      </c>
      <c r="N214" s="328" t="e">
        <f>+'8_MP'!#REF!*25%+'8_MP'!#REF!*75%</f>
        <v>#REF!</v>
      </c>
      <c r="O214" s="328" t="e">
        <f>+'8_MP'!#REF!*25%+'8_MP'!#REF!*75%</f>
        <v>#REF!</v>
      </c>
      <c r="P214" s="328" t="e">
        <f>+'8_MP'!#REF!*25%+'8_MP'!#REF!</f>
        <v>#REF!</v>
      </c>
      <c r="Q214" s="328" t="e">
        <f t="shared" si="28"/>
        <v>#REF!</v>
      </c>
      <c r="R214" s="339" t="e">
        <f>+'8_MP'!#REF!-'9.1 PFM_APry'!Q214</f>
        <v>#REF!</v>
      </c>
      <c r="S214" s="328" t="e">
        <f t="shared" si="29"/>
        <v>#REF!</v>
      </c>
      <c r="T214" s="328" t="e">
        <f t="shared" si="30"/>
        <v>#REF!</v>
      </c>
      <c r="U214" s="328" t="e">
        <f t="shared" si="31"/>
        <v>#REF!</v>
      </c>
      <c r="V214" s="328" t="e">
        <f t="shared" si="32"/>
        <v>#REF!</v>
      </c>
      <c r="W214" s="328" t="e">
        <f t="shared" si="33"/>
        <v>#REF!</v>
      </c>
      <c r="X214" s="328" t="e">
        <f t="shared" si="34"/>
        <v>#REF!</v>
      </c>
      <c r="Y214" s="328" t="e">
        <f t="shared" si="35"/>
        <v>#REF!</v>
      </c>
      <c r="Z214" s="339" t="e">
        <f>+'8_MP'!#REF!-'9.1 PFM_APry'!Y214</f>
        <v>#REF!</v>
      </c>
    </row>
    <row r="215" spans="1:26" ht="14.25" customHeight="1" outlineLevel="1" x14ac:dyDescent="0.35">
      <c r="A215" s="89" t="e">
        <v>#VALUE!</v>
      </c>
      <c r="B215" s="91" t="e">
        <v>#VALUE!</v>
      </c>
      <c r="C215" s="98" t="e">
        <f>+'8_MP'!#REF!+('8_MP'!#REF!*75%)</f>
        <v>#REF!</v>
      </c>
      <c r="D215" s="98" t="e">
        <f>+'8_MP'!#REF!*25%+'8_MP'!#REF!*75%</f>
        <v>#REF!</v>
      </c>
      <c r="E215" s="98" t="e">
        <f>+('8_MP'!#REF!*25%)+('8_MP'!#REF!*75%)</f>
        <v>#REF!</v>
      </c>
      <c r="F215" s="98" t="e">
        <f>+'8_MP'!#REF!*25%+'8_MP'!#REF!*75%</f>
        <v>#REF!</v>
      </c>
      <c r="G215" s="98" t="e">
        <f>+'8_MP'!#REF!*25%+'8_MP'!#REF!*75%</f>
        <v>#REF!</v>
      </c>
      <c r="H215" s="98" t="e">
        <f>+'8_MP'!#REF!*25%+'8_MP'!#REF!</f>
        <v>#REF!</v>
      </c>
      <c r="I215" s="98" t="e">
        <f t="shared" si="27"/>
        <v>#REF!</v>
      </c>
      <c r="J215" s="339"/>
      <c r="K215" s="98" t="e">
        <f>+'8_MP'!#REF!+('8_MP'!#REF!*75%)</f>
        <v>#REF!</v>
      </c>
      <c r="L215" s="98" t="e">
        <f>+'8_MP'!#REF!*25%+'8_MP'!#REF!*75%</f>
        <v>#REF!</v>
      </c>
      <c r="M215" s="98" t="e">
        <f>+'8_MP'!#REF!*25%+'8_MP'!#REF!*75%</f>
        <v>#REF!</v>
      </c>
      <c r="N215" s="98" t="e">
        <f>+'8_MP'!#REF!*25%+'8_MP'!#REF!*75%</f>
        <v>#REF!</v>
      </c>
      <c r="O215" s="98" t="e">
        <f>+'8_MP'!#REF!*25%+'8_MP'!#REF!*75%</f>
        <v>#REF!</v>
      </c>
      <c r="P215" s="98" t="e">
        <f>+'8_MP'!#REF!*25%+'8_MP'!#REF!</f>
        <v>#REF!</v>
      </c>
      <c r="Q215" s="98" t="e">
        <f t="shared" si="28"/>
        <v>#REF!</v>
      </c>
      <c r="R215" s="339" t="e">
        <f>+'8_MP'!#REF!-'9.1 PFM_APry'!Q215</f>
        <v>#REF!</v>
      </c>
      <c r="S215" s="98" t="e">
        <f t="shared" si="29"/>
        <v>#REF!</v>
      </c>
      <c r="T215" s="98" t="e">
        <f t="shared" si="30"/>
        <v>#REF!</v>
      </c>
      <c r="U215" s="98" t="e">
        <f t="shared" si="31"/>
        <v>#REF!</v>
      </c>
      <c r="V215" s="98" t="e">
        <f t="shared" si="32"/>
        <v>#REF!</v>
      </c>
      <c r="W215" s="98" t="e">
        <f t="shared" si="33"/>
        <v>#REF!</v>
      </c>
      <c r="X215" s="98" t="e">
        <f t="shared" si="34"/>
        <v>#REF!</v>
      </c>
      <c r="Y215" s="98" t="e">
        <f t="shared" si="35"/>
        <v>#REF!</v>
      </c>
      <c r="Z215" s="339" t="e">
        <f>+'8_MP'!#REF!-'9.1 PFM_APry'!Y215</f>
        <v>#REF!</v>
      </c>
    </row>
    <row r="216" spans="1:26" ht="14.25" customHeight="1" outlineLevel="1" x14ac:dyDescent="0.35">
      <c r="A216" s="89" t="e">
        <v>#VALUE!</v>
      </c>
      <c r="B216" s="91" t="e">
        <v>#VALUE!</v>
      </c>
      <c r="C216" s="98" t="e">
        <f>+'8_MP'!#REF!+('8_MP'!#REF!*75%)</f>
        <v>#REF!</v>
      </c>
      <c r="D216" s="98" t="e">
        <f>+'8_MP'!#REF!*25%+'8_MP'!#REF!*75%</f>
        <v>#REF!</v>
      </c>
      <c r="E216" s="98" t="e">
        <f>+('8_MP'!#REF!*25%)+('8_MP'!#REF!*75%)</f>
        <v>#REF!</v>
      </c>
      <c r="F216" s="98" t="e">
        <f>+'8_MP'!#REF!*25%+'8_MP'!#REF!*75%</f>
        <v>#REF!</v>
      </c>
      <c r="G216" s="98" t="e">
        <f>+'8_MP'!#REF!*25%+'8_MP'!#REF!*75%</f>
        <v>#REF!</v>
      </c>
      <c r="H216" s="98" t="e">
        <f>+'8_MP'!#REF!*25%+'8_MP'!#REF!</f>
        <v>#REF!</v>
      </c>
      <c r="I216" s="98" t="e">
        <f t="shared" si="27"/>
        <v>#REF!</v>
      </c>
      <c r="J216" s="339"/>
      <c r="K216" s="98" t="e">
        <f>+'8_MP'!#REF!+('8_MP'!#REF!*75%)</f>
        <v>#REF!</v>
      </c>
      <c r="L216" s="98" t="e">
        <f>+'8_MP'!#REF!*25%+'8_MP'!#REF!*75%</f>
        <v>#REF!</v>
      </c>
      <c r="M216" s="98" t="e">
        <f>+'8_MP'!#REF!*25%+'8_MP'!#REF!*75%</f>
        <v>#REF!</v>
      </c>
      <c r="N216" s="98" t="e">
        <f>+'8_MP'!#REF!*25%+'8_MP'!#REF!*75%</f>
        <v>#REF!</v>
      </c>
      <c r="O216" s="98" t="e">
        <f>+'8_MP'!#REF!*25%+'8_MP'!#REF!*75%</f>
        <v>#REF!</v>
      </c>
      <c r="P216" s="98" t="e">
        <f>+'8_MP'!#REF!*25%+'8_MP'!#REF!</f>
        <v>#REF!</v>
      </c>
      <c r="Q216" s="98" t="e">
        <f t="shared" si="28"/>
        <v>#REF!</v>
      </c>
      <c r="R216" s="339" t="e">
        <f>+'8_MP'!#REF!-'9.1 PFM_APry'!Q216</f>
        <v>#REF!</v>
      </c>
      <c r="S216" s="98" t="e">
        <f t="shared" si="29"/>
        <v>#REF!</v>
      </c>
      <c r="T216" s="98" t="e">
        <f t="shared" si="30"/>
        <v>#REF!</v>
      </c>
      <c r="U216" s="98" t="e">
        <f t="shared" si="31"/>
        <v>#REF!</v>
      </c>
      <c r="V216" s="98" t="e">
        <f t="shared" si="32"/>
        <v>#REF!</v>
      </c>
      <c r="W216" s="98" t="e">
        <f t="shared" si="33"/>
        <v>#REF!</v>
      </c>
      <c r="X216" s="98" t="e">
        <f t="shared" si="34"/>
        <v>#REF!</v>
      </c>
      <c r="Y216" s="98" t="e">
        <f t="shared" si="35"/>
        <v>#REF!</v>
      </c>
      <c r="Z216" s="339" t="e">
        <f>+'8_MP'!#REF!-'9.1 PFM_APry'!Y216</f>
        <v>#REF!</v>
      </c>
    </row>
    <row r="217" spans="1:26" ht="14.25" customHeight="1" outlineLevel="1" x14ac:dyDescent="0.35">
      <c r="A217" s="89" t="e">
        <v>#VALUE!</v>
      </c>
      <c r="B217" s="91" t="e">
        <v>#VALUE!</v>
      </c>
      <c r="C217" s="98" t="e">
        <f>+'8_MP'!#REF!+('8_MP'!#REF!*75%)</f>
        <v>#REF!</v>
      </c>
      <c r="D217" s="98" t="e">
        <f>+'8_MP'!#REF!*25%+'8_MP'!#REF!*75%</f>
        <v>#REF!</v>
      </c>
      <c r="E217" s="98" t="e">
        <f>+('8_MP'!#REF!*25%)+('8_MP'!#REF!*75%)</f>
        <v>#REF!</v>
      </c>
      <c r="F217" s="98" t="e">
        <f>+'8_MP'!#REF!*25%+'8_MP'!#REF!*75%</f>
        <v>#REF!</v>
      </c>
      <c r="G217" s="98" t="e">
        <f>+'8_MP'!#REF!*25%+'8_MP'!#REF!*75%</f>
        <v>#REF!</v>
      </c>
      <c r="H217" s="98" t="e">
        <f>+'8_MP'!#REF!*25%+'8_MP'!#REF!</f>
        <v>#REF!</v>
      </c>
      <c r="I217" s="98" t="e">
        <f t="shared" si="27"/>
        <v>#REF!</v>
      </c>
      <c r="J217" s="339"/>
      <c r="K217" s="98" t="e">
        <f>+'8_MP'!#REF!+('8_MP'!#REF!*75%)</f>
        <v>#REF!</v>
      </c>
      <c r="L217" s="98" t="e">
        <f>+'8_MP'!#REF!*25%+'8_MP'!#REF!*75%</f>
        <v>#REF!</v>
      </c>
      <c r="M217" s="98" t="e">
        <f>+'8_MP'!#REF!*25%+'8_MP'!#REF!*75%</f>
        <v>#REF!</v>
      </c>
      <c r="N217" s="98" t="e">
        <f>+'8_MP'!#REF!*25%+'8_MP'!#REF!*75%</f>
        <v>#REF!</v>
      </c>
      <c r="O217" s="98" t="e">
        <f>+'8_MP'!#REF!*25%+'8_MP'!#REF!*75%</f>
        <v>#REF!</v>
      </c>
      <c r="P217" s="98" t="e">
        <f>+'8_MP'!#REF!*25%+'8_MP'!#REF!</f>
        <v>#REF!</v>
      </c>
      <c r="Q217" s="98" t="e">
        <f t="shared" si="28"/>
        <v>#REF!</v>
      </c>
      <c r="R217" s="339" t="e">
        <f>+'8_MP'!#REF!-'9.1 PFM_APry'!Q217</f>
        <v>#REF!</v>
      </c>
      <c r="S217" s="98" t="e">
        <f t="shared" si="29"/>
        <v>#REF!</v>
      </c>
      <c r="T217" s="98" t="e">
        <f t="shared" si="30"/>
        <v>#REF!</v>
      </c>
      <c r="U217" s="98" t="e">
        <f t="shared" si="31"/>
        <v>#REF!</v>
      </c>
      <c r="V217" s="98" t="e">
        <f t="shared" si="32"/>
        <v>#REF!</v>
      </c>
      <c r="W217" s="98" t="e">
        <f t="shared" si="33"/>
        <v>#REF!</v>
      </c>
      <c r="X217" s="98" t="e">
        <f t="shared" si="34"/>
        <v>#REF!</v>
      </c>
      <c r="Y217" s="98" t="e">
        <f t="shared" si="35"/>
        <v>#REF!</v>
      </c>
      <c r="Z217" s="339" t="e">
        <f>+'8_MP'!#REF!-'9.1 PFM_APry'!Y217</f>
        <v>#REF!</v>
      </c>
    </row>
    <row r="218" spans="1:26" ht="14.25" customHeight="1" outlineLevel="1" x14ac:dyDescent="0.35">
      <c r="A218" s="326" t="e">
        <v>#VALUE!</v>
      </c>
      <c r="B218" s="327" t="e">
        <v>#VALUE!</v>
      </c>
      <c r="C218" s="328" t="e">
        <f>+'8_MP'!#REF!+('8_MP'!#REF!*75%)</f>
        <v>#REF!</v>
      </c>
      <c r="D218" s="328" t="e">
        <f>+'8_MP'!#REF!*25%+'8_MP'!#REF!*75%</f>
        <v>#REF!</v>
      </c>
      <c r="E218" s="328" t="e">
        <f>+('8_MP'!#REF!*25%)+('8_MP'!#REF!*75%)</f>
        <v>#REF!</v>
      </c>
      <c r="F218" s="328" t="e">
        <f>+'8_MP'!#REF!*25%+'8_MP'!#REF!*75%</f>
        <v>#REF!</v>
      </c>
      <c r="G218" s="328" t="e">
        <f>+'8_MP'!#REF!*25%+'8_MP'!#REF!*75%</f>
        <v>#REF!</v>
      </c>
      <c r="H218" s="328" t="e">
        <f>+'8_MP'!#REF!*25%+'8_MP'!#REF!</f>
        <v>#REF!</v>
      </c>
      <c r="I218" s="328" t="e">
        <f t="shared" si="27"/>
        <v>#REF!</v>
      </c>
      <c r="J218" s="339"/>
      <c r="K218" s="328" t="e">
        <f>+'8_MP'!#REF!+('8_MP'!#REF!*75%)</f>
        <v>#REF!</v>
      </c>
      <c r="L218" s="328" t="e">
        <f>+'8_MP'!#REF!*25%+'8_MP'!#REF!*75%</f>
        <v>#REF!</v>
      </c>
      <c r="M218" s="328" t="e">
        <f>+'8_MP'!#REF!*25%+'8_MP'!#REF!*75%</f>
        <v>#REF!</v>
      </c>
      <c r="N218" s="328" t="e">
        <f>+'8_MP'!#REF!*25%+'8_MP'!#REF!*75%</f>
        <v>#REF!</v>
      </c>
      <c r="O218" s="328" t="e">
        <f>+'8_MP'!#REF!*25%+'8_MP'!#REF!*75%</f>
        <v>#REF!</v>
      </c>
      <c r="P218" s="328" t="e">
        <f>+'8_MP'!#REF!*25%+'8_MP'!#REF!</f>
        <v>#REF!</v>
      </c>
      <c r="Q218" s="328" t="e">
        <f t="shared" si="28"/>
        <v>#REF!</v>
      </c>
      <c r="R218" s="339" t="e">
        <f>+'8_MP'!#REF!-'9.1 PFM_APry'!Q218</f>
        <v>#REF!</v>
      </c>
      <c r="S218" s="328" t="e">
        <f t="shared" si="29"/>
        <v>#REF!</v>
      </c>
      <c r="T218" s="328" t="e">
        <f t="shared" si="30"/>
        <v>#REF!</v>
      </c>
      <c r="U218" s="328" t="e">
        <f t="shared" si="31"/>
        <v>#REF!</v>
      </c>
      <c r="V218" s="328" t="e">
        <f t="shared" si="32"/>
        <v>#REF!</v>
      </c>
      <c r="W218" s="328" t="e">
        <f t="shared" si="33"/>
        <v>#REF!</v>
      </c>
      <c r="X218" s="328" t="e">
        <f t="shared" si="34"/>
        <v>#REF!</v>
      </c>
      <c r="Y218" s="328" t="e">
        <f t="shared" si="35"/>
        <v>#REF!</v>
      </c>
      <c r="Z218" s="339" t="e">
        <f>+'8_MP'!#REF!-'9.1 PFM_APry'!Y218</f>
        <v>#REF!</v>
      </c>
    </row>
    <row r="219" spans="1:26" ht="14.25" customHeight="1" outlineLevel="1" x14ac:dyDescent="0.35">
      <c r="A219" s="89" t="s">
        <v>99</v>
      </c>
      <c r="B219" s="91" t="e">
        <v>#VALUE!</v>
      </c>
      <c r="C219" s="98">
        <v>0</v>
      </c>
      <c r="D219" s="98">
        <v>0</v>
      </c>
      <c r="E219" s="98">
        <f>+('8_MP'!AR10*25%)+('8_MP'!AS10*75%)</f>
        <v>1392000</v>
      </c>
      <c r="F219" s="98">
        <v>0</v>
      </c>
      <c r="G219" s="98">
        <v>0</v>
      </c>
      <c r="H219" s="98">
        <v>0</v>
      </c>
      <c r="I219" s="98">
        <f t="shared" si="27"/>
        <v>1392000</v>
      </c>
      <c r="J219" s="339"/>
      <c r="K219" s="98" t="e">
        <f>+'8_MP'!#REF!+('8_MP'!#REF!*75%)</f>
        <v>#REF!</v>
      </c>
      <c r="L219" s="98" t="e">
        <f>+'8_MP'!#REF!*25%+'8_MP'!#REF!*75%</f>
        <v>#REF!</v>
      </c>
      <c r="M219" s="98" t="e">
        <f>+'8_MP'!#REF!*25%+'8_MP'!#REF!*75%</f>
        <v>#REF!</v>
      </c>
      <c r="N219" s="98" t="e">
        <f>+'8_MP'!#REF!*25%+'8_MP'!#REF!*75%</f>
        <v>#REF!</v>
      </c>
      <c r="O219" s="98" t="e">
        <f>+'8_MP'!#REF!*25%+'8_MP'!#REF!*75%</f>
        <v>#REF!</v>
      </c>
      <c r="P219" s="98" t="e">
        <f>+'8_MP'!#REF!*25%+'8_MP'!#REF!</f>
        <v>#REF!</v>
      </c>
      <c r="Q219" s="98" t="e">
        <f t="shared" si="28"/>
        <v>#REF!</v>
      </c>
      <c r="R219" s="339" t="e">
        <f>+'8_MP'!#REF!-'9.1 PFM_APry'!Q219</f>
        <v>#REF!</v>
      </c>
      <c r="S219" s="98" t="e">
        <f t="shared" si="29"/>
        <v>#REF!</v>
      </c>
      <c r="T219" s="98" t="e">
        <f t="shared" si="30"/>
        <v>#REF!</v>
      </c>
      <c r="U219" s="98" t="e">
        <f t="shared" si="31"/>
        <v>#REF!</v>
      </c>
      <c r="V219" s="98" t="e">
        <f t="shared" si="32"/>
        <v>#REF!</v>
      </c>
      <c r="W219" s="98" t="e">
        <f t="shared" si="33"/>
        <v>#REF!</v>
      </c>
      <c r="X219" s="98" t="e">
        <f t="shared" si="34"/>
        <v>#REF!</v>
      </c>
      <c r="Y219" s="98" t="e">
        <f t="shared" si="35"/>
        <v>#REF!</v>
      </c>
      <c r="Z219" s="339" t="e">
        <v>#VALUE!</v>
      </c>
    </row>
    <row r="220" spans="1:26" ht="14.25" customHeight="1" outlineLevel="1" x14ac:dyDescent="0.35">
      <c r="A220" s="89" t="s">
        <v>108</v>
      </c>
      <c r="B220" s="91" t="e">
        <v>#VALUE!</v>
      </c>
      <c r="C220" s="98">
        <v>0</v>
      </c>
      <c r="D220" s="98">
        <v>0</v>
      </c>
      <c r="E220" s="98">
        <f>+('8_MP'!AR15*25%)+('8_MP'!AS15*75%)</f>
        <v>555000</v>
      </c>
      <c r="F220" s="98">
        <v>0</v>
      </c>
      <c r="G220" s="98">
        <v>0</v>
      </c>
      <c r="H220" s="98">
        <v>0</v>
      </c>
      <c r="I220" s="98">
        <f t="shared" si="27"/>
        <v>555000</v>
      </c>
      <c r="J220" s="339"/>
      <c r="K220" s="98" t="e">
        <f>+'8_MP'!#REF!+('8_MP'!#REF!*75%)</f>
        <v>#REF!</v>
      </c>
      <c r="L220" s="98" t="e">
        <f>+'8_MP'!#REF!*25%+'8_MP'!#REF!*75%</f>
        <v>#REF!</v>
      </c>
      <c r="M220" s="98" t="e">
        <f>+'8_MP'!#REF!*25%+'8_MP'!#REF!*75%</f>
        <v>#REF!</v>
      </c>
      <c r="N220" s="98" t="e">
        <f>+'8_MP'!#REF!*25%+'8_MP'!#REF!*75%</f>
        <v>#REF!</v>
      </c>
      <c r="O220" s="98" t="e">
        <f>+'8_MP'!#REF!*25%+'8_MP'!#REF!*75%</f>
        <v>#REF!</v>
      </c>
      <c r="P220" s="98" t="e">
        <f>+'8_MP'!#REF!*25%+'8_MP'!#REF!</f>
        <v>#REF!</v>
      </c>
      <c r="Q220" s="98" t="e">
        <f t="shared" si="28"/>
        <v>#REF!</v>
      </c>
      <c r="R220" s="339" t="e">
        <f>+'8_MP'!#REF!-'9.1 PFM_APry'!Q220</f>
        <v>#REF!</v>
      </c>
      <c r="S220" s="98" t="e">
        <f t="shared" si="29"/>
        <v>#REF!</v>
      </c>
      <c r="T220" s="98" t="e">
        <f t="shared" si="30"/>
        <v>#REF!</v>
      </c>
      <c r="U220" s="98" t="e">
        <f t="shared" si="31"/>
        <v>#REF!</v>
      </c>
      <c r="V220" s="98" t="e">
        <f t="shared" si="32"/>
        <v>#REF!</v>
      </c>
      <c r="W220" s="98" t="e">
        <f t="shared" si="33"/>
        <v>#REF!</v>
      </c>
      <c r="X220" s="98" t="e">
        <f t="shared" si="34"/>
        <v>#REF!</v>
      </c>
      <c r="Y220" s="98" t="e">
        <f t="shared" si="35"/>
        <v>#REF!</v>
      </c>
      <c r="Z220" s="339" t="e">
        <v>#VALUE!</v>
      </c>
    </row>
    <row r="221" spans="1:26" ht="14.25" customHeight="1" outlineLevel="1" x14ac:dyDescent="0.35">
      <c r="A221" s="89">
        <v>0</v>
      </c>
      <c r="B221" s="91" t="e">
        <v>#VALUE!</v>
      </c>
      <c r="C221" s="98">
        <v>0</v>
      </c>
      <c r="D221" s="98">
        <v>0</v>
      </c>
      <c r="E221" s="98" t="e">
        <f>+('8_MP'!#REF!*25%)+('8_MP'!#REF!*75%)</f>
        <v>#REF!</v>
      </c>
      <c r="F221" s="98">
        <v>0</v>
      </c>
      <c r="G221" s="98">
        <v>0</v>
      </c>
      <c r="H221" s="98">
        <v>0</v>
      </c>
      <c r="I221" s="98" t="e">
        <f t="shared" si="27"/>
        <v>#REF!</v>
      </c>
      <c r="J221" s="339"/>
      <c r="K221" s="98" t="e">
        <f>+'8_MP'!#REF!+('8_MP'!#REF!*75%)</f>
        <v>#REF!</v>
      </c>
      <c r="L221" s="98" t="e">
        <f>+'8_MP'!#REF!*25%+'8_MP'!#REF!*75%</f>
        <v>#REF!</v>
      </c>
      <c r="M221" s="98" t="e">
        <f>+'8_MP'!#REF!*25%+'8_MP'!#REF!*75%</f>
        <v>#REF!</v>
      </c>
      <c r="N221" s="98" t="e">
        <f>+'8_MP'!#REF!*25%+'8_MP'!#REF!*75%</f>
        <v>#REF!</v>
      </c>
      <c r="O221" s="98" t="e">
        <f>+'8_MP'!#REF!*25%+'8_MP'!#REF!*75%</f>
        <v>#REF!</v>
      </c>
      <c r="P221" s="98" t="e">
        <f>+'8_MP'!#REF!*25%+'8_MP'!#REF!</f>
        <v>#REF!</v>
      </c>
      <c r="Q221" s="98" t="e">
        <f t="shared" si="28"/>
        <v>#REF!</v>
      </c>
      <c r="R221" s="339" t="e">
        <f>+'8_MP'!#REF!-'9.1 PFM_APry'!Q221</f>
        <v>#REF!</v>
      </c>
      <c r="S221" s="98" t="e">
        <f t="shared" si="29"/>
        <v>#REF!</v>
      </c>
      <c r="T221" s="98" t="e">
        <f t="shared" si="30"/>
        <v>#REF!</v>
      </c>
      <c r="U221" s="98" t="e">
        <f t="shared" si="31"/>
        <v>#REF!</v>
      </c>
      <c r="V221" s="98" t="e">
        <f t="shared" si="32"/>
        <v>#REF!</v>
      </c>
      <c r="W221" s="98" t="e">
        <f t="shared" si="33"/>
        <v>#REF!</v>
      </c>
      <c r="X221" s="98" t="e">
        <f t="shared" si="34"/>
        <v>#REF!</v>
      </c>
      <c r="Y221" s="98" t="e">
        <f t="shared" si="35"/>
        <v>#REF!</v>
      </c>
      <c r="Z221" s="339" t="e">
        <v>#VALUE!</v>
      </c>
    </row>
    <row r="222" spans="1:26" ht="14.25" customHeight="1" x14ac:dyDescent="0.35">
      <c r="A222" s="85" t="e">
        <v>#VALUE!</v>
      </c>
      <c r="B222" s="111" t="e">
        <v>#VALUE!</v>
      </c>
      <c r="C222" s="86" t="e">
        <f>+'8_MP'!#REF!+('8_MP'!#REF!*75%)</f>
        <v>#REF!</v>
      </c>
      <c r="D222" s="86" t="e">
        <f>+'8_MP'!#REF!*25%+'8_MP'!#REF!*75%</f>
        <v>#REF!</v>
      </c>
      <c r="E222" s="86" t="e">
        <f>+('8_MP'!#REF!*25%)+('8_MP'!#REF!*75%)</f>
        <v>#REF!</v>
      </c>
      <c r="F222" s="86" t="e">
        <f>+'8_MP'!#REF!*25%+'8_MP'!#REF!*75%</f>
        <v>#REF!</v>
      </c>
      <c r="G222" s="86" t="e">
        <f>+'8_MP'!#REF!*25%+'8_MP'!#REF!*75%</f>
        <v>#REF!</v>
      </c>
      <c r="H222" s="86" t="e">
        <f>+'8_MP'!#REF!*25%+'8_MP'!#REF!</f>
        <v>#REF!</v>
      </c>
      <c r="I222" s="86" t="e">
        <f t="shared" si="27"/>
        <v>#REF!</v>
      </c>
      <c r="J222" s="339"/>
      <c r="K222" s="86">
        <v>0</v>
      </c>
      <c r="L222" s="86">
        <v>0</v>
      </c>
      <c r="M222" s="86">
        <v>0</v>
      </c>
      <c r="N222" s="86">
        <v>0</v>
      </c>
      <c r="O222" s="86">
        <v>0</v>
      </c>
      <c r="P222" s="86">
        <v>0</v>
      </c>
      <c r="Q222" s="86">
        <f t="shared" si="28"/>
        <v>0</v>
      </c>
      <c r="R222" s="339">
        <v>30000000</v>
      </c>
      <c r="S222" s="86" t="e">
        <f t="shared" si="29"/>
        <v>#REF!</v>
      </c>
      <c r="T222" s="86" t="e">
        <f t="shared" si="30"/>
        <v>#REF!</v>
      </c>
      <c r="U222" s="86" t="e">
        <f t="shared" si="31"/>
        <v>#REF!</v>
      </c>
      <c r="V222" s="86" t="e">
        <f t="shared" si="32"/>
        <v>#REF!</v>
      </c>
      <c r="W222" s="86" t="e">
        <f t="shared" si="33"/>
        <v>#REF!</v>
      </c>
      <c r="X222" s="86" t="e">
        <f t="shared" si="34"/>
        <v>#REF!</v>
      </c>
      <c r="Y222" s="86" t="e">
        <f t="shared" si="35"/>
        <v>#REF!</v>
      </c>
      <c r="Z222" s="339" t="e">
        <f>+'8_MP'!#REF!-'9.1 PFM_APry'!Y222</f>
        <v>#REF!</v>
      </c>
    </row>
    <row r="223" spans="1:26" ht="14.25" customHeight="1" outlineLevel="1" x14ac:dyDescent="0.35">
      <c r="A223" s="326" t="e">
        <v>#VALUE!</v>
      </c>
      <c r="B223" s="327" t="e">
        <v>#VALUE!</v>
      </c>
      <c r="C223" s="328" t="e">
        <f>+'8_MP'!#REF!+('8_MP'!#REF!*75%)</f>
        <v>#REF!</v>
      </c>
      <c r="D223" s="328" t="e">
        <f>+'8_MP'!#REF!*25%+'8_MP'!#REF!*75%</f>
        <v>#REF!</v>
      </c>
      <c r="E223" s="328" t="e">
        <f>+('8_MP'!#REF!*25%)+('8_MP'!#REF!*75%)</f>
        <v>#REF!</v>
      </c>
      <c r="F223" s="328" t="e">
        <f>+'8_MP'!#REF!*25%+'8_MP'!#REF!*75%</f>
        <v>#REF!</v>
      </c>
      <c r="G223" s="328" t="e">
        <f>+'8_MP'!#REF!*25%+'8_MP'!#REF!*75%</f>
        <v>#REF!</v>
      </c>
      <c r="H223" s="328" t="e">
        <f>+'8_MP'!#REF!*25%+'8_MP'!#REF!</f>
        <v>#REF!</v>
      </c>
      <c r="I223" s="328" t="e">
        <f t="shared" si="27"/>
        <v>#REF!</v>
      </c>
      <c r="J223" s="339"/>
      <c r="K223" s="328" t="e">
        <f>+'8_MP'!#REF!+('8_MP'!#REF!*75%)</f>
        <v>#REF!</v>
      </c>
      <c r="L223" s="328" t="e">
        <f>+'8_MP'!#REF!*25%+'8_MP'!#REF!*75%</f>
        <v>#REF!</v>
      </c>
      <c r="M223" s="328" t="e">
        <f>+'8_MP'!#REF!*25%+'8_MP'!#REF!*75%</f>
        <v>#REF!</v>
      </c>
      <c r="N223" s="328" t="e">
        <f>+'8_MP'!#REF!*25%+'8_MP'!#REF!*75%</f>
        <v>#REF!</v>
      </c>
      <c r="O223" s="328" t="e">
        <f>+'8_MP'!#REF!*25%+'8_MP'!#REF!*75%</f>
        <v>#REF!</v>
      </c>
      <c r="P223" s="328" t="e">
        <f>+'8_MP'!#REF!*25%+'8_MP'!#REF!</f>
        <v>#REF!</v>
      </c>
      <c r="Q223" s="328" t="e">
        <f t="shared" si="28"/>
        <v>#REF!</v>
      </c>
      <c r="R223" s="339" t="e">
        <f>+'8_MP'!#REF!-'9.1 PFM_APry'!Q223</f>
        <v>#REF!</v>
      </c>
      <c r="S223" s="328" t="e">
        <f t="shared" si="29"/>
        <v>#REF!</v>
      </c>
      <c r="T223" s="328" t="e">
        <f t="shared" si="30"/>
        <v>#REF!</v>
      </c>
      <c r="U223" s="328" t="e">
        <f t="shared" si="31"/>
        <v>#REF!</v>
      </c>
      <c r="V223" s="328" t="e">
        <f t="shared" si="32"/>
        <v>#REF!</v>
      </c>
      <c r="W223" s="328" t="e">
        <f t="shared" si="33"/>
        <v>#REF!</v>
      </c>
      <c r="X223" s="328" t="e">
        <f t="shared" si="34"/>
        <v>#REF!</v>
      </c>
      <c r="Y223" s="328" t="e">
        <f t="shared" si="35"/>
        <v>#REF!</v>
      </c>
      <c r="Z223" s="339" t="e">
        <f>+'8_MP'!#REF!-'9.1 PFM_APry'!Y223</f>
        <v>#REF!</v>
      </c>
    </row>
    <row r="224" spans="1:26" ht="14.25" customHeight="1" outlineLevel="1" x14ac:dyDescent="0.35">
      <c r="A224" s="322" t="e">
        <v>#VALUE!</v>
      </c>
      <c r="B224" s="323" t="e">
        <v>#VALUE!</v>
      </c>
      <c r="C224" s="324" t="e">
        <f>+'8_MP'!#REF!+('8_MP'!#REF!*75%)</f>
        <v>#REF!</v>
      </c>
      <c r="D224" s="324" t="e">
        <f>+'8_MP'!#REF!*25%+'8_MP'!#REF!*75%</f>
        <v>#REF!</v>
      </c>
      <c r="E224" s="324" t="e">
        <f>+('8_MP'!#REF!*25%)+('8_MP'!#REF!*75%)</f>
        <v>#REF!</v>
      </c>
      <c r="F224" s="324" t="e">
        <f>+'8_MP'!#REF!*25%+'8_MP'!#REF!*75%</f>
        <v>#REF!</v>
      </c>
      <c r="G224" s="324" t="e">
        <f>+'8_MP'!#REF!*25%+'8_MP'!#REF!*75%</f>
        <v>#REF!</v>
      </c>
      <c r="H224" s="324" t="e">
        <f>+'8_MP'!#REF!*25%+'8_MP'!#REF!</f>
        <v>#REF!</v>
      </c>
      <c r="I224" s="324" t="e">
        <f t="shared" si="27"/>
        <v>#REF!</v>
      </c>
      <c r="J224" s="339"/>
      <c r="K224" s="324" t="e">
        <f>+'8_MP'!#REF!+('8_MP'!#REF!*75%)</f>
        <v>#REF!</v>
      </c>
      <c r="L224" s="324" t="e">
        <f>+'8_MP'!#REF!*25%+'8_MP'!#REF!*75%</f>
        <v>#REF!</v>
      </c>
      <c r="M224" s="324" t="e">
        <f>+'8_MP'!#REF!*25%+'8_MP'!#REF!*75%</f>
        <v>#REF!</v>
      </c>
      <c r="N224" s="324" t="e">
        <f>+'8_MP'!#REF!*25%+'8_MP'!#REF!*75%</f>
        <v>#REF!</v>
      </c>
      <c r="O224" s="324" t="e">
        <f>+'8_MP'!#REF!*25%+'8_MP'!#REF!*75%</f>
        <v>#REF!</v>
      </c>
      <c r="P224" s="324" t="e">
        <f>+'8_MP'!#REF!*25%+'8_MP'!#REF!</f>
        <v>#REF!</v>
      </c>
      <c r="Q224" s="324" t="e">
        <f t="shared" si="28"/>
        <v>#REF!</v>
      </c>
      <c r="R224" s="339" t="e">
        <f>+'8_MP'!#REF!-'9.1 PFM_APry'!Q224</f>
        <v>#REF!</v>
      </c>
      <c r="S224" s="324" t="e">
        <f t="shared" si="29"/>
        <v>#REF!</v>
      </c>
      <c r="T224" s="324" t="e">
        <f t="shared" si="30"/>
        <v>#REF!</v>
      </c>
      <c r="U224" s="324" t="e">
        <f t="shared" si="31"/>
        <v>#REF!</v>
      </c>
      <c r="V224" s="324" t="e">
        <f t="shared" si="32"/>
        <v>#REF!</v>
      </c>
      <c r="W224" s="324" t="e">
        <f t="shared" si="33"/>
        <v>#REF!</v>
      </c>
      <c r="X224" s="324" t="e">
        <f t="shared" si="34"/>
        <v>#REF!</v>
      </c>
      <c r="Y224" s="324" t="e">
        <f t="shared" si="35"/>
        <v>#REF!</v>
      </c>
      <c r="Z224" s="339" t="e">
        <f>+'8_MP'!#REF!-'9.1 PFM_APry'!Y224</f>
        <v>#REF!</v>
      </c>
    </row>
    <row r="225" spans="1:26" ht="14.25" customHeight="1" outlineLevel="1" x14ac:dyDescent="0.35">
      <c r="A225" s="89" t="e">
        <v>#VALUE!</v>
      </c>
      <c r="B225" s="91" t="e">
        <v>#VALUE!</v>
      </c>
      <c r="C225" s="98" t="e">
        <f>+'8_MP'!#REF!+('8_MP'!#REF!*75%)</f>
        <v>#REF!</v>
      </c>
      <c r="D225" s="98" t="e">
        <f>+'8_MP'!#REF!*25%+'8_MP'!#REF!*75%</f>
        <v>#REF!</v>
      </c>
      <c r="E225" s="98" t="e">
        <f>+('8_MP'!#REF!*25%)+('8_MP'!#REF!*75%)</f>
        <v>#REF!</v>
      </c>
      <c r="F225" s="98" t="e">
        <f>+'8_MP'!#REF!*25%+'8_MP'!#REF!*75%</f>
        <v>#REF!</v>
      </c>
      <c r="G225" s="98" t="e">
        <f>+'8_MP'!#REF!*25%+'8_MP'!#REF!*75%</f>
        <v>#REF!</v>
      </c>
      <c r="H225" s="98" t="e">
        <f>+'8_MP'!#REF!*25%+'8_MP'!#REF!</f>
        <v>#REF!</v>
      </c>
      <c r="I225" s="98" t="e">
        <f t="shared" si="27"/>
        <v>#REF!</v>
      </c>
      <c r="J225" s="339"/>
      <c r="K225" s="98" t="e">
        <f>+'8_MP'!#REF!+('8_MP'!#REF!*75%)</f>
        <v>#REF!</v>
      </c>
      <c r="L225" s="98" t="e">
        <f>+'8_MP'!#REF!*25%+'8_MP'!#REF!*75%</f>
        <v>#REF!</v>
      </c>
      <c r="M225" s="98" t="e">
        <f>+'8_MP'!#REF!*25%+'8_MP'!#REF!*75%</f>
        <v>#REF!</v>
      </c>
      <c r="N225" s="98" t="e">
        <f>+'8_MP'!#REF!*25%+'8_MP'!#REF!*75%</f>
        <v>#REF!</v>
      </c>
      <c r="O225" s="98" t="e">
        <f>+'8_MP'!#REF!*25%+'8_MP'!#REF!*75%</f>
        <v>#REF!</v>
      </c>
      <c r="P225" s="98" t="e">
        <f>+'8_MP'!#REF!*25%+'8_MP'!#REF!</f>
        <v>#REF!</v>
      </c>
      <c r="Q225" s="98" t="e">
        <f t="shared" si="28"/>
        <v>#REF!</v>
      </c>
      <c r="R225" s="339" t="e">
        <f>+'8_MP'!#REF!-'9.1 PFM_APry'!Q225</f>
        <v>#REF!</v>
      </c>
      <c r="S225" s="98" t="e">
        <f t="shared" si="29"/>
        <v>#REF!</v>
      </c>
      <c r="T225" s="98" t="e">
        <f t="shared" si="30"/>
        <v>#REF!</v>
      </c>
      <c r="U225" s="98" t="e">
        <f t="shared" si="31"/>
        <v>#REF!</v>
      </c>
      <c r="V225" s="98" t="e">
        <f t="shared" si="32"/>
        <v>#REF!</v>
      </c>
      <c r="W225" s="98" t="e">
        <f t="shared" si="33"/>
        <v>#REF!</v>
      </c>
      <c r="X225" s="98" t="e">
        <f t="shared" si="34"/>
        <v>#REF!</v>
      </c>
      <c r="Y225" s="98" t="e">
        <f t="shared" si="35"/>
        <v>#REF!</v>
      </c>
      <c r="Z225" s="339" t="e">
        <f>+'8_MP'!#REF!-'9.1 PFM_APry'!Y225</f>
        <v>#REF!</v>
      </c>
    </row>
    <row r="226" spans="1:26" ht="14.25" customHeight="1" outlineLevel="1" x14ac:dyDescent="0.35">
      <c r="A226" s="89" t="e">
        <v>#VALUE!</v>
      </c>
      <c r="B226" s="91" t="e">
        <v>#VALUE!</v>
      </c>
      <c r="C226" s="98" t="e">
        <f>+'8_MP'!#REF!+('8_MP'!#REF!*75%)</f>
        <v>#REF!</v>
      </c>
      <c r="D226" s="98" t="e">
        <f>+'8_MP'!#REF!*25%+'8_MP'!#REF!*75%</f>
        <v>#REF!</v>
      </c>
      <c r="E226" s="98" t="e">
        <f>+('8_MP'!#REF!*25%)+('8_MP'!#REF!*75%)</f>
        <v>#REF!</v>
      </c>
      <c r="F226" s="98" t="e">
        <f>+'8_MP'!#REF!*25%+'8_MP'!#REF!*75%</f>
        <v>#REF!</v>
      </c>
      <c r="G226" s="98" t="e">
        <f>+'8_MP'!#REF!*25%+'8_MP'!#REF!*75%</f>
        <v>#REF!</v>
      </c>
      <c r="H226" s="98" t="e">
        <f>+'8_MP'!#REF!*25%+'8_MP'!#REF!</f>
        <v>#REF!</v>
      </c>
      <c r="I226" s="98" t="e">
        <f t="shared" si="27"/>
        <v>#REF!</v>
      </c>
      <c r="J226" s="339"/>
      <c r="K226" s="98" t="e">
        <f>+'8_MP'!#REF!+('8_MP'!#REF!*75%)</f>
        <v>#REF!</v>
      </c>
      <c r="L226" s="98" t="e">
        <f>+'8_MP'!#REF!*25%+'8_MP'!#REF!*75%</f>
        <v>#REF!</v>
      </c>
      <c r="M226" s="98" t="e">
        <f>+'8_MP'!#REF!*25%+'8_MP'!#REF!*75%</f>
        <v>#REF!</v>
      </c>
      <c r="N226" s="98" t="e">
        <f>+'8_MP'!#REF!*25%+'8_MP'!#REF!*75%</f>
        <v>#REF!</v>
      </c>
      <c r="O226" s="98" t="e">
        <f>+'8_MP'!#REF!*25%+'8_MP'!#REF!*75%</f>
        <v>#REF!</v>
      </c>
      <c r="P226" s="98" t="e">
        <f>+'8_MP'!#REF!*25%+'8_MP'!#REF!</f>
        <v>#REF!</v>
      </c>
      <c r="Q226" s="98" t="e">
        <f t="shared" si="28"/>
        <v>#REF!</v>
      </c>
      <c r="R226" s="339" t="e">
        <f>+'8_MP'!#REF!-'9.1 PFM_APry'!Q226</f>
        <v>#REF!</v>
      </c>
      <c r="S226" s="98" t="e">
        <f t="shared" si="29"/>
        <v>#REF!</v>
      </c>
      <c r="T226" s="98" t="e">
        <f t="shared" si="30"/>
        <v>#REF!</v>
      </c>
      <c r="U226" s="98" t="e">
        <f t="shared" si="31"/>
        <v>#REF!</v>
      </c>
      <c r="V226" s="98" t="e">
        <f t="shared" si="32"/>
        <v>#REF!</v>
      </c>
      <c r="W226" s="98" t="e">
        <f t="shared" si="33"/>
        <v>#REF!</v>
      </c>
      <c r="X226" s="98" t="e">
        <f t="shared" si="34"/>
        <v>#REF!</v>
      </c>
      <c r="Y226" s="98" t="e">
        <f t="shared" si="35"/>
        <v>#REF!</v>
      </c>
      <c r="Z226" s="339" t="e">
        <f>+'8_MP'!#REF!-'9.1 PFM_APry'!Y226</f>
        <v>#REF!</v>
      </c>
    </row>
    <row r="227" spans="1:26" ht="14.25" customHeight="1" outlineLevel="1" x14ac:dyDescent="0.35">
      <c r="A227" s="89" t="e">
        <v>#VALUE!</v>
      </c>
      <c r="B227" s="91" t="e">
        <v>#VALUE!</v>
      </c>
      <c r="C227" s="98" t="e">
        <f>+'8_MP'!#REF!+('8_MP'!#REF!*75%)</f>
        <v>#REF!</v>
      </c>
      <c r="D227" s="98" t="e">
        <f>+'8_MP'!#REF!*25%+'8_MP'!#REF!*75%</f>
        <v>#REF!</v>
      </c>
      <c r="E227" s="98" t="e">
        <f>+('8_MP'!#REF!*25%)+('8_MP'!#REF!*75%)</f>
        <v>#REF!</v>
      </c>
      <c r="F227" s="98" t="e">
        <f>+'8_MP'!#REF!*25%+'8_MP'!#REF!*75%</f>
        <v>#REF!</v>
      </c>
      <c r="G227" s="98" t="e">
        <f>+'8_MP'!#REF!*25%+'8_MP'!#REF!*75%</f>
        <v>#REF!</v>
      </c>
      <c r="H227" s="98" t="e">
        <f>+'8_MP'!#REF!*25%+'8_MP'!#REF!</f>
        <v>#REF!</v>
      </c>
      <c r="I227" s="98" t="e">
        <f t="shared" si="27"/>
        <v>#REF!</v>
      </c>
      <c r="J227" s="339"/>
      <c r="K227" s="98" t="e">
        <f>+'8_MP'!#REF!+('8_MP'!#REF!*75%)</f>
        <v>#REF!</v>
      </c>
      <c r="L227" s="98" t="e">
        <f>+'8_MP'!#REF!*25%+'8_MP'!#REF!*75%</f>
        <v>#REF!</v>
      </c>
      <c r="M227" s="98" t="e">
        <f>+'8_MP'!#REF!*25%+'8_MP'!#REF!*75%</f>
        <v>#REF!</v>
      </c>
      <c r="N227" s="98" t="e">
        <f>+'8_MP'!#REF!*25%+'8_MP'!#REF!*75%</f>
        <v>#REF!</v>
      </c>
      <c r="O227" s="98" t="e">
        <f>+'8_MP'!#REF!*25%+'8_MP'!#REF!*75%</f>
        <v>#REF!</v>
      </c>
      <c r="P227" s="98" t="e">
        <f>+'8_MP'!#REF!*25%+'8_MP'!#REF!</f>
        <v>#REF!</v>
      </c>
      <c r="Q227" s="98" t="e">
        <f t="shared" si="28"/>
        <v>#REF!</v>
      </c>
      <c r="R227" s="339" t="e">
        <f>+'8_MP'!#REF!-'9.1 PFM_APry'!Q227</f>
        <v>#REF!</v>
      </c>
      <c r="S227" s="98" t="e">
        <f t="shared" si="29"/>
        <v>#REF!</v>
      </c>
      <c r="T227" s="98" t="e">
        <f t="shared" si="30"/>
        <v>#REF!</v>
      </c>
      <c r="U227" s="98" t="e">
        <f t="shared" si="31"/>
        <v>#REF!</v>
      </c>
      <c r="V227" s="98" t="e">
        <f t="shared" si="32"/>
        <v>#REF!</v>
      </c>
      <c r="W227" s="98" t="e">
        <f t="shared" si="33"/>
        <v>#REF!</v>
      </c>
      <c r="X227" s="98" t="e">
        <f t="shared" si="34"/>
        <v>#REF!</v>
      </c>
      <c r="Y227" s="98" t="e">
        <f t="shared" si="35"/>
        <v>#REF!</v>
      </c>
      <c r="Z227" s="339" t="e">
        <f>+'8_MP'!#REF!-'9.1 PFM_APry'!Y227</f>
        <v>#REF!</v>
      </c>
    </row>
    <row r="228" spans="1:26" ht="14.25" customHeight="1" outlineLevel="1" x14ac:dyDescent="0.35">
      <c r="A228" s="322" t="e">
        <v>#VALUE!</v>
      </c>
      <c r="B228" s="323" t="e">
        <v>#VALUE!</v>
      </c>
      <c r="C228" s="324" t="e">
        <f>+'8_MP'!#REF!+('8_MP'!#REF!*75%)</f>
        <v>#REF!</v>
      </c>
      <c r="D228" s="324" t="e">
        <f>+'8_MP'!#REF!*25%+'8_MP'!#REF!*75%</f>
        <v>#REF!</v>
      </c>
      <c r="E228" s="324" t="e">
        <f>+('8_MP'!#REF!*25%)+('8_MP'!#REF!*75%)</f>
        <v>#REF!</v>
      </c>
      <c r="F228" s="324" t="e">
        <f>+'8_MP'!#REF!*25%+'8_MP'!#REF!*75%</f>
        <v>#REF!</v>
      </c>
      <c r="G228" s="324" t="e">
        <f>+'8_MP'!#REF!*25%+'8_MP'!#REF!*75%</f>
        <v>#REF!</v>
      </c>
      <c r="H228" s="324" t="e">
        <f>+'8_MP'!#REF!*25%+'8_MP'!#REF!</f>
        <v>#REF!</v>
      </c>
      <c r="I228" s="324" t="e">
        <f t="shared" si="27"/>
        <v>#REF!</v>
      </c>
      <c r="J228" s="339"/>
      <c r="K228" s="324" t="e">
        <f>+'8_MP'!#REF!+('8_MP'!#REF!*75%)</f>
        <v>#REF!</v>
      </c>
      <c r="L228" s="324" t="e">
        <f>+'8_MP'!#REF!*25%+'8_MP'!#REF!*75%</f>
        <v>#REF!</v>
      </c>
      <c r="M228" s="324" t="e">
        <f>+'8_MP'!#REF!*25%+'8_MP'!#REF!*75%</f>
        <v>#REF!</v>
      </c>
      <c r="N228" s="324" t="e">
        <f>+'8_MP'!#REF!*25%+'8_MP'!#REF!*75%</f>
        <v>#REF!</v>
      </c>
      <c r="O228" s="324" t="e">
        <f>+'8_MP'!#REF!*25%+'8_MP'!#REF!*75%</f>
        <v>#REF!</v>
      </c>
      <c r="P228" s="324" t="e">
        <f>+'8_MP'!#REF!*25%+'8_MP'!#REF!</f>
        <v>#REF!</v>
      </c>
      <c r="Q228" s="324" t="e">
        <f t="shared" si="28"/>
        <v>#REF!</v>
      </c>
      <c r="R228" s="339" t="e">
        <f>+'8_MP'!#REF!-'9.1 PFM_APry'!Q228</f>
        <v>#REF!</v>
      </c>
      <c r="S228" s="324" t="e">
        <f t="shared" si="29"/>
        <v>#REF!</v>
      </c>
      <c r="T228" s="324" t="e">
        <f t="shared" si="30"/>
        <v>#REF!</v>
      </c>
      <c r="U228" s="324" t="e">
        <f t="shared" si="31"/>
        <v>#REF!</v>
      </c>
      <c r="V228" s="324" t="e">
        <f t="shared" si="32"/>
        <v>#REF!</v>
      </c>
      <c r="W228" s="324" t="e">
        <f t="shared" si="33"/>
        <v>#REF!</v>
      </c>
      <c r="X228" s="324" t="e">
        <f t="shared" si="34"/>
        <v>#REF!</v>
      </c>
      <c r="Y228" s="324" t="e">
        <f t="shared" si="35"/>
        <v>#REF!</v>
      </c>
      <c r="Z228" s="339" t="e">
        <f>+'8_MP'!#REF!-'9.1 PFM_APry'!Y228</f>
        <v>#REF!</v>
      </c>
    </row>
    <row r="229" spans="1:26" ht="14.25" customHeight="1" outlineLevel="1" x14ac:dyDescent="0.35">
      <c r="A229" s="89" t="e">
        <v>#VALUE!</v>
      </c>
      <c r="B229" s="91" t="e">
        <v>#VALUE!</v>
      </c>
      <c r="C229" s="98" t="e">
        <f>+'8_MP'!#REF!+('8_MP'!#REF!*75%)</f>
        <v>#REF!</v>
      </c>
      <c r="D229" s="98" t="e">
        <f>+'8_MP'!#REF!*25%+'8_MP'!#REF!*75%</f>
        <v>#REF!</v>
      </c>
      <c r="E229" s="98" t="e">
        <f>+('8_MP'!#REF!*25%)+('8_MP'!#REF!*75%)</f>
        <v>#REF!</v>
      </c>
      <c r="F229" s="98" t="e">
        <f>+'8_MP'!#REF!*25%+'8_MP'!#REF!*75%</f>
        <v>#REF!</v>
      </c>
      <c r="G229" s="98" t="e">
        <f>+'8_MP'!#REF!*25%+'8_MP'!#REF!*75%</f>
        <v>#REF!</v>
      </c>
      <c r="H229" s="98" t="e">
        <f>+'8_MP'!#REF!*25%+'8_MP'!#REF!</f>
        <v>#REF!</v>
      </c>
      <c r="I229" s="98" t="e">
        <f t="shared" si="27"/>
        <v>#REF!</v>
      </c>
      <c r="J229" s="339"/>
      <c r="K229" s="98" t="e">
        <f>+'8_MP'!#REF!+('8_MP'!#REF!*75%)</f>
        <v>#REF!</v>
      </c>
      <c r="L229" s="98" t="e">
        <f>+'8_MP'!#REF!*25%+'8_MP'!#REF!*75%</f>
        <v>#REF!</v>
      </c>
      <c r="M229" s="98" t="e">
        <f>+'8_MP'!#REF!*25%+'8_MP'!#REF!*75%</f>
        <v>#REF!</v>
      </c>
      <c r="N229" s="98" t="e">
        <f>+'8_MP'!#REF!*25%+'8_MP'!#REF!*75%</f>
        <v>#REF!</v>
      </c>
      <c r="O229" s="98" t="e">
        <f>+'8_MP'!#REF!*25%+'8_MP'!#REF!*75%</f>
        <v>#REF!</v>
      </c>
      <c r="P229" s="98" t="e">
        <f>+'8_MP'!#REF!*25%+'8_MP'!#REF!</f>
        <v>#REF!</v>
      </c>
      <c r="Q229" s="98" t="e">
        <f t="shared" si="28"/>
        <v>#REF!</v>
      </c>
      <c r="R229" s="339" t="e">
        <f>+'8_MP'!#REF!-'9.1 PFM_APry'!Q229</f>
        <v>#REF!</v>
      </c>
      <c r="S229" s="98" t="e">
        <f t="shared" si="29"/>
        <v>#REF!</v>
      </c>
      <c r="T229" s="98" t="e">
        <f t="shared" si="30"/>
        <v>#REF!</v>
      </c>
      <c r="U229" s="98" t="e">
        <f t="shared" si="31"/>
        <v>#REF!</v>
      </c>
      <c r="V229" s="98" t="e">
        <f t="shared" si="32"/>
        <v>#REF!</v>
      </c>
      <c r="W229" s="98" t="e">
        <f t="shared" si="33"/>
        <v>#REF!</v>
      </c>
      <c r="X229" s="98" t="e">
        <f t="shared" si="34"/>
        <v>#REF!</v>
      </c>
      <c r="Y229" s="98" t="e">
        <f t="shared" si="35"/>
        <v>#REF!</v>
      </c>
      <c r="Z229" s="339" t="e">
        <f>+'8_MP'!#REF!-'9.1 PFM_APry'!Y229</f>
        <v>#REF!</v>
      </c>
    </row>
    <row r="230" spans="1:26" ht="14.25" customHeight="1" outlineLevel="1" x14ac:dyDescent="0.35">
      <c r="A230" s="89" t="e">
        <v>#VALUE!</v>
      </c>
      <c r="B230" s="91" t="e">
        <v>#VALUE!</v>
      </c>
      <c r="C230" s="98" t="e">
        <f>+'8_MP'!#REF!+('8_MP'!#REF!*75%)</f>
        <v>#REF!</v>
      </c>
      <c r="D230" s="98" t="e">
        <f>+'8_MP'!#REF!*25%+'8_MP'!#REF!*75%</f>
        <v>#REF!</v>
      </c>
      <c r="E230" s="98" t="e">
        <f>+('8_MP'!#REF!*25%)+('8_MP'!#REF!*75%)</f>
        <v>#REF!</v>
      </c>
      <c r="F230" s="98" t="e">
        <f>+'8_MP'!#REF!*25%+'8_MP'!#REF!*75%</f>
        <v>#REF!</v>
      </c>
      <c r="G230" s="98" t="e">
        <f>+'8_MP'!#REF!*25%+'8_MP'!#REF!*75%</f>
        <v>#REF!</v>
      </c>
      <c r="H230" s="98" t="e">
        <f>+'8_MP'!#REF!*25%+'8_MP'!#REF!</f>
        <v>#REF!</v>
      </c>
      <c r="I230" s="98" t="e">
        <f t="shared" si="27"/>
        <v>#REF!</v>
      </c>
      <c r="J230" s="339"/>
      <c r="K230" s="98" t="e">
        <f>+'8_MP'!#REF!+('8_MP'!#REF!*75%)</f>
        <v>#REF!</v>
      </c>
      <c r="L230" s="98" t="e">
        <f>+'8_MP'!#REF!*25%+'8_MP'!#REF!*75%</f>
        <v>#REF!</v>
      </c>
      <c r="M230" s="98" t="e">
        <f>+'8_MP'!#REF!*25%+'8_MP'!#REF!*75%</f>
        <v>#REF!</v>
      </c>
      <c r="N230" s="98" t="e">
        <f>+'8_MP'!#REF!*25%+'8_MP'!#REF!*75%</f>
        <v>#REF!</v>
      </c>
      <c r="O230" s="98" t="e">
        <f>+'8_MP'!#REF!*25%+'8_MP'!#REF!*75%</f>
        <v>#REF!</v>
      </c>
      <c r="P230" s="98" t="e">
        <f>+'8_MP'!#REF!*25%+'8_MP'!#REF!</f>
        <v>#REF!</v>
      </c>
      <c r="Q230" s="98" t="e">
        <f t="shared" si="28"/>
        <v>#REF!</v>
      </c>
      <c r="R230" s="339" t="e">
        <f>+'8_MP'!#REF!-'9.1 PFM_APry'!Q230</f>
        <v>#REF!</v>
      </c>
      <c r="S230" s="98" t="e">
        <f t="shared" si="29"/>
        <v>#REF!</v>
      </c>
      <c r="T230" s="98" t="e">
        <f t="shared" si="30"/>
        <v>#REF!</v>
      </c>
      <c r="U230" s="98" t="e">
        <f t="shared" si="31"/>
        <v>#REF!</v>
      </c>
      <c r="V230" s="98" t="e">
        <f t="shared" si="32"/>
        <v>#REF!</v>
      </c>
      <c r="W230" s="98" t="e">
        <f t="shared" si="33"/>
        <v>#REF!</v>
      </c>
      <c r="X230" s="98" t="e">
        <f t="shared" si="34"/>
        <v>#REF!</v>
      </c>
      <c r="Y230" s="98" t="e">
        <f t="shared" si="35"/>
        <v>#REF!</v>
      </c>
      <c r="Z230" s="339" t="e">
        <f>+'8_MP'!#REF!-'9.1 PFM_APry'!Y230</f>
        <v>#REF!</v>
      </c>
    </row>
    <row r="231" spans="1:26" ht="14.25" customHeight="1" outlineLevel="1" x14ac:dyDescent="0.35">
      <c r="A231" s="326" t="e">
        <v>#VALUE!</v>
      </c>
      <c r="B231" s="327" t="e">
        <v>#VALUE!</v>
      </c>
      <c r="C231" s="328" t="e">
        <f>+'8_MP'!#REF!+('8_MP'!#REF!*75%)</f>
        <v>#REF!</v>
      </c>
      <c r="D231" s="328" t="e">
        <f>+'8_MP'!#REF!*25%+'8_MP'!#REF!*75%</f>
        <v>#REF!</v>
      </c>
      <c r="E231" s="328" t="e">
        <f>+('8_MP'!#REF!*25%)+('8_MP'!#REF!*75%)</f>
        <v>#REF!</v>
      </c>
      <c r="F231" s="328" t="e">
        <f>+'8_MP'!#REF!*25%+'8_MP'!#REF!*75%</f>
        <v>#REF!</v>
      </c>
      <c r="G231" s="328" t="e">
        <f>+'8_MP'!#REF!*25%+'8_MP'!#REF!*75%</f>
        <v>#REF!</v>
      </c>
      <c r="H231" s="328" t="e">
        <f>+'8_MP'!#REF!*25%+'8_MP'!#REF!</f>
        <v>#REF!</v>
      </c>
      <c r="I231" s="328" t="e">
        <f t="shared" si="27"/>
        <v>#REF!</v>
      </c>
      <c r="J231" s="339"/>
      <c r="K231" s="328" t="e">
        <f>+'8_MP'!#REF!+('8_MP'!#REF!*75%)</f>
        <v>#REF!</v>
      </c>
      <c r="L231" s="328" t="e">
        <f>+'8_MP'!#REF!*25%+'8_MP'!#REF!*75%</f>
        <v>#REF!</v>
      </c>
      <c r="M231" s="328" t="e">
        <f>+'8_MP'!#REF!*25%+'8_MP'!#REF!*75%</f>
        <v>#REF!</v>
      </c>
      <c r="N231" s="328" t="e">
        <f>+'8_MP'!#REF!*25%+'8_MP'!#REF!*75%</f>
        <v>#REF!</v>
      </c>
      <c r="O231" s="328" t="e">
        <f>+'8_MP'!#REF!*25%+'8_MP'!#REF!*75%</f>
        <v>#REF!</v>
      </c>
      <c r="P231" s="328" t="e">
        <f>+'8_MP'!#REF!*25%+'8_MP'!#REF!</f>
        <v>#REF!</v>
      </c>
      <c r="Q231" s="328" t="e">
        <f t="shared" si="28"/>
        <v>#REF!</v>
      </c>
      <c r="R231" s="339" t="e">
        <f>+'8_MP'!#REF!-'9.1 PFM_APry'!Q231</f>
        <v>#REF!</v>
      </c>
      <c r="S231" s="328" t="e">
        <f t="shared" si="29"/>
        <v>#REF!</v>
      </c>
      <c r="T231" s="328" t="e">
        <f t="shared" si="30"/>
        <v>#REF!</v>
      </c>
      <c r="U231" s="328" t="e">
        <f t="shared" si="31"/>
        <v>#REF!</v>
      </c>
      <c r="V231" s="328" t="e">
        <f t="shared" si="32"/>
        <v>#REF!</v>
      </c>
      <c r="W231" s="328" t="e">
        <f t="shared" si="33"/>
        <v>#REF!</v>
      </c>
      <c r="X231" s="328" t="e">
        <f t="shared" si="34"/>
        <v>#REF!</v>
      </c>
      <c r="Y231" s="328" t="e">
        <f t="shared" si="35"/>
        <v>#REF!</v>
      </c>
      <c r="Z231" s="339" t="e">
        <f>+'8_MP'!#REF!-'9.1 PFM_APry'!Y231</f>
        <v>#REF!</v>
      </c>
    </row>
    <row r="232" spans="1:26" ht="14.25" customHeight="1" outlineLevel="1" x14ac:dyDescent="0.35">
      <c r="A232" s="322" t="e">
        <v>#VALUE!</v>
      </c>
      <c r="B232" s="323" t="e">
        <v>#VALUE!</v>
      </c>
      <c r="C232" s="324" t="e">
        <f>+'8_MP'!#REF!+('8_MP'!#REF!*75%)</f>
        <v>#REF!</v>
      </c>
      <c r="D232" s="324" t="e">
        <f>+'8_MP'!#REF!*25%+'8_MP'!#REF!*75%</f>
        <v>#REF!</v>
      </c>
      <c r="E232" s="324" t="e">
        <f>+('8_MP'!#REF!*25%)+('8_MP'!#REF!*75%)</f>
        <v>#REF!</v>
      </c>
      <c r="F232" s="324" t="e">
        <f>+'8_MP'!#REF!*25%+'8_MP'!#REF!*75%</f>
        <v>#REF!</v>
      </c>
      <c r="G232" s="324" t="e">
        <f>+'8_MP'!#REF!*25%+'8_MP'!#REF!*75%</f>
        <v>#REF!</v>
      </c>
      <c r="H232" s="324" t="e">
        <f>+'8_MP'!#REF!*25%+'8_MP'!#REF!</f>
        <v>#REF!</v>
      </c>
      <c r="I232" s="324" t="e">
        <f t="shared" si="27"/>
        <v>#REF!</v>
      </c>
      <c r="J232" s="339"/>
      <c r="K232" s="324" t="e">
        <f>+'8_MP'!#REF!+('8_MP'!#REF!*75%)</f>
        <v>#REF!</v>
      </c>
      <c r="L232" s="324" t="e">
        <f>+'8_MP'!#REF!*25%+'8_MP'!#REF!*75%</f>
        <v>#REF!</v>
      </c>
      <c r="M232" s="324" t="e">
        <f>+'8_MP'!#REF!*25%+'8_MP'!#REF!*75%</f>
        <v>#REF!</v>
      </c>
      <c r="N232" s="324" t="e">
        <f>+'8_MP'!#REF!*25%+'8_MP'!#REF!*75%</f>
        <v>#REF!</v>
      </c>
      <c r="O232" s="324" t="e">
        <f>+'8_MP'!#REF!*25%+'8_MP'!#REF!*75%</f>
        <v>#REF!</v>
      </c>
      <c r="P232" s="324" t="e">
        <f>+'8_MP'!#REF!*25%+'8_MP'!#REF!</f>
        <v>#REF!</v>
      </c>
      <c r="Q232" s="324" t="e">
        <f t="shared" si="28"/>
        <v>#REF!</v>
      </c>
      <c r="R232" s="339" t="e">
        <f>+'8_MP'!#REF!-'9.1 PFM_APry'!Q232</f>
        <v>#REF!</v>
      </c>
      <c r="S232" s="324" t="e">
        <f t="shared" si="29"/>
        <v>#REF!</v>
      </c>
      <c r="T232" s="324" t="e">
        <f t="shared" si="30"/>
        <v>#REF!</v>
      </c>
      <c r="U232" s="324" t="e">
        <f t="shared" si="31"/>
        <v>#REF!</v>
      </c>
      <c r="V232" s="324" t="e">
        <f t="shared" si="32"/>
        <v>#REF!</v>
      </c>
      <c r="W232" s="324" t="e">
        <f t="shared" si="33"/>
        <v>#REF!</v>
      </c>
      <c r="X232" s="324" t="e">
        <f t="shared" si="34"/>
        <v>#REF!</v>
      </c>
      <c r="Y232" s="324" t="e">
        <f t="shared" si="35"/>
        <v>#REF!</v>
      </c>
      <c r="Z232" s="339" t="e">
        <f>+'8_MP'!#REF!-'9.1 PFM_APry'!Y232</f>
        <v>#REF!</v>
      </c>
    </row>
    <row r="233" spans="1:26" ht="14.25" customHeight="1" outlineLevel="1" x14ac:dyDescent="0.35">
      <c r="A233" s="89" t="e">
        <v>#VALUE!</v>
      </c>
      <c r="B233" s="91" t="e">
        <v>#VALUE!</v>
      </c>
      <c r="C233" s="98" t="e">
        <f>+'8_MP'!#REF!+('8_MP'!#REF!*75%)</f>
        <v>#REF!</v>
      </c>
      <c r="D233" s="98" t="e">
        <f>+'8_MP'!#REF!*25%+'8_MP'!#REF!*75%</f>
        <v>#REF!</v>
      </c>
      <c r="E233" s="98" t="e">
        <f>+('8_MP'!#REF!*25%)+('8_MP'!#REF!*75%)</f>
        <v>#REF!</v>
      </c>
      <c r="F233" s="98" t="e">
        <f>+'8_MP'!#REF!*25%+'8_MP'!#REF!*75%</f>
        <v>#REF!</v>
      </c>
      <c r="G233" s="98" t="e">
        <f>+'8_MP'!#REF!*25%+'8_MP'!#REF!*75%</f>
        <v>#REF!</v>
      </c>
      <c r="H233" s="98" t="e">
        <f>+'8_MP'!#REF!*25%+'8_MP'!#REF!</f>
        <v>#REF!</v>
      </c>
      <c r="I233" s="98" t="e">
        <f t="shared" si="27"/>
        <v>#REF!</v>
      </c>
      <c r="J233" s="339"/>
      <c r="K233" s="98" t="e">
        <f>+'8_MP'!#REF!+('8_MP'!#REF!*75%)</f>
        <v>#REF!</v>
      </c>
      <c r="L233" s="98" t="e">
        <f>+'8_MP'!#REF!*25%+'8_MP'!#REF!*75%</f>
        <v>#REF!</v>
      </c>
      <c r="M233" s="98" t="e">
        <f>+'8_MP'!#REF!*25%+'8_MP'!#REF!*75%</f>
        <v>#REF!</v>
      </c>
      <c r="N233" s="98" t="e">
        <f>+'8_MP'!#REF!*25%+'8_MP'!#REF!*75%</f>
        <v>#REF!</v>
      </c>
      <c r="O233" s="98" t="e">
        <f>+'8_MP'!#REF!*25%+'8_MP'!#REF!*75%</f>
        <v>#REF!</v>
      </c>
      <c r="P233" s="98" t="e">
        <f>+'8_MP'!#REF!*25%+'8_MP'!#REF!</f>
        <v>#REF!</v>
      </c>
      <c r="Q233" s="98" t="e">
        <f t="shared" si="28"/>
        <v>#REF!</v>
      </c>
      <c r="R233" s="339" t="e">
        <f>+'8_MP'!#REF!-'9.1 PFM_APry'!Q233</f>
        <v>#REF!</v>
      </c>
      <c r="S233" s="98" t="e">
        <f t="shared" si="29"/>
        <v>#REF!</v>
      </c>
      <c r="T233" s="98" t="e">
        <f t="shared" si="30"/>
        <v>#REF!</v>
      </c>
      <c r="U233" s="98" t="e">
        <f t="shared" si="31"/>
        <v>#REF!</v>
      </c>
      <c r="V233" s="98" t="e">
        <f t="shared" si="32"/>
        <v>#REF!</v>
      </c>
      <c r="W233" s="98" t="e">
        <f t="shared" si="33"/>
        <v>#REF!</v>
      </c>
      <c r="X233" s="98" t="e">
        <f t="shared" si="34"/>
        <v>#REF!</v>
      </c>
      <c r="Y233" s="98" t="e">
        <f t="shared" si="35"/>
        <v>#REF!</v>
      </c>
      <c r="Z233" s="339" t="e">
        <f>+'8_MP'!#REF!-'9.1 PFM_APry'!Y233</f>
        <v>#REF!</v>
      </c>
    </row>
    <row r="234" spans="1:26" ht="14.25" customHeight="1" outlineLevel="1" x14ac:dyDescent="0.35">
      <c r="A234" s="89" t="e">
        <v>#VALUE!</v>
      </c>
      <c r="B234" s="91" t="e">
        <v>#VALUE!</v>
      </c>
      <c r="C234" s="98" t="e">
        <f>+'8_MP'!#REF!+('8_MP'!#REF!*75%)</f>
        <v>#REF!</v>
      </c>
      <c r="D234" s="98" t="e">
        <f>+'8_MP'!#REF!*25%+'8_MP'!#REF!*75%</f>
        <v>#REF!</v>
      </c>
      <c r="E234" s="98" t="e">
        <f>+('8_MP'!#REF!*25%)+('8_MP'!#REF!*75%)</f>
        <v>#REF!</v>
      </c>
      <c r="F234" s="98" t="e">
        <f>+'8_MP'!#REF!*25%+'8_MP'!#REF!*75%</f>
        <v>#REF!</v>
      </c>
      <c r="G234" s="98" t="e">
        <f>+'8_MP'!#REF!*25%+'8_MP'!#REF!*75%</f>
        <v>#REF!</v>
      </c>
      <c r="H234" s="98" t="e">
        <f>+'8_MP'!#REF!*25%+'8_MP'!#REF!</f>
        <v>#REF!</v>
      </c>
      <c r="I234" s="98" t="e">
        <f t="shared" si="27"/>
        <v>#REF!</v>
      </c>
      <c r="J234" s="339"/>
      <c r="K234" s="98" t="e">
        <f>+'8_MP'!#REF!+('8_MP'!#REF!*75%)</f>
        <v>#REF!</v>
      </c>
      <c r="L234" s="98" t="e">
        <f>+'8_MP'!#REF!*25%+'8_MP'!#REF!*75%</f>
        <v>#REF!</v>
      </c>
      <c r="M234" s="98" t="e">
        <f>+'8_MP'!#REF!*25%+'8_MP'!#REF!*75%</f>
        <v>#REF!</v>
      </c>
      <c r="N234" s="98" t="e">
        <f>+'8_MP'!#REF!*25%+'8_MP'!#REF!*75%</f>
        <v>#REF!</v>
      </c>
      <c r="O234" s="98" t="e">
        <f>+'8_MP'!#REF!*25%+'8_MP'!#REF!*75%</f>
        <v>#REF!</v>
      </c>
      <c r="P234" s="98" t="e">
        <f>+'8_MP'!#REF!*25%+'8_MP'!#REF!</f>
        <v>#REF!</v>
      </c>
      <c r="Q234" s="98" t="e">
        <f t="shared" si="28"/>
        <v>#REF!</v>
      </c>
      <c r="R234" s="339" t="e">
        <f>+'8_MP'!#REF!-'9.1 PFM_APry'!Q234</f>
        <v>#REF!</v>
      </c>
      <c r="S234" s="98" t="e">
        <f t="shared" si="29"/>
        <v>#REF!</v>
      </c>
      <c r="T234" s="98" t="e">
        <f t="shared" si="30"/>
        <v>#REF!</v>
      </c>
      <c r="U234" s="98" t="e">
        <f t="shared" si="31"/>
        <v>#REF!</v>
      </c>
      <c r="V234" s="98" t="e">
        <f t="shared" si="32"/>
        <v>#REF!</v>
      </c>
      <c r="W234" s="98" t="e">
        <f t="shared" si="33"/>
        <v>#REF!</v>
      </c>
      <c r="X234" s="98" t="e">
        <f t="shared" si="34"/>
        <v>#REF!</v>
      </c>
      <c r="Y234" s="98" t="e">
        <f t="shared" si="35"/>
        <v>#REF!</v>
      </c>
      <c r="Z234" s="339" t="e">
        <f>+'8_MP'!#REF!-'9.1 PFM_APry'!Y234</f>
        <v>#REF!</v>
      </c>
    </row>
    <row r="235" spans="1:26" ht="14.25" customHeight="1" outlineLevel="1" x14ac:dyDescent="0.35">
      <c r="A235" s="89" t="e">
        <v>#VALUE!</v>
      </c>
      <c r="B235" s="91" t="e">
        <v>#VALUE!</v>
      </c>
      <c r="C235" s="98" t="e">
        <f>+'8_MP'!#REF!+('8_MP'!#REF!*75%)</f>
        <v>#REF!</v>
      </c>
      <c r="D235" s="98" t="e">
        <f>+'8_MP'!#REF!*25%+'8_MP'!#REF!*75%</f>
        <v>#REF!</v>
      </c>
      <c r="E235" s="98" t="e">
        <f>+('8_MP'!#REF!*25%)+('8_MP'!#REF!*75%)</f>
        <v>#REF!</v>
      </c>
      <c r="F235" s="98" t="e">
        <f>+'8_MP'!#REF!*25%+'8_MP'!#REF!*75%</f>
        <v>#REF!</v>
      </c>
      <c r="G235" s="98" t="e">
        <f>+'8_MP'!#REF!*25%+'8_MP'!#REF!*75%</f>
        <v>#REF!</v>
      </c>
      <c r="H235" s="98" t="e">
        <f>+'8_MP'!#REF!*25%+'8_MP'!#REF!</f>
        <v>#REF!</v>
      </c>
      <c r="I235" s="98" t="e">
        <f t="shared" si="27"/>
        <v>#REF!</v>
      </c>
      <c r="J235" s="339"/>
      <c r="K235" s="98" t="e">
        <f>+'8_MP'!#REF!+('8_MP'!#REF!*75%)</f>
        <v>#REF!</v>
      </c>
      <c r="L235" s="98" t="e">
        <f>+'8_MP'!#REF!*25%+'8_MP'!#REF!*75%</f>
        <v>#REF!</v>
      </c>
      <c r="M235" s="98" t="e">
        <f>+'8_MP'!#REF!*25%+'8_MP'!#REF!*75%</f>
        <v>#REF!</v>
      </c>
      <c r="N235" s="98" t="e">
        <f>+'8_MP'!#REF!*25%+'8_MP'!#REF!*75%</f>
        <v>#REF!</v>
      </c>
      <c r="O235" s="98" t="e">
        <f>+'8_MP'!#REF!*25%+'8_MP'!#REF!*75%</f>
        <v>#REF!</v>
      </c>
      <c r="P235" s="98" t="e">
        <f>+'8_MP'!#REF!*25%+'8_MP'!#REF!</f>
        <v>#REF!</v>
      </c>
      <c r="Q235" s="98" t="e">
        <f t="shared" si="28"/>
        <v>#REF!</v>
      </c>
      <c r="R235" s="339" t="e">
        <f>+'8_MP'!#REF!-'9.1 PFM_APry'!Q235</f>
        <v>#REF!</v>
      </c>
      <c r="S235" s="98" t="e">
        <f t="shared" si="29"/>
        <v>#REF!</v>
      </c>
      <c r="T235" s="98" t="e">
        <f t="shared" si="30"/>
        <v>#REF!</v>
      </c>
      <c r="U235" s="98" t="e">
        <f t="shared" si="31"/>
        <v>#REF!</v>
      </c>
      <c r="V235" s="98" t="e">
        <f t="shared" si="32"/>
        <v>#REF!</v>
      </c>
      <c r="W235" s="98" t="e">
        <f t="shared" si="33"/>
        <v>#REF!</v>
      </c>
      <c r="X235" s="98" t="e">
        <f t="shared" si="34"/>
        <v>#REF!</v>
      </c>
      <c r="Y235" s="98" t="e">
        <f t="shared" si="35"/>
        <v>#REF!</v>
      </c>
      <c r="Z235" s="339" t="e">
        <f>+'8_MP'!#REF!-'9.1 PFM_APry'!Y235</f>
        <v>#REF!</v>
      </c>
    </row>
    <row r="236" spans="1:26" ht="14.25" customHeight="1" outlineLevel="1" x14ac:dyDescent="0.35">
      <c r="A236" s="322" t="e">
        <v>#VALUE!</v>
      </c>
      <c r="B236" s="323" t="e">
        <v>#VALUE!</v>
      </c>
      <c r="C236" s="324" t="e">
        <f>+'8_MP'!#REF!+('8_MP'!#REF!*75%)</f>
        <v>#REF!</v>
      </c>
      <c r="D236" s="324" t="e">
        <f>+'8_MP'!#REF!*25%+'8_MP'!#REF!*75%</f>
        <v>#REF!</v>
      </c>
      <c r="E236" s="324" t="e">
        <f>+('8_MP'!#REF!*25%)+('8_MP'!#REF!*75%)</f>
        <v>#REF!</v>
      </c>
      <c r="F236" s="324" t="e">
        <f>+'8_MP'!#REF!*25%+'8_MP'!#REF!*75%</f>
        <v>#REF!</v>
      </c>
      <c r="G236" s="324" t="e">
        <f>+'8_MP'!#REF!*25%+'8_MP'!#REF!*75%</f>
        <v>#REF!</v>
      </c>
      <c r="H236" s="324" t="e">
        <f>+'8_MP'!#REF!*25%+'8_MP'!#REF!</f>
        <v>#REF!</v>
      </c>
      <c r="I236" s="324" t="e">
        <f t="shared" si="27"/>
        <v>#REF!</v>
      </c>
      <c r="J236" s="339"/>
      <c r="K236" s="324" t="e">
        <f>+'8_MP'!#REF!+('8_MP'!#REF!*75%)</f>
        <v>#REF!</v>
      </c>
      <c r="L236" s="324" t="e">
        <f>+'8_MP'!#REF!*25%+'8_MP'!#REF!*75%</f>
        <v>#REF!</v>
      </c>
      <c r="M236" s="324" t="e">
        <f>+'8_MP'!#REF!*25%+'8_MP'!#REF!*75%</f>
        <v>#REF!</v>
      </c>
      <c r="N236" s="324" t="e">
        <f>+'8_MP'!#REF!*25%+'8_MP'!#REF!*75%</f>
        <v>#REF!</v>
      </c>
      <c r="O236" s="324" t="e">
        <f>+'8_MP'!#REF!*25%+'8_MP'!#REF!*75%</f>
        <v>#REF!</v>
      </c>
      <c r="P236" s="324" t="e">
        <f>+'8_MP'!#REF!*25%+'8_MP'!#REF!</f>
        <v>#REF!</v>
      </c>
      <c r="Q236" s="324" t="e">
        <f t="shared" si="28"/>
        <v>#REF!</v>
      </c>
      <c r="R236" s="339" t="e">
        <f>+'8_MP'!#REF!-'9.1 PFM_APry'!Q236</f>
        <v>#REF!</v>
      </c>
      <c r="S236" s="324" t="e">
        <f t="shared" si="29"/>
        <v>#REF!</v>
      </c>
      <c r="T236" s="324" t="e">
        <f t="shared" si="30"/>
        <v>#REF!</v>
      </c>
      <c r="U236" s="324" t="e">
        <f t="shared" si="31"/>
        <v>#REF!</v>
      </c>
      <c r="V236" s="324" t="e">
        <f t="shared" si="32"/>
        <v>#REF!</v>
      </c>
      <c r="W236" s="324" t="e">
        <f t="shared" si="33"/>
        <v>#REF!</v>
      </c>
      <c r="X236" s="324" t="e">
        <f t="shared" si="34"/>
        <v>#REF!</v>
      </c>
      <c r="Y236" s="324" t="e">
        <f t="shared" si="35"/>
        <v>#REF!</v>
      </c>
      <c r="Z236" s="339" t="e">
        <f>+'8_MP'!#REF!-'9.1 PFM_APry'!Y236</f>
        <v>#REF!</v>
      </c>
    </row>
    <row r="237" spans="1:26" ht="14.25" customHeight="1" outlineLevel="1" x14ac:dyDescent="0.35">
      <c r="A237" s="89" t="e">
        <v>#VALUE!</v>
      </c>
      <c r="B237" s="91" t="e">
        <v>#VALUE!</v>
      </c>
      <c r="C237" s="98" t="e">
        <f>+'8_MP'!#REF!+('8_MP'!#REF!*75%)</f>
        <v>#REF!</v>
      </c>
      <c r="D237" s="98" t="e">
        <f>+'8_MP'!#REF!*25%+'8_MP'!#REF!*75%</f>
        <v>#REF!</v>
      </c>
      <c r="E237" s="98" t="e">
        <f>+('8_MP'!#REF!*25%)+('8_MP'!#REF!*75%)</f>
        <v>#REF!</v>
      </c>
      <c r="F237" s="98" t="e">
        <f>+'8_MP'!#REF!*25%+'8_MP'!#REF!*75%</f>
        <v>#REF!</v>
      </c>
      <c r="G237" s="98" t="e">
        <f>+'8_MP'!#REF!*25%+'8_MP'!#REF!*75%</f>
        <v>#REF!</v>
      </c>
      <c r="H237" s="98" t="e">
        <f>+'8_MP'!#REF!*25%+'8_MP'!#REF!</f>
        <v>#REF!</v>
      </c>
      <c r="I237" s="98" t="e">
        <f t="shared" si="27"/>
        <v>#REF!</v>
      </c>
      <c r="J237" s="339"/>
      <c r="K237" s="98" t="e">
        <f>+'8_MP'!#REF!+('8_MP'!#REF!*75%)</f>
        <v>#REF!</v>
      </c>
      <c r="L237" s="98" t="e">
        <f>+'8_MP'!#REF!*25%+'8_MP'!#REF!*75%</f>
        <v>#REF!</v>
      </c>
      <c r="M237" s="98" t="e">
        <f>+'8_MP'!#REF!*25%+'8_MP'!#REF!*75%</f>
        <v>#REF!</v>
      </c>
      <c r="N237" s="98" t="e">
        <f>+'8_MP'!#REF!*25%+'8_MP'!#REF!*75%</f>
        <v>#REF!</v>
      </c>
      <c r="O237" s="98" t="e">
        <f>+'8_MP'!#REF!*25%+'8_MP'!#REF!*75%</f>
        <v>#REF!</v>
      </c>
      <c r="P237" s="98" t="e">
        <f>+'8_MP'!#REF!*25%+'8_MP'!#REF!</f>
        <v>#REF!</v>
      </c>
      <c r="Q237" s="98" t="e">
        <f t="shared" si="28"/>
        <v>#REF!</v>
      </c>
      <c r="R237" s="339" t="e">
        <f>+'8_MP'!#REF!-'9.1 PFM_APry'!Q237</f>
        <v>#REF!</v>
      </c>
      <c r="S237" s="98" t="e">
        <f t="shared" si="29"/>
        <v>#REF!</v>
      </c>
      <c r="T237" s="98" t="e">
        <f t="shared" si="30"/>
        <v>#REF!</v>
      </c>
      <c r="U237" s="98" t="e">
        <f t="shared" si="31"/>
        <v>#REF!</v>
      </c>
      <c r="V237" s="98" t="e">
        <f t="shared" si="32"/>
        <v>#REF!</v>
      </c>
      <c r="W237" s="98" t="e">
        <f t="shared" si="33"/>
        <v>#REF!</v>
      </c>
      <c r="X237" s="98" t="e">
        <f t="shared" si="34"/>
        <v>#REF!</v>
      </c>
      <c r="Y237" s="98" t="e">
        <f t="shared" si="35"/>
        <v>#REF!</v>
      </c>
      <c r="Z237" s="339" t="e">
        <f>+'8_MP'!#REF!-'9.1 PFM_APry'!Y237</f>
        <v>#REF!</v>
      </c>
    </row>
    <row r="238" spans="1:26" ht="14.25" customHeight="1" outlineLevel="1" x14ac:dyDescent="0.35">
      <c r="A238" s="89" t="e">
        <v>#VALUE!</v>
      </c>
      <c r="B238" s="91" t="e">
        <v>#VALUE!</v>
      </c>
      <c r="C238" s="98" t="e">
        <f>+'8_MP'!#REF!+('8_MP'!#REF!*75%)</f>
        <v>#REF!</v>
      </c>
      <c r="D238" s="98" t="e">
        <f>+'8_MP'!#REF!*25%+'8_MP'!#REF!*75%</f>
        <v>#REF!</v>
      </c>
      <c r="E238" s="98" t="e">
        <f>+('8_MP'!#REF!*25%)+('8_MP'!#REF!*75%)</f>
        <v>#REF!</v>
      </c>
      <c r="F238" s="98" t="e">
        <f>+'8_MP'!#REF!*25%+'8_MP'!#REF!*75%</f>
        <v>#REF!</v>
      </c>
      <c r="G238" s="98" t="e">
        <f>+'8_MP'!#REF!*25%+'8_MP'!#REF!*75%</f>
        <v>#REF!</v>
      </c>
      <c r="H238" s="98" t="e">
        <f>+'8_MP'!#REF!*25%+'8_MP'!#REF!</f>
        <v>#REF!</v>
      </c>
      <c r="I238" s="98" t="e">
        <f t="shared" si="27"/>
        <v>#REF!</v>
      </c>
      <c r="J238" s="339"/>
      <c r="K238" s="98" t="e">
        <f>+'8_MP'!#REF!+('8_MP'!#REF!*75%)</f>
        <v>#REF!</v>
      </c>
      <c r="L238" s="98" t="e">
        <f>+'8_MP'!#REF!*25%+'8_MP'!#REF!*75%</f>
        <v>#REF!</v>
      </c>
      <c r="M238" s="98" t="e">
        <f>+'8_MP'!#REF!*25%+'8_MP'!#REF!*75%</f>
        <v>#REF!</v>
      </c>
      <c r="N238" s="98" t="e">
        <f>+'8_MP'!#REF!*25%+'8_MP'!#REF!*75%</f>
        <v>#REF!</v>
      </c>
      <c r="O238" s="98" t="e">
        <f>+'8_MP'!#REF!*25%+'8_MP'!#REF!*75%</f>
        <v>#REF!</v>
      </c>
      <c r="P238" s="98" t="e">
        <f>+'8_MP'!#REF!*25%+'8_MP'!#REF!</f>
        <v>#REF!</v>
      </c>
      <c r="Q238" s="98" t="e">
        <f t="shared" si="28"/>
        <v>#REF!</v>
      </c>
      <c r="R238" s="339" t="e">
        <f>+'8_MP'!#REF!-'9.1 PFM_APry'!Q238</f>
        <v>#REF!</v>
      </c>
      <c r="S238" s="98" t="e">
        <f t="shared" si="29"/>
        <v>#REF!</v>
      </c>
      <c r="T238" s="98" t="e">
        <f t="shared" si="30"/>
        <v>#REF!</v>
      </c>
      <c r="U238" s="98" t="e">
        <f t="shared" si="31"/>
        <v>#REF!</v>
      </c>
      <c r="V238" s="98" t="e">
        <f t="shared" si="32"/>
        <v>#REF!</v>
      </c>
      <c r="W238" s="98" t="e">
        <f t="shared" si="33"/>
        <v>#REF!</v>
      </c>
      <c r="X238" s="98" t="e">
        <f t="shared" si="34"/>
        <v>#REF!</v>
      </c>
      <c r="Y238" s="98" t="e">
        <f t="shared" si="35"/>
        <v>#REF!</v>
      </c>
      <c r="Z238" s="339" t="e">
        <f>+'8_MP'!#REF!-'9.1 PFM_APry'!Y238</f>
        <v>#REF!</v>
      </c>
    </row>
    <row r="239" spans="1:26" ht="14.25" customHeight="1" outlineLevel="1" x14ac:dyDescent="0.35">
      <c r="A239" s="326" t="e">
        <v>#VALUE!</v>
      </c>
      <c r="B239" s="327" t="e">
        <v>#VALUE!</v>
      </c>
      <c r="C239" s="328" t="e">
        <f>+'8_MP'!#REF!+('8_MP'!#REF!*75%)</f>
        <v>#REF!</v>
      </c>
      <c r="D239" s="328" t="e">
        <f>+'8_MP'!#REF!*25%+'8_MP'!#REF!*75%</f>
        <v>#REF!</v>
      </c>
      <c r="E239" s="328" t="e">
        <f>+('8_MP'!#REF!*25%)+('8_MP'!#REF!*75%)</f>
        <v>#REF!</v>
      </c>
      <c r="F239" s="328" t="e">
        <f>+'8_MP'!#REF!*25%+'8_MP'!#REF!*75%</f>
        <v>#REF!</v>
      </c>
      <c r="G239" s="328" t="e">
        <f>+'8_MP'!#REF!*25%+'8_MP'!#REF!*75%</f>
        <v>#REF!</v>
      </c>
      <c r="H239" s="328" t="e">
        <f>+'8_MP'!#REF!*25%+'8_MP'!#REF!</f>
        <v>#REF!</v>
      </c>
      <c r="I239" s="328" t="e">
        <f t="shared" si="27"/>
        <v>#REF!</v>
      </c>
      <c r="J239" s="339"/>
      <c r="K239" s="328" t="e">
        <f>+'8_MP'!#REF!+('8_MP'!#REF!*75%)</f>
        <v>#REF!</v>
      </c>
      <c r="L239" s="328" t="e">
        <f>+'8_MP'!#REF!*25%+'8_MP'!#REF!*75%</f>
        <v>#REF!</v>
      </c>
      <c r="M239" s="328" t="e">
        <f>+'8_MP'!#REF!*25%+'8_MP'!#REF!*75%</f>
        <v>#REF!</v>
      </c>
      <c r="N239" s="328" t="e">
        <f>+'8_MP'!#REF!*25%+'8_MP'!#REF!*75%</f>
        <v>#REF!</v>
      </c>
      <c r="O239" s="328" t="e">
        <f>+'8_MP'!#REF!*25%+'8_MP'!#REF!*75%</f>
        <v>#REF!</v>
      </c>
      <c r="P239" s="328" t="e">
        <f>+'8_MP'!#REF!*25%+'8_MP'!#REF!</f>
        <v>#REF!</v>
      </c>
      <c r="Q239" s="328" t="e">
        <f t="shared" si="28"/>
        <v>#REF!</v>
      </c>
      <c r="R239" s="339" t="e">
        <f>+'8_MP'!#REF!-'9.1 PFM_APry'!Q239</f>
        <v>#REF!</v>
      </c>
      <c r="S239" s="328" t="e">
        <f t="shared" si="29"/>
        <v>#REF!</v>
      </c>
      <c r="T239" s="328" t="e">
        <f t="shared" si="30"/>
        <v>#REF!</v>
      </c>
      <c r="U239" s="328" t="e">
        <f t="shared" si="31"/>
        <v>#REF!</v>
      </c>
      <c r="V239" s="328" t="e">
        <f t="shared" si="32"/>
        <v>#REF!</v>
      </c>
      <c r="W239" s="328" t="e">
        <f t="shared" si="33"/>
        <v>#REF!</v>
      </c>
      <c r="X239" s="328" t="e">
        <f t="shared" si="34"/>
        <v>#REF!</v>
      </c>
      <c r="Y239" s="328" t="e">
        <f t="shared" si="35"/>
        <v>#REF!</v>
      </c>
      <c r="Z239" s="339" t="e">
        <f>+'8_MP'!#REF!-'9.1 PFM_APry'!Y239</f>
        <v>#REF!</v>
      </c>
    </row>
    <row r="240" spans="1:26" ht="14.25" customHeight="1" outlineLevel="1" x14ac:dyDescent="0.35">
      <c r="A240" s="322" t="e">
        <v>#VALUE!</v>
      </c>
      <c r="B240" s="323" t="e">
        <v>#VALUE!</v>
      </c>
      <c r="C240" s="324" t="e">
        <f>+'8_MP'!#REF!+('8_MP'!#REF!*75%)</f>
        <v>#REF!</v>
      </c>
      <c r="D240" s="324" t="e">
        <f>+'8_MP'!#REF!*25%+'8_MP'!#REF!*75%</f>
        <v>#REF!</v>
      </c>
      <c r="E240" s="324" t="e">
        <f>+('8_MP'!#REF!*25%)+('8_MP'!#REF!*75%)</f>
        <v>#REF!</v>
      </c>
      <c r="F240" s="324" t="e">
        <f>+'8_MP'!#REF!*25%+'8_MP'!#REF!*75%</f>
        <v>#REF!</v>
      </c>
      <c r="G240" s="324" t="e">
        <f>+'8_MP'!#REF!*25%+'8_MP'!#REF!*75%</f>
        <v>#REF!</v>
      </c>
      <c r="H240" s="324" t="e">
        <f>+'8_MP'!#REF!*25%+'8_MP'!#REF!</f>
        <v>#REF!</v>
      </c>
      <c r="I240" s="324" t="e">
        <f t="shared" si="27"/>
        <v>#REF!</v>
      </c>
      <c r="J240" s="339"/>
      <c r="K240" s="324" t="e">
        <f>+'8_MP'!#REF!+('8_MP'!#REF!*75%)</f>
        <v>#REF!</v>
      </c>
      <c r="L240" s="324" t="e">
        <f>+'8_MP'!#REF!*25%+'8_MP'!#REF!*75%</f>
        <v>#REF!</v>
      </c>
      <c r="M240" s="324" t="e">
        <f>+'8_MP'!#REF!*25%+'8_MP'!#REF!*75%</f>
        <v>#REF!</v>
      </c>
      <c r="N240" s="324" t="e">
        <f>+'8_MP'!#REF!*25%+'8_MP'!#REF!*75%</f>
        <v>#REF!</v>
      </c>
      <c r="O240" s="324" t="e">
        <f>+'8_MP'!#REF!*25%+'8_MP'!#REF!*75%</f>
        <v>#REF!</v>
      </c>
      <c r="P240" s="324" t="e">
        <f>+'8_MP'!#REF!*25%+'8_MP'!#REF!</f>
        <v>#REF!</v>
      </c>
      <c r="Q240" s="324" t="e">
        <f t="shared" si="28"/>
        <v>#REF!</v>
      </c>
      <c r="R240" s="339" t="e">
        <f>+'8_MP'!#REF!-'9.1 PFM_APry'!Q240</f>
        <v>#REF!</v>
      </c>
      <c r="S240" s="324" t="e">
        <f t="shared" si="29"/>
        <v>#REF!</v>
      </c>
      <c r="T240" s="324" t="e">
        <f t="shared" si="30"/>
        <v>#REF!</v>
      </c>
      <c r="U240" s="324" t="e">
        <f t="shared" si="31"/>
        <v>#REF!</v>
      </c>
      <c r="V240" s="324" t="e">
        <f t="shared" si="32"/>
        <v>#REF!</v>
      </c>
      <c r="W240" s="324" t="e">
        <f t="shared" si="33"/>
        <v>#REF!</v>
      </c>
      <c r="X240" s="324" t="e">
        <f t="shared" si="34"/>
        <v>#REF!</v>
      </c>
      <c r="Y240" s="324" t="e">
        <f t="shared" si="35"/>
        <v>#REF!</v>
      </c>
      <c r="Z240" s="339" t="e">
        <f>+'8_MP'!#REF!-'9.1 PFM_APry'!Y240</f>
        <v>#REF!</v>
      </c>
    </row>
    <row r="241" spans="1:26" ht="14.25" customHeight="1" outlineLevel="1" x14ac:dyDescent="0.35">
      <c r="A241" s="89" t="e">
        <v>#VALUE!</v>
      </c>
      <c r="B241" s="91" t="e">
        <v>#VALUE!</v>
      </c>
      <c r="C241" s="98" t="e">
        <f>+'8_MP'!#REF!+('8_MP'!#REF!*75%)</f>
        <v>#REF!</v>
      </c>
      <c r="D241" s="98" t="e">
        <f>+'8_MP'!#REF!*25%+'8_MP'!#REF!*75%</f>
        <v>#REF!</v>
      </c>
      <c r="E241" s="98" t="e">
        <f>+('8_MP'!#REF!*25%)+('8_MP'!#REF!*75%)</f>
        <v>#REF!</v>
      </c>
      <c r="F241" s="98" t="e">
        <f>+'8_MP'!#REF!*25%+'8_MP'!#REF!*75%</f>
        <v>#REF!</v>
      </c>
      <c r="G241" s="98" t="e">
        <f>+'8_MP'!#REF!*25%+'8_MP'!#REF!*75%</f>
        <v>#REF!</v>
      </c>
      <c r="H241" s="98" t="e">
        <f>+'8_MP'!#REF!*25%+'8_MP'!#REF!</f>
        <v>#REF!</v>
      </c>
      <c r="I241" s="98" t="e">
        <f t="shared" si="27"/>
        <v>#REF!</v>
      </c>
      <c r="J241" s="339"/>
      <c r="K241" s="98" t="e">
        <f>+'8_MP'!#REF!+('8_MP'!#REF!*75%)</f>
        <v>#REF!</v>
      </c>
      <c r="L241" s="98" t="e">
        <f>+'8_MP'!#REF!*25%+'8_MP'!#REF!*75%</f>
        <v>#REF!</v>
      </c>
      <c r="M241" s="98" t="e">
        <f>+'8_MP'!#REF!*25%+'8_MP'!#REF!*75%</f>
        <v>#REF!</v>
      </c>
      <c r="N241" s="98" t="e">
        <f>+'8_MP'!#REF!*25%+'8_MP'!#REF!*75%</f>
        <v>#REF!</v>
      </c>
      <c r="O241" s="98" t="e">
        <f>+'8_MP'!#REF!*25%+'8_MP'!#REF!*75%</f>
        <v>#REF!</v>
      </c>
      <c r="P241" s="98" t="e">
        <f>+'8_MP'!#REF!*25%+'8_MP'!#REF!</f>
        <v>#REF!</v>
      </c>
      <c r="Q241" s="98" t="e">
        <f t="shared" si="28"/>
        <v>#REF!</v>
      </c>
      <c r="R241" s="339" t="e">
        <f>+'8_MP'!#REF!-'9.1 PFM_APry'!Q241</f>
        <v>#REF!</v>
      </c>
      <c r="S241" s="98" t="e">
        <f t="shared" si="29"/>
        <v>#REF!</v>
      </c>
      <c r="T241" s="98" t="e">
        <f t="shared" si="30"/>
        <v>#REF!</v>
      </c>
      <c r="U241" s="98" t="e">
        <f t="shared" si="31"/>
        <v>#REF!</v>
      </c>
      <c r="V241" s="98" t="e">
        <f t="shared" si="32"/>
        <v>#REF!</v>
      </c>
      <c r="W241" s="98" t="e">
        <f t="shared" si="33"/>
        <v>#REF!</v>
      </c>
      <c r="X241" s="98" t="e">
        <f t="shared" si="34"/>
        <v>#REF!</v>
      </c>
      <c r="Y241" s="98" t="e">
        <f t="shared" si="35"/>
        <v>#REF!</v>
      </c>
      <c r="Z241" s="339" t="e">
        <f>+'8_MP'!#REF!-'9.1 PFM_APry'!Y241</f>
        <v>#REF!</v>
      </c>
    </row>
    <row r="242" spans="1:26" ht="14.25" customHeight="1" outlineLevel="1" x14ac:dyDescent="0.35">
      <c r="A242" s="89" t="e">
        <v>#VALUE!</v>
      </c>
      <c r="B242" s="91" t="e">
        <v>#VALUE!</v>
      </c>
      <c r="C242" s="98" t="e">
        <f>+'8_MP'!#REF!+('8_MP'!#REF!*75%)</f>
        <v>#REF!</v>
      </c>
      <c r="D242" s="98" t="e">
        <f>+'8_MP'!#REF!*25%+'8_MP'!#REF!*75%</f>
        <v>#REF!</v>
      </c>
      <c r="E242" s="98" t="e">
        <f>+('8_MP'!#REF!*25%)+('8_MP'!#REF!*75%)</f>
        <v>#REF!</v>
      </c>
      <c r="F242" s="98" t="e">
        <f>+'8_MP'!#REF!*25%+'8_MP'!#REF!*75%</f>
        <v>#REF!</v>
      </c>
      <c r="G242" s="98" t="e">
        <f>+'8_MP'!#REF!*25%+'8_MP'!#REF!*75%</f>
        <v>#REF!</v>
      </c>
      <c r="H242" s="98" t="e">
        <f>+'8_MP'!#REF!*25%+'8_MP'!#REF!</f>
        <v>#REF!</v>
      </c>
      <c r="I242" s="98" t="e">
        <f t="shared" si="27"/>
        <v>#REF!</v>
      </c>
      <c r="J242" s="339"/>
      <c r="K242" s="98" t="e">
        <f>+'8_MP'!#REF!+('8_MP'!#REF!*75%)</f>
        <v>#REF!</v>
      </c>
      <c r="L242" s="98" t="e">
        <f>+'8_MP'!#REF!*25%+'8_MP'!#REF!*75%</f>
        <v>#REF!</v>
      </c>
      <c r="M242" s="98" t="e">
        <f>+'8_MP'!#REF!*25%+'8_MP'!#REF!*75%</f>
        <v>#REF!</v>
      </c>
      <c r="N242" s="98" t="e">
        <f>+'8_MP'!#REF!*25%+'8_MP'!#REF!*75%</f>
        <v>#REF!</v>
      </c>
      <c r="O242" s="98" t="e">
        <f>+'8_MP'!#REF!*25%+'8_MP'!#REF!*75%</f>
        <v>#REF!</v>
      </c>
      <c r="P242" s="98" t="e">
        <f>+'8_MP'!#REF!*25%+'8_MP'!#REF!</f>
        <v>#REF!</v>
      </c>
      <c r="Q242" s="98" t="e">
        <f t="shared" si="28"/>
        <v>#REF!</v>
      </c>
      <c r="R242" s="339" t="e">
        <f>+'8_MP'!#REF!-'9.1 PFM_APry'!Q242</f>
        <v>#REF!</v>
      </c>
      <c r="S242" s="98" t="e">
        <f t="shared" si="29"/>
        <v>#REF!</v>
      </c>
      <c r="T242" s="98" t="e">
        <f t="shared" si="30"/>
        <v>#REF!</v>
      </c>
      <c r="U242" s="98" t="e">
        <f t="shared" si="31"/>
        <v>#REF!</v>
      </c>
      <c r="V242" s="98" t="e">
        <f t="shared" si="32"/>
        <v>#REF!</v>
      </c>
      <c r="W242" s="98" t="e">
        <f t="shared" si="33"/>
        <v>#REF!</v>
      </c>
      <c r="X242" s="98" t="e">
        <f t="shared" si="34"/>
        <v>#REF!</v>
      </c>
      <c r="Y242" s="98" t="e">
        <f t="shared" si="35"/>
        <v>#REF!</v>
      </c>
      <c r="Z242" s="339" t="e">
        <f>+'8_MP'!#REF!-'9.1 PFM_APry'!Y242</f>
        <v>#REF!</v>
      </c>
    </row>
    <row r="243" spans="1:26" ht="14.25" customHeight="1" outlineLevel="1" x14ac:dyDescent="0.35">
      <c r="A243" s="89" t="e">
        <v>#VALUE!</v>
      </c>
      <c r="B243" s="91" t="e">
        <v>#VALUE!</v>
      </c>
      <c r="C243" s="98" t="e">
        <f>+'8_MP'!#REF!+('8_MP'!#REF!*75%)</f>
        <v>#REF!</v>
      </c>
      <c r="D243" s="98" t="e">
        <f>+'8_MP'!#REF!*25%+'8_MP'!#REF!*75%</f>
        <v>#REF!</v>
      </c>
      <c r="E243" s="98" t="e">
        <f>+('8_MP'!#REF!*25%)+('8_MP'!#REF!*75%)</f>
        <v>#REF!</v>
      </c>
      <c r="F243" s="98" t="e">
        <f>+'8_MP'!#REF!*25%+'8_MP'!#REF!*75%</f>
        <v>#REF!</v>
      </c>
      <c r="G243" s="98" t="e">
        <f>+'8_MP'!#REF!*25%+'8_MP'!#REF!*75%</f>
        <v>#REF!</v>
      </c>
      <c r="H243" s="98" t="e">
        <f>+'8_MP'!#REF!*25%+'8_MP'!#REF!</f>
        <v>#REF!</v>
      </c>
      <c r="I243" s="98" t="e">
        <f t="shared" si="27"/>
        <v>#REF!</v>
      </c>
      <c r="J243" s="339"/>
      <c r="K243" s="98" t="e">
        <f>+'8_MP'!#REF!+('8_MP'!#REF!*75%)</f>
        <v>#REF!</v>
      </c>
      <c r="L243" s="98" t="e">
        <f>+'8_MP'!#REF!*25%+'8_MP'!#REF!*75%</f>
        <v>#REF!</v>
      </c>
      <c r="M243" s="98" t="e">
        <f>+'8_MP'!#REF!*25%+'8_MP'!#REF!*75%</f>
        <v>#REF!</v>
      </c>
      <c r="N243" s="98" t="e">
        <f>+'8_MP'!#REF!*25%+'8_MP'!#REF!*75%</f>
        <v>#REF!</v>
      </c>
      <c r="O243" s="98" t="e">
        <f>+'8_MP'!#REF!*25%+'8_MP'!#REF!*75%</f>
        <v>#REF!</v>
      </c>
      <c r="P243" s="98" t="e">
        <f>+'8_MP'!#REF!*25%+'8_MP'!#REF!</f>
        <v>#REF!</v>
      </c>
      <c r="Q243" s="98" t="e">
        <f t="shared" si="28"/>
        <v>#REF!</v>
      </c>
      <c r="R243" s="339" t="e">
        <f>+'8_MP'!#REF!-'9.1 PFM_APry'!Q243</f>
        <v>#REF!</v>
      </c>
      <c r="S243" s="98" t="e">
        <f t="shared" si="29"/>
        <v>#REF!</v>
      </c>
      <c r="T243" s="98" t="e">
        <f t="shared" si="30"/>
        <v>#REF!</v>
      </c>
      <c r="U243" s="98" t="e">
        <f t="shared" si="31"/>
        <v>#REF!</v>
      </c>
      <c r="V243" s="98" t="e">
        <f t="shared" si="32"/>
        <v>#REF!</v>
      </c>
      <c r="W243" s="98" t="e">
        <f t="shared" si="33"/>
        <v>#REF!</v>
      </c>
      <c r="X243" s="98" t="e">
        <f t="shared" si="34"/>
        <v>#REF!</v>
      </c>
      <c r="Y243" s="98" t="e">
        <f t="shared" si="35"/>
        <v>#REF!</v>
      </c>
      <c r="Z243" s="339" t="e">
        <f>+'8_MP'!#REF!-'9.1 PFM_APry'!Y243</f>
        <v>#REF!</v>
      </c>
    </row>
    <row r="244" spans="1:26" ht="14.25" customHeight="1" outlineLevel="1" x14ac:dyDescent="0.35">
      <c r="A244" s="322" t="e">
        <v>#VALUE!</v>
      </c>
      <c r="B244" s="323" t="e">
        <v>#VALUE!</v>
      </c>
      <c r="C244" s="324" t="e">
        <f>+'8_MP'!#REF!+('8_MP'!#REF!*75%)</f>
        <v>#REF!</v>
      </c>
      <c r="D244" s="324" t="e">
        <f>+'8_MP'!#REF!*25%+'8_MP'!#REF!*75%</f>
        <v>#REF!</v>
      </c>
      <c r="E244" s="324" t="e">
        <f>+('8_MP'!#REF!*25%)+('8_MP'!#REF!*75%)</f>
        <v>#REF!</v>
      </c>
      <c r="F244" s="324" t="e">
        <f>+'8_MP'!#REF!*25%+'8_MP'!#REF!*75%</f>
        <v>#REF!</v>
      </c>
      <c r="G244" s="324" t="e">
        <f>+'8_MP'!#REF!*25%+'8_MP'!#REF!*75%</f>
        <v>#REF!</v>
      </c>
      <c r="H244" s="324" t="e">
        <f>+'8_MP'!#REF!*25%+'8_MP'!#REF!</f>
        <v>#REF!</v>
      </c>
      <c r="I244" s="324" t="e">
        <f t="shared" si="27"/>
        <v>#REF!</v>
      </c>
      <c r="J244" s="339"/>
      <c r="K244" s="324" t="e">
        <f>+'8_MP'!#REF!+('8_MP'!#REF!*75%)</f>
        <v>#REF!</v>
      </c>
      <c r="L244" s="324" t="e">
        <f>+'8_MP'!#REF!*25%+'8_MP'!#REF!*75%</f>
        <v>#REF!</v>
      </c>
      <c r="M244" s="324" t="e">
        <f>+'8_MP'!#REF!*25%+'8_MP'!#REF!*75%</f>
        <v>#REF!</v>
      </c>
      <c r="N244" s="324" t="e">
        <f>+'8_MP'!#REF!*25%+'8_MP'!#REF!*75%</f>
        <v>#REF!</v>
      </c>
      <c r="O244" s="324" t="e">
        <f>+'8_MP'!#REF!*25%+'8_MP'!#REF!*75%</f>
        <v>#REF!</v>
      </c>
      <c r="P244" s="324" t="e">
        <f>+'8_MP'!#REF!*25%+'8_MP'!#REF!</f>
        <v>#REF!</v>
      </c>
      <c r="Q244" s="324" t="e">
        <f t="shared" si="28"/>
        <v>#REF!</v>
      </c>
      <c r="R244" s="339" t="e">
        <f>+'8_MP'!#REF!-'9.1 PFM_APry'!Q244</f>
        <v>#REF!</v>
      </c>
      <c r="S244" s="324" t="e">
        <f t="shared" si="29"/>
        <v>#REF!</v>
      </c>
      <c r="T244" s="324" t="e">
        <f t="shared" si="30"/>
        <v>#REF!</v>
      </c>
      <c r="U244" s="324" t="e">
        <f t="shared" si="31"/>
        <v>#REF!</v>
      </c>
      <c r="V244" s="324" t="e">
        <f t="shared" si="32"/>
        <v>#REF!</v>
      </c>
      <c r="W244" s="324" t="e">
        <f t="shared" si="33"/>
        <v>#REF!</v>
      </c>
      <c r="X244" s="324" t="e">
        <f t="shared" si="34"/>
        <v>#REF!</v>
      </c>
      <c r="Y244" s="324" t="e">
        <f t="shared" si="35"/>
        <v>#REF!</v>
      </c>
      <c r="Z244" s="339" t="e">
        <f>+'8_MP'!#REF!-'9.1 PFM_APry'!Y244</f>
        <v>#REF!</v>
      </c>
    </row>
    <row r="245" spans="1:26" ht="14.25" customHeight="1" outlineLevel="1" x14ac:dyDescent="0.35">
      <c r="A245" s="89" t="e">
        <v>#VALUE!</v>
      </c>
      <c r="B245" s="91" t="e">
        <v>#VALUE!</v>
      </c>
      <c r="C245" s="98" t="e">
        <f>+'8_MP'!#REF!+('8_MP'!#REF!*75%)</f>
        <v>#REF!</v>
      </c>
      <c r="D245" s="98" t="e">
        <f>+'8_MP'!#REF!*25%+'8_MP'!#REF!*75%</f>
        <v>#REF!</v>
      </c>
      <c r="E245" s="98" t="e">
        <f>+('8_MP'!#REF!*25%)+('8_MP'!#REF!*75%)</f>
        <v>#REF!</v>
      </c>
      <c r="F245" s="98" t="e">
        <f>+'8_MP'!#REF!*25%+'8_MP'!#REF!*75%</f>
        <v>#REF!</v>
      </c>
      <c r="G245" s="98" t="e">
        <f>+'8_MP'!#REF!*25%+'8_MP'!#REF!*75%</f>
        <v>#REF!</v>
      </c>
      <c r="H245" s="98" t="e">
        <f>+'8_MP'!#REF!*25%+'8_MP'!#REF!</f>
        <v>#REF!</v>
      </c>
      <c r="I245" s="98" t="e">
        <f t="shared" si="27"/>
        <v>#REF!</v>
      </c>
      <c r="J245" s="339"/>
      <c r="K245" s="98" t="e">
        <f>+'8_MP'!#REF!+('8_MP'!#REF!*75%)</f>
        <v>#REF!</v>
      </c>
      <c r="L245" s="98" t="e">
        <f>+'8_MP'!#REF!*25%+'8_MP'!#REF!*75%</f>
        <v>#REF!</v>
      </c>
      <c r="M245" s="98" t="e">
        <f>+'8_MP'!#REF!*25%+'8_MP'!#REF!*75%</f>
        <v>#REF!</v>
      </c>
      <c r="N245" s="98" t="e">
        <f>+'8_MP'!#REF!*25%+'8_MP'!#REF!*75%</f>
        <v>#REF!</v>
      </c>
      <c r="O245" s="98" t="e">
        <f>+'8_MP'!#REF!*25%+'8_MP'!#REF!*75%</f>
        <v>#REF!</v>
      </c>
      <c r="P245" s="98" t="e">
        <f>+'8_MP'!#REF!*25%+'8_MP'!#REF!</f>
        <v>#REF!</v>
      </c>
      <c r="Q245" s="98" t="e">
        <f t="shared" si="28"/>
        <v>#REF!</v>
      </c>
      <c r="R245" s="339" t="e">
        <f>+'8_MP'!#REF!-'9.1 PFM_APry'!Q245</f>
        <v>#REF!</v>
      </c>
      <c r="S245" s="98" t="e">
        <f t="shared" si="29"/>
        <v>#REF!</v>
      </c>
      <c r="T245" s="98" t="e">
        <f t="shared" si="30"/>
        <v>#REF!</v>
      </c>
      <c r="U245" s="98" t="e">
        <f t="shared" si="31"/>
        <v>#REF!</v>
      </c>
      <c r="V245" s="98" t="e">
        <f t="shared" si="32"/>
        <v>#REF!</v>
      </c>
      <c r="W245" s="98" t="e">
        <f t="shared" si="33"/>
        <v>#REF!</v>
      </c>
      <c r="X245" s="98" t="e">
        <f t="shared" si="34"/>
        <v>#REF!</v>
      </c>
      <c r="Y245" s="98" t="e">
        <f t="shared" si="35"/>
        <v>#REF!</v>
      </c>
      <c r="Z245" s="339" t="e">
        <f>+'8_MP'!#REF!-'9.1 PFM_APry'!Y245</f>
        <v>#REF!</v>
      </c>
    </row>
    <row r="246" spans="1:26" ht="14.25" customHeight="1" outlineLevel="1" x14ac:dyDescent="0.35">
      <c r="A246" s="89" t="e">
        <v>#VALUE!</v>
      </c>
      <c r="B246" s="91" t="e">
        <v>#VALUE!</v>
      </c>
      <c r="C246" s="98" t="e">
        <f>+'8_MP'!#REF!+('8_MP'!#REF!*75%)</f>
        <v>#REF!</v>
      </c>
      <c r="D246" s="98" t="e">
        <f>+'8_MP'!#REF!*25%+'8_MP'!#REF!*75%</f>
        <v>#REF!</v>
      </c>
      <c r="E246" s="98" t="e">
        <f>+('8_MP'!#REF!*25%)+('8_MP'!#REF!*75%)</f>
        <v>#REF!</v>
      </c>
      <c r="F246" s="98" t="e">
        <f>+'8_MP'!#REF!*25%+'8_MP'!#REF!*75%</f>
        <v>#REF!</v>
      </c>
      <c r="G246" s="98" t="e">
        <f>+'8_MP'!#REF!*25%+'8_MP'!#REF!*75%</f>
        <v>#REF!</v>
      </c>
      <c r="H246" s="98" t="e">
        <f>+'8_MP'!#REF!*25%+'8_MP'!#REF!</f>
        <v>#REF!</v>
      </c>
      <c r="I246" s="98" t="e">
        <f t="shared" si="27"/>
        <v>#REF!</v>
      </c>
      <c r="J246" s="339"/>
      <c r="K246" s="98" t="e">
        <f>+'8_MP'!#REF!+('8_MP'!#REF!*75%)</f>
        <v>#REF!</v>
      </c>
      <c r="L246" s="98" t="e">
        <f>+'8_MP'!#REF!*25%+'8_MP'!#REF!*75%</f>
        <v>#REF!</v>
      </c>
      <c r="M246" s="98" t="e">
        <f>+'8_MP'!#REF!*25%+'8_MP'!#REF!*75%</f>
        <v>#REF!</v>
      </c>
      <c r="N246" s="98" t="e">
        <f>+'8_MP'!#REF!*25%+'8_MP'!#REF!*75%</f>
        <v>#REF!</v>
      </c>
      <c r="O246" s="98" t="e">
        <f>+'8_MP'!#REF!*25%+'8_MP'!#REF!*75%</f>
        <v>#REF!</v>
      </c>
      <c r="P246" s="98" t="e">
        <f>+'8_MP'!#REF!*25%+'8_MP'!#REF!</f>
        <v>#REF!</v>
      </c>
      <c r="Q246" s="98" t="e">
        <f t="shared" si="28"/>
        <v>#REF!</v>
      </c>
      <c r="R246" s="339" t="e">
        <f>+'8_MP'!#REF!-'9.1 PFM_APry'!Q246</f>
        <v>#REF!</v>
      </c>
      <c r="S246" s="98" t="e">
        <f t="shared" si="29"/>
        <v>#REF!</v>
      </c>
      <c r="T246" s="98" t="e">
        <f t="shared" si="30"/>
        <v>#REF!</v>
      </c>
      <c r="U246" s="98" t="e">
        <f t="shared" si="31"/>
        <v>#REF!</v>
      </c>
      <c r="V246" s="98" t="e">
        <f t="shared" si="32"/>
        <v>#REF!</v>
      </c>
      <c r="W246" s="98" t="e">
        <f t="shared" si="33"/>
        <v>#REF!</v>
      </c>
      <c r="X246" s="98" t="e">
        <f t="shared" si="34"/>
        <v>#REF!</v>
      </c>
      <c r="Y246" s="98" t="e">
        <f t="shared" si="35"/>
        <v>#REF!</v>
      </c>
      <c r="Z246" s="339" t="e">
        <f>+'8_MP'!#REF!-'9.1 PFM_APry'!Y246</f>
        <v>#REF!</v>
      </c>
    </row>
    <row r="247" spans="1:26" ht="14.25" customHeight="1" outlineLevel="1" x14ac:dyDescent="0.35">
      <c r="A247" s="326" t="e">
        <v>#VALUE!</v>
      </c>
      <c r="B247" s="327" t="e">
        <v>#VALUE!</v>
      </c>
      <c r="C247" s="328" t="e">
        <f>+'8_MP'!#REF!+('8_MP'!#REF!*75%)</f>
        <v>#REF!</v>
      </c>
      <c r="D247" s="328" t="e">
        <f>+'8_MP'!#REF!*25%+'8_MP'!#REF!*75%</f>
        <v>#REF!</v>
      </c>
      <c r="E247" s="328" t="e">
        <f>+('8_MP'!#REF!*25%)+('8_MP'!#REF!*75%)</f>
        <v>#REF!</v>
      </c>
      <c r="F247" s="328" t="e">
        <f>+'8_MP'!#REF!*25%+'8_MP'!#REF!*75%</f>
        <v>#REF!</v>
      </c>
      <c r="G247" s="328" t="e">
        <f>+'8_MP'!#REF!*25%+'8_MP'!#REF!*75%</f>
        <v>#REF!</v>
      </c>
      <c r="H247" s="328" t="e">
        <f>+'8_MP'!#REF!*25%+'8_MP'!#REF!</f>
        <v>#REF!</v>
      </c>
      <c r="I247" s="328" t="e">
        <f t="shared" si="27"/>
        <v>#REF!</v>
      </c>
      <c r="J247" s="339"/>
      <c r="K247" s="328" t="e">
        <f>+'8_MP'!#REF!+('8_MP'!#REF!*75%)</f>
        <v>#REF!</v>
      </c>
      <c r="L247" s="328" t="e">
        <f>+'8_MP'!#REF!*25%+'8_MP'!#REF!*75%</f>
        <v>#REF!</v>
      </c>
      <c r="M247" s="328" t="e">
        <f>+'8_MP'!#REF!*25%+'8_MP'!#REF!*75%</f>
        <v>#REF!</v>
      </c>
      <c r="N247" s="328" t="e">
        <f>+'8_MP'!#REF!*25%+'8_MP'!#REF!*75%</f>
        <v>#REF!</v>
      </c>
      <c r="O247" s="328" t="e">
        <f>+'8_MP'!#REF!*25%+'8_MP'!#REF!*75%</f>
        <v>#REF!</v>
      </c>
      <c r="P247" s="328" t="e">
        <f>+'8_MP'!#REF!*25%+'8_MP'!#REF!</f>
        <v>#REF!</v>
      </c>
      <c r="Q247" s="328" t="e">
        <f t="shared" si="28"/>
        <v>#REF!</v>
      </c>
      <c r="R247" s="339" t="e">
        <f>+'8_MP'!#REF!-'9.1 PFM_APry'!Q247</f>
        <v>#REF!</v>
      </c>
      <c r="S247" s="328" t="e">
        <f t="shared" si="29"/>
        <v>#REF!</v>
      </c>
      <c r="T247" s="328" t="e">
        <f t="shared" si="30"/>
        <v>#REF!</v>
      </c>
      <c r="U247" s="328" t="e">
        <f t="shared" si="31"/>
        <v>#REF!</v>
      </c>
      <c r="V247" s="328" t="e">
        <f t="shared" si="32"/>
        <v>#REF!</v>
      </c>
      <c r="W247" s="328" t="e">
        <f t="shared" si="33"/>
        <v>#REF!</v>
      </c>
      <c r="X247" s="328" t="e">
        <f t="shared" si="34"/>
        <v>#REF!</v>
      </c>
      <c r="Y247" s="328" t="e">
        <f t="shared" si="35"/>
        <v>#REF!</v>
      </c>
      <c r="Z247" s="339" t="e">
        <f>+'8_MP'!#REF!-'9.1 PFM_APry'!Y247</f>
        <v>#REF!</v>
      </c>
    </row>
    <row r="248" spans="1:26" ht="14.25" customHeight="1" outlineLevel="1" x14ac:dyDescent="0.35">
      <c r="A248" s="322" t="e">
        <v>#VALUE!</v>
      </c>
      <c r="B248" s="323" t="e">
        <v>#VALUE!</v>
      </c>
      <c r="C248" s="324" t="e">
        <f>+'8_MP'!#REF!+('8_MP'!#REF!*75%)</f>
        <v>#REF!</v>
      </c>
      <c r="D248" s="324" t="e">
        <f>+'8_MP'!#REF!*25%+'8_MP'!#REF!*75%</f>
        <v>#REF!</v>
      </c>
      <c r="E248" s="324" t="e">
        <f>+('8_MP'!#REF!*25%)+('8_MP'!#REF!*75%)</f>
        <v>#REF!</v>
      </c>
      <c r="F248" s="324" t="e">
        <f>+'8_MP'!#REF!*25%+'8_MP'!#REF!*75%</f>
        <v>#REF!</v>
      </c>
      <c r="G248" s="324" t="e">
        <f>+'8_MP'!#REF!*25%+'8_MP'!#REF!*75%</f>
        <v>#REF!</v>
      </c>
      <c r="H248" s="324" t="e">
        <f>+'8_MP'!#REF!*25%+'8_MP'!#REF!</f>
        <v>#REF!</v>
      </c>
      <c r="I248" s="324" t="e">
        <f t="shared" si="27"/>
        <v>#REF!</v>
      </c>
      <c r="J248" s="339"/>
      <c r="K248" s="324" t="e">
        <f>+'8_MP'!#REF!+('8_MP'!#REF!*75%)</f>
        <v>#REF!</v>
      </c>
      <c r="L248" s="324" t="e">
        <f>+'8_MP'!#REF!*25%+'8_MP'!#REF!*75%</f>
        <v>#REF!</v>
      </c>
      <c r="M248" s="324" t="e">
        <f>+'8_MP'!#REF!*25%+'8_MP'!#REF!*75%</f>
        <v>#REF!</v>
      </c>
      <c r="N248" s="324" t="e">
        <f>+'8_MP'!#REF!*25%+'8_MP'!#REF!*75%</f>
        <v>#REF!</v>
      </c>
      <c r="O248" s="324" t="e">
        <f>+'8_MP'!#REF!*25%+'8_MP'!#REF!*75%</f>
        <v>#REF!</v>
      </c>
      <c r="P248" s="324" t="e">
        <f>+'8_MP'!#REF!*25%+'8_MP'!#REF!</f>
        <v>#REF!</v>
      </c>
      <c r="Q248" s="324" t="e">
        <f t="shared" si="28"/>
        <v>#REF!</v>
      </c>
      <c r="R248" s="339" t="e">
        <f>+'8_MP'!#REF!-'9.1 PFM_APry'!Q248</f>
        <v>#REF!</v>
      </c>
      <c r="S248" s="324" t="e">
        <f t="shared" si="29"/>
        <v>#REF!</v>
      </c>
      <c r="T248" s="324" t="e">
        <f t="shared" si="30"/>
        <v>#REF!</v>
      </c>
      <c r="U248" s="324" t="e">
        <f t="shared" si="31"/>
        <v>#REF!</v>
      </c>
      <c r="V248" s="324" t="e">
        <f t="shared" si="32"/>
        <v>#REF!</v>
      </c>
      <c r="W248" s="324" t="e">
        <f t="shared" si="33"/>
        <v>#REF!</v>
      </c>
      <c r="X248" s="324" t="e">
        <f t="shared" si="34"/>
        <v>#REF!</v>
      </c>
      <c r="Y248" s="324" t="e">
        <f t="shared" si="35"/>
        <v>#REF!</v>
      </c>
      <c r="Z248" s="339" t="e">
        <f>+'8_MP'!#REF!-'9.1 PFM_APry'!Y248</f>
        <v>#REF!</v>
      </c>
    </row>
    <row r="249" spans="1:26" ht="14.25" customHeight="1" outlineLevel="1" x14ac:dyDescent="0.35">
      <c r="A249" s="89" t="e">
        <v>#VALUE!</v>
      </c>
      <c r="B249" s="91" t="e">
        <v>#VALUE!</v>
      </c>
      <c r="C249" s="98" t="e">
        <f>+'8_MP'!#REF!+('8_MP'!#REF!*75%)</f>
        <v>#REF!</v>
      </c>
      <c r="D249" s="98" t="e">
        <f>+'8_MP'!#REF!*25%+'8_MP'!#REF!*75%</f>
        <v>#REF!</v>
      </c>
      <c r="E249" s="98" t="e">
        <f>+('8_MP'!#REF!*25%)+('8_MP'!#REF!*75%)</f>
        <v>#REF!</v>
      </c>
      <c r="F249" s="98" t="e">
        <f>+'8_MP'!#REF!*25%+'8_MP'!#REF!*75%</f>
        <v>#REF!</v>
      </c>
      <c r="G249" s="98" t="e">
        <f>+'8_MP'!#REF!*25%+'8_MP'!#REF!*75%</f>
        <v>#REF!</v>
      </c>
      <c r="H249" s="98" t="e">
        <f>+'8_MP'!#REF!*25%+'8_MP'!#REF!</f>
        <v>#REF!</v>
      </c>
      <c r="I249" s="98" t="e">
        <f t="shared" si="27"/>
        <v>#REF!</v>
      </c>
      <c r="J249" s="339"/>
      <c r="K249" s="98" t="e">
        <f>+'8_MP'!#REF!+('8_MP'!#REF!*75%)</f>
        <v>#REF!</v>
      </c>
      <c r="L249" s="98" t="e">
        <f>+'8_MP'!#REF!*25%+'8_MP'!#REF!*75%</f>
        <v>#REF!</v>
      </c>
      <c r="M249" s="98" t="e">
        <f>+'8_MP'!#REF!*25%+'8_MP'!#REF!*75%</f>
        <v>#REF!</v>
      </c>
      <c r="N249" s="98" t="e">
        <f>+'8_MP'!#REF!*25%+'8_MP'!#REF!*75%</f>
        <v>#REF!</v>
      </c>
      <c r="O249" s="98" t="e">
        <f>+'8_MP'!#REF!*25%+'8_MP'!#REF!*75%</f>
        <v>#REF!</v>
      </c>
      <c r="P249" s="98" t="e">
        <f>+'8_MP'!#REF!*25%+'8_MP'!#REF!</f>
        <v>#REF!</v>
      </c>
      <c r="Q249" s="98" t="e">
        <f t="shared" si="28"/>
        <v>#REF!</v>
      </c>
      <c r="R249" s="339" t="e">
        <f>+'8_MP'!#REF!-'9.1 PFM_APry'!Q249</f>
        <v>#REF!</v>
      </c>
      <c r="S249" s="98" t="e">
        <f t="shared" si="29"/>
        <v>#REF!</v>
      </c>
      <c r="T249" s="98" t="e">
        <f t="shared" si="30"/>
        <v>#REF!</v>
      </c>
      <c r="U249" s="98" t="e">
        <f t="shared" si="31"/>
        <v>#REF!</v>
      </c>
      <c r="V249" s="98" t="e">
        <f t="shared" si="32"/>
        <v>#REF!</v>
      </c>
      <c r="W249" s="98" t="e">
        <f t="shared" si="33"/>
        <v>#REF!</v>
      </c>
      <c r="X249" s="98" t="e">
        <f t="shared" si="34"/>
        <v>#REF!</v>
      </c>
      <c r="Y249" s="98" t="e">
        <f t="shared" si="35"/>
        <v>#REF!</v>
      </c>
      <c r="Z249" s="339" t="e">
        <f>+'8_MP'!#REF!-'9.1 PFM_APry'!Y249</f>
        <v>#REF!</v>
      </c>
    </row>
    <row r="250" spans="1:26" ht="14.25" customHeight="1" outlineLevel="1" x14ac:dyDescent="0.35">
      <c r="A250" s="89" t="e">
        <v>#VALUE!</v>
      </c>
      <c r="B250" s="91" t="e">
        <v>#VALUE!</v>
      </c>
      <c r="C250" s="98" t="e">
        <f>+'8_MP'!#REF!+('8_MP'!#REF!*75%)</f>
        <v>#REF!</v>
      </c>
      <c r="D250" s="98" t="e">
        <f>+'8_MP'!#REF!*25%+'8_MP'!#REF!*75%</f>
        <v>#REF!</v>
      </c>
      <c r="E250" s="98" t="e">
        <f>+('8_MP'!#REF!*25%)+('8_MP'!#REF!*75%)</f>
        <v>#REF!</v>
      </c>
      <c r="F250" s="98" t="e">
        <f>+'8_MP'!#REF!*25%+'8_MP'!#REF!*75%</f>
        <v>#REF!</v>
      </c>
      <c r="G250" s="98" t="e">
        <f>+'8_MP'!#REF!*25%+'8_MP'!#REF!*75%</f>
        <v>#REF!</v>
      </c>
      <c r="H250" s="98" t="e">
        <f>+'8_MP'!#REF!*25%+'8_MP'!#REF!</f>
        <v>#REF!</v>
      </c>
      <c r="I250" s="98" t="e">
        <f t="shared" si="27"/>
        <v>#REF!</v>
      </c>
      <c r="J250" s="339"/>
      <c r="K250" s="98" t="e">
        <f>+'8_MP'!#REF!+('8_MP'!#REF!*75%)</f>
        <v>#REF!</v>
      </c>
      <c r="L250" s="98" t="e">
        <f>+'8_MP'!#REF!*25%+'8_MP'!#REF!*75%</f>
        <v>#REF!</v>
      </c>
      <c r="M250" s="98" t="e">
        <f>+'8_MP'!#REF!*25%+'8_MP'!#REF!*75%</f>
        <v>#REF!</v>
      </c>
      <c r="N250" s="98" t="e">
        <f>+'8_MP'!#REF!*25%+'8_MP'!#REF!*75%</f>
        <v>#REF!</v>
      </c>
      <c r="O250" s="98" t="e">
        <f>+'8_MP'!#REF!*25%+'8_MP'!#REF!*75%</f>
        <v>#REF!</v>
      </c>
      <c r="P250" s="98" t="e">
        <f>+'8_MP'!#REF!*25%+'8_MP'!#REF!</f>
        <v>#REF!</v>
      </c>
      <c r="Q250" s="98" t="e">
        <f t="shared" si="28"/>
        <v>#REF!</v>
      </c>
      <c r="R250" s="339" t="e">
        <f>+'8_MP'!#REF!-'9.1 PFM_APry'!Q250</f>
        <v>#REF!</v>
      </c>
      <c r="S250" s="98" t="e">
        <f t="shared" si="29"/>
        <v>#REF!</v>
      </c>
      <c r="T250" s="98" t="e">
        <f t="shared" si="30"/>
        <v>#REF!</v>
      </c>
      <c r="U250" s="98" t="e">
        <f t="shared" si="31"/>
        <v>#REF!</v>
      </c>
      <c r="V250" s="98" t="e">
        <f t="shared" si="32"/>
        <v>#REF!</v>
      </c>
      <c r="W250" s="98" t="e">
        <f t="shared" si="33"/>
        <v>#REF!</v>
      </c>
      <c r="X250" s="98" t="e">
        <f t="shared" si="34"/>
        <v>#REF!</v>
      </c>
      <c r="Y250" s="98" t="e">
        <f t="shared" si="35"/>
        <v>#REF!</v>
      </c>
      <c r="Z250" s="339" t="e">
        <f>+'8_MP'!#REF!-'9.1 PFM_APry'!Y250</f>
        <v>#REF!</v>
      </c>
    </row>
    <row r="251" spans="1:26" ht="14.25" customHeight="1" outlineLevel="1" x14ac:dyDescent="0.35">
      <c r="A251" s="89" t="e">
        <v>#VALUE!</v>
      </c>
      <c r="B251" s="91" t="e">
        <v>#VALUE!</v>
      </c>
      <c r="C251" s="98" t="e">
        <f>+'8_MP'!#REF!+('8_MP'!#REF!*75%)</f>
        <v>#REF!</v>
      </c>
      <c r="D251" s="98" t="e">
        <f>+'8_MP'!#REF!*25%+'8_MP'!#REF!*75%</f>
        <v>#REF!</v>
      </c>
      <c r="E251" s="98" t="e">
        <f>+('8_MP'!#REF!*25%)+('8_MP'!#REF!*75%)</f>
        <v>#REF!</v>
      </c>
      <c r="F251" s="98" t="e">
        <f>+'8_MP'!#REF!*25%+'8_MP'!#REF!*75%</f>
        <v>#REF!</v>
      </c>
      <c r="G251" s="98" t="e">
        <f>+'8_MP'!#REF!*25%+'8_MP'!#REF!*75%</f>
        <v>#REF!</v>
      </c>
      <c r="H251" s="98" t="e">
        <f>+'8_MP'!#REF!*25%+'8_MP'!#REF!</f>
        <v>#REF!</v>
      </c>
      <c r="I251" s="98" t="e">
        <f t="shared" si="27"/>
        <v>#REF!</v>
      </c>
      <c r="J251" s="339"/>
      <c r="K251" s="98" t="e">
        <f>+'8_MP'!#REF!+('8_MP'!#REF!*75%)</f>
        <v>#REF!</v>
      </c>
      <c r="L251" s="98" t="e">
        <f>+'8_MP'!#REF!*25%+'8_MP'!#REF!*75%</f>
        <v>#REF!</v>
      </c>
      <c r="M251" s="98" t="e">
        <f>+'8_MP'!#REF!*25%+'8_MP'!#REF!*75%</f>
        <v>#REF!</v>
      </c>
      <c r="N251" s="98" t="e">
        <f>+'8_MP'!#REF!*25%+'8_MP'!#REF!*75%</f>
        <v>#REF!</v>
      </c>
      <c r="O251" s="98" t="e">
        <f>+'8_MP'!#REF!*25%+'8_MP'!#REF!*75%</f>
        <v>#REF!</v>
      </c>
      <c r="P251" s="98" t="e">
        <f>+'8_MP'!#REF!*25%+'8_MP'!#REF!</f>
        <v>#REF!</v>
      </c>
      <c r="Q251" s="98" t="e">
        <f t="shared" si="28"/>
        <v>#REF!</v>
      </c>
      <c r="R251" s="339" t="e">
        <f>+'8_MP'!#REF!-'9.1 PFM_APry'!Q251</f>
        <v>#REF!</v>
      </c>
      <c r="S251" s="98" t="e">
        <f t="shared" si="29"/>
        <v>#REF!</v>
      </c>
      <c r="T251" s="98" t="e">
        <f t="shared" si="30"/>
        <v>#REF!</v>
      </c>
      <c r="U251" s="98" t="e">
        <f t="shared" si="31"/>
        <v>#REF!</v>
      </c>
      <c r="V251" s="98" t="e">
        <f t="shared" si="32"/>
        <v>#REF!</v>
      </c>
      <c r="W251" s="98" t="e">
        <f t="shared" si="33"/>
        <v>#REF!</v>
      </c>
      <c r="X251" s="98" t="e">
        <f t="shared" si="34"/>
        <v>#REF!</v>
      </c>
      <c r="Y251" s="98" t="e">
        <f t="shared" si="35"/>
        <v>#REF!</v>
      </c>
      <c r="Z251" s="339" t="e">
        <f>+'8_MP'!#REF!-'9.1 PFM_APry'!Y251</f>
        <v>#REF!</v>
      </c>
    </row>
    <row r="252" spans="1:26" ht="14.25" customHeight="1" outlineLevel="1" x14ac:dyDescent="0.35">
      <c r="A252" s="322" t="e">
        <v>#VALUE!</v>
      </c>
      <c r="B252" s="323" t="e">
        <v>#VALUE!</v>
      </c>
      <c r="C252" s="324" t="e">
        <f>+'8_MP'!#REF!+('8_MP'!#REF!*75%)</f>
        <v>#REF!</v>
      </c>
      <c r="D252" s="324" t="e">
        <f>+'8_MP'!#REF!*25%+'8_MP'!#REF!*75%</f>
        <v>#REF!</v>
      </c>
      <c r="E252" s="324" t="e">
        <f>+('8_MP'!#REF!*25%)+('8_MP'!#REF!*75%)</f>
        <v>#REF!</v>
      </c>
      <c r="F252" s="324" t="e">
        <f>+'8_MP'!#REF!*25%+'8_MP'!#REF!*75%</f>
        <v>#REF!</v>
      </c>
      <c r="G252" s="324" t="e">
        <f>+'8_MP'!#REF!*25%+'8_MP'!#REF!*75%</f>
        <v>#REF!</v>
      </c>
      <c r="H252" s="324" t="e">
        <f>+'8_MP'!#REF!*25%+'8_MP'!#REF!</f>
        <v>#REF!</v>
      </c>
      <c r="I252" s="324" t="e">
        <f t="shared" si="27"/>
        <v>#REF!</v>
      </c>
      <c r="J252" s="339"/>
      <c r="K252" s="324" t="e">
        <f>+'8_MP'!#REF!+('8_MP'!#REF!*75%)</f>
        <v>#REF!</v>
      </c>
      <c r="L252" s="324" t="e">
        <f>+'8_MP'!#REF!*25%+'8_MP'!#REF!*75%</f>
        <v>#REF!</v>
      </c>
      <c r="M252" s="324" t="e">
        <f>+'8_MP'!#REF!*25%+'8_MP'!#REF!*75%</f>
        <v>#REF!</v>
      </c>
      <c r="N252" s="324" t="e">
        <f>+'8_MP'!#REF!*25%+'8_MP'!#REF!*75%</f>
        <v>#REF!</v>
      </c>
      <c r="O252" s="324" t="e">
        <f>+'8_MP'!#REF!*25%+'8_MP'!#REF!*75%</f>
        <v>#REF!</v>
      </c>
      <c r="P252" s="324" t="e">
        <f>+'8_MP'!#REF!*25%+'8_MP'!#REF!</f>
        <v>#REF!</v>
      </c>
      <c r="Q252" s="324" t="e">
        <f t="shared" si="28"/>
        <v>#REF!</v>
      </c>
      <c r="R252" s="339" t="e">
        <f>+'8_MP'!#REF!-'9.1 PFM_APry'!Q252</f>
        <v>#REF!</v>
      </c>
      <c r="S252" s="324" t="e">
        <f t="shared" si="29"/>
        <v>#REF!</v>
      </c>
      <c r="T252" s="324" t="e">
        <f t="shared" si="30"/>
        <v>#REF!</v>
      </c>
      <c r="U252" s="324" t="e">
        <f t="shared" si="31"/>
        <v>#REF!</v>
      </c>
      <c r="V252" s="324" t="e">
        <f t="shared" si="32"/>
        <v>#REF!</v>
      </c>
      <c r="W252" s="324" t="e">
        <f t="shared" si="33"/>
        <v>#REF!</v>
      </c>
      <c r="X252" s="324" t="e">
        <f t="shared" si="34"/>
        <v>#REF!</v>
      </c>
      <c r="Y252" s="324" t="e">
        <f t="shared" si="35"/>
        <v>#REF!</v>
      </c>
      <c r="Z252" s="339" t="e">
        <f>+'8_MP'!#REF!-'9.1 PFM_APry'!Y252</f>
        <v>#REF!</v>
      </c>
    </row>
    <row r="253" spans="1:26" ht="14.25" customHeight="1" outlineLevel="1" x14ac:dyDescent="0.35">
      <c r="A253" s="89" t="e">
        <v>#VALUE!</v>
      </c>
      <c r="B253" s="91" t="e">
        <v>#VALUE!</v>
      </c>
      <c r="C253" s="98" t="e">
        <f>+'8_MP'!#REF!+('8_MP'!#REF!*75%)</f>
        <v>#REF!</v>
      </c>
      <c r="D253" s="98" t="e">
        <f>+'8_MP'!#REF!*25%+'8_MP'!#REF!*75%</f>
        <v>#REF!</v>
      </c>
      <c r="E253" s="98" t="e">
        <f>+('8_MP'!#REF!*25%)+('8_MP'!#REF!*75%)</f>
        <v>#REF!</v>
      </c>
      <c r="F253" s="98" t="e">
        <f>+'8_MP'!#REF!*25%+'8_MP'!#REF!*75%</f>
        <v>#REF!</v>
      </c>
      <c r="G253" s="98" t="e">
        <f>+'8_MP'!#REF!*25%+'8_MP'!#REF!*75%</f>
        <v>#REF!</v>
      </c>
      <c r="H253" s="98" t="e">
        <f>+'8_MP'!#REF!*25%+'8_MP'!#REF!</f>
        <v>#REF!</v>
      </c>
      <c r="I253" s="98" t="e">
        <f t="shared" si="27"/>
        <v>#REF!</v>
      </c>
      <c r="J253" s="339"/>
      <c r="K253" s="98" t="e">
        <f>+'8_MP'!#REF!+('8_MP'!#REF!*75%)</f>
        <v>#REF!</v>
      </c>
      <c r="L253" s="98" t="e">
        <f>+'8_MP'!#REF!*25%+'8_MP'!#REF!*75%</f>
        <v>#REF!</v>
      </c>
      <c r="M253" s="98" t="e">
        <f>+'8_MP'!#REF!*25%+'8_MP'!#REF!*75%</f>
        <v>#REF!</v>
      </c>
      <c r="N253" s="98" t="e">
        <f>+'8_MP'!#REF!*25%+'8_MP'!#REF!*75%</f>
        <v>#REF!</v>
      </c>
      <c r="O253" s="98" t="e">
        <f>+'8_MP'!#REF!*25%+'8_MP'!#REF!*75%</f>
        <v>#REF!</v>
      </c>
      <c r="P253" s="98" t="e">
        <f>+'8_MP'!#REF!*25%+'8_MP'!#REF!</f>
        <v>#REF!</v>
      </c>
      <c r="Q253" s="98" t="e">
        <f t="shared" si="28"/>
        <v>#REF!</v>
      </c>
      <c r="R253" s="339" t="e">
        <f>+'8_MP'!#REF!-'9.1 PFM_APry'!Q253</f>
        <v>#REF!</v>
      </c>
      <c r="S253" s="98" t="e">
        <f t="shared" si="29"/>
        <v>#REF!</v>
      </c>
      <c r="T253" s="98" t="e">
        <f t="shared" si="30"/>
        <v>#REF!</v>
      </c>
      <c r="U253" s="98" t="e">
        <f t="shared" si="31"/>
        <v>#REF!</v>
      </c>
      <c r="V253" s="98" t="e">
        <f t="shared" si="32"/>
        <v>#REF!</v>
      </c>
      <c r="W253" s="98" t="e">
        <f t="shared" si="33"/>
        <v>#REF!</v>
      </c>
      <c r="X253" s="98" t="e">
        <f t="shared" si="34"/>
        <v>#REF!</v>
      </c>
      <c r="Y253" s="98" t="e">
        <f t="shared" si="35"/>
        <v>#REF!</v>
      </c>
      <c r="Z253" s="339" t="e">
        <f>+'8_MP'!#REF!-'9.1 PFM_APry'!Y253</f>
        <v>#REF!</v>
      </c>
    </row>
    <row r="254" spans="1:26" ht="14.25" customHeight="1" outlineLevel="1" x14ac:dyDescent="0.35">
      <c r="A254" s="89" t="e">
        <v>#VALUE!</v>
      </c>
      <c r="B254" s="91" t="e">
        <v>#VALUE!</v>
      </c>
      <c r="C254" s="98" t="e">
        <f>+'8_MP'!#REF!+('8_MP'!#REF!*75%)</f>
        <v>#REF!</v>
      </c>
      <c r="D254" s="98" t="e">
        <f>+'8_MP'!#REF!*25%+'8_MP'!#REF!*75%</f>
        <v>#REF!</v>
      </c>
      <c r="E254" s="98" t="e">
        <f>+('8_MP'!#REF!*25%)+('8_MP'!#REF!*75%)</f>
        <v>#REF!</v>
      </c>
      <c r="F254" s="98" t="e">
        <f>+'8_MP'!#REF!*25%+'8_MP'!#REF!*75%</f>
        <v>#REF!</v>
      </c>
      <c r="G254" s="98" t="e">
        <f>+'8_MP'!#REF!*25%+'8_MP'!#REF!*75%</f>
        <v>#REF!</v>
      </c>
      <c r="H254" s="98" t="e">
        <f>+'8_MP'!#REF!*25%+'8_MP'!#REF!</f>
        <v>#REF!</v>
      </c>
      <c r="I254" s="98" t="e">
        <f t="shared" si="27"/>
        <v>#REF!</v>
      </c>
      <c r="J254" s="339"/>
      <c r="K254" s="98" t="e">
        <f>+'8_MP'!#REF!+('8_MP'!#REF!*75%)</f>
        <v>#REF!</v>
      </c>
      <c r="L254" s="98" t="e">
        <f>+'8_MP'!#REF!*25%+'8_MP'!#REF!*75%</f>
        <v>#REF!</v>
      </c>
      <c r="M254" s="98" t="e">
        <f>+'8_MP'!#REF!*25%+'8_MP'!#REF!*75%</f>
        <v>#REF!</v>
      </c>
      <c r="N254" s="98" t="e">
        <f>+'8_MP'!#REF!*25%+'8_MP'!#REF!*75%</f>
        <v>#REF!</v>
      </c>
      <c r="O254" s="98" t="e">
        <f>+'8_MP'!#REF!*25%+'8_MP'!#REF!*75%</f>
        <v>#REF!</v>
      </c>
      <c r="P254" s="98" t="e">
        <f>+'8_MP'!#REF!*25%+'8_MP'!#REF!</f>
        <v>#REF!</v>
      </c>
      <c r="Q254" s="98" t="e">
        <f t="shared" si="28"/>
        <v>#REF!</v>
      </c>
      <c r="R254" s="339" t="e">
        <f>+'8_MP'!#REF!-'9.1 PFM_APry'!Q254</f>
        <v>#REF!</v>
      </c>
      <c r="S254" s="98" t="e">
        <f t="shared" si="29"/>
        <v>#REF!</v>
      </c>
      <c r="T254" s="98" t="e">
        <f t="shared" si="30"/>
        <v>#REF!</v>
      </c>
      <c r="U254" s="98" t="e">
        <f t="shared" si="31"/>
        <v>#REF!</v>
      </c>
      <c r="V254" s="98" t="e">
        <f t="shared" si="32"/>
        <v>#REF!</v>
      </c>
      <c r="W254" s="98" t="e">
        <f t="shared" si="33"/>
        <v>#REF!</v>
      </c>
      <c r="X254" s="98" t="e">
        <f t="shared" si="34"/>
        <v>#REF!</v>
      </c>
      <c r="Y254" s="98" t="e">
        <f t="shared" si="35"/>
        <v>#REF!</v>
      </c>
      <c r="Z254" s="339" t="e">
        <f>+'8_MP'!#REF!-'9.1 PFM_APry'!Y254</f>
        <v>#REF!</v>
      </c>
    </row>
    <row r="255" spans="1:26" ht="14.25" customHeight="1" outlineLevel="1" x14ac:dyDescent="0.35">
      <c r="A255" s="326" t="e">
        <v>#VALUE!</v>
      </c>
      <c r="B255" s="327" t="e">
        <v>#VALUE!</v>
      </c>
      <c r="C255" s="328" t="e">
        <f>+'8_MP'!#REF!+('8_MP'!#REF!*75%)</f>
        <v>#REF!</v>
      </c>
      <c r="D255" s="328" t="e">
        <f>+'8_MP'!#REF!*25%+'8_MP'!#REF!*75%</f>
        <v>#REF!</v>
      </c>
      <c r="E255" s="328" t="e">
        <f>+('8_MP'!#REF!*25%)+('8_MP'!#REF!*75%)</f>
        <v>#REF!</v>
      </c>
      <c r="F255" s="328" t="e">
        <f>+'8_MP'!#REF!*25%+'8_MP'!#REF!*75%</f>
        <v>#REF!</v>
      </c>
      <c r="G255" s="328" t="e">
        <f>+'8_MP'!#REF!*25%+'8_MP'!#REF!*75%</f>
        <v>#REF!</v>
      </c>
      <c r="H255" s="328" t="e">
        <f>+'8_MP'!#REF!*25%+'8_MP'!#REF!</f>
        <v>#REF!</v>
      </c>
      <c r="I255" s="328" t="e">
        <f t="shared" si="27"/>
        <v>#REF!</v>
      </c>
      <c r="J255" s="339"/>
      <c r="K255" s="328" t="e">
        <f>+'8_MP'!#REF!+('8_MP'!#REF!*75%)</f>
        <v>#REF!</v>
      </c>
      <c r="L255" s="328" t="e">
        <f>+'8_MP'!#REF!*25%+'8_MP'!#REF!*75%</f>
        <v>#REF!</v>
      </c>
      <c r="M255" s="328" t="e">
        <f>+'8_MP'!#REF!*25%+'8_MP'!#REF!*75%</f>
        <v>#REF!</v>
      </c>
      <c r="N255" s="328" t="e">
        <f>+'8_MP'!#REF!*25%+'8_MP'!#REF!*75%</f>
        <v>#REF!</v>
      </c>
      <c r="O255" s="328" t="e">
        <f>+'8_MP'!#REF!*25%+'8_MP'!#REF!*75%</f>
        <v>#REF!</v>
      </c>
      <c r="P255" s="328" t="e">
        <f>+'8_MP'!#REF!*25%+'8_MP'!#REF!</f>
        <v>#REF!</v>
      </c>
      <c r="Q255" s="328" t="e">
        <f t="shared" si="28"/>
        <v>#REF!</v>
      </c>
      <c r="R255" s="339" t="e">
        <f>+'8_MP'!#REF!-'9.1 PFM_APry'!Q255</f>
        <v>#REF!</v>
      </c>
      <c r="S255" s="328" t="e">
        <f t="shared" si="29"/>
        <v>#REF!</v>
      </c>
      <c r="T255" s="328" t="e">
        <f t="shared" si="30"/>
        <v>#REF!</v>
      </c>
      <c r="U255" s="328" t="e">
        <f t="shared" si="31"/>
        <v>#REF!</v>
      </c>
      <c r="V255" s="328" t="e">
        <f t="shared" si="32"/>
        <v>#REF!</v>
      </c>
      <c r="W255" s="328" t="e">
        <f t="shared" si="33"/>
        <v>#REF!</v>
      </c>
      <c r="X255" s="328" t="e">
        <f t="shared" si="34"/>
        <v>#REF!</v>
      </c>
      <c r="Y255" s="328" t="e">
        <f t="shared" si="35"/>
        <v>#REF!</v>
      </c>
      <c r="Z255" s="339" t="e">
        <f>+'8_MP'!#REF!-'9.1 PFM_APry'!Y255</f>
        <v>#REF!</v>
      </c>
    </row>
    <row r="256" spans="1:26" ht="14.25" customHeight="1" outlineLevel="1" x14ac:dyDescent="0.35">
      <c r="A256" s="322" t="e">
        <v>#VALUE!</v>
      </c>
      <c r="B256" s="323" t="e">
        <v>#VALUE!</v>
      </c>
      <c r="C256" s="324" t="e">
        <f>+'8_MP'!#REF!+('8_MP'!#REF!*75%)</f>
        <v>#REF!</v>
      </c>
      <c r="D256" s="324" t="e">
        <f>+'8_MP'!#REF!*25%+'8_MP'!#REF!*75%</f>
        <v>#REF!</v>
      </c>
      <c r="E256" s="324" t="e">
        <f>+('8_MP'!#REF!*25%)+('8_MP'!#REF!*75%)</f>
        <v>#REF!</v>
      </c>
      <c r="F256" s="324" t="e">
        <f>+'8_MP'!#REF!*25%+'8_MP'!#REF!*75%</f>
        <v>#REF!</v>
      </c>
      <c r="G256" s="324" t="e">
        <f>+'8_MP'!#REF!*25%+'8_MP'!#REF!*75%</f>
        <v>#REF!</v>
      </c>
      <c r="H256" s="324" t="e">
        <f>+'8_MP'!#REF!*25%+'8_MP'!#REF!</f>
        <v>#REF!</v>
      </c>
      <c r="I256" s="324" t="e">
        <f t="shared" si="27"/>
        <v>#REF!</v>
      </c>
      <c r="J256" s="339"/>
      <c r="K256" s="324" t="e">
        <f>+'8_MP'!#REF!+('8_MP'!#REF!*75%)</f>
        <v>#REF!</v>
      </c>
      <c r="L256" s="324" t="e">
        <f>+'8_MP'!#REF!*25%+'8_MP'!#REF!*75%</f>
        <v>#REF!</v>
      </c>
      <c r="M256" s="324" t="e">
        <f>+'8_MP'!#REF!*25%+'8_MP'!#REF!*75%</f>
        <v>#REF!</v>
      </c>
      <c r="N256" s="324" t="e">
        <f>+'8_MP'!#REF!*25%+'8_MP'!#REF!*75%</f>
        <v>#REF!</v>
      </c>
      <c r="O256" s="324" t="e">
        <f>+'8_MP'!#REF!*25%+'8_MP'!#REF!*75%</f>
        <v>#REF!</v>
      </c>
      <c r="P256" s="324" t="e">
        <f>+'8_MP'!#REF!*25%+'8_MP'!#REF!</f>
        <v>#REF!</v>
      </c>
      <c r="Q256" s="324" t="e">
        <f t="shared" si="28"/>
        <v>#REF!</v>
      </c>
      <c r="R256" s="339" t="e">
        <f>+'8_MP'!#REF!-'9.1 PFM_APry'!Q256</f>
        <v>#REF!</v>
      </c>
      <c r="S256" s="324" t="e">
        <f t="shared" si="29"/>
        <v>#REF!</v>
      </c>
      <c r="T256" s="324" t="e">
        <f t="shared" si="30"/>
        <v>#REF!</v>
      </c>
      <c r="U256" s="324" t="e">
        <f t="shared" si="31"/>
        <v>#REF!</v>
      </c>
      <c r="V256" s="324" t="e">
        <f t="shared" si="32"/>
        <v>#REF!</v>
      </c>
      <c r="W256" s="324" t="e">
        <f t="shared" si="33"/>
        <v>#REF!</v>
      </c>
      <c r="X256" s="324" t="e">
        <f t="shared" si="34"/>
        <v>#REF!</v>
      </c>
      <c r="Y256" s="324" t="e">
        <f t="shared" si="35"/>
        <v>#REF!</v>
      </c>
      <c r="Z256" s="339" t="e">
        <f>+'8_MP'!#REF!-'9.1 PFM_APry'!Y256</f>
        <v>#REF!</v>
      </c>
    </row>
    <row r="257" spans="1:26" ht="14.25" customHeight="1" outlineLevel="1" x14ac:dyDescent="0.35">
      <c r="A257" s="89" t="e">
        <v>#VALUE!</v>
      </c>
      <c r="B257" s="91" t="e">
        <v>#VALUE!</v>
      </c>
      <c r="C257" s="98" t="e">
        <f>+'8_MP'!#REF!+('8_MP'!#REF!*75%)</f>
        <v>#REF!</v>
      </c>
      <c r="D257" s="98" t="e">
        <f>+'8_MP'!#REF!*25%+'8_MP'!#REF!*75%</f>
        <v>#REF!</v>
      </c>
      <c r="E257" s="98" t="e">
        <f>+('8_MP'!#REF!*25%)+('8_MP'!#REF!*75%)</f>
        <v>#REF!</v>
      </c>
      <c r="F257" s="98" t="e">
        <f>+'8_MP'!#REF!*25%+'8_MP'!#REF!*75%</f>
        <v>#REF!</v>
      </c>
      <c r="G257" s="98" t="e">
        <f>+'8_MP'!#REF!*25%+'8_MP'!#REF!*75%</f>
        <v>#REF!</v>
      </c>
      <c r="H257" s="98" t="e">
        <f>+'8_MP'!#REF!*25%+'8_MP'!#REF!</f>
        <v>#REF!</v>
      </c>
      <c r="I257" s="98" t="e">
        <f t="shared" si="27"/>
        <v>#REF!</v>
      </c>
      <c r="J257" s="339"/>
      <c r="K257" s="98" t="e">
        <f>+'8_MP'!#REF!+('8_MP'!#REF!*75%)</f>
        <v>#REF!</v>
      </c>
      <c r="L257" s="98" t="e">
        <f>+'8_MP'!#REF!*25%+'8_MP'!#REF!*75%</f>
        <v>#REF!</v>
      </c>
      <c r="M257" s="98" t="e">
        <f>+'8_MP'!#REF!*25%+'8_MP'!#REF!*75%</f>
        <v>#REF!</v>
      </c>
      <c r="N257" s="98" t="e">
        <f>+'8_MP'!#REF!*25%+'8_MP'!#REF!*75%</f>
        <v>#REF!</v>
      </c>
      <c r="O257" s="98" t="e">
        <f>+'8_MP'!#REF!*25%+'8_MP'!#REF!*75%</f>
        <v>#REF!</v>
      </c>
      <c r="P257" s="98" t="e">
        <f>+'8_MP'!#REF!*25%+'8_MP'!#REF!</f>
        <v>#REF!</v>
      </c>
      <c r="Q257" s="98" t="e">
        <f t="shared" si="28"/>
        <v>#REF!</v>
      </c>
      <c r="R257" s="339" t="e">
        <f>+'8_MP'!#REF!-'9.1 PFM_APry'!Q257</f>
        <v>#REF!</v>
      </c>
      <c r="S257" s="98" t="e">
        <f t="shared" si="29"/>
        <v>#REF!</v>
      </c>
      <c r="T257" s="98" t="e">
        <f t="shared" si="30"/>
        <v>#REF!</v>
      </c>
      <c r="U257" s="98" t="e">
        <f t="shared" si="31"/>
        <v>#REF!</v>
      </c>
      <c r="V257" s="98" t="e">
        <f t="shared" si="32"/>
        <v>#REF!</v>
      </c>
      <c r="W257" s="98" t="e">
        <f t="shared" si="33"/>
        <v>#REF!</v>
      </c>
      <c r="X257" s="98" t="e">
        <f t="shared" si="34"/>
        <v>#REF!</v>
      </c>
      <c r="Y257" s="98" t="e">
        <f t="shared" si="35"/>
        <v>#REF!</v>
      </c>
      <c r="Z257" s="339" t="e">
        <f>+'8_MP'!#REF!-'9.1 PFM_APry'!Y257</f>
        <v>#REF!</v>
      </c>
    </row>
    <row r="258" spans="1:26" ht="14.25" customHeight="1" outlineLevel="1" x14ac:dyDescent="0.35">
      <c r="A258" s="89" t="e">
        <v>#VALUE!</v>
      </c>
      <c r="B258" s="91" t="e">
        <v>#VALUE!</v>
      </c>
      <c r="C258" s="98" t="e">
        <f>+'8_MP'!#REF!+('8_MP'!#REF!*75%)</f>
        <v>#REF!</v>
      </c>
      <c r="D258" s="98" t="e">
        <f>+'8_MP'!#REF!*25%+'8_MP'!#REF!*75%</f>
        <v>#REF!</v>
      </c>
      <c r="E258" s="98" t="e">
        <f>+('8_MP'!#REF!*25%)+('8_MP'!#REF!*75%)</f>
        <v>#REF!</v>
      </c>
      <c r="F258" s="98" t="e">
        <f>+'8_MP'!#REF!*25%+'8_MP'!#REF!*75%</f>
        <v>#REF!</v>
      </c>
      <c r="G258" s="98" t="e">
        <f>+'8_MP'!#REF!*25%+'8_MP'!#REF!*75%</f>
        <v>#REF!</v>
      </c>
      <c r="H258" s="98" t="e">
        <f>+'8_MP'!#REF!*25%+'8_MP'!#REF!</f>
        <v>#REF!</v>
      </c>
      <c r="I258" s="98" t="e">
        <f t="shared" si="27"/>
        <v>#REF!</v>
      </c>
      <c r="J258" s="339"/>
      <c r="K258" s="98" t="e">
        <f>+'8_MP'!#REF!+('8_MP'!#REF!*75%)</f>
        <v>#REF!</v>
      </c>
      <c r="L258" s="98" t="e">
        <f>+'8_MP'!#REF!*25%+'8_MP'!#REF!*75%</f>
        <v>#REF!</v>
      </c>
      <c r="M258" s="98" t="e">
        <f>+'8_MP'!#REF!*25%+'8_MP'!#REF!*75%</f>
        <v>#REF!</v>
      </c>
      <c r="N258" s="98" t="e">
        <f>+'8_MP'!#REF!*25%+'8_MP'!#REF!*75%</f>
        <v>#REF!</v>
      </c>
      <c r="O258" s="98" t="e">
        <f>+'8_MP'!#REF!*25%+'8_MP'!#REF!*75%</f>
        <v>#REF!</v>
      </c>
      <c r="P258" s="98" t="e">
        <f>+'8_MP'!#REF!*25%+'8_MP'!#REF!</f>
        <v>#REF!</v>
      </c>
      <c r="Q258" s="98" t="e">
        <f t="shared" si="28"/>
        <v>#REF!</v>
      </c>
      <c r="R258" s="339" t="e">
        <f>+'8_MP'!#REF!-'9.1 PFM_APry'!Q258</f>
        <v>#REF!</v>
      </c>
      <c r="S258" s="98" t="e">
        <f t="shared" si="29"/>
        <v>#REF!</v>
      </c>
      <c r="T258" s="98" t="e">
        <f t="shared" si="30"/>
        <v>#REF!</v>
      </c>
      <c r="U258" s="98" t="e">
        <f t="shared" si="31"/>
        <v>#REF!</v>
      </c>
      <c r="V258" s="98" t="e">
        <f t="shared" si="32"/>
        <v>#REF!</v>
      </c>
      <c r="W258" s="98" t="e">
        <f t="shared" si="33"/>
        <v>#REF!</v>
      </c>
      <c r="X258" s="98" t="e">
        <f t="shared" si="34"/>
        <v>#REF!</v>
      </c>
      <c r="Y258" s="98" t="e">
        <f t="shared" si="35"/>
        <v>#REF!</v>
      </c>
      <c r="Z258" s="339" t="e">
        <f>+'8_MP'!#REF!-'9.1 PFM_APry'!Y258</f>
        <v>#REF!</v>
      </c>
    </row>
    <row r="259" spans="1:26" ht="14.25" customHeight="1" outlineLevel="1" x14ac:dyDescent="0.35">
      <c r="A259" s="89" t="e">
        <v>#VALUE!</v>
      </c>
      <c r="B259" s="91" t="e">
        <v>#VALUE!</v>
      </c>
      <c r="C259" s="98" t="e">
        <f>+'8_MP'!#REF!+('8_MP'!#REF!*75%)</f>
        <v>#REF!</v>
      </c>
      <c r="D259" s="98" t="e">
        <f>+'8_MP'!#REF!*25%+'8_MP'!#REF!*75%</f>
        <v>#REF!</v>
      </c>
      <c r="E259" s="98" t="e">
        <f>+('8_MP'!#REF!*25%)+('8_MP'!#REF!*75%)</f>
        <v>#REF!</v>
      </c>
      <c r="F259" s="98" t="e">
        <f>+'8_MP'!#REF!*25%+'8_MP'!#REF!*75%</f>
        <v>#REF!</v>
      </c>
      <c r="G259" s="98" t="e">
        <f>+'8_MP'!#REF!*25%+'8_MP'!#REF!*75%</f>
        <v>#REF!</v>
      </c>
      <c r="H259" s="98" t="e">
        <f>+'8_MP'!#REF!*25%+'8_MP'!#REF!</f>
        <v>#REF!</v>
      </c>
      <c r="I259" s="98" t="e">
        <f t="shared" si="27"/>
        <v>#REF!</v>
      </c>
      <c r="J259" s="339"/>
      <c r="K259" s="98" t="e">
        <f>+'8_MP'!#REF!+('8_MP'!#REF!*75%)</f>
        <v>#REF!</v>
      </c>
      <c r="L259" s="98" t="e">
        <f>+'8_MP'!#REF!*25%+'8_MP'!#REF!*75%</f>
        <v>#REF!</v>
      </c>
      <c r="M259" s="98" t="e">
        <f>+'8_MP'!#REF!*25%+'8_MP'!#REF!*75%</f>
        <v>#REF!</v>
      </c>
      <c r="N259" s="98" t="e">
        <f>+'8_MP'!#REF!*25%+'8_MP'!#REF!*75%</f>
        <v>#REF!</v>
      </c>
      <c r="O259" s="98" t="e">
        <f>+'8_MP'!#REF!*25%+'8_MP'!#REF!*75%</f>
        <v>#REF!</v>
      </c>
      <c r="P259" s="98" t="e">
        <f>+'8_MP'!#REF!*25%+'8_MP'!#REF!</f>
        <v>#REF!</v>
      </c>
      <c r="Q259" s="98" t="e">
        <f t="shared" si="28"/>
        <v>#REF!</v>
      </c>
      <c r="R259" s="339" t="e">
        <f>+'8_MP'!#REF!-'9.1 PFM_APry'!Q259</f>
        <v>#REF!</v>
      </c>
      <c r="S259" s="98" t="e">
        <f t="shared" si="29"/>
        <v>#REF!</v>
      </c>
      <c r="T259" s="98" t="e">
        <f t="shared" si="30"/>
        <v>#REF!</v>
      </c>
      <c r="U259" s="98" t="e">
        <f t="shared" si="31"/>
        <v>#REF!</v>
      </c>
      <c r="V259" s="98" t="e">
        <f t="shared" si="32"/>
        <v>#REF!</v>
      </c>
      <c r="W259" s="98" t="e">
        <f t="shared" si="33"/>
        <v>#REF!</v>
      </c>
      <c r="X259" s="98" t="e">
        <f t="shared" si="34"/>
        <v>#REF!</v>
      </c>
      <c r="Y259" s="98" t="e">
        <f t="shared" si="35"/>
        <v>#REF!</v>
      </c>
      <c r="Z259" s="339" t="e">
        <f>+'8_MP'!#REF!-'9.1 PFM_APry'!Y259</f>
        <v>#REF!</v>
      </c>
    </row>
    <row r="260" spans="1:26" ht="14.25" customHeight="1" outlineLevel="1" x14ac:dyDescent="0.35">
      <c r="A260" s="322" t="e">
        <v>#VALUE!</v>
      </c>
      <c r="B260" s="323" t="e">
        <v>#VALUE!</v>
      </c>
      <c r="C260" s="324" t="e">
        <f>+'8_MP'!#REF!+('8_MP'!#REF!*75%)</f>
        <v>#REF!</v>
      </c>
      <c r="D260" s="324" t="e">
        <f>+'8_MP'!#REF!*25%+'8_MP'!#REF!*75%</f>
        <v>#REF!</v>
      </c>
      <c r="E260" s="324" t="e">
        <f>+('8_MP'!#REF!*25%)+('8_MP'!#REF!*75%)</f>
        <v>#REF!</v>
      </c>
      <c r="F260" s="324" t="e">
        <f>+'8_MP'!#REF!*25%+'8_MP'!#REF!*75%</f>
        <v>#REF!</v>
      </c>
      <c r="G260" s="324" t="e">
        <f>+'8_MP'!#REF!*25%+'8_MP'!#REF!*75%</f>
        <v>#REF!</v>
      </c>
      <c r="H260" s="324" t="e">
        <f>+'8_MP'!#REF!*25%+'8_MP'!#REF!</f>
        <v>#REF!</v>
      </c>
      <c r="I260" s="324" t="e">
        <f t="shared" si="27"/>
        <v>#REF!</v>
      </c>
      <c r="J260" s="339"/>
      <c r="K260" s="324" t="e">
        <f>+'8_MP'!#REF!+('8_MP'!#REF!*75%)</f>
        <v>#REF!</v>
      </c>
      <c r="L260" s="324" t="e">
        <f>+'8_MP'!#REF!*25%+'8_MP'!#REF!*75%</f>
        <v>#REF!</v>
      </c>
      <c r="M260" s="324" t="e">
        <f>+'8_MP'!#REF!*25%+'8_MP'!#REF!*75%</f>
        <v>#REF!</v>
      </c>
      <c r="N260" s="324" t="e">
        <f>+'8_MP'!#REF!*25%+'8_MP'!#REF!*75%</f>
        <v>#REF!</v>
      </c>
      <c r="O260" s="324" t="e">
        <f>+'8_MP'!#REF!*25%+'8_MP'!#REF!*75%</f>
        <v>#REF!</v>
      </c>
      <c r="P260" s="324" t="e">
        <f>+'8_MP'!#REF!*25%+'8_MP'!#REF!</f>
        <v>#REF!</v>
      </c>
      <c r="Q260" s="324" t="e">
        <f t="shared" si="28"/>
        <v>#REF!</v>
      </c>
      <c r="R260" s="339" t="e">
        <f>+'8_MP'!#REF!-'9.1 PFM_APry'!Q260</f>
        <v>#REF!</v>
      </c>
      <c r="S260" s="324" t="e">
        <f t="shared" si="29"/>
        <v>#REF!</v>
      </c>
      <c r="T260" s="324" t="e">
        <f t="shared" si="30"/>
        <v>#REF!</v>
      </c>
      <c r="U260" s="324" t="e">
        <f t="shared" si="31"/>
        <v>#REF!</v>
      </c>
      <c r="V260" s="324" t="e">
        <f t="shared" si="32"/>
        <v>#REF!</v>
      </c>
      <c r="W260" s="324" t="e">
        <f t="shared" si="33"/>
        <v>#REF!</v>
      </c>
      <c r="X260" s="324" t="e">
        <f t="shared" si="34"/>
        <v>#REF!</v>
      </c>
      <c r="Y260" s="324" t="e">
        <f t="shared" si="35"/>
        <v>#REF!</v>
      </c>
      <c r="Z260" s="339" t="e">
        <f>+'8_MP'!#REF!-'9.1 PFM_APry'!Y260</f>
        <v>#REF!</v>
      </c>
    </row>
    <row r="261" spans="1:26" ht="14.25" customHeight="1" outlineLevel="1" x14ac:dyDescent="0.35">
      <c r="A261" s="89" t="e">
        <v>#VALUE!</v>
      </c>
      <c r="B261" s="91" t="e">
        <v>#VALUE!</v>
      </c>
      <c r="C261" s="98" t="e">
        <f>+'8_MP'!#REF!+('8_MP'!#REF!*75%)</f>
        <v>#REF!</v>
      </c>
      <c r="D261" s="98" t="e">
        <f>+'8_MP'!#REF!*25%+'8_MP'!#REF!*75%</f>
        <v>#REF!</v>
      </c>
      <c r="E261" s="98" t="e">
        <f>+('8_MP'!#REF!*25%)+('8_MP'!#REF!*75%)</f>
        <v>#REF!</v>
      </c>
      <c r="F261" s="98" t="e">
        <f>+'8_MP'!#REF!*25%+'8_MP'!#REF!*75%</f>
        <v>#REF!</v>
      </c>
      <c r="G261" s="98" t="e">
        <f>+'8_MP'!#REF!*25%+'8_MP'!#REF!*75%</f>
        <v>#REF!</v>
      </c>
      <c r="H261" s="98" t="e">
        <f>+'8_MP'!#REF!*25%+'8_MP'!#REF!</f>
        <v>#REF!</v>
      </c>
      <c r="I261" s="98" t="e">
        <f t="shared" ref="I261:I324" si="36">+C261+D261+E261+F261+G261+H261</f>
        <v>#REF!</v>
      </c>
      <c r="J261" s="339"/>
      <c r="K261" s="98" t="e">
        <f>+'8_MP'!#REF!+('8_MP'!#REF!*75%)</f>
        <v>#REF!</v>
      </c>
      <c r="L261" s="98" t="e">
        <f>+'8_MP'!#REF!*25%+'8_MP'!#REF!*75%</f>
        <v>#REF!</v>
      </c>
      <c r="M261" s="98" t="e">
        <f>+'8_MP'!#REF!*25%+'8_MP'!#REF!*75%</f>
        <v>#REF!</v>
      </c>
      <c r="N261" s="98" t="e">
        <f>+'8_MP'!#REF!*25%+'8_MP'!#REF!*75%</f>
        <v>#REF!</v>
      </c>
      <c r="O261" s="98" t="e">
        <f>+'8_MP'!#REF!*25%+'8_MP'!#REF!*75%</f>
        <v>#REF!</v>
      </c>
      <c r="P261" s="98" t="e">
        <f>+'8_MP'!#REF!*25%+'8_MP'!#REF!</f>
        <v>#REF!</v>
      </c>
      <c r="Q261" s="98" t="e">
        <f t="shared" ref="Q261:Q324" si="37">+K261+L261+M261+N261+O261+P261</f>
        <v>#REF!</v>
      </c>
      <c r="R261" s="339" t="e">
        <f>+'8_MP'!#REF!-'9.1 PFM_APry'!Q261</f>
        <v>#REF!</v>
      </c>
      <c r="S261" s="98" t="e">
        <f t="shared" ref="S261:S324" si="38">+C261+K261</f>
        <v>#REF!</v>
      </c>
      <c r="T261" s="98" t="e">
        <f t="shared" ref="T261:T324" si="39">+D261+L261</f>
        <v>#REF!</v>
      </c>
      <c r="U261" s="98" t="e">
        <f t="shared" ref="U261:U324" si="40">+E261+M261</f>
        <v>#REF!</v>
      </c>
      <c r="V261" s="98" t="e">
        <f t="shared" ref="V261:V324" si="41">+F261+N261</f>
        <v>#REF!</v>
      </c>
      <c r="W261" s="98" t="e">
        <f t="shared" ref="W261:W324" si="42">+G261+O261</f>
        <v>#REF!</v>
      </c>
      <c r="X261" s="98" t="e">
        <f t="shared" ref="X261:X324" si="43">+H261+P261</f>
        <v>#REF!</v>
      </c>
      <c r="Y261" s="98" t="e">
        <f t="shared" ref="Y261:Y324" si="44">+I261+Q261</f>
        <v>#REF!</v>
      </c>
      <c r="Z261" s="339" t="e">
        <f>+'8_MP'!#REF!-'9.1 PFM_APry'!Y261</f>
        <v>#REF!</v>
      </c>
    </row>
    <row r="262" spans="1:26" ht="14.25" customHeight="1" outlineLevel="1" x14ac:dyDescent="0.35">
      <c r="A262" s="89" t="e">
        <v>#VALUE!</v>
      </c>
      <c r="B262" s="91" t="e">
        <v>#VALUE!</v>
      </c>
      <c r="C262" s="98" t="e">
        <f>+'8_MP'!#REF!+('8_MP'!#REF!*75%)</f>
        <v>#REF!</v>
      </c>
      <c r="D262" s="98" t="e">
        <f>+'8_MP'!#REF!*25%+'8_MP'!#REF!*75%</f>
        <v>#REF!</v>
      </c>
      <c r="E262" s="98" t="e">
        <f>+('8_MP'!#REF!*25%)+('8_MP'!#REF!*75%)</f>
        <v>#REF!</v>
      </c>
      <c r="F262" s="98" t="e">
        <f>+'8_MP'!#REF!*25%+'8_MP'!#REF!*75%</f>
        <v>#REF!</v>
      </c>
      <c r="G262" s="98" t="e">
        <f>+'8_MP'!#REF!*25%+'8_MP'!#REF!*75%</f>
        <v>#REF!</v>
      </c>
      <c r="H262" s="98" t="e">
        <f>+'8_MP'!#REF!*25%+'8_MP'!#REF!</f>
        <v>#REF!</v>
      </c>
      <c r="I262" s="98" t="e">
        <f t="shared" si="36"/>
        <v>#REF!</v>
      </c>
      <c r="J262" s="339"/>
      <c r="K262" s="98" t="e">
        <f>+'8_MP'!#REF!+('8_MP'!#REF!*75%)</f>
        <v>#REF!</v>
      </c>
      <c r="L262" s="98" t="e">
        <f>+'8_MP'!#REF!*25%+'8_MP'!#REF!*75%</f>
        <v>#REF!</v>
      </c>
      <c r="M262" s="98" t="e">
        <f>+'8_MP'!#REF!*25%+'8_MP'!#REF!*75%</f>
        <v>#REF!</v>
      </c>
      <c r="N262" s="98" t="e">
        <f>+'8_MP'!#REF!*25%+'8_MP'!#REF!*75%</f>
        <v>#REF!</v>
      </c>
      <c r="O262" s="98" t="e">
        <f>+'8_MP'!#REF!*25%+'8_MP'!#REF!*75%</f>
        <v>#REF!</v>
      </c>
      <c r="P262" s="98" t="e">
        <f>+'8_MP'!#REF!*25%+'8_MP'!#REF!</f>
        <v>#REF!</v>
      </c>
      <c r="Q262" s="98" t="e">
        <f t="shared" si="37"/>
        <v>#REF!</v>
      </c>
      <c r="R262" s="339" t="e">
        <f>+'8_MP'!#REF!-'9.1 PFM_APry'!Q262</f>
        <v>#REF!</v>
      </c>
      <c r="S262" s="98" t="e">
        <f t="shared" si="38"/>
        <v>#REF!</v>
      </c>
      <c r="T262" s="98" t="e">
        <f t="shared" si="39"/>
        <v>#REF!</v>
      </c>
      <c r="U262" s="98" t="e">
        <f t="shared" si="40"/>
        <v>#REF!</v>
      </c>
      <c r="V262" s="98" t="e">
        <f t="shared" si="41"/>
        <v>#REF!</v>
      </c>
      <c r="W262" s="98" t="e">
        <f t="shared" si="42"/>
        <v>#REF!</v>
      </c>
      <c r="X262" s="98" t="e">
        <f t="shared" si="43"/>
        <v>#REF!</v>
      </c>
      <c r="Y262" s="98" t="e">
        <f t="shared" si="44"/>
        <v>#REF!</v>
      </c>
      <c r="Z262" s="339" t="e">
        <f>+'8_MP'!#REF!-'9.1 PFM_APry'!Y262</f>
        <v>#REF!</v>
      </c>
    </row>
    <row r="263" spans="1:26" ht="14.25" customHeight="1" outlineLevel="1" x14ac:dyDescent="0.35">
      <c r="A263" s="326" t="e">
        <v>#VALUE!</v>
      </c>
      <c r="B263" s="327" t="e">
        <v>#VALUE!</v>
      </c>
      <c r="C263" s="328" t="e">
        <f>+'8_MP'!#REF!+('8_MP'!#REF!*75%)</f>
        <v>#REF!</v>
      </c>
      <c r="D263" s="328" t="e">
        <f>+'8_MP'!#REF!*25%+'8_MP'!#REF!*75%</f>
        <v>#REF!</v>
      </c>
      <c r="E263" s="328" t="e">
        <f>+('8_MP'!#REF!*25%)+('8_MP'!#REF!*75%)</f>
        <v>#REF!</v>
      </c>
      <c r="F263" s="328" t="e">
        <f>+'8_MP'!#REF!*25%+'8_MP'!#REF!*75%</f>
        <v>#REF!</v>
      </c>
      <c r="G263" s="328" t="e">
        <f>+'8_MP'!#REF!*25%+'8_MP'!#REF!*75%</f>
        <v>#REF!</v>
      </c>
      <c r="H263" s="328" t="e">
        <f>+'8_MP'!#REF!*25%+'8_MP'!#REF!</f>
        <v>#REF!</v>
      </c>
      <c r="I263" s="328" t="e">
        <f t="shared" si="36"/>
        <v>#REF!</v>
      </c>
      <c r="J263" s="339"/>
      <c r="K263" s="328" t="e">
        <f>+'8_MP'!#REF!+('8_MP'!#REF!*75%)</f>
        <v>#REF!</v>
      </c>
      <c r="L263" s="328" t="e">
        <f>+'8_MP'!#REF!*25%+'8_MP'!#REF!*75%</f>
        <v>#REF!</v>
      </c>
      <c r="M263" s="328" t="e">
        <f>+'8_MP'!#REF!*25%+'8_MP'!#REF!*75%</f>
        <v>#REF!</v>
      </c>
      <c r="N263" s="328" t="e">
        <f>+'8_MP'!#REF!*25%+'8_MP'!#REF!*75%</f>
        <v>#REF!</v>
      </c>
      <c r="O263" s="328" t="e">
        <f>+'8_MP'!#REF!*25%+'8_MP'!#REF!*75%</f>
        <v>#REF!</v>
      </c>
      <c r="P263" s="328" t="e">
        <f>+'8_MP'!#REF!*25%+'8_MP'!#REF!</f>
        <v>#REF!</v>
      </c>
      <c r="Q263" s="328" t="e">
        <f t="shared" si="37"/>
        <v>#REF!</v>
      </c>
      <c r="R263" s="339" t="e">
        <f>+'8_MP'!#REF!-'9.1 PFM_APry'!Q263</f>
        <v>#REF!</v>
      </c>
      <c r="S263" s="328" t="e">
        <f t="shared" si="38"/>
        <v>#REF!</v>
      </c>
      <c r="T263" s="328" t="e">
        <f t="shared" si="39"/>
        <v>#REF!</v>
      </c>
      <c r="U263" s="328" t="e">
        <f t="shared" si="40"/>
        <v>#REF!</v>
      </c>
      <c r="V263" s="328" t="e">
        <f t="shared" si="41"/>
        <v>#REF!</v>
      </c>
      <c r="W263" s="328" t="e">
        <f t="shared" si="42"/>
        <v>#REF!</v>
      </c>
      <c r="X263" s="328" t="e">
        <f t="shared" si="43"/>
        <v>#REF!</v>
      </c>
      <c r="Y263" s="328" t="e">
        <f t="shared" si="44"/>
        <v>#REF!</v>
      </c>
      <c r="Z263" s="339" t="e">
        <f>+'8_MP'!#REF!-'9.1 PFM_APry'!Y263</f>
        <v>#REF!</v>
      </c>
    </row>
    <row r="264" spans="1:26" ht="14.25" customHeight="1" outlineLevel="1" x14ac:dyDescent="0.35">
      <c r="A264" s="322" t="e">
        <v>#VALUE!</v>
      </c>
      <c r="B264" s="323" t="e">
        <v>#VALUE!</v>
      </c>
      <c r="C264" s="324" t="e">
        <f>+'8_MP'!#REF!+('8_MP'!#REF!*75%)</f>
        <v>#REF!</v>
      </c>
      <c r="D264" s="324" t="e">
        <f>+'8_MP'!#REF!*25%+'8_MP'!#REF!*75%</f>
        <v>#REF!</v>
      </c>
      <c r="E264" s="324" t="e">
        <f>+('8_MP'!#REF!*25%)+('8_MP'!#REF!*75%)</f>
        <v>#REF!</v>
      </c>
      <c r="F264" s="324" t="e">
        <f>+'8_MP'!#REF!*25%+'8_MP'!#REF!*75%</f>
        <v>#REF!</v>
      </c>
      <c r="G264" s="324" t="e">
        <f>+'8_MP'!#REF!*25%+'8_MP'!#REF!*75%</f>
        <v>#REF!</v>
      </c>
      <c r="H264" s="324" t="e">
        <f>+'8_MP'!#REF!*25%+'8_MP'!#REF!</f>
        <v>#REF!</v>
      </c>
      <c r="I264" s="324" t="e">
        <f t="shared" si="36"/>
        <v>#REF!</v>
      </c>
      <c r="J264" s="339"/>
      <c r="K264" s="324">
        <v>0</v>
      </c>
      <c r="L264" s="324">
        <v>0</v>
      </c>
      <c r="M264" s="324">
        <v>0</v>
      </c>
      <c r="N264" s="324">
        <v>0</v>
      </c>
      <c r="O264" s="324">
        <v>0</v>
      </c>
      <c r="P264" s="324">
        <v>0</v>
      </c>
      <c r="Q264" s="324">
        <f t="shared" si="37"/>
        <v>0</v>
      </c>
      <c r="R264" s="339">
        <v>20261718.75</v>
      </c>
      <c r="S264" s="324" t="e">
        <f t="shared" si="38"/>
        <v>#REF!</v>
      </c>
      <c r="T264" s="324" t="e">
        <f t="shared" si="39"/>
        <v>#REF!</v>
      </c>
      <c r="U264" s="324" t="e">
        <f t="shared" si="40"/>
        <v>#REF!</v>
      </c>
      <c r="V264" s="324" t="e">
        <f t="shared" si="41"/>
        <v>#REF!</v>
      </c>
      <c r="W264" s="324" t="e">
        <f t="shared" si="42"/>
        <v>#REF!</v>
      </c>
      <c r="X264" s="324" t="e">
        <f t="shared" si="43"/>
        <v>#REF!</v>
      </c>
      <c r="Y264" s="324" t="e">
        <f t="shared" si="44"/>
        <v>#REF!</v>
      </c>
      <c r="Z264" s="339" t="e">
        <f>+'8_MP'!#REF!-'9.1 PFM_APry'!Y264</f>
        <v>#REF!</v>
      </c>
    </row>
    <row r="265" spans="1:26" ht="14.25" customHeight="1" outlineLevel="1" x14ac:dyDescent="0.35">
      <c r="A265" s="89" t="e">
        <v>#VALUE!</v>
      </c>
      <c r="B265" s="91" t="e">
        <v>#VALUE!</v>
      </c>
      <c r="C265" s="98" t="e">
        <f>+'8_MP'!#REF!+('8_MP'!#REF!*75%)</f>
        <v>#REF!</v>
      </c>
      <c r="D265" s="98" t="e">
        <f>+'8_MP'!#REF!*25%+'8_MP'!#REF!*75%</f>
        <v>#REF!</v>
      </c>
      <c r="E265" s="98" t="e">
        <f>+('8_MP'!#REF!*25%)+('8_MP'!#REF!*75%)</f>
        <v>#REF!</v>
      </c>
      <c r="F265" s="98" t="e">
        <f>+'8_MP'!#REF!*25%+'8_MP'!#REF!*75%</f>
        <v>#REF!</v>
      </c>
      <c r="G265" s="98" t="e">
        <f>+'8_MP'!#REF!*25%+'8_MP'!#REF!*75%</f>
        <v>#REF!</v>
      </c>
      <c r="H265" s="98" t="e">
        <f>+'8_MP'!#REF!*25%+'8_MP'!#REF!</f>
        <v>#REF!</v>
      </c>
      <c r="I265" s="98" t="e">
        <f t="shared" si="36"/>
        <v>#REF!</v>
      </c>
      <c r="J265" s="339"/>
      <c r="K265" s="98">
        <v>0</v>
      </c>
      <c r="L265" s="98">
        <v>0</v>
      </c>
      <c r="M265" s="98">
        <v>0</v>
      </c>
      <c r="N265" s="98">
        <v>0</v>
      </c>
      <c r="O265" s="98">
        <v>0</v>
      </c>
      <c r="P265" s="98">
        <v>0</v>
      </c>
      <c r="Q265" s="98">
        <f t="shared" si="37"/>
        <v>0</v>
      </c>
      <c r="R265" s="339">
        <v>4471875</v>
      </c>
      <c r="S265" s="98" t="e">
        <f t="shared" si="38"/>
        <v>#REF!</v>
      </c>
      <c r="T265" s="98" t="e">
        <f t="shared" si="39"/>
        <v>#REF!</v>
      </c>
      <c r="U265" s="98" t="e">
        <f t="shared" si="40"/>
        <v>#REF!</v>
      </c>
      <c r="V265" s="98" t="e">
        <f t="shared" si="41"/>
        <v>#REF!</v>
      </c>
      <c r="W265" s="98" t="e">
        <f t="shared" si="42"/>
        <v>#REF!</v>
      </c>
      <c r="X265" s="98" t="e">
        <f t="shared" si="43"/>
        <v>#REF!</v>
      </c>
      <c r="Y265" s="98" t="e">
        <f t="shared" si="44"/>
        <v>#REF!</v>
      </c>
      <c r="Z265" s="339" t="e">
        <f>+'8_MP'!#REF!-'9.1 PFM_APry'!Y265</f>
        <v>#REF!</v>
      </c>
    </row>
    <row r="266" spans="1:26" ht="14.25" customHeight="1" outlineLevel="1" x14ac:dyDescent="0.35">
      <c r="A266" s="89" t="e">
        <v>#VALUE!</v>
      </c>
      <c r="B266" s="91" t="e">
        <v>#VALUE!</v>
      </c>
      <c r="C266" s="98" t="e">
        <f>+'8_MP'!#REF!+('8_MP'!#REF!*75%)</f>
        <v>#REF!</v>
      </c>
      <c r="D266" s="98" t="e">
        <f>+'8_MP'!#REF!*25%+'8_MP'!#REF!*75%</f>
        <v>#REF!</v>
      </c>
      <c r="E266" s="98" t="e">
        <f>+('8_MP'!#REF!*25%)+('8_MP'!#REF!*75%)</f>
        <v>#REF!</v>
      </c>
      <c r="F266" s="98" t="e">
        <f>+'8_MP'!#REF!*25%+'8_MP'!#REF!*75%</f>
        <v>#REF!</v>
      </c>
      <c r="G266" s="98" t="e">
        <f>+'8_MP'!#REF!*25%+'8_MP'!#REF!*75%</f>
        <v>#REF!</v>
      </c>
      <c r="H266" s="98" t="e">
        <f>+'8_MP'!#REF!*25%+'8_MP'!#REF!</f>
        <v>#REF!</v>
      </c>
      <c r="I266" s="98" t="e">
        <f t="shared" si="36"/>
        <v>#REF!</v>
      </c>
      <c r="J266" s="339"/>
      <c r="K266" s="98">
        <v>0</v>
      </c>
      <c r="L266" s="98">
        <v>0</v>
      </c>
      <c r="M266" s="98">
        <v>0</v>
      </c>
      <c r="N266" s="98">
        <v>0</v>
      </c>
      <c r="O266" s="98">
        <v>0</v>
      </c>
      <c r="P266" s="98">
        <v>0</v>
      </c>
      <c r="Q266" s="98">
        <f t="shared" si="37"/>
        <v>0</v>
      </c>
      <c r="R266" s="339">
        <v>0</v>
      </c>
      <c r="S266" s="98" t="e">
        <f t="shared" si="38"/>
        <v>#REF!</v>
      </c>
      <c r="T266" s="98" t="e">
        <f t="shared" si="39"/>
        <v>#REF!</v>
      </c>
      <c r="U266" s="98" t="e">
        <f t="shared" si="40"/>
        <v>#REF!</v>
      </c>
      <c r="V266" s="98" t="e">
        <f t="shared" si="41"/>
        <v>#REF!</v>
      </c>
      <c r="W266" s="98" t="e">
        <f t="shared" si="42"/>
        <v>#REF!</v>
      </c>
      <c r="X266" s="98" t="e">
        <f t="shared" si="43"/>
        <v>#REF!</v>
      </c>
      <c r="Y266" s="98" t="e">
        <f t="shared" si="44"/>
        <v>#REF!</v>
      </c>
      <c r="Z266" s="339" t="e">
        <f>+'8_MP'!#REF!-'9.1 PFM_APry'!Y266</f>
        <v>#REF!</v>
      </c>
    </row>
    <row r="267" spans="1:26" ht="14.25" customHeight="1" outlineLevel="1" x14ac:dyDescent="0.35">
      <c r="A267" s="89" t="e">
        <v>#VALUE!</v>
      </c>
      <c r="B267" s="91" t="e">
        <v>#VALUE!</v>
      </c>
      <c r="C267" s="98" t="e">
        <f>+'8_MP'!#REF!+('8_MP'!#REF!*75%)</f>
        <v>#REF!</v>
      </c>
      <c r="D267" s="98" t="e">
        <f>+'8_MP'!#REF!*25%+'8_MP'!#REF!*75%</f>
        <v>#REF!</v>
      </c>
      <c r="E267" s="98" t="e">
        <f>+('8_MP'!#REF!*25%)+('8_MP'!#REF!*75%)</f>
        <v>#REF!</v>
      </c>
      <c r="F267" s="98" t="e">
        <f>+'8_MP'!#REF!*25%+'8_MP'!#REF!*75%</f>
        <v>#REF!</v>
      </c>
      <c r="G267" s="98" t="e">
        <f>+'8_MP'!#REF!*25%+'8_MP'!#REF!*75%</f>
        <v>#REF!</v>
      </c>
      <c r="H267" s="98" t="e">
        <f>+'8_MP'!#REF!*25%+'8_MP'!#REF!</f>
        <v>#REF!</v>
      </c>
      <c r="I267" s="98" t="e">
        <f t="shared" si="36"/>
        <v>#REF!</v>
      </c>
      <c r="J267" s="339"/>
      <c r="K267" s="98" t="e">
        <f>+'8_MP'!#REF!+('8_MP'!#REF!*75%)</f>
        <v>#REF!</v>
      </c>
      <c r="L267" s="98" t="e">
        <f>+'8_MP'!#REF!*25%+'8_MP'!#REF!*75%</f>
        <v>#REF!</v>
      </c>
      <c r="M267" s="98" t="e">
        <f>+'8_MP'!#REF!*25%+'8_MP'!#REF!*75%</f>
        <v>#REF!</v>
      </c>
      <c r="N267" s="98" t="e">
        <f>+'8_MP'!#REF!*25%+'8_MP'!#REF!*75%</f>
        <v>#REF!</v>
      </c>
      <c r="O267" s="98" t="e">
        <f>+'8_MP'!#REF!*25%+'8_MP'!#REF!*75%</f>
        <v>#REF!</v>
      </c>
      <c r="P267" s="98" t="e">
        <f>+'8_MP'!#REF!*25%+'8_MP'!#REF!</f>
        <v>#REF!</v>
      </c>
      <c r="Q267" s="98" t="e">
        <f t="shared" si="37"/>
        <v>#REF!</v>
      </c>
      <c r="R267" s="339" t="e">
        <f>+'8_MP'!#REF!-'9.1 PFM_APry'!Q267</f>
        <v>#REF!</v>
      </c>
      <c r="S267" s="98" t="e">
        <f t="shared" si="38"/>
        <v>#REF!</v>
      </c>
      <c r="T267" s="98" t="e">
        <f t="shared" si="39"/>
        <v>#REF!</v>
      </c>
      <c r="U267" s="98" t="e">
        <f t="shared" si="40"/>
        <v>#REF!</v>
      </c>
      <c r="V267" s="98" t="e">
        <f t="shared" si="41"/>
        <v>#REF!</v>
      </c>
      <c r="W267" s="98" t="e">
        <f t="shared" si="42"/>
        <v>#REF!</v>
      </c>
      <c r="X267" s="98" t="e">
        <f t="shared" si="43"/>
        <v>#REF!</v>
      </c>
      <c r="Y267" s="98" t="e">
        <f t="shared" si="44"/>
        <v>#REF!</v>
      </c>
      <c r="Z267" s="339" t="e">
        <f>+'8_MP'!#REF!-'9.1 PFM_APry'!Y267</f>
        <v>#REF!</v>
      </c>
    </row>
    <row r="268" spans="1:26" ht="14.25" customHeight="1" outlineLevel="1" x14ac:dyDescent="0.35">
      <c r="A268" s="322" t="e">
        <v>#VALUE!</v>
      </c>
      <c r="B268" s="323" t="e">
        <v>#VALUE!</v>
      </c>
      <c r="C268" s="324" t="e">
        <f>+'8_MP'!#REF!+('8_MP'!#REF!*75%)</f>
        <v>#REF!</v>
      </c>
      <c r="D268" s="324" t="e">
        <f>+'8_MP'!#REF!*25%+'8_MP'!#REF!*75%</f>
        <v>#REF!</v>
      </c>
      <c r="E268" s="324" t="e">
        <f>+('8_MP'!#REF!*25%)+('8_MP'!#REF!*75%)</f>
        <v>#REF!</v>
      </c>
      <c r="F268" s="324" t="e">
        <f>+'8_MP'!#REF!*25%+'8_MP'!#REF!*75%</f>
        <v>#REF!</v>
      </c>
      <c r="G268" s="324" t="e">
        <f>+'8_MP'!#REF!*25%+'8_MP'!#REF!*75%</f>
        <v>#REF!</v>
      </c>
      <c r="H268" s="324" t="e">
        <f>+'8_MP'!#REF!*25%+'8_MP'!#REF!</f>
        <v>#REF!</v>
      </c>
      <c r="I268" s="324" t="e">
        <f t="shared" si="36"/>
        <v>#REF!</v>
      </c>
      <c r="J268" s="339"/>
      <c r="K268" s="324" t="e">
        <f>+'8_MP'!#REF!+('8_MP'!#REF!*75%)</f>
        <v>#REF!</v>
      </c>
      <c r="L268" s="324" t="e">
        <f>+'8_MP'!#REF!*25%+'8_MP'!#REF!*75%</f>
        <v>#REF!</v>
      </c>
      <c r="M268" s="324" t="e">
        <f>+'8_MP'!#REF!*25%+'8_MP'!#REF!*75%</f>
        <v>#REF!</v>
      </c>
      <c r="N268" s="324" t="e">
        <f>+'8_MP'!#REF!*25%+'8_MP'!#REF!*75%</f>
        <v>#REF!</v>
      </c>
      <c r="O268" s="324" t="e">
        <f>+'8_MP'!#REF!*25%+'8_MP'!#REF!*75%</f>
        <v>#REF!</v>
      </c>
      <c r="P268" s="324" t="e">
        <f>+'8_MP'!#REF!*25%+'8_MP'!#REF!</f>
        <v>#REF!</v>
      </c>
      <c r="Q268" s="324" t="e">
        <f t="shared" si="37"/>
        <v>#REF!</v>
      </c>
      <c r="R268" s="339" t="e">
        <f>+'8_MP'!#REF!-'9.1 PFM_APry'!Q268</f>
        <v>#REF!</v>
      </c>
      <c r="S268" s="324" t="e">
        <f t="shared" si="38"/>
        <v>#REF!</v>
      </c>
      <c r="T268" s="324" t="e">
        <f t="shared" si="39"/>
        <v>#REF!</v>
      </c>
      <c r="U268" s="324" t="e">
        <f t="shared" si="40"/>
        <v>#REF!</v>
      </c>
      <c r="V268" s="324" t="e">
        <f t="shared" si="41"/>
        <v>#REF!</v>
      </c>
      <c r="W268" s="324" t="e">
        <f t="shared" si="42"/>
        <v>#REF!</v>
      </c>
      <c r="X268" s="324" t="e">
        <f t="shared" si="43"/>
        <v>#REF!</v>
      </c>
      <c r="Y268" s="324" t="e">
        <f t="shared" si="44"/>
        <v>#REF!</v>
      </c>
      <c r="Z268" s="339" t="e">
        <f>+'8_MP'!#REF!-'9.1 PFM_APry'!Y268</f>
        <v>#REF!</v>
      </c>
    </row>
    <row r="269" spans="1:26" ht="14.25" customHeight="1" outlineLevel="1" x14ac:dyDescent="0.35">
      <c r="A269" s="89" t="e">
        <v>#VALUE!</v>
      </c>
      <c r="B269" s="91" t="e">
        <v>#VALUE!</v>
      </c>
      <c r="C269" s="98" t="e">
        <f>+'8_MP'!#REF!+('8_MP'!#REF!*75%)</f>
        <v>#REF!</v>
      </c>
      <c r="D269" s="98" t="e">
        <f>+'8_MP'!#REF!*25%+'8_MP'!#REF!*75%</f>
        <v>#REF!</v>
      </c>
      <c r="E269" s="98" t="e">
        <f>+('8_MP'!#REF!*25%)+('8_MP'!#REF!*75%)</f>
        <v>#REF!</v>
      </c>
      <c r="F269" s="98" t="e">
        <f>+'8_MP'!#REF!*25%+'8_MP'!#REF!*75%</f>
        <v>#REF!</v>
      </c>
      <c r="G269" s="98" t="e">
        <f>+'8_MP'!#REF!*25%+'8_MP'!#REF!*75%</f>
        <v>#REF!</v>
      </c>
      <c r="H269" s="98" t="e">
        <f>+'8_MP'!#REF!*25%+'8_MP'!#REF!</f>
        <v>#REF!</v>
      </c>
      <c r="I269" s="98" t="e">
        <f t="shared" si="36"/>
        <v>#REF!</v>
      </c>
      <c r="J269" s="339"/>
      <c r="K269" s="98" t="e">
        <f>+'8_MP'!#REF!+('8_MP'!#REF!*75%)</f>
        <v>#REF!</v>
      </c>
      <c r="L269" s="98" t="e">
        <f>+'8_MP'!#REF!*25%+'8_MP'!#REF!*75%</f>
        <v>#REF!</v>
      </c>
      <c r="M269" s="98" t="e">
        <f>+'8_MP'!#REF!*25%+'8_MP'!#REF!*75%</f>
        <v>#REF!</v>
      </c>
      <c r="N269" s="98" t="e">
        <f>+'8_MP'!#REF!*25%+'8_MP'!#REF!*75%</f>
        <v>#REF!</v>
      </c>
      <c r="O269" s="98" t="e">
        <f>+'8_MP'!#REF!*25%+'8_MP'!#REF!*75%</f>
        <v>#REF!</v>
      </c>
      <c r="P269" s="98" t="e">
        <f>+'8_MP'!#REF!*25%+'8_MP'!#REF!</f>
        <v>#REF!</v>
      </c>
      <c r="Q269" s="98" t="e">
        <f t="shared" si="37"/>
        <v>#REF!</v>
      </c>
      <c r="R269" s="339" t="e">
        <f>+'8_MP'!#REF!-'9.1 PFM_APry'!Q269</f>
        <v>#REF!</v>
      </c>
      <c r="S269" s="98" t="e">
        <f t="shared" si="38"/>
        <v>#REF!</v>
      </c>
      <c r="T269" s="98" t="e">
        <f t="shared" si="39"/>
        <v>#REF!</v>
      </c>
      <c r="U269" s="98" t="e">
        <f t="shared" si="40"/>
        <v>#REF!</v>
      </c>
      <c r="V269" s="98" t="e">
        <f t="shared" si="41"/>
        <v>#REF!</v>
      </c>
      <c r="W269" s="98" t="e">
        <f t="shared" si="42"/>
        <v>#REF!</v>
      </c>
      <c r="X269" s="98" t="e">
        <f t="shared" si="43"/>
        <v>#REF!</v>
      </c>
      <c r="Y269" s="98" t="e">
        <f t="shared" si="44"/>
        <v>#REF!</v>
      </c>
      <c r="Z269" s="339" t="e">
        <f>+'8_MP'!#REF!-'9.1 PFM_APry'!Y269</f>
        <v>#REF!</v>
      </c>
    </row>
    <row r="270" spans="1:26" ht="14.25" customHeight="1" outlineLevel="1" x14ac:dyDescent="0.35">
      <c r="A270" s="89" t="e">
        <v>#VALUE!</v>
      </c>
      <c r="B270" s="91" t="e">
        <v>#VALUE!</v>
      </c>
      <c r="C270" s="98" t="e">
        <f>+'8_MP'!#REF!+('8_MP'!#REF!*75%)</f>
        <v>#REF!</v>
      </c>
      <c r="D270" s="98" t="e">
        <f>+'8_MP'!#REF!*25%+'8_MP'!#REF!*75%</f>
        <v>#REF!</v>
      </c>
      <c r="E270" s="98" t="e">
        <f>+('8_MP'!#REF!*25%)+('8_MP'!#REF!*75%)</f>
        <v>#REF!</v>
      </c>
      <c r="F270" s="98" t="e">
        <f>+'8_MP'!#REF!*25%+'8_MP'!#REF!*75%</f>
        <v>#REF!</v>
      </c>
      <c r="G270" s="98" t="e">
        <f>+'8_MP'!#REF!*25%+'8_MP'!#REF!*75%</f>
        <v>#REF!</v>
      </c>
      <c r="H270" s="98" t="e">
        <f>+'8_MP'!#REF!*25%+'8_MP'!#REF!</f>
        <v>#REF!</v>
      </c>
      <c r="I270" s="98" t="e">
        <f t="shared" si="36"/>
        <v>#REF!</v>
      </c>
      <c r="J270" s="339"/>
      <c r="K270" s="98" t="e">
        <f>+'8_MP'!#REF!+('8_MP'!#REF!*75%)</f>
        <v>#REF!</v>
      </c>
      <c r="L270" s="98" t="e">
        <f>+'8_MP'!#REF!*25%+'8_MP'!#REF!*75%</f>
        <v>#REF!</v>
      </c>
      <c r="M270" s="98" t="e">
        <f>+'8_MP'!#REF!*25%+'8_MP'!#REF!*75%</f>
        <v>#REF!</v>
      </c>
      <c r="N270" s="98" t="e">
        <f>+'8_MP'!#REF!*25%+'8_MP'!#REF!*75%</f>
        <v>#REF!</v>
      </c>
      <c r="O270" s="98" t="e">
        <f>+'8_MP'!#REF!*25%+'8_MP'!#REF!*75%</f>
        <v>#REF!</v>
      </c>
      <c r="P270" s="98" t="e">
        <f>+'8_MP'!#REF!*25%+'8_MP'!#REF!</f>
        <v>#REF!</v>
      </c>
      <c r="Q270" s="98" t="e">
        <f t="shared" si="37"/>
        <v>#REF!</v>
      </c>
      <c r="R270" s="339" t="e">
        <f>+'8_MP'!#REF!-'9.1 PFM_APry'!Q270</f>
        <v>#REF!</v>
      </c>
      <c r="S270" s="98" t="e">
        <f t="shared" si="38"/>
        <v>#REF!</v>
      </c>
      <c r="T270" s="98" t="e">
        <f t="shared" si="39"/>
        <v>#REF!</v>
      </c>
      <c r="U270" s="98" t="e">
        <f t="shared" si="40"/>
        <v>#REF!</v>
      </c>
      <c r="V270" s="98" t="e">
        <f t="shared" si="41"/>
        <v>#REF!</v>
      </c>
      <c r="W270" s="98" t="e">
        <f t="shared" si="42"/>
        <v>#REF!</v>
      </c>
      <c r="X270" s="98" t="e">
        <f t="shared" si="43"/>
        <v>#REF!</v>
      </c>
      <c r="Y270" s="98" t="e">
        <f t="shared" si="44"/>
        <v>#REF!</v>
      </c>
      <c r="Z270" s="339" t="e">
        <f>+'8_MP'!#REF!-'9.1 PFM_APry'!Y270</f>
        <v>#REF!</v>
      </c>
    </row>
    <row r="271" spans="1:26" ht="14.25" customHeight="1" outlineLevel="1" x14ac:dyDescent="0.35">
      <c r="A271" s="326" t="e">
        <v>#VALUE!</v>
      </c>
      <c r="B271" s="327" t="e">
        <v>#VALUE!</v>
      </c>
      <c r="C271" s="328" t="e">
        <f>+'8_MP'!#REF!+('8_MP'!#REF!*75%)</f>
        <v>#REF!</v>
      </c>
      <c r="D271" s="328" t="e">
        <f>+'8_MP'!#REF!*25%+'8_MP'!#REF!*75%</f>
        <v>#REF!</v>
      </c>
      <c r="E271" s="328" t="e">
        <f>+('8_MP'!#REF!*25%)+('8_MP'!#REF!*75%)</f>
        <v>#REF!</v>
      </c>
      <c r="F271" s="328" t="e">
        <f>+'8_MP'!#REF!*25%+'8_MP'!#REF!*75%</f>
        <v>#REF!</v>
      </c>
      <c r="G271" s="328" t="e">
        <f>+'8_MP'!#REF!*25%+'8_MP'!#REF!*75%</f>
        <v>#REF!</v>
      </c>
      <c r="H271" s="328" t="e">
        <f>+'8_MP'!#REF!*25%+'8_MP'!#REF!</f>
        <v>#REF!</v>
      </c>
      <c r="I271" s="328" t="e">
        <f t="shared" si="36"/>
        <v>#REF!</v>
      </c>
      <c r="J271" s="339"/>
      <c r="K271" s="328" t="e">
        <f>+'8_MP'!#REF!+('8_MP'!#REF!*75%)</f>
        <v>#REF!</v>
      </c>
      <c r="L271" s="328" t="e">
        <f>+'8_MP'!#REF!*25%+'8_MP'!#REF!*75%</f>
        <v>#REF!</v>
      </c>
      <c r="M271" s="328" t="e">
        <f>+'8_MP'!#REF!*25%+'8_MP'!#REF!*75%</f>
        <v>#REF!</v>
      </c>
      <c r="N271" s="328" t="e">
        <f>+'8_MP'!#REF!*25%+'8_MP'!#REF!*75%</f>
        <v>#REF!</v>
      </c>
      <c r="O271" s="328" t="e">
        <f>+'8_MP'!#REF!*25%+'8_MP'!#REF!*75%</f>
        <v>#REF!</v>
      </c>
      <c r="P271" s="328" t="e">
        <f>+'8_MP'!#REF!*25%+'8_MP'!#REF!</f>
        <v>#REF!</v>
      </c>
      <c r="Q271" s="328" t="e">
        <f t="shared" si="37"/>
        <v>#REF!</v>
      </c>
      <c r="R271" s="339" t="e">
        <f>+'8_MP'!#REF!-'9.1 PFM_APry'!Q271</f>
        <v>#REF!</v>
      </c>
      <c r="S271" s="328" t="e">
        <f t="shared" si="38"/>
        <v>#REF!</v>
      </c>
      <c r="T271" s="328" t="e">
        <f t="shared" si="39"/>
        <v>#REF!</v>
      </c>
      <c r="U271" s="328" t="e">
        <f t="shared" si="40"/>
        <v>#REF!</v>
      </c>
      <c r="V271" s="328" t="e">
        <f t="shared" si="41"/>
        <v>#REF!</v>
      </c>
      <c r="W271" s="328" t="e">
        <f t="shared" si="42"/>
        <v>#REF!</v>
      </c>
      <c r="X271" s="328" t="e">
        <f t="shared" si="43"/>
        <v>#REF!</v>
      </c>
      <c r="Y271" s="328" t="e">
        <f t="shared" si="44"/>
        <v>#REF!</v>
      </c>
      <c r="Z271" s="339" t="e">
        <f>+'8_MP'!#REF!-'9.1 PFM_APry'!Y271</f>
        <v>#REF!</v>
      </c>
    </row>
    <row r="272" spans="1:26" ht="14.25" customHeight="1" outlineLevel="1" x14ac:dyDescent="0.35">
      <c r="A272" s="322" t="e">
        <v>#VALUE!</v>
      </c>
      <c r="B272" s="323" t="e">
        <v>#VALUE!</v>
      </c>
      <c r="C272" s="324" t="e">
        <f>+'8_MP'!#REF!+('8_MP'!#REF!*75%)</f>
        <v>#REF!</v>
      </c>
      <c r="D272" s="324" t="e">
        <f>+'8_MP'!#REF!*25%+'8_MP'!#REF!*75%</f>
        <v>#REF!</v>
      </c>
      <c r="E272" s="324" t="e">
        <f>+('8_MP'!#REF!*25%)+('8_MP'!#REF!*75%)</f>
        <v>#REF!</v>
      </c>
      <c r="F272" s="324" t="e">
        <f>+'8_MP'!#REF!*25%+'8_MP'!#REF!*75%</f>
        <v>#REF!</v>
      </c>
      <c r="G272" s="324" t="e">
        <f>+'8_MP'!#REF!*25%+'8_MP'!#REF!*75%</f>
        <v>#REF!</v>
      </c>
      <c r="H272" s="324" t="e">
        <f>+'8_MP'!#REF!*25%+'8_MP'!#REF!</f>
        <v>#REF!</v>
      </c>
      <c r="I272" s="324" t="e">
        <f t="shared" si="36"/>
        <v>#REF!</v>
      </c>
      <c r="J272" s="339"/>
      <c r="K272" s="324" t="e">
        <f>+'8_MP'!#REF!+('8_MP'!#REF!*75%)</f>
        <v>#REF!</v>
      </c>
      <c r="L272" s="324" t="e">
        <f>+'8_MP'!#REF!*25%+'8_MP'!#REF!*75%</f>
        <v>#REF!</v>
      </c>
      <c r="M272" s="324" t="e">
        <f>+'8_MP'!#REF!*25%+'8_MP'!#REF!*75%</f>
        <v>#REF!</v>
      </c>
      <c r="N272" s="324" t="e">
        <f>+'8_MP'!#REF!*25%+'8_MP'!#REF!*75%</f>
        <v>#REF!</v>
      </c>
      <c r="O272" s="324" t="e">
        <f>+'8_MP'!#REF!*25%+'8_MP'!#REF!*75%</f>
        <v>#REF!</v>
      </c>
      <c r="P272" s="324" t="e">
        <f>+'8_MP'!#REF!*25%+'8_MP'!#REF!</f>
        <v>#REF!</v>
      </c>
      <c r="Q272" s="324" t="e">
        <f t="shared" si="37"/>
        <v>#REF!</v>
      </c>
      <c r="R272" s="339" t="e">
        <f>+'8_MP'!#REF!-'9.1 PFM_APry'!Q272</f>
        <v>#REF!</v>
      </c>
      <c r="S272" s="324" t="e">
        <f t="shared" si="38"/>
        <v>#REF!</v>
      </c>
      <c r="T272" s="324" t="e">
        <f t="shared" si="39"/>
        <v>#REF!</v>
      </c>
      <c r="U272" s="324" t="e">
        <f t="shared" si="40"/>
        <v>#REF!</v>
      </c>
      <c r="V272" s="324" t="e">
        <f t="shared" si="41"/>
        <v>#REF!</v>
      </c>
      <c r="W272" s="324" t="e">
        <f t="shared" si="42"/>
        <v>#REF!</v>
      </c>
      <c r="X272" s="324" t="e">
        <f t="shared" si="43"/>
        <v>#REF!</v>
      </c>
      <c r="Y272" s="324" t="e">
        <f t="shared" si="44"/>
        <v>#REF!</v>
      </c>
      <c r="Z272" s="339" t="e">
        <f>+'8_MP'!#REF!-'9.1 PFM_APry'!Y272</f>
        <v>#REF!</v>
      </c>
    </row>
    <row r="273" spans="1:26" ht="14.25" customHeight="1" outlineLevel="1" x14ac:dyDescent="0.35">
      <c r="A273" s="89" t="e">
        <v>#VALUE!</v>
      </c>
      <c r="B273" s="91" t="e">
        <v>#VALUE!</v>
      </c>
      <c r="C273" s="98" t="e">
        <f>+'8_MP'!#REF!+('8_MP'!#REF!*75%)</f>
        <v>#REF!</v>
      </c>
      <c r="D273" s="98" t="e">
        <f>+'8_MP'!#REF!*25%+'8_MP'!#REF!*75%</f>
        <v>#REF!</v>
      </c>
      <c r="E273" s="98" t="e">
        <f>+('8_MP'!#REF!*25%)+('8_MP'!#REF!*75%)</f>
        <v>#REF!</v>
      </c>
      <c r="F273" s="98" t="e">
        <f>+'8_MP'!#REF!*25%+'8_MP'!#REF!*75%</f>
        <v>#REF!</v>
      </c>
      <c r="G273" s="98" t="e">
        <f>+'8_MP'!#REF!*25%+'8_MP'!#REF!*75%</f>
        <v>#REF!</v>
      </c>
      <c r="H273" s="98" t="e">
        <f>+'8_MP'!#REF!*25%+'8_MP'!#REF!</f>
        <v>#REF!</v>
      </c>
      <c r="I273" s="98" t="e">
        <f t="shared" si="36"/>
        <v>#REF!</v>
      </c>
      <c r="J273" s="339"/>
      <c r="K273" s="98" t="e">
        <f>+'8_MP'!#REF!+('8_MP'!#REF!*75%)</f>
        <v>#REF!</v>
      </c>
      <c r="L273" s="98" t="e">
        <f>+'8_MP'!#REF!*25%+'8_MP'!#REF!*75%</f>
        <v>#REF!</v>
      </c>
      <c r="M273" s="98" t="e">
        <f>+'8_MP'!#REF!*25%+'8_MP'!#REF!*75%</f>
        <v>#REF!</v>
      </c>
      <c r="N273" s="98" t="e">
        <f>+'8_MP'!#REF!*25%+'8_MP'!#REF!*75%</f>
        <v>#REF!</v>
      </c>
      <c r="O273" s="98" t="e">
        <f>+'8_MP'!#REF!*25%+'8_MP'!#REF!*75%</f>
        <v>#REF!</v>
      </c>
      <c r="P273" s="98" t="e">
        <f>+'8_MP'!#REF!*25%+'8_MP'!#REF!</f>
        <v>#REF!</v>
      </c>
      <c r="Q273" s="98" t="e">
        <f t="shared" si="37"/>
        <v>#REF!</v>
      </c>
      <c r="R273" s="339" t="e">
        <f>+'8_MP'!#REF!-'9.1 PFM_APry'!Q273</f>
        <v>#REF!</v>
      </c>
      <c r="S273" s="98" t="e">
        <f t="shared" si="38"/>
        <v>#REF!</v>
      </c>
      <c r="T273" s="98" t="e">
        <f t="shared" si="39"/>
        <v>#REF!</v>
      </c>
      <c r="U273" s="98" t="e">
        <f t="shared" si="40"/>
        <v>#REF!</v>
      </c>
      <c r="V273" s="98" t="e">
        <f t="shared" si="41"/>
        <v>#REF!</v>
      </c>
      <c r="W273" s="98" t="e">
        <f t="shared" si="42"/>
        <v>#REF!</v>
      </c>
      <c r="X273" s="98" t="e">
        <f t="shared" si="43"/>
        <v>#REF!</v>
      </c>
      <c r="Y273" s="98" t="e">
        <f t="shared" si="44"/>
        <v>#REF!</v>
      </c>
      <c r="Z273" s="339" t="e">
        <f>+'8_MP'!#REF!-'9.1 PFM_APry'!Y273</f>
        <v>#REF!</v>
      </c>
    </row>
    <row r="274" spans="1:26" ht="14.25" customHeight="1" outlineLevel="1" x14ac:dyDescent="0.35">
      <c r="A274" s="89" t="e">
        <v>#VALUE!</v>
      </c>
      <c r="B274" s="91" t="e">
        <v>#VALUE!</v>
      </c>
      <c r="C274" s="98" t="e">
        <f>+'8_MP'!#REF!+('8_MP'!#REF!*75%)</f>
        <v>#REF!</v>
      </c>
      <c r="D274" s="98" t="e">
        <f>+'8_MP'!#REF!*25%+'8_MP'!#REF!*75%</f>
        <v>#REF!</v>
      </c>
      <c r="E274" s="98" t="e">
        <f>+('8_MP'!#REF!*25%)+('8_MP'!#REF!*75%)</f>
        <v>#REF!</v>
      </c>
      <c r="F274" s="98" t="e">
        <f>+'8_MP'!#REF!*25%+'8_MP'!#REF!*75%</f>
        <v>#REF!</v>
      </c>
      <c r="G274" s="98" t="e">
        <f>+'8_MP'!#REF!*25%+'8_MP'!#REF!*75%</f>
        <v>#REF!</v>
      </c>
      <c r="H274" s="98" t="e">
        <f>+'8_MP'!#REF!*25%+'8_MP'!#REF!</f>
        <v>#REF!</v>
      </c>
      <c r="I274" s="98" t="e">
        <f t="shared" si="36"/>
        <v>#REF!</v>
      </c>
      <c r="J274" s="339"/>
      <c r="K274" s="98" t="e">
        <f>+'8_MP'!#REF!+('8_MP'!#REF!*75%)</f>
        <v>#REF!</v>
      </c>
      <c r="L274" s="98" t="e">
        <f>+'8_MP'!#REF!*25%+'8_MP'!#REF!*75%</f>
        <v>#REF!</v>
      </c>
      <c r="M274" s="98" t="e">
        <f>+'8_MP'!#REF!*25%+'8_MP'!#REF!*75%</f>
        <v>#REF!</v>
      </c>
      <c r="N274" s="98" t="e">
        <f>+'8_MP'!#REF!*25%+'8_MP'!#REF!*75%</f>
        <v>#REF!</v>
      </c>
      <c r="O274" s="98" t="e">
        <f>+'8_MP'!#REF!*25%+'8_MP'!#REF!*75%</f>
        <v>#REF!</v>
      </c>
      <c r="P274" s="98" t="e">
        <f>+'8_MP'!#REF!*25%+'8_MP'!#REF!</f>
        <v>#REF!</v>
      </c>
      <c r="Q274" s="98" t="e">
        <f t="shared" si="37"/>
        <v>#REF!</v>
      </c>
      <c r="R274" s="339" t="e">
        <f>+'8_MP'!#REF!-'9.1 PFM_APry'!Q274</f>
        <v>#REF!</v>
      </c>
      <c r="S274" s="98" t="e">
        <f t="shared" si="38"/>
        <v>#REF!</v>
      </c>
      <c r="T274" s="98" t="e">
        <f t="shared" si="39"/>
        <v>#REF!</v>
      </c>
      <c r="U274" s="98" t="e">
        <f t="shared" si="40"/>
        <v>#REF!</v>
      </c>
      <c r="V274" s="98" t="e">
        <f t="shared" si="41"/>
        <v>#REF!</v>
      </c>
      <c r="W274" s="98" t="e">
        <f t="shared" si="42"/>
        <v>#REF!</v>
      </c>
      <c r="X274" s="98" t="e">
        <f t="shared" si="43"/>
        <v>#REF!</v>
      </c>
      <c r="Y274" s="98" t="e">
        <f t="shared" si="44"/>
        <v>#REF!</v>
      </c>
      <c r="Z274" s="339" t="e">
        <f>+'8_MP'!#REF!-'9.1 PFM_APry'!Y274</f>
        <v>#REF!</v>
      </c>
    </row>
    <row r="275" spans="1:26" ht="14.25" customHeight="1" outlineLevel="1" x14ac:dyDescent="0.35">
      <c r="A275" s="89" t="e">
        <v>#VALUE!</v>
      </c>
      <c r="B275" s="91" t="e">
        <v>#VALUE!</v>
      </c>
      <c r="C275" s="98" t="e">
        <f>+'8_MP'!#REF!+('8_MP'!#REF!*75%)</f>
        <v>#REF!</v>
      </c>
      <c r="D275" s="98" t="e">
        <f>+'8_MP'!#REF!*25%+'8_MP'!#REF!*75%</f>
        <v>#REF!</v>
      </c>
      <c r="E275" s="98" t="e">
        <f>+('8_MP'!#REF!*25%)+('8_MP'!#REF!*75%)</f>
        <v>#REF!</v>
      </c>
      <c r="F275" s="98" t="e">
        <f>+'8_MP'!#REF!*25%+'8_MP'!#REF!*75%</f>
        <v>#REF!</v>
      </c>
      <c r="G275" s="98" t="e">
        <f>+'8_MP'!#REF!*25%+'8_MP'!#REF!*75%</f>
        <v>#REF!</v>
      </c>
      <c r="H275" s="98" t="e">
        <f>+'8_MP'!#REF!*25%+'8_MP'!#REF!</f>
        <v>#REF!</v>
      </c>
      <c r="I275" s="98" t="e">
        <f t="shared" si="36"/>
        <v>#REF!</v>
      </c>
      <c r="J275" s="339"/>
      <c r="K275" s="98" t="e">
        <f>+'8_MP'!#REF!+('8_MP'!#REF!*75%)</f>
        <v>#REF!</v>
      </c>
      <c r="L275" s="98" t="e">
        <f>+'8_MP'!#REF!*25%+'8_MP'!#REF!*75%</f>
        <v>#REF!</v>
      </c>
      <c r="M275" s="98" t="e">
        <f>+'8_MP'!#REF!*25%+'8_MP'!#REF!*75%</f>
        <v>#REF!</v>
      </c>
      <c r="N275" s="98" t="e">
        <f>+'8_MP'!#REF!*25%+'8_MP'!#REF!*75%</f>
        <v>#REF!</v>
      </c>
      <c r="O275" s="98" t="e">
        <f>+'8_MP'!#REF!*25%+'8_MP'!#REF!*75%</f>
        <v>#REF!</v>
      </c>
      <c r="P275" s="98" t="e">
        <f>+'8_MP'!#REF!*25%+'8_MP'!#REF!</f>
        <v>#REF!</v>
      </c>
      <c r="Q275" s="98" t="e">
        <f t="shared" si="37"/>
        <v>#REF!</v>
      </c>
      <c r="R275" s="339" t="e">
        <f>+'8_MP'!#REF!-'9.1 PFM_APry'!Q275</f>
        <v>#REF!</v>
      </c>
      <c r="S275" s="98" t="e">
        <f t="shared" si="38"/>
        <v>#REF!</v>
      </c>
      <c r="T275" s="98" t="e">
        <f t="shared" si="39"/>
        <v>#REF!</v>
      </c>
      <c r="U275" s="98" t="e">
        <f t="shared" si="40"/>
        <v>#REF!</v>
      </c>
      <c r="V275" s="98" t="e">
        <f t="shared" si="41"/>
        <v>#REF!</v>
      </c>
      <c r="W275" s="98" t="e">
        <f t="shared" si="42"/>
        <v>#REF!</v>
      </c>
      <c r="X275" s="98" t="e">
        <f t="shared" si="43"/>
        <v>#REF!</v>
      </c>
      <c r="Y275" s="98" t="e">
        <f t="shared" si="44"/>
        <v>#REF!</v>
      </c>
      <c r="Z275" s="339" t="e">
        <f>+'8_MP'!#REF!-'9.1 PFM_APry'!Y275</f>
        <v>#REF!</v>
      </c>
    </row>
    <row r="276" spans="1:26" ht="14.25" customHeight="1" outlineLevel="1" x14ac:dyDescent="0.35">
      <c r="A276" s="322" t="e">
        <v>#VALUE!</v>
      </c>
      <c r="B276" s="323" t="e">
        <v>#VALUE!</v>
      </c>
      <c r="C276" s="324" t="e">
        <f>+'8_MP'!#REF!+('8_MP'!#REF!*75%)</f>
        <v>#REF!</v>
      </c>
      <c r="D276" s="324" t="e">
        <f>+'8_MP'!#REF!*25%+'8_MP'!#REF!*75%</f>
        <v>#REF!</v>
      </c>
      <c r="E276" s="324" t="e">
        <f>+('8_MP'!#REF!*25%)+('8_MP'!#REF!*75%)</f>
        <v>#REF!</v>
      </c>
      <c r="F276" s="324" t="e">
        <f>+'8_MP'!#REF!*25%+'8_MP'!#REF!*75%</f>
        <v>#REF!</v>
      </c>
      <c r="G276" s="324" t="e">
        <f>+'8_MP'!#REF!*25%+'8_MP'!#REF!*75%</f>
        <v>#REF!</v>
      </c>
      <c r="H276" s="324" t="e">
        <f>+'8_MP'!#REF!*25%+'8_MP'!#REF!</f>
        <v>#REF!</v>
      </c>
      <c r="I276" s="324" t="e">
        <f t="shared" si="36"/>
        <v>#REF!</v>
      </c>
      <c r="J276" s="339"/>
      <c r="K276" s="324" t="e">
        <f>+'8_MP'!#REF!+('8_MP'!#REF!*75%)</f>
        <v>#REF!</v>
      </c>
      <c r="L276" s="324" t="e">
        <f>+'8_MP'!#REF!*25%+'8_MP'!#REF!*75%</f>
        <v>#REF!</v>
      </c>
      <c r="M276" s="324" t="e">
        <f>+'8_MP'!#REF!*25%+'8_MP'!#REF!*75%</f>
        <v>#REF!</v>
      </c>
      <c r="N276" s="324" t="e">
        <f>+'8_MP'!#REF!*25%+'8_MP'!#REF!*75%</f>
        <v>#REF!</v>
      </c>
      <c r="O276" s="324" t="e">
        <f>+'8_MP'!#REF!*25%+'8_MP'!#REF!*75%</f>
        <v>#REF!</v>
      </c>
      <c r="P276" s="324" t="e">
        <f>+'8_MP'!#REF!*25%+'8_MP'!#REF!</f>
        <v>#REF!</v>
      </c>
      <c r="Q276" s="324" t="e">
        <f t="shared" si="37"/>
        <v>#REF!</v>
      </c>
      <c r="R276" s="339" t="e">
        <f>+'8_MP'!#REF!-'9.1 PFM_APry'!Q276</f>
        <v>#REF!</v>
      </c>
      <c r="S276" s="324" t="e">
        <f t="shared" si="38"/>
        <v>#REF!</v>
      </c>
      <c r="T276" s="324" t="e">
        <f t="shared" si="39"/>
        <v>#REF!</v>
      </c>
      <c r="U276" s="324" t="e">
        <f t="shared" si="40"/>
        <v>#REF!</v>
      </c>
      <c r="V276" s="324" t="e">
        <f t="shared" si="41"/>
        <v>#REF!</v>
      </c>
      <c r="W276" s="324" t="e">
        <f t="shared" si="42"/>
        <v>#REF!</v>
      </c>
      <c r="X276" s="324" t="e">
        <f t="shared" si="43"/>
        <v>#REF!</v>
      </c>
      <c r="Y276" s="324" t="e">
        <f t="shared" si="44"/>
        <v>#REF!</v>
      </c>
      <c r="Z276" s="339" t="e">
        <f>+'8_MP'!#REF!-'9.1 PFM_APry'!Y276</f>
        <v>#REF!</v>
      </c>
    </row>
    <row r="277" spans="1:26" ht="14.25" customHeight="1" outlineLevel="1" x14ac:dyDescent="0.35">
      <c r="A277" s="89" t="e">
        <v>#VALUE!</v>
      </c>
      <c r="B277" s="91" t="e">
        <v>#VALUE!</v>
      </c>
      <c r="C277" s="98" t="e">
        <f>+'8_MP'!#REF!+('8_MP'!#REF!*75%)</f>
        <v>#REF!</v>
      </c>
      <c r="D277" s="98" t="e">
        <f>+'8_MP'!#REF!*25%+'8_MP'!#REF!*75%</f>
        <v>#REF!</v>
      </c>
      <c r="E277" s="98" t="e">
        <f>+('8_MP'!#REF!*25%)+('8_MP'!#REF!*75%)</f>
        <v>#REF!</v>
      </c>
      <c r="F277" s="98" t="e">
        <f>+'8_MP'!#REF!*25%+'8_MP'!#REF!*75%</f>
        <v>#REF!</v>
      </c>
      <c r="G277" s="98" t="e">
        <f>+'8_MP'!#REF!*25%+'8_MP'!#REF!*75%</f>
        <v>#REF!</v>
      </c>
      <c r="H277" s="98" t="e">
        <f>+'8_MP'!#REF!*25%+'8_MP'!#REF!</f>
        <v>#REF!</v>
      </c>
      <c r="I277" s="98" t="e">
        <f t="shared" si="36"/>
        <v>#REF!</v>
      </c>
      <c r="J277" s="339"/>
      <c r="K277" s="98" t="e">
        <f>+'8_MP'!#REF!+('8_MP'!#REF!*75%)</f>
        <v>#REF!</v>
      </c>
      <c r="L277" s="98" t="e">
        <f>+'8_MP'!#REF!*25%+'8_MP'!#REF!*75%</f>
        <v>#REF!</v>
      </c>
      <c r="M277" s="98" t="e">
        <f>+'8_MP'!#REF!*25%+'8_MP'!#REF!*75%</f>
        <v>#REF!</v>
      </c>
      <c r="N277" s="98" t="e">
        <f>+'8_MP'!#REF!*25%+'8_MP'!#REF!*75%</f>
        <v>#REF!</v>
      </c>
      <c r="O277" s="98" t="e">
        <f>+'8_MP'!#REF!*25%+'8_MP'!#REF!*75%</f>
        <v>#REF!</v>
      </c>
      <c r="P277" s="98" t="e">
        <f>+'8_MP'!#REF!*25%+'8_MP'!#REF!</f>
        <v>#REF!</v>
      </c>
      <c r="Q277" s="98" t="e">
        <f t="shared" si="37"/>
        <v>#REF!</v>
      </c>
      <c r="R277" s="339" t="e">
        <f>+'8_MP'!#REF!-'9.1 PFM_APry'!Q277</f>
        <v>#REF!</v>
      </c>
      <c r="S277" s="98" t="e">
        <f t="shared" si="38"/>
        <v>#REF!</v>
      </c>
      <c r="T277" s="98" t="e">
        <f t="shared" si="39"/>
        <v>#REF!</v>
      </c>
      <c r="U277" s="98" t="e">
        <f t="shared" si="40"/>
        <v>#REF!</v>
      </c>
      <c r="V277" s="98" t="e">
        <f t="shared" si="41"/>
        <v>#REF!</v>
      </c>
      <c r="W277" s="98" t="e">
        <f t="shared" si="42"/>
        <v>#REF!</v>
      </c>
      <c r="X277" s="98" t="e">
        <f t="shared" si="43"/>
        <v>#REF!</v>
      </c>
      <c r="Y277" s="98" t="e">
        <f t="shared" si="44"/>
        <v>#REF!</v>
      </c>
      <c r="Z277" s="339" t="e">
        <f>+'8_MP'!#REF!-'9.1 PFM_APry'!Y277</f>
        <v>#REF!</v>
      </c>
    </row>
    <row r="278" spans="1:26" ht="14.25" customHeight="1" outlineLevel="1" x14ac:dyDescent="0.35">
      <c r="A278" s="89" t="e">
        <v>#VALUE!</v>
      </c>
      <c r="B278" s="91" t="e">
        <v>#VALUE!</v>
      </c>
      <c r="C278" s="98" t="e">
        <f>+'8_MP'!#REF!+('8_MP'!#REF!*75%)</f>
        <v>#REF!</v>
      </c>
      <c r="D278" s="98" t="e">
        <f>+'8_MP'!#REF!*25%+'8_MP'!#REF!*75%</f>
        <v>#REF!</v>
      </c>
      <c r="E278" s="98" t="e">
        <f>+('8_MP'!#REF!*25%)+('8_MP'!#REF!*75%)</f>
        <v>#REF!</v>
      </c>
      <c r="F278" s="98" t="e">
        <f>+'8_MP'!#REF!*25%+'8_MP'!#REF!*75%</f>
        <v>#REF!</v>
      </c>
      <c r="G278" s="98" t="e">
        <f>+'8_MP'!#REF!*25%+'8_MP'!#REF!*75%</f>
        <v>#REF!</v>
      </c>
      <c r="H278" s="98" t="e">
        <f>+'8_MP'!#REF!*25%+'8_MP'!#REF!</f>
        <v>#REF!</v>
      </c>
      <c r="I278" s="98" t="e">
        <f t="shared" si="36"/>
        <v>#REF!</v>
      </c>
      <c r="J278" s="339"/>
      <c r="K278" s="98" t="e">
        <f>+'8_MP'!#REF!+('8_MP'!#REF!*75%)</f>
        <v>#REF!</v>
      </c>
      <c r="L278" s="98" t="e">
        <f>+'8_MP'!#REF!*25%+'8_MP'!#REF!*75%</f>
        <v>#REF!</v>
      </c>
      <c r="M278" s="98" t="e">
        <f>+'8_MP'!#REF!*25%+'8_MP'!#REF!*75%</f>
        <v>#REF!</v>
      </c>
      <c r="N278" s="98" t="e">
        <f>+'8_MP'!#REF!*25%+'8_MP'!#REF!*75%</f>
        <v>#REF!</v>
      </c>
      <c r="O278" s="98" t="e">
        <f>+'8_MP'!#REF!*25%+'8_MP'!#REF!*75%</f>
        <v>#REF!</v>
      </c>
      <c r="P278" s="98" t="e">
        <f>+'8_MP'!#REF!*25%+'8_MP'!#REF!</f>
        <v>#REF!</v>
      </c>
      <c r="Q278" s="98" t="e">
        <f t="shared" si="37"/>
        <v>#REF!</v>
      </c>
      <c r="R278" s="339" t="e">
        <f>+'8_MP'!#REF!-'9.1 PFM_APry'!Q278</f>
        <v>#REF!</v>
      </c>
      <c r="S278" s="98" t="e">
        <f t="shared" si="38"/>
        <v>#REF!</v>
      </c>
      <c r="T278" s="98" t="e">
        <f t="shared" si="39"/>
        <v>#REF!</v>
      </c>
      <c r="U278" s="98" t="e">
        <f t="shared" si="40"/>
        <v>#REF!</v>
      </c>
      <c r="V278" s="98" t="e">
        <f t="shared" si="41"/>
        <v>#REF!</v>
      </c>
      <c r="W278" s="98" t="e">
        <f t="shared" si="42"/>
        <v>#REF!</v>
      </c>
      <c r="X278" s="98" t="e">
        <f t="shared" si="43"/>
        <v>#REF!</v>
      </c>
      <c r="Y278" s="98" t="e">
        <f t="shared" si="44"/>
        <v>#REF!</v>
      </c>
      <c r="Z278" s="339" t="e">
        <f>+'8_MP'!#REF!-'9.1 PFM_APry'!Y278</f>
        <v>#REF!</v>
      </c>
    </row>
    <row r="279" spans="1:26" ht="14.25" customHeight="1" outlineLevel="1" x14ac:dyDescent="0.35">
      <c r="A279" s="326" t="e">
        <v>#VALUE!</v>
      </c>
      <c r="B279" s="327" t="e">
        <v>#VALUE!</v>
      </c>
      <c r="C279" s="328" t="e">
        <f>+'8_MP'!#REF!+('8_MP'!#REF!*75%)</f>
        <v>#REF!</v>
      </c>
      <c r="D279" s="328" t="e">
        <f>+'8_MP'!#REF!*25%+'8_MP'!#REF!*75%</f>
        <v>#REF!</v>
      </c>
      <c r="E279" s="328" t="e">
        <f>+('8_MP'!#REF!*25%)+('8_MP'!#REF!*75%)</f>
        <v>#REF!</v>
      </c>
      <c r="F279" s="328" t="e">
        <f>+'8_MP'!#REF!*25%+'8_MP'!#REF!*75%</f>
        <v>#REF!</v>
      </c>
      <c r="G279" s="328" t="e">
        <f>+'8_MP'!#REF!*25%+'8_MP'!#REF!*75%</f>
        <v>#REF!</v>
      </c>
      <c r="H279" s="328" t="e">
        <f>+'8_MP'!#REF!*25%+'8_MP'!#REF!</f>
        <v>#REF!</v>
      </c>
      <c r="I279" s="328" t="e">
        <f t="shared" si="36"/>
        <v>#REF!</v>
      </c>
      <c r="J279" s="339"/>
      <c r="K279" s="328" t="e">
        <f>+'8_MP'!#REF!+('8_MP'!#REF!*75%)</f>
        <v>#REF!</v>
      </c>
      <c r="L279" s="328" t="e">
        <f>+'8_MP'!#REF!*25%+'8_MP'!#REF!*75%</f>
        <v>#REF!</v>
      </c>
      <c r="M279" s="328" t="e">
        <f>+'8_MP'!#REF!*25%+'8_MP'!#REF!*75%</f>
        <v>#REF!</v>
      </c>
      <c r="N279" s="328" t="e">
        <f>+'8_MP'!#REF!*25%+'8_MP'!#REF!*75%</f>
        <v>#REF!</v>
      </c>
      <c r="O279" s="328" t="e">
        <f>+'8_MP'!#REF!*25%+'8_MP'!#REF!*75%</f>
        <v>#REF!</v>
      </c>
      <c r="P279" s="328" t="e">
        <f>+'8_MP'!#REF!*25%+'8_MP'!#REF!</f>
        <v>#REF!</v>
      </c>
      <c r="Q279" s="328" t="e">
        <f t="shared" si="37"/>
        <v>#REF!</v>
      </c>
      <c r="R279" s="339" t="e">
        <f>+'8_MP'!#REF!-'9.1 PFM_APry'!Q279</f>
        <v>#REF!</v>
      </c>
      <c r="S279" s="328" t="e">
        <f t="shared" si="38"/>
        <v>#REF!</v>
      </c>
      <c r="T279" s="328" t="e">
        <f t="shared" si="39"/>
        <v>#REF!</v>
      </c>
      <c r="U279" s="328" t="e">
        <f t="shared" si="40"/>
        <v>#REF!</v>
      </c>
      <c r="V279" s="328" t="e">
        <f t="shared" si="41"/>
        <v>#REF!</v>
      </c>
      <c r="W279" s="328" t="e">
        <f t="shared" si="42"/>
        <v>#REF!</v>
      </c>
      <c r="X279" s="328" t="e">
        <f t="shared" si="43"/>
        <v>#REF!</v>
      </c>
      <c r="Y279" s="328" t="e">
        <f t="shared" si="44"/>
        <v>#REF!</v>
      </c>
      <c r="Z279" s="339" t="e">
        <f>+'8_MP'!#REF!-'9.1 PFM_APry'!Y279</f>
        <v>#REF!</v>
      </c>
    </row>
    <row r="280" spans="1:26" ht="14.25" customHeight="1" outlineLevel="1" x14ac:dyDescent="0.35">
      <c r="A280" s="322" t="e">
        <v>#VALUE!</v>
      </c>
      <c r="B280" s="323" t="e">
        <v>#VALUE!</v>
      </c>
      <c r="C280" s="324" t="e">
        <f>+'8_MP'!#REF!+('8_MP'!#REF!*75%)</f>
        <v>#REF!</v>
      </c>
      <c r="D280" s="324" t="e">
        <f>+'8_MP'!#REF!*25%+'8_MP'!#REF!*75%</f>
        <v>#REF!</v>
      </c>
      <c r="E280" s="324" t="e">
        <f>+('8_MP'!#REF!*25%)+('8_MP'!#REF!*75%)</f>
        <v>#REF!</v>
      </c>
      <c r="F280" s="324" t="e">
        <f>+'8_MP'!#REF!*25%+'8_MP'!#REF!*75%</f>
        <v>#REF!</v>
      </c>
      <c r="G280" s="324" t="e">
        <f>+'8_MP'!#REF!*25%+'8_MP'!#REF!*75%</f>
        <v>#REF!</v>
      </c>
      <c r="H280" s="324" t="e">
        <f>+'8_MP'!#REF!*25%+'8_MP'!#REF!</f>
        <v>#REF!</v>
      </c>
      <c r="I280" s="324" t="e">
        <f t="shared" si="36"/>
        <v>#REF!</v>
      </c>
      <c r="J280" s="339"/>
      <c r="K280" s="324" t="e">
        <f>+'8_MP'!#REF!+('8_MP'!#REF!*75%)</f>
        <v>#REF!</v>
      </c>
      <c r="L280" s="324" t="e">
        <f>+'8_MP'!#REF!*25%+'8_MP'!#REF!*75%</f>
        <v>#REF!</v>
      </c>
      <c r="M280" s="324" t="e">
        <f>+'8_MP'!#REF!*25%+'8_MP'!#REF!*75%</f>
        <v>#REF!</v>
      </c>
      <c r="N280" s="324" t="e">
        <f>+'8_MP'!#REF!*25%+'8_MP'!#REF!*75%</f>
        <v>#REF!</v>
      </c>
      <c r="O280" s="324" t="e">
        <f>+'8_MP'!#REF!*25%+'8_MP'!#REF!*75%</f>
        <v>#REF!</v>
      </c>
      <c r="P280" s="324" t="e">
        <f>+'8_MP'!#REF!*25%+'8_MP'!#REF!</f>
        <v>#REF!</v>
      </c>
      <c r="Q280" s="324" t="e">
        <f t="shared" si="37"/>
        <v>#REF!</v>
      </c>
      <c r="R280" s="339" t="e">
        <f>+'8_MP'!#REF!-'9.1 PFM_APry'!Q280</f>
        <v>#REF!</v>
      </c>
      <c r="S280" s="324" t="e">
        <f t="shared" si="38"/>
        <v>#REF!</v>
      </c>
      <c r="T280" s="324" t="e">
        <f t="shared" si="39"/>
        <v>#REF!</v>
      </c>
      <c r="U280" s="324" t="e">
        <f t="shared" si="40"/>
        <v>#REF!</v>
      </c>
      <c r="V280" s="324" t="e">
        <f t="shared" si="41"/>
        <v>#REF!</v>
      </c>
      <c r="W280" s="324" t="e">
        <f t="shared" si="42"/>
        <v>#REF!</v>
      </c>
      <c r="X280" s="324" t="e">
        <f t="shared" si="43"/>
        <v>#REF!</v>
      </c>
      <c r="Y280" s="324" t="e">
        <f t="shared" si="44"/>
        <v>#REF!</v>
      </c>
      <c r="Z280" s="339" t="e">
        <f>+'8_MP'!#REF!-'9.1 PFM_APry'!Y280</f>
        <v>#REF!</v>
      </c>
    </row>
    <row r="281" spans="1:26" ht="14.25" customHeight="1" outlineLevel="1" x14ac:dyDescent="0.35">
      <c r="A281" s="89" t="e">
        <v>#VALUE!</v>
      </c>
      <c r="B281" s="91" t="e">
        <v>#VALUE!</v>
      </c>
      <c r="C281" s="98" t="e">
        <f>+'8_MP'!#REF!+('8_MP'!#REF!*75%)</f>
        <v>#REF!</v>
      </c>
      <c r="D281" s="98" t="e">
        <f>+'8_MP'!#REF!*25%+'8_MP'!#REF!*75%</f>
        <v>#REF!</v>
      </c>
      <c r="E281" s="98" t="e">
        <f>+('8_MP'!#REF!*25%)+('8_MP'!#REF!*75%)</f>
        <v>#REF!</v>
      </c>
      <c r="F281" s="98" t="e">
        <f>+'8_MP'!#REF!*25%+'8_MP'!#REF!*75%</f>
        <v>#REF!</v>
      </c>
      <c r="G281" s="98" t="e">
        <f>+'8_MP'!#REF!*25%+'8_MP'!#REF!*75%</f>
        <v>#REF!</v>
      </c>
      <c r="H281" s="98" t="e">
        <f>+'8_MP'!#REF!*25%+'8_MP'!#REF!</f>
        <v>#REF!</v>
      </c>
      <c r="I281" s="98" t="e">
        <f t="shared" si="36"/>
        <v>#REF!</v>
      </c>
      <c r="J281" s="339"/>
      <c r="K281" s="98" t="e">
        <f>+'8_MP'!#REF!+('8_MP'!#REF!*75%)</f>
        <v>#REF!</v>
      </c>
      <c r="L281" s="98" t="e">
        <f>+'8_MP'!#REF!*25%+'8_MP'!#REF!*75%</f>
        <v>#REF!</v>
      </c>
      <c r="M281" s="98" t="e">
        <f>+'8_MP'!#REF!*25%+'8_MP'!#REF!*75%</f>
        <v>#REF!</v>
      </c>
      <c r="N281" s="98" t="e">
        <f>+'8_MP'!#REF!*25%+'8_MP'!#REF!*75%</f>
        <v>#REF!</v>
      </c>
      <c r="O281" s="98" t="e">
        <f>+'8_MP'!#REF!*25%+'8_MP'!#REF!*75%</f>
        <v>#REF!</v>
      </c>
      <c r="P281" s="98" t="e">
        <f>+'8_MP'!#REF!*25%+'8_MP'!#REF!</f>
        <v>#REF!</v>
      </c>
      <c r="Q281" s="98" t="e">
        <f t="shared" si="37"/>
        <v>#REF!</v>
      </c>
      <c r="R281" s="339" t="e">
        <f>+'8_MP'!#REF!-'9.1 PFM_APry'!Q281</f>
        <v>#REF!</v>
      </c>
      <c r="S281" s="98" t="e">
        <f t="shared" si="38"/>
        <v>#REF!</v>
      </c>
      <c r="T281" s="98" t="e">
        <f t="shared" si="39"/>
        <v>#REF!</v>
      </c>
      <c r="U281" s="98" t="e">
        <f t="shared" si="40"/>
        <v>#REF!</v>
      </c>
      <c r="V281" s="98" t="e">
        <f t="shared" si="41"/>
        <v>#REF!</v>
      </c>
      <c r="W281" s="98" t="e">
        <f t="shared" si="42"/>
        <v>#REF!</v>
      </c>
      <c r="X281" s="98" t="e">
        <f t="shared" si="43"/>
        <v>#REF!</v>
      </c>
      <c r="Y281" s="98" t="e">
        <f t="shared" si="44"/>
        <v>#REF!</v>
      </c>
      <c r="Z281" s="339" t="e">
        <f>+'8_MP'!#REF!-'9.1 PFM_APry'!Y281</f>
        <v>#REF!</v>
      </c>
    </row>
    <row r="282" spans="1:26" ht="14.25" customHeight="1" outlineLevel="1" x14ac:dyDescent="0.35">
      <c r="A282" s="89" t="e">
        <v>#VALUE!</v>
      </c>
      <c r="B282" s="91" t="e">
        <v>#VALUE!</v>
      </c>
      <c r="C282" s="98" t="e">
        <f>+'8_MP'!#REF!+('8_MP'!#REF!*75%)</f>
        <v>#REF!</v>
      </c>
      <c r="D282" s="98" t="e">
        <f>+'8_MP'!#REF!*25%+'8_MP'!#REF!*75%</f>
        <v>#REF!</v>
      </c>
      <c r="E282" s="98" t="e">
        <f>+('8_MP'!#REF!*25%)+('8_MP'!#REF!*75%)</f>
        <v>#REF!</v>
      </c>
      <c r="F282" s="98" t="e">
        <f>+'8_MP'!#REF!*25%+'8_MP'!#REF!*75%</f>
        <v>#REF!</v>
      </c>
      <c r="G282" s="98" t="e">
        <f>+'8_MP'!#REF!*25%+'8_MP'!#REF!*75%</f>
        <v>#REF!</v>
      </c>
      <c r="H282" s="98" t="e">
        <f>+'8_MP'!#REF!*25%+'8_MP'!#REF!</f>
        <v>#REF!</v>
      </c>
      <c r="I282" s="98" t="e">
        <f t="shared" si="36"/>
        <v>#REF!</v>
      </c>
      <c r="J282" s="339"/>
      <c r="K282" s="98" t="e">
        <f>+'8_MP'!#REF!+('8_MP'!#REF!*75%)</f>
        <v>#REF!</v>
      </c>
      <c r="L282" s="98" t="e">
        <f>+'8_MP'!#REF!*25%+'8_MP'!#REF!*75%</f>
        <v>#REF!</v>
      </c>
      <c r="M282" s="98" t="e">
        <f>+'8_MP'!#REF!*25%+'8_MP'!#REF!*75%</f>
        <v>#REF!</v>
      </c>
      <c r="N282" s="98" t="e">
        <f>+'8_MP'!#REF!*25%+'8_MP'!#REF!*75%</f>
        <v>#REF!</v>
      </c>
      <c r="O282" s="98" t="e">
        <f>+'8_MP'!#REF!*25%+'8_MP'!#REF!*75%</f>
        <v>#REF!</v>
      </c>
      <c r="P282" s="98" t="e">
        <f>+'8_MP'!#REF!*25%+'8_MP'!#REF!</f>
        <v>#REF!</v>
      </c>
      <c r="Q282" s="98" t="e">
        <f t="shared" si="37"/>
        <v>#REF!</v>
      </c>
      <c r="R282" s="339" t="e">
        <f>+'8_MP'!#REF!-'9.1 PFM_APry'!Q282</f>
        <v>#REF!</v>
      </c>
      <c r="S282" s="98" t="e">
        <f t="shared" si="38"/>
        <v>#REF!</v>
      </c>
      <c r="T282" s="98" t="e">
        <f t="shared" si="39"/>
        <v>#REF!</v>
      </c>
      <c r="U282" s="98" t="e">
        <f t="shared" si="40"/>
        <v>#REF!</v>
      </c>
      <c r="V282" s="98" t="e">
        <f t="shared" si="41"/>
        <v>#REF!</v>
      </c>
      <c r="W282" s="98" t="e">
        <f t="shared" si="42"/>
        <v>#REF!</v>
      </c>
      <c r="X282" s="98" t="e">
        <f t="shared" si="43"/>
        <v>#REF!</v>
      </c>
      <c r="Y282" s="98" t="e">
        <f t="shared" si="44"/>
        <v>#REF!</v>
      </c>
      <c r="Z282" s="339" t="e">
        <f>+'8_MP'!#REF!-'9.1 PFM_APry'!Y282</f>
        <v>#REF!</v>
      </c>
    </row>
    <row r="283" spans="1:26" ht="14.25" customHeight="1" outlineLevel="1" x14ac:dyDescent="0.35">
      <c r="A283" s="89" t="e">
        <v>#VALUE!</v>
      </c>
      <c r="B283" s="91" t="e">
        <v>#VALUE!</v>
      </c>
      <c r="C283" s="98" t="e">
        <f>+'8_MP'!#REF!+('8_MP'!#REF!*75%)</f>
        <v>#REF!</v>
      </c>
      <c r="D283" s="98" t="e">
        <f>+'8_MP'!#REF!*25%+'8_MP'!#REF!*75%</f>
        <v>#REF!</v>
      </c>
      <c r="E283" s="98" t="e">
        <f>+('8_MP'!#REF!*25%)+('8_MP'!#REF!*75%)</f>
        <v>#REF!</v>
      </c>
      <c r="F283" s="98" t="e">
        <f>+'8_MP'!#REF!*25%+'8_MP'!#REF!*75%</f>
        <v>#REF!</v>
      </c>
      <c r="G283" s="98" t="e">
        <f>+'8_MP'!#REF!*25%+'8_MP'!#REF!*75%</f>
        <v>#REF!</v>
      </c>
      <c r="H283" s="98" t="e">
        <f>+'8_MP'!#REF!*25%+'8_MP'!#REF!</f>
        <v>#REF!</v>
      </c>
      <c r="I283" s="98" t="e">
        <f t="shared" si="36"/>
        <v>#REF!</v>
      </c>
      <c r="J283" s="339"/>
      <c r="K283" s="98" t="e">
        <f>+'8_MP'!#REF!+('8_MP'!#REF!*75%)</f>
        <v>#REF!</v>
      </c>
      <c r="L283" s="98" t="e">
        <f>+'8_MP'!#REF!*25%+'8_MP'!#REF!*75%</f>
        <v>#REF!</v>
      </c>
      <c r="M283" s="98" t="e">
        <f>+'8_MP'!#REF!*25%+'8_MP'!#REF!*75%</f>
        <v>#REF!</v>
      </c>
      <c r="N283" s="98" t="e">
        <f>+'8_MP'!#REF!*25%+'8_MP'!#REF!*75%</f>
        <v>#REF!</v>
      </c>
      <c r="O283" s="98" t="e">
        <f>+'8_MP'!#REF!*25%+'8_MP'!#REF!*75%</f>
        <v>#REF!</v>
      </c>
      <c r="P283" s="98" t="e">
        <f>+'8_MP'!#REF!*25%+'8_MP'!#REF!</f>
        <v>#REF!</v>
      </c>
      <c r="Q283" s="98" t="e">
        <f t="shared" si="37"/>
        <v>#REF!</v>
      </c>
      <c r="R283" s="339" t="e">
        <f>+'8_MP'!#REF!-'9.1 PFM_APry'!Q283</f>
        <v>#REF!</v>
      </c>
      <c r="S283" s="98" t="e">
        <f t="shared" si="38"/>
        <v>#REF!</v>
      </c>
      <c r="T283" s="98" t="e">
        <f t="shared" si="39"/>
        <v>#REF!</v>
      </c>
      <c r="U283" s="98" t="e">
        <f t="shared" si="40"/>
        <v>#REF!</v>
      </c>
      <c r="V283" s="98" t="e">
        <f t="shared" si="41"/>
        <v>#REF!</v>
      </c>
      <c r="W283" s="98" t="e">
        <f t="shared" si="42"/>
        <v>#REF!</v>
      </c>
      <c r="X283" s="98" t="e">
        <f t="shared" si="43"/>
        <v>#REF!</v>
      </c>
      <c r="Y283" s="98" t="e">
        <f t="shared" si="44"/>
        <v>#REF!</v>
      </c>
      <c r="Z283" s="339" t="e">
        <f>+'8_MP'!#REF!-'9.1 PFM_APry'!Y283</f>
        <v>#REF!</v>
      </c>
    </row>
    <row r="284" spans="1:26" ht="14.25" customHeight="1" outlineLevel="1" x14ac:dyDescent="0.35">
      <c r="A284" s="322" t="e">
        <v>#VALUE!</v>
      </c>
      <c r="B284" s="323" t="e">
        <v>#VALUE!</v>
      </c>
      <c r="C284" s="324" t="e">
        <f>+'8_MP'!#REF!+('8_MP'!#REF!*75%)</f>
        <v>#REF!</v>
      </c>
      <c r="D284" s="324" t="e">
        <f>+'8_MP'!#REF!*25%+'8_MP'!#REF!*75%</f>
        <v>#REF!</v>
      </c>
      <c r="E284" s="324" t="e">
        <f>+('8_MP'!#REF!*25%)+('8_MP'!#REF!*75%)</f>
        <v>#REF!</v>
      </c>
      <c r="F284" s="324" t="e">
        <f>+'8_MP'!#REF!*25%+'8_MP'!#REF!*75%</f>
        <v>#REF!</v>
      </c>
      <c r="G284" s="324" t="e">
        <f>+'8_MP'!#REF!*25%+'8_MP'!#REF!*75%</f>
        <v>#REF!</v>
      </c>
      <c r="H284" s="324" t="e">
        <f>+'8_MP'!#REF!*25%+'8_MP'!#REF!</f>
        <v>#REF!</v>
      </c>
      <c r="I284" s="324" t="e">
        <f t="shared" si="36"/>
        <v>#REF!</v>
      </c>
      <c r="J284" s="339"/>
      <c r="K284" s="324" t="e">
        <f>+'8_MP'!#REF!+('8_MP'!#REF!*75%)</f>
        <v>#REF!</v>
      </c>
      <c r="L284" s="324" t="e">
        <f>+'8_MP'!#REF!*25%+'8_MP'!#REF!*75%</f>
        <v>#REF!</v>
      </c>
      <c r="M284" s="324" t="e">
        <f>+'8_MP'!#REF!*25%+'8_MP'!#REF!*75%</f>
        <v>#REF!</v>
      </c>
      <c r="N284" s="324" t="e">
        <f>+'8_MP'!#REF!*25%+'8_MP'!#REF!*75%</f>
        <v>#REF!</v>
      </c>
      <c r="O284" s="324" t="e">
        <f>+'8_MP'!#REF!*25%+'8_MP'!#REF!*75%</f>
        <v>#REF!</v>
      </c>
      <c r="P284" s="324" t="e">
        <f>+'8_MP'!#REF!*25%+'8_MP'!#REF!</f>
        <v>#REF!</v>
      </c>
      <c r="Q284" s="324" t="e">
        <f t="shared" si="37"/>
        <v>#REF!</v>
      </c>
      <c r="R284" s="339" t="e">
        <f>+'8_MP'!#REF!-'9.1 PFM_APry'!Q284</f>
        <v>#REF!</v>
      </c>
      <c r="S284" s="324" t="e">
        <f t="shared" si="38"/>
        <v>#REF!</v>
      </c>
      <c r="T284" s="324" t="e">
        <f t="shared" si="39"/>
        <v>#REF!</v>
      </c>
      <c r="U284" s="324" t="e">
        <f t="shared" si="40"/>
        <v>#REF!</v>
      </c>
      <c r="V284" s="324" t="e">
        <f t="shared" si="41"/>
        <v>#REF!</v>
      </c>
      <c r="W284" s="324" t="e">
        <f t="shared" si="42"/>
        <v>#REF!</v>
      </c>
      <c r="X284" s="324" t="e">
        <f t="shared" si="43"/>
        <v>#REF!</v>
      </c>
      <c r="Y284" s="324" t="e">
        <f t="shared" si="44"/>
        <v>#REF!</v>
      </c>
      <c r="Z284" s="339" t="e">
        <f>+'8_MP'!#REF!-'9.1 PFM_APry'!Y284</f>
        <v>#REF!</v>
      </c>
    </row>
    <row r="285" spans="1:26" ht="14.25" customHeight="1" outlineLevel="1" x14ac:dyDescent="0.35">
      <c r="A285" s="89" t="e">
        <v>#VALUE!</v>
      </c>
      <c r="B285" s="91" t="e">
        <v>#VALUE!</v>
      </c>
      <c r="C285" s="98" t="e">
        <f>+'8_MP'!#REF!+('8_MP'!#REF!*75%)</f>
        <v>#REF!</v>
      </c>
      <c r="D285" s="98" t="e">
        <f>+'8_MP'!#REF!*25%+'8_MP'!#REF!*75%</f>
        <v>#REF!</v>
      </c>
      <c r="E285" s="98" t="e">
        <f>+('8_MP'!#REF!*25%)+('8_MP'!#REF!*75%)</f>
        <v>#REF!</v>
      </c>
      <c r="F285" s="98" t="e">
        <f>+'8_MP'!#REF!*25%+'8_MP'!#REF!*75%</f>
        <v>#REF!</v>
      </c>
      <c r="G285" s="98" t="e">
        <f>+'8_MP'!#REF!*25%+'8_MP'!#REF!*75%</f>
        <v>#REF!</v>
      </c>
      <c r="H285" s="98" t="e">
        <f>+'8_MP'!#REF!*25%+'8_MP'!#REF!</f>
        <v>#REF!</v>
      </c>
      <c r="I285" s="98" t="e">
        <f t="shared" si="36"/>
        <v>#REF!</v>
      </c>
      <c r="J285" s="339"/>
      <c r="K285" s="98" t="e">
        <f>+'8_MP'!#REF!+('8_MP'!#REF!*75%)</f>
        <v>#REF!</v>
      </c>
      <c r="L285" s="98" t="e">
        <f>+'8_MP'!#REF!*25%+'8_MP'!#REF!*75%</f>
        <v>#REF!</v>
      </c>
      <c r="M285" s="98" t="e">
        <f>+'8_MP'!#REF!*25%+'8_MP'!#REF!*75%</f>
        <v>#REF!</v>
      </c>
      <c r="N285" s="98" t="e">
        <f>+'8_MP'!#REF!*25%+'8_MP'!#REF!*75%</f>
        <v>#REF!</v>
      </c>
      <c r="O285" s="98" t="e">
        <f>+'8_MP'!#REF!*25%+'8_MP'!#REF!*75%</f>
        <v>#REF!</v>
      </c>
      <c r="P285" s="98" t="e">
        <f>+'8_MP'!#REF!*25%+'8_MP'!#REF!</f>
        <v>#REF!</v>
      </c>
      <c r="Q285" s="98" t="e">
        <f t="shared" si="37"/>
        <v>#REF!</v>
      </c>
      <c r="R285" s="339" t="e">
        <f>+'8_MP'!#REF!-'9.1 PFM_APry'!Q285</f>
        <v>#REF!</v>
      </c>
      <c r="S285" s="98" t="e">
        <f t="shared" si="38"/>
        <v>#REF!</v>
      </c>
      <c r="T285" s="98" t="e">
        <f t="shared" si="39"/>
        <v>#REF!</v>
      </c>
      <c r="U285" s="98" t="e">
        <f t="shared" si="40"/>
        <v>#REF!</v>
      </c>
      <c r="V285" s="98" t="e">
        <f t="shared" si="41"/>
        <v>#REF!</v>
      </c>
      <c r="W285" s="98" t="e">
        <f t="shared" si="42"/>
        <v>#REF!</v>
      </c>
      <c r="X285" s="98" t="e">
        <f t="shared" si="43"/>
        <v>#REF!</v>
      </c>
      <c r="Y285" s="98" t="e">
        <f t="shared" si="44"/>
        <v>#REF!</v>
      </c>
      <c r="Z285" s="339" t="e">
        <f>+'8_MP'!#REF!-'9.1 PFM_APry'!Y285</f>
        <v>#REF!</v>
      </c>
    </row>
    <row r="286" spans="1:26" ht="14.25" customHeight="1" outlineLevel="1" x14ac:dyDescent="0.35">
      <c r="A286" s="89" t="e">
        <v>#VALUE!</v>
      </c>
      <c r="B286" s="91" t="e">
        <v>#VALUE!</v>
      </c>
      <c r="C286" s="98" t="e">
        <f>+'8_MP'!#REF!+('8_MP'!#REF!*75%)</f>
        <v>#REF!</v>
      </c>
      <c r="D286" s="98" t="e">
        <f>+'8_MP'!#REF!*25%+'8_MP'!#REF!*75%</f>
        <v>#REF!</v>
      </c>
      <c r="E286" s="98" t="e">
        <f>+('8_MP'!#REF!*25%)+('8_MP'!#REF!*75%)</f>
        <v>#REF!</v>
      </c>
      <c r="F286" s="98" t="e">
        <f>+'8_MP'!#REF!*25%+'8_MP'!#REF!*75%</f>
        <v>#REF!</v>
      </c>
      <c r="G286" s="98" t="e">
        <f>+'8_MP'!#REF!*25%+'8_MP'!#REF!*75%</f>
        <v>#REF!</v>
      </c>
      <c r="H286" s="98" t="e">
        <f>+'8_MP'!#REF!*25%+'8_MP'!#REF!</f>
        <v>#REF!</v>
      </c>
      <c r="I286" s="98" t="e">
        <f t="shared" si="36"/>
        <v>#REF!</v>
      </c>
      <c r="J286" s="339"/>
      <c r="K286" s="98" t="e">
        <f>+'8_MP'!#REF!+('8_MP'!#REF!*75%)</f>
        <v>#REF!</v>
      </c>
      <c r="L286" s="98" t="e">
        <f>+'8_MP'!#REF!*25%+'8_MP'!#REF!*75%</f>
        <v>#REF!</v>
      </c>
      <c r="M286" s="98" t="e">
        <f>+'8_MP'!#REF!*25%+'8_MP'!#REF!*75%</f>
        <v>#REF!</v>
      </c>
      <c r="N286" s="98" t="e">
        <f>+'8_MP'!#REF!*25%+'8_MP'!#REF!*75%</f>
        <v>#REF!</v>
      </c>
      <c r="O286" s="98" t="e">
        <f>+'8_MP'!#REF!*25%+'8_MP'!#REF!*75%</f>
        <v>#REF!</v>
      </c>
      <c r="P286" s="98" t="e">
        <f>+'8_MP'!#REF!*25%+'8_MP'!#REF!</f>
        <v>#REF!</v>
      </c>
      <c r="Q286" s="98" t="e">
        <f t="shared" si="37"/>
        <v>#REF!</v>
      </c>
      <c r="R286" s="339" t="e">
        <f>+'8_MP'!#REF!-'9.1 PFM_APry'!Q286</f>
        <v>#REF!</v>
      </c>
      <c r="S286" s="98" t="e">
        <f t="shared" si="38"/>
        <v>#REF!</v>
      </c>
      <c r="T286" s="98" t="e">
        <f t="shared" si="39"/>
        <v>#REF!</v>
      </c>
      <c r="U286" s="98" t="e">
        <f t="shared" si="40"/>
        <v>#REF!</v>
      </c>
      <c r="V286" s="98" t="e">
        <f t="shared" si="41"/>
        <v>#REF!</v>
      </c>
      <c r="W286" s="98" t="e">
        <f t="shared" si="42"/>
        <v>#REF!</v>
      </c>
      <c r="X286" s="98" t="e">
        <f t="shared" si="43"/>
        <v>#REF!</v>
      </c>
      <c r="Y286" s="98" t="e">
        <f t="shared" si="44"/>
        <v>#REF!</v>
      </c>
      <c r="Z286" s="339" t="e">
        <f>+'8_MP'!#REF!-'9.1 PFM_APry'!Y286</f>
        <v>#REF!</v>
      </c>
    </row>
    <row r="287" spans="1:26" ht="14.25" customHeight="1" outlineLevel="1" x14ac:dyDescent="0.35">
      <c r="A287" s="326" t="e">
        <v>#VALUE!</v>
      </c>
      <c r="B287" s="327" t="e">
        <v>#VALUE!</v>
      </c>
      <c r="C287" s="328" t="e">
        <f>+'8_MP'!#REF!+('8_MP'!#REF!*75%)</f>
        <v>#REF!</v>
      </c>
      <c r="D287" s="328" t="e">
        <f>+'8_MP'!#REF!*25%+'8_MP'!#REF!*75%</f>
        <v>#REF!</v>
      </c>
      <c r="E287" s="328" t="e">
        <f>+('8_MP'!#REF!*25%)+('8_MP'!#REF!*75%)</f>
        <v>#REF!</v>
      </c>
      <c r="F287" s="328" t="e">
        <f>+'8_MP'!#REF!*25%+'8_MP'!#REF!*75%</f>
        <v>#REF!</v>
      </c>
      <c r="G287" s="328" t="e">
        <f>+'8_MP'!#REF!*25%+'8_MP'!#REF!*75%</f>
        <v>#REF!</v>
      </c>
      <c r="H287" s="328" t="e">
        <f>+'8_MP'!#REF!*25%+'8_MP'!#REF!</f>
        <v>#REF!</v>
      </c>
      <c r="I287" s="328" t="e">
        <f t="shared" si="36"/>
        <v>#REF!</v>
      </c>
      <c r="J287" s="339"/>
      <c r="K287" s="328" t="e">
        <f>+'8_MP'!#REF!+('8_MP'!#REF!*75%)</f>
        <v>#REF!</v>
      </c>
      <c r="L287" s="328" t="e">
        <f>+'8_MP'!#REF!*25%+'8_MP'!#REF!*75%</f>
        <v>#REF!</v>
      </c>
      <c r="M287" s="328" t="e">
        <f>+'8_MP'!#REF!*25%+'8_MP'!#REF!*75%</f>
        <v>#REF!</v>
      </c>
      <c r="N287" s="328" t="e">
        <f>+'8_MP'!#REF!*25%+'8_MP'!#REF!*75%</f>
        <v>#REF!</v>
      </c>
      <c r="O287" s="328" t="e">
        <f>+'8_MP'!#REF!*25%+'8_MP'!#REF!*75%</f>
        <v>#REF!</v>
      </c>
      <c r="P287" s="328" t="e">
        <f>+'8_MP'!#REF!*25%+'8_MP'!#REF!</f>
        <v>#REF!</v>
      </c>
      <c r="Q287" s="328" t="e">
        <f t="shared" si="37"/>
        <v>#REF!</v>
      </c>
      <c r="R287" s="339" t="e">
        <f>+'8_MP'!#REF!-'9.1 PFM_APry'!Q287</f>
        <v>#REF!</v>
      </c>
      <c r="S287" s="328" t="e">
        <f t="shared" si="38"/>
        <v>#REF!</v>
      </c>
      <c r="T287" s="328" t="e">
        <f t="shared" si="39"/>
        <v>#REF!</v>
      </c>
      <c r="U287" s="328" t="e">
        <f t="shared" si="40"/>
        <v>#REF!</v>
      </c>
      <c r="V287" s="328" t="e">
        <f t="shared" si="41"/>
        <v>#REF!</v>
      </c>
      <c r="W287" s="328" t="e">
        <f t="shared" si="42"/>
        <v>#REF!</v>
      </c>
      <c r="X287" s="328" t="e">
        <f t="shared" si="43"/>
        <v>#REF!</v>
      </c>
      <c r="Y287" s="328" t="e">
        <f t="shared" si="44"/>
        <v>#REF!</v>
      </c>
      <c r="Z287" s="339" t="e">
        <f>+'8_MP'!#REF!-'9.1 PFM_APry'!Y287</f>
        <v>#REF!</v>
      </c>
    </row>
    <row r="288" spans="1:26" ht="14.25" customHeight="1" outlineLevel="1" x14ac:dyDescent="0.35">
      <c r="A288" s="322" t="e">
        <v>#VALUE!</v>
      </c>
      <c r="B288" s="323" t="e">
        <v>#VALUE!</v>
      </c>
      <c r="C288" s="324" t="e">
        <f>+'8_MP'!#REF!+('8_MP'!#REF!*75%)</f>
        <v>#REF!</v>
      </c>
      <c r="D288" s="324" t="e">
        <f>+'8_MP'!#REF!*25%+'8_MP'!#REF!*75%</f>
        <v>#REF!</v>
      </c>
      <c r="E288" s="324" t="e">
        <f>+('8_MP'!#REF!*25%)+('8_MP'!#REF!*75%)</f>
        <v>#REF!</v>
      </c>
      <c r="F288" s="324" t="e">
        <f>+'8_MP'!#REF!*25%+'8_MP'!#REF!*75%</f>
        <v>#REF!</v>
      </c>
      <c r="G288" s="324" t="e">
        <f>+'8_MP'!#REF!*25%+'8_MP'!#REF!*75%</f>
        <v>#REF!</v>
      </c>
      <c r="H288" s="324" t="e">
        <f>+'8_MP'!#REF!*25%+'8_MP'!#REF!</f>
        <v>#REF!</v>
      </c>
      <c r="I288" s="324" t="e">
        <f t="shared" si="36"/>
        <v>#REF!</v>
      </c>
      <c r="J288" s="339"/>
      <c r="K288" s="324" t="e">
        <f>+'8_MP'!#REF!+('8_MP'!#REF!*75%)</f>
        <v>#REF!</v>
      </c>
      <c r="L288" s="324" t="e">
        <f>+'8_MP'!#REF!*25%+'8_MP'!#REF!*75%</f>
        <v>#REF!</v>
      </c>
      <c r="M288" s="324" t="e">
        <f>+'8_MP'!#REF!*25%+'8_MP'!#REF!*75%</f>
        <v>#REF!</v>
      </c>
      <c r="N288" s="324" t="e">
        <f>+'8_MP'!#REF!*25%+'8_MP'!#REF!*75%</f>
        <v>#REF!</v>
      </c>
      <c r="O288" s="324" t="e">
        <f>+'8_MP'!#REF!*25%+'8_MP'!#REF!*75%</f>
        <v>#REF!</v>
      </c>
      <c r="P288" s="324" t="e">
        <f>+'8_MP'!#REF!*25%+'8_MP'!#REF!</f>
        <v>#REF!</v>
      </c>
      <c r="Q288" s="324" t="e">
        <f t="shared" si="37"/>
        <v>#REF!</v>
      </c>
      <c r="R288" s="339" t="e">
        <f>+'8_MP'!#REF!-'9.1 PFM_APry'!Q288</f>
        <v>#REF!</v>
      </c>
      <c r="S288" s="324" t="e">
        <f t="shared" si="38"/>
        <v>#REF!</v>
      </c>
      <c r="T288" s="324" t="e">
        <f t="shared" si="39"/>
        <v>#REF!</v>
      </c>
      <c r="U288" s="324" t="e">
        <f t="shared" si="40"/>
        <v>#REF!</v>
      </c>
      <c r="V288" s="324" t="e">
        <f t="shared" si="41"/>
        <v>#REF!</v>
      </c>
      <c r="W288" s="324" t="e">
        <f t="shared" si="42"/>
        <v>#REF!</v>
      </c>
      <c r="X288" s="324" t="e">
        <f t="shared" si="43"/>
        <v>#REF!</v>
      </c>
      <c r="Y288" s="324" t="e">
        <f t="shared" si="44"/>
        <v>#REF!</v>
      </c>
      <c r="Z288" s="339" t="e">
        <f>+'8_MP'!#REF!-'9.1 PFM_APry'!Y288</f>
        <v>#REF!</v>
      </c>
    </row>
    <row r="289" spans="1:26" ht="14.25" customHeight="1" outlineLevel="1" x14ac:dyDescent="0.35">
      <c r="A289" s="89" t="e">
        <v>#VALUE!</v>
      </c>
      <c r="B289" s="91" t="e">
        <v>#VALUE!</v>
      </c>
      <c r="C289" s="98" t="e">
        <f>+'8_MP'!#REF!+('8_MP'!#REF!*75%)</f>
        <v>#REF!</v>
      </c>
      <c r="D289" s="98" t="e">
        <f>+'8_MP'!#REF!*25%+'8_MP'!#REF!*75%</f>
        <v>#REF!</v>
      </c>
      <c r="E289" s="98" t="e">
        <f>+('8_MP'!#REF!*25%)+('8_MP'!#REF!*75%)</f>
        <v>#REF!</v>
      </c>
      <c r="F289" s="98" t="e">
        <f>+'8_MP'!#REF!*25%+'8_MP'!#REF!*75%</f>
        <v>#REF!</v>
      </c>
      <c r="G289" s="98" t="e">
        <f>+'8_MP'!#REF!*25%+'8_MP'!#REF!*75%</f>
        <v>#REF!</v>
      </c>
      <c r="H289" s="98" t="e">
        <f>+'8_MP'!#REF!*25%+'8_MP'!#REF!</f>
        <v>#REF!</v>
      </c>
      <c r="I289" s="98" t="e">
        <f t="shared" si="36"/>
        <v>#REF!</v>
      </c>
      <c r="J289" s="339"/>
      <c r="K289" s="98" t="e">
        <f>+'8_MP'!#REF!+('8_MP'!#REF!*75%)</f>
        <v>#REF!</v>
      </c>
      <c r="L289" s="98" t="e">
        <f>+'8_MP'!#REF!*25%+'8_MP'!#REF!*75%</f>
        <v>#REF!</v>
      </c>
      <c r="M289" s="98" t="e">
        <f>+'8_MP'!#REF!*25%+'8_MP'!#REF!*75%</f>
        <v>#REF!</v>
      </c>
      <c r="N289" s="98" t="e">
        <f>+'8_MP'!#REF!*25%+'8_MP'!#REF!*75%</f>
        <v>#REF!</v>
      </c>
      <c r="O289" s="98" t="e">
        <f>+'8_MP'!#REF!*25%+'8_MP'!#REF!*75%</f>
        <v>#REF!</v>
      </c>
      <c r="P289" s="98" t="e">
        <f>+'8_MP'!#REF!*25%+'8_MP'!#REF!</f>
        <v>#REF!</v>
      </c>
      <c r="Q289" s="98" t="e">
        <f t="shared" si="37"/>
        <v>#REF!</v>
      </c>
      <c r="R289" s="339" t="e">
        <f>+'8_MP'!#REF!-'9.1 PFM_APry'!Q289</f>
        <v>#REF!</v>
      </c>
      <c r="S289" s="98" t="e">
        <f t="shared" si="38"/>
        <v>#REF!</v>
      </c>
      <c r="T289" s="98" t="e">
        <f t="shared" si="39"/>
        <v>#REF!</v>
      </c>
      <c r="U289" s="98" t="e">
        <f t="shared" si="40"/>
        <v>#REF!</v>
      </c>
      <c r="V289" s="98" t="e">
        <f t="shared" si="41"/>
        <v>#REF!</v>
      </c>
      <c r="W289" s="98" t="e">
        <f t="shared" si="42"/>
        <v>#REF!</v>
      </c>
      <c r="X289" s="98" t="e">
        <f t="shared" si="43"/>
        <v>#REF!</v>
      </c>
      <c r="Y289" s="98" t="e">
        <f t="shared" si="44"/>
        <v>#REF!</v>
      </c>
      <c r="Z289" s="339" t="e">
        <f>+'8_MP'!#REF!-'9.1 PFM_APry'!Y289</f>
        <v>#REF!</v>
      </c>
    </row>
    <row r="290" spans="1:26" ht="14.25" customHeight="1" outlineLevel="1" x14ac:dyDescent="0.35">
      <c r="A290" s="89" t="e">
        <v>#VALUE!</v>
      </c>
      <c r="B290" s="91" t="e">
        <v>#VALUE!</v>
      </c>
      <c r="C290" s="98" t="e">
        <f>+'8_MP'!#REF!+('8_MP'!#REF!*75%)</f>
        <v>#REF!</v>
      </c>
      <c r="D290" s="98" t="e">
        <f>+'8_MP'!#REF!*25%+'8_MP'!#REF!*75%</f>
        <v>#REF!</v>
      </c>
      <c r="E290" s="98" t="e">
        <f>+('8_MP'!#REF!*25%)+('8_MP'!#REF!*75%)</f>
        <v>#REF!</v>
      </c>
      <c r="F290" s="98" t="e">
        <f>+'8_MP'!#REF!*25%+'8_MP'!#REF!*75%</f>
        <v>#REF!</v>
      </c>
      <c r="G290" s="98" t="e">
        <f>+'8_MP'!#REF!*25%+'8_MP'!#REF!*75%</f>
        <v>#REF!</v>
      </c>
      <c r="H290" s="98" t="e">
        <f>+'8_MP'!#REF!*25%+'8_MP'!#REF!</f>
        <v>#REF!</v>
      </c>
      <c r="I290" s="98" t="e">
        <f t="shared" si="36"/>
        <v>#REF!</v>
      </c>
      <c r="J290" s="339"/>
      <c r="K290" s="98" t="e">
        <f>+'8_MP'!#REF!+('8_MP'!#REF!*75%)</f>
        <v>#REF!</v>
      </c>
      <c r="L290" s="98" t="e">
        <f>+'8_MP'!#REF!*25%+'8_MP'!#REF!*75%</f>
        <v>#REF!</v>
      </c>
      <c r="M290" s="98" t="e">
        <f>+'8_MP'!#REF!*25%+'8_MP'!#REF!*75%</f>
        <v>#REF!</v>
      </c>
      <c r="N290" s="98" t="e">
        <f>+'8_MP'!#REF!*25%+'8_MP'!#REF!*75%</f>
        <v>#REF!</v>
      </c>
      <c r="O290" s="98" t="e">
        <f>+'8_MP'!#REF!*25%+'8_MP'!#REF!*75%</f>
        <v>#REF!</v>
      </c>
      <c r="P290" s="98" t="e">
        <f>+'8_MP'!#REF!*25%+'8_MP'!#REF!</f>
        <v>#REF!</v>
      </c>
      <c r="Q290" s="98" t="e">
        <f t="shared" si="37"/>
        <v>#REF!</v>
      </c>
      <c r="R290" s="339" t="e">
        <f>+'8_MP'!#REF!-'9.1 PFM_APry'!Q290</f>
        <v>#REF!</v>
      </c>
      <c r="S290" s="98" t="e">
        <f t="shared" si="38"/>
        <v>#REF!</v>
      </c>
      <c r="T290" s="98" t="e">
        <f t="shared" si="39"/>
        <v>#REF!</v>
      </c>
      <c r="U290" s="98" t="e">
        <f t="shared" si="40"/>
        <v>#REF!</v>
      </c>
      <c r="V290" s="98" t="e">
        <f t="shared" si="41"/>
        <v>#REF!</v>
      </c>
      <c r="W290" s="98" t="e">
        <f t="shared" si="42"/>
        <v>#REF!</v>
      </c>
      <c r="X290" s="98" t="e">
        <f t="shared" si="43"/>
        <v>#REF!</v>
      </c>
      <c r="Y290" s="98" t="e">
        <f t="shared" si="44"/>
        <v>#REF!</v>
      </c>
      <c r="Z290" s="339" t="e">
        <f>+'8_MP'!#REF!-'9.1 PFM_APry'!Y290</f>
        <v>#REF!</v>
      </c>
    </row>
    <row r="291" spans="1:26" ht="14.25" customHeight="1" outlineLevel="1" x14ac:dyDescent="0.35">
      <c r="A291" s="89" t="e">
        <v>#VALUE!</v>
      </c>
      <c r="B291" s="91" t="e">
        <v>#VALUE!</v>
      </c>
      <c r="C291" s="98" t="e">
        <f>+'8_MP'!#REF!+('8_MP'!#REF!*75%)</f>
        <v>#REF!</v>
      </c>
      <c r="D291" s="98" t="e">
        <f>+'8_MP'!#REF!*25%+'8_MP'!#REF!*75%</f>
        <v>#REF!</v>
      </c>
      <c r="E291" s="98" t="e">
        <f>+('8_MP'!#REF!*25%)+('8_MP'!#REF!*75%)</f>
        <v>#REF!</v>
      </c>
      <c r="F291" s="98" t="e">
        <f>+'8_MP'!#REF!*25%+'8_MP'!#REF!*75%</f>
        <v>#REF!</v>
      </c>
      <c r="G291" s="98" t="e">
        <f>+'8_MP'!#REF!*25%+'8_MP'!#REF!*75%</f>
        <v>#REF!</v>
      </c>
      <c r="H291" s="98" t="e">
        <f>+'8_MP'!#REF!*25%+'8_MP'!#REF!</f>
        <v>#REF!</v>
      </c>
      <c r="I291" s="98" t="e">
        <f t="shared" si="36"/>
        <v>#REF!</v>
      </c>
      <c r="J291" s="339"/>
      <c r="K291" s="98" t="e">
        <f>+'8_MP'!#REF!+('8_MP'!#REF!*75%)</f>
        <v>#REF!</v>
      </c>
      <c r="L291" s="98" t="e">
        <f>+'8_MP'!#REF!*25%+'8_MP'!#REF!*75%</f>
        <v>#REF!</v>
      </c>
      <c r="M291" s="98" t="e">
        <f>+'8_MP'!#REF!*25%+'8_MP'!#REF!*75%</f>
        <v>#REF!</v>
      </c>
      <c r="N291" s="98" t="e">
        <f>+'8_MP'!#REF!*25%+'8_MP'!#REF!*75%</f>
        <v>#REF!</v>
      </c>
      <c r="O291" s="98" t="e">
        <f>+'8_MP'!#REF!*25%+'8_MP'!#REF!*75%</f>
        <v>#REF!</v>
      </c>
      <c r="P291" s="98" t="e">
        <f>+'8_MP'!#REF!*25%+'8_MP'!#REF!</f>
        <v>#REF!</v>
      </c>
      <c r="Q291" s="98" t="e">
        <f t="shared" si="37"/>
        <v>#REF!</v>
      </c>
      <c r="R291" s="339" t="e">
        <f>+'8_MP'!#REF!-'9.1 PFM_APry'!Q291</f>
        <v>#REF!</v>
      </c>
      <c r="S291" s="98" t="e">
        <f t="shared" si="38"/>
        <v>#REF!</v>
      </c>
      <c r="T291" s="98" t="e">
        <f t="shared" si="39"/>
        <v>#REF!</v>
      </c>
      <c r="U291" s="98" t="e">
        <f t="shared" si="40"/>
        <v>#REF!</v>
      </c>
      <c r="V291" s="98" t="e">
        <f t="shared" si="41"/>
        <v>#REF!</v>
      </c>
      <c r="W291" s="98" t="e">
        <f t="shared" si="42"/>
        <v>#REF!</v>
      </c>
      <c r="X291" s="98" t="e">
        <f t="shared" si="43"/>
        <v>#REF!</v>
      </c>
      <c r="Y291" s="98" t="e">
        <f t="shared" si="44"/>
        <v>#REF!</v>
      </c>
      <c r="Z291" s="339" t="e">
        <f>+'8_MP'!#REF!-'9.1 PFM_APry'!Y291</f>
        <v>#REF!</v>
      </c>
    </row>
    <row r="292" spans="1:26" ht="14.25" customHeight="1" outlineLevel="1" x14ac:dyDescent="0.35">
      <c r="A292" s="322" t="e">
        <v>#VALUE!</v>
      </c>
      <c r="B292" s="323" t="e">
        <v>#VALUE!</v>
      </c>
      <c r="C292" s="324" t="e">
        <f>+'8_MP'!#REF!+('8_MP'!#REF!*75%)</f>
        <v>#REF!</v>
      </c>
      <c r="D292" s="324" t="e">
        <f>+'8_MP'!#REF!*25%+'8_MP'!#REF!*75%</f>
        <v>#REF!</v>
      </c>
      <c r="E292" s="324" t="e">
        <f>+('8_MP'!#REF!*25%)+('8_MP'!#REF!*75%)</f>
        <v>#REF!</v>
      </c>
      <c r="F292" s="324" t="e">
        <f>+'8_MP'!#REF!*25%+'8_MP'!#REF!*75%</f>
        <v>#REF!</v>
      </c>
      <c r="G292" s="324" t="e">
        <f>+'8_MP'!#REF!*25%+'8_MP'!#REF!*75%</f>
        <v>#REF!</v>
      </c>
      <c r="H292" s="324" t="e">
        <f>+'8_MP'!#REF!*25%+'8_MP'!#REF!</f>
        <v>#REF!</v>
      </c>
      <c r="I292" s="324" t="e">
        <f t="shared" si="36"/>
        <v>#REF!</v>
      </c>
      <c r="J292" s="339"/>
      <c r="K292" s="324" t="e">
        <f>+'8_MP'!#REF!+('8_MP'!#REF!*75%)</f>
        <v>#REF!</v>
      </c>
      <c r="L292" s="324" t="e">
        <f>+'8_MP'!#REF!*25%+'8_MP'!#REF!*75%</f>
        <v>#REF!</v>
      </c>
      <c r="M292" s="324" t="e">
        <f>+'8_MP'!#REF!*25%+'8_MP'!#REF!*75%</f>
        <v>#REF!</v>
      </c>
      <c r="N292" s="324" t="e">
        <f>+'8_MP'!#REF!*25%+'8_MP'!#REF!*75%</f>
        <v>#REF!</v>
      </c>
      <c r="O292" s="324" t="e">
        <f>+'8_MP'!#REF!*25%+'8_MP'!#REF!*75%</f>
        <v>#REF!</v>
      </c>
      <c r="P292" s="324" t="e">
        <f>+'8_MP'!#REF!*25%+'8_MP'!#REF!</f>
        <v>#REF!</v>
      </c>
      <c r="Q292" s="324" t="e">
        <f t="shared" si="37"/>
        <v>#REF!</v>
      </c>
      <c r="R292" s="339" t="e">
        <f>+'8_MP'!#REF!-'9.1 PFM_APry'!Q292</f>
        <v>#REF!</v>
      </c>
      <c r="S292" s="324" t="e">
        <f t="shared" si="38"/>
        <v>#REF!</v>
      </c>
      <c r="T292" s="324" t="e">
        <f t="shared" si="39"/>
        <v>#REF!</v>
      </c>
      <c r="U292" s="324" t="e">
        <f t="shared" si="40"/>
        <v>#REF!</v>
      </c>
      <c r="V292" s="324" t="e">
        <f t="shared" si="41"/>
        <v>#REF!</v>
      </c>
      <c r="W292" s="324" t="e">
        <f t="shared" si="42"/>
        <v>#REF!</v>
      </c>
      <c r="X292" s="324" t="e">
        <f t="shared" si="43"/>
        <v>#REF!</v>
      </c>
      <c r="Y292" s="324" t="e">
        <f t="shared" si="44"/>
        <v>#REF!</v>
      </c>
      <c r="Z292" s="339" t="e">
        <f>+'8_MP'!#REF!-'9.1 PFM_APry'!Y292</f>
        <v>#REF!</v>
      </c>
    </row>
    <row r="293" spans="1:26" ht="14.25" customHeight="1" outlineLevel="1" x14ac:dyDescent="0.35">
      <c r="A293" s="89" t="e">
        <v>#VALUE!</v>
      </c>
      <c r="B293" s="91" t="e">
        <v>#VALUE!</v>
      </c>
      <c r="C293" s="98" t="e">
        <f>+'8_MP'!#REF!+('8_MP'!#REF!*75%)</f>
        <v>#REF!</v>
      </c>
      <c r="D293" s="98" t="e">
        <f>+'8_MP'!#REF!*25%+'8_MP'!#REF!*75%</f>
        <v>#REF!</v>
      </c>
      <c r="E293" s="98" t="e">
        <f>+('8_MP'!#REF!*25%)+('8_MP'!#REF!*75%)</f>
        <v>#REF!</v>
      </c>
      <c r="F293" s="98" t="e">
        <f>+'8_MP'!#REF!*25%+'8_MP'!#REF!*75%</f>
        <v>#REF!</v>
      </c>
      <c r="G293" s="98" t="e">
        <f>+'8_MP'!#REF!*25%+'8_MP'!#REF!*75%</f>
        <v>#REF!</v>
      </c>
      <c r="H293" s="98" t="e">
        <f>+'8_MP'!#REF!*25%+'8_MP'!#REF!</f>
        <v>#REF!</v>
      </c>
      <c r="I293" s="98" t="e">
        <f t="shared" si="36"/>
        <v>#REF!</v>
      </c>
      <c r="J293" s="339"/>
      <c r="K293" s="98" t="e">
        <f>+'8_MP'!#REF!+('8_MP'!#REF!*75%)</f>
        <v>#REF!</v>
      </c>
      <c r="L293" s="98" t="e">
        <f>+'8_MP'!#REF!*25%+'8_MP'!#REF!*75%</f>
        <v>#REF!</v>
      </c>
      <c r="M293" s="98" t="e">
        <f>+'8_MP'!#REF!*25%+'8_MP'!#REF!*75%</f>
        <v>#REF!</v>
      </c>
      <c r="N293" s="98" t="e">
        <f>+'8_MP'!#REF!*25%+'8_MP'!#REF!*75%</f>
        <v>#REF!</v>
      </c>
      <c r="O293" s="98" t="e">
        <f>+'8_MP'!#REF!*25%+'8_MP'!#REF!*75%</f>
        <v>#REF!</v>
      </c>
      <c r="P293" s="98" t="e">
        <f>+'8_MP'!#REF!*25%+'8_MP'!#REF!</f>
        <v>#REF!</v>
      </c>
      <c r="Q293" s="98" t="e">
        <f t="shared" si="37"/>
        <v>#REF!</v>
      </c>
      <c r="R293" s="339" t="e">
        <f>+'8_MP'!#REF!-'9.1 PFM_APry'!Q293</f>
        <v>#REF!</v>
      </c>
      <c r="S293" s="98" t="e">
        <f t="shared" si="38"/>
        <v>#REF!</v>
      </c>
      <c r="T293" s="98" t="e">
        <f t="shared" si="39"/>
        <v>#REF!</v>
      </c>
      <c r="U293" s="98" t="e">
        <f t="shared" si="40"/>
        <v>#REF!</v>
      </c>
      <c r="V293" s="98" t="e">
        <f t="shared" si="41"/>
        <v>#REF!</v>
      </c>
      <c r="W293" s="98" t="e">
        <f t="shared" si="42"/>
        <v>#REF!</v>
      </c>
      <c r="X293" s="98" t="e">
        <f t="shared" si="43"/>
        <v>#REF!</v>
      </c>
      <c r="Y293" s="98" t="e">
        <f t="shared" si="44"/>
        <v>#REF!</v>
      </c>
      <c r="Z293" s="339" t="e">
        <f>+'8_MP'!#REF!-'9.1 PFM_APry'!Y293</f>
        <v>#REF!</v>
      </c>
    </row>
    <row r="294" spans="1:26" ht="14.25" customHeight="1" outlineLevel="1" x14ac:dyDescent="0.35">
      <c r="A294" s="89" t="e">
        <v>#VALUE!</v>
      </c>
      <c r="B294" s="91" t="e">
        <v>#VALUE!</v>
      </c>
      <c r="C294" s="98" t="e">
        <f>+'8_MP'!#REF!+('8_MP'!#REF!*75%)</f>
        <v>#REF!</v>
      </c>
      <c r="D294" s="98" t="e">
        <f>+'8_MP'!#REF!*25%+'8_MP'!#REF!*75%</f>
        <v>#REF!</v>
      </c>
      <c r="E294" s="98" t="e">
        <f>+('8_MP'!#REF!*25%)+('8_MP'!#REF!*75%)</f>
        <v>#REF!</v>
      </c>
      <c r="F294" s="98" t="e">
        <f>+'8_MP'!#REF!*25%+'8_MP'!#REF!*75%</f>
        <v>#REF!</v>
      </c>
      <c r="G294" s="98" t="e">
        <f>+'8_MP'!#REF!*25%+'8_MP'!#REF!*75%</f>
        <v>#REF!</v>
      </c>
      <c r="H294" s="98" t="e">
        <f>+'8_MP'!#REF!*25%+'8_MP'!#REF!</f>
        <v>#REF!</v>
      </c>
      <c r="I294" s="98" t="e">
        <f t="shared" si="36"/>
        <v>#REF!</v>
      </c>
      <c r="J294" s="339"/>
      <c r="K294" s="98" t="e">
        <f>+'8_MP'!#REF!+('8_MP'!#REF!*75%)</f>
        <v>#REF!</v>
      </c>
      <c r="L294" s="98" t="e">
        <f>+'8_MP'!#REF!*25%+'8_MP'!#REF!*75%</f>
        <v>#REF!</v>
      </c>
      <c r="M294" s="98" t="e">
        <f>+'8_MP'!#REF!*25%+'8_MP'!#REF!*75%</f>
        <v>#REF!</v>
      </c>
      <c r="N294" s="98" t="e">
        <f>+'8_MP'!#REF!*25%+'8_MP'!#REF!*75%</f>
        <v>#REF!</v>
      </c>
      <c r="O294" s="98" t="e">
        <f>+'8_MP'!#REF!*25%+'8_MP'!#REF!*75%</f>
        <v>#REF!</v>
      </c>
      <c r="P294" s="98" t="e">
        <f>+'8_MP'!#REF!*25%+'8_MP'!#REF!</f>
        <v>#REF!</v>
      </c>
      <c r="Q294" s="98" t="e">
        <f t="shared" si="37"/>
        <v>#REF!</v>
      </c>
      <c r="R294" s="339" t="e">
        <f>+'8_MP'!#REF!-'9.1 PFM_APry'!Q294</f>
        <v>#REF!</v>
      </c>
      <c r="S294" s="98" t="e">
        <f t="shared" si="38"/>
        <v>#REF!</v>
      </c>
      <c r="T294" s="98" t="e">
        <f t="shared" si="39"/>
        <v>#REF!</v>
      </c>
      <c r="U294" s="98" t="e">
        <f t="shared" si="40"/>
        <v>#REF!</v>
      </c>
      <c r="V294" s="98" t="e">
        <f t="shared" si="41"/>
        <v>#REF!</v>
      </c>
      <c r="W294" s="98" t="e">
        <f t="shared" si="42"/>
        <v>#REF!</v>
      </c>
      <c r="X294" s="98" t="e">
        <f t="shared" si="43"/>
        <v>#REF!</v>
      </c>
      <c r="Y294" s="98" t="e">
        <f t="shared" si="44"/>
        <v>#REF!</v>
      </c>
      <c r="Z294" s="339" t="e">
        <f>+'8_MP'!#REF!-'9.1 PFM_APry'!Y294</f>
        <v>#REF!</v>
      </c>
    </row>
    <row r="295" spans="1:26" ht="14.25" customHeight="1" outlineLevel="1" x14ac:dyDescent="0.35">
      <c r="A295" s="326" t="e">
        <v>#VALUE!</v>
      </c>
      <c r="B295" s="327" t="e">
        <v>#VALUE!</v>
      </c>
      <c r="C295" s="328" t="e">
        <f>+'8_MP'!#REF!+('8_MP'!#REF!*75%)</f>
        <v>#REF!</v>
      </c>
      <c r="D295" s="328" t="e">
        <f>+'8_MP'!#REF!*25%+'8_MP'!#REF!*75%</f>
        <v>#REF!</v>
      </c>
      <c r="E295" s="328" t="e">
        <f>+('8_MP'!#REF!*25%)+('8_MP'!#REF!*75%)</f>
        <v>#REF!</v>
      </c>
      <c r="F295" s="328" t="e">
        <f>+'8_MP'!#REF!*25%+'8_MP'!#REF!*75%</f>
        <v>#REF!</v>
      </c>
      <c r="G295" s="328" t="e">
        <f>+'8_MP'!#REF!*25%+'8_MP'!#REF!*75%</f>
        <v>#REF!</v>
      </c>
      <c r="H295" s="328" t="e">
        <f>+'8_MP'!#REF!*25%+'8_MP'!#REF!</f>
        <v>#REF!</v>
      </c>
      <c r="I295" s="328" t="e">
        <f t="shared" si="36"/>
        <v>#REF!</v>
      </c>
      <c r="J295" s="339"/>
      <c r="K295" s="328" t="e">
        <f>+'8_MP'!#REF!+('8_MP'!#REF!*75%)</f>
        <v>#REF!</v>
      </c>
      <c r="L295" s="328" t="e">
        <f>+'8_MP'!#REF!*25%+'8_MP'!#REF!*75%</f>
        <v>#REF!</v>
      </c>
      <c r="M295" s="328" t="e">
        <f>+'8_MP'!#REF!*25%+'8_MP'!#REF!*75%</f>
        <v>#REF!</v>
      </c>
      <c r="N295" s="328" t="e">
        <f>+'8_MP'!#REF!*25%+'8_MP'!#REF!*75%</f>
        <v>#REF!</v>
      </c>
      <c r="O295" s="328" t="e">
        <f>+'8_MP'!#REF!*25%+'8_MP'!#REF!*75%</f>
        <v>#REF!</v>
      </c>
      <c r="P295" s="328" t="e">
        <f>+'8_MP'!#REF!*25%+'8_MP'!#REF!</f>
        <v>#REF!</v>
      </c>
      <c r="Q295" s="328" t="e">
        <f t="shared" si="37"/>
        <v>#REF!</v>
      </c>
      <c r="R295" s="339" t="e">
        <f>+'8_MP'!#REF!-'9.1 PFM_APry'!Q295</f>
        <v>#REF!</v>
      </c>
      <c r="S295" s="328" t="e">
        <f t="shared" si="38"/>
        <v>#REF!</v>
      </c>
      <c r="T295" s="328" t="e">
        <f t="shared" si="39"/>
        <v>#REF!</v>
      </c>
      <c r="U295" s="328" t="e">
        <f t="shared" si="40"/>
        <v>#REF!</v>
      </c>
      <c r="V295" s="328" t="e">
        <f t="shared" si="41"/>
        <v>#REF!</v>
      </c>
      <c r="W295" s="328" t="e">
        <f t="shared" si="42"/>
        <v>#REF!</v>
      </c>
      <c r="X295" s="328" t="e">
        <f t="shared" si="43"/>
        <v>#REF!</v>
      </c>
      <c r="Y295" s="328" t="e">
        <f t="shared" si="44"/>
        <v>#REF!</v>
      </c>
      <c r="Z295" s="339" t="e">
        <f>+'8_MP'!#REF!-'9.1 PFM_APry'!Y295</f>
        <v>#REF!</v>
      </c>
    </row>
    <row r="296" spans="1:26" ht="14.25" customHeight="1" outlineLevel="1" x14ac:dyDescent="0.35">
      <c r="A296" s="322" t="e">
        <v>#VALUE!</v>
      </c>
      <c r="B296" s="323" t="e">
        <v>#VALUE!</v>
      </c>
      <c r="C296" s="324" t="e">
        <f>+'8_MP'!#REF!+('8_MP'!#REF!*75%)</f>
        <v>#REF!</v>
      </c>
      <c r="D296" s="324" t="e">
        <f>+'8_MP'!#REF!*25%+'8_MP'!#REF!*75%</f>
        <v>#REF!</v>
      </c>
      <c r="E296" s="324" t="e">
        <f>+('8_MP'!#REF!*25%)+('8_MP'!#REF!*75%)</f>
        <v>#REF!</v>
      </c>
      <c r="F296" s="324" t="e">
        <f>+'8_MP'!#REF!*25%+'8_MP'!#REF!*75%</f>
        <v>#REF!</v>
      </c>
      <c r="G296" s="324" t="e">
        <f>+'8_MP'!#REF!*25%+'8_MP'!#REF!*75%</f>
        <v>#REF!</v>
      </c>
      <c r="H296" s="324" t="e">
        <f>+'8_MP'!#REF!*25%+'8_MP'!#REF!</f>
        <v>#REF!</v>
      </c>
      <c r="I296" s="324" t="e">
        <f t="shared" si="36"/>
        <v>#REF!</v>
      </c>
      <c r="J296" s="339"/>
      <c r="K296" s="324" t="e">
        <f>+'8_MP'!#REF!+('8_MP'!#REF!*75%)</f>
        <v>#REF!</v>
      </c>
      <c r="L296" s="324" t="e">
        <f>+'8_MP'!#REF!*25%+'8_MP'!#REF!*75%</f>
        <v>#REF!</v>
      </c>
      <c r="M296" s="324" t="e">
        <f>+'8_MP'!#REF!*25%+'8_MP'!#REF!*75%</f>
        <v>#REF!</v>
      </c>
      <c r="N296" s="324" t="e">
        <f>+'8_MP'!#REF!*25%+'8_MP'!#REF!*75%</f>
        <v>#REF!</v>
      </c>
      <c r="O296" s="324" t="e">
        <f>+'8_MP'!#REF!*25%+'8_MP'!#REF!*75%</f>
        <v>#REF!</v>
      </c>
      <c r="P296" s="324" t="e">
        <f>+'8_MP'!#REF!*25%+'8_MP'!#REF!</f>
        <v>#REF!</v>
      </c>
      <c r="Q296" s="324" t="e">
        <f t="shared" si="37"/>
        <v>#REF!</v>
      </c>
      <c r="R296" s="339" t="e">
        <f>+'8_MP'!#REF!-'9.1 PFM_APry'!Q296</f>
        <v>#REF!</v>
      </c>
      <c r="S296" s="324" t="e">
        <f t="shared" si="38"/>
        <v>#REF!</v>
      </c>
      <c r="T296" s="324" t="e">
        <f t="shared" si="39"/>
        <v>#REF!</v>
      </c>
      <c r="U296" s="324" t="e">
        <f t="shared" si="40"/>
        <v>#REF!</v>
      </c>
      <c r="V296" s="324" t="e">
        <f t="shared" si="41"/>
        <v>#REF!</v>
      </c>
      <c r="W296" s="324" t="e">
        <f t="shared" si="42"/>
        <v>#REF!</v>
      </c>
      <c r="X296" s="324" t="e">
        <f t="shared" si="43"/>
        <v>#REF!</v>
      </c>
      <c r="Y296" s="324" t="e">
        <f t="shared" si="44"/>
        <v>#REF!</v>
      </c>
      <c r="Z296" s="339" t="e">
        <f>+'8_MP'!#REF!-'9.1 PFM_APry'!Y296</f>
        <v>#REF!</v>
      </c>
    </row>
    <row r="297" spans="1:26" ht="14.25" customHeight="1" outlineLevel="1" x14ac:dyDescent="0.35">
      <c r="A297" s="89" t="e">
        <v>#VALUE!</v>
      </c>
      <c r="B297" s="91" t="e">
        <v>#VALUE!</v>
      </c>
      <c r="C297" s="98" t="e">
        <f>+'8_MP'!#REF!+('8_MP'!#REF!*75%)</f>
        <v>#REF!</v>
      </c>
      <c r="D297" s="98" t="e">
        <f>+'8_MP'!#REF!*25%+'8_MP'!#REF!*75%</f>
        <v>#REF!</v>
      </c>
      <c r="E297" s="98" t="e">
        <f>+('8_MP'!#REF!*25%)+('8_MP'!#REF!*75%)</f>
        <v>#REF!</v>
      </c>
      <c r="F297" s="98" t="e">
        <f>+'8_MP'!#REF!*25%+'8_MP'!#REF!*75%</f>
        <v>#REF!</v>
      </c>
      <c r="G297" s="98" t="e">
        <f>+'8_MP'!#REF!*25%+'8_MP'!#REF!*75%</f>
        <v>#REF!</v>
      </c>
      <c r="H297" s="98" t="e">
        <f>+'8_MP'!#REF!*25%+'8_MP'!#REF!</f>
        <v>#REF!</v>
      </c>
      <c r="I297" s="98" t="e">
        <f t="shared" si="36"/>
        <v>#REF!</v>
      </c>
      <c r="J297" s="339"/>
      <c r="K297" s="98" t="e">
        <f>+'8_MP'!#REF!+('8_MP'!#REF!*75%)</f>
        <v>#REF!</v>
      </c>
      <c r="L297" s="98" t="e">
        <f>+'8_MP'!#REF!*25%+'8_MP'!#REF!*75%</f>
        <v>#REF!</v>
      </c>
      <c r="M297" s="98" t="e">
        <f>+'8_MP'!#REF!*25%+'8_MP'!#REF!*75%</f>
        <v>#REF!</v>
      </c>
      <c r="N297" s="98" t="e">
        <f>+'8_MP'!#REF!*25%+'8_MP'!#REF!*75%</f>
        <v>#REF!</v>
      </c>
      <c r="O297" s="98" t="e">
        <f>+'8_MP'!#REF!*25%+'8_MP'!#REF!*75%</f>
        <v>#REF!</v>
      </c>
      <c r="P297" s="98" t="e">
        <f>+'8_MP'!#REF!*25%+'8_MP'!#REF!</f>
        <v>#REF!</v>
      </c>
      <c r="Q297" s="98" t="e">
        <f t="shared" si="37"/>
        <v>#REF!</v>
      </c>
      <c r="R297" s="339" t="e">
        <f>+'8_MP'!#REF!-'9.1 PFM_APry'!Q297</f>
        <v>#REF!</v>
      </c>
      <c r="S297" s="98" t="e">
        <f t="shared" si="38"/>
        <v>#REF!</v>
      </c>
      <c r="T297" s="98" t="e">
        <f t="shared" si="39"/>
        <v>#REF!</v>
      </c>
      <c r="U297" s="98" t="e">
        <f t="shared" si="40"/>
        <v>#REF!</v>
      </c>
      <c r="V297" s="98" t="e">
        <f t="shared" si="41"/>
        <v>#REF!</v>
      </c>
      <c r="W297" s="98" t="e">
        <f t="shared" si="42"/>
        <v>#REF!</v>
      </c>
      <c r="X297" s="98" t="e">
        <f t="shared" si="43"/>
        <v>#REF!</v>
      </c>
      <c r="Y297" s="98" t="e">
        <f t="shared" si="44"/>
        <v>#REF!</v>
      </c>
      <c r="Z297" s="339" t="e">
        <f>+'8_MP'!#REF!-'9.1 PFM_APry'!Y297</f>
        <v>#REF!</v>
      </c>
    </row>
    <row r="298" spans="1:26" ht="14.25" customHeight="1" outlineLevel="1" x14ac:dyDescent="0.35">
      <c r="A298" s="89" t="e">
        <v>#VALUE!</v>
      </c>
      <c r="B298" s="91" t="e">
        <v>#VALUE!</v>
      </c>
      <c r="C298" s="98" t="e">
        <f>+'8_MP'!#REF!+('8_MP'!#REF!*75%)</f>
        <v>#REF!</v>
      </c>
      <c r="D298" s="98" t="e">
        <f>+'8_MP'!#REF!*25%+'8_MP'!#REF!*75%</f>
        <v>#REF!</v>
      </c>
      <c r="E298" s="98" t="e">
        <f>+('8_MP'!#REF!*25%)+('8_MP'!#REF!*75%)</f>
        <v>#REF!</v>
      </c>
      <c r="F298" s="98" t="e">
        <f>+'8_MP'!#REF!*25%+'8_MP'!#REF!*75%</f>
        <v>#REF!</v>
      </c>
      <c r="G298" s="98" t="e">
        <f>+'8_MP'!#REF!*25%+'8_MP'!#REF!*75%</f>
        <v>#REF!</v>
      </c>
      <c r="H298" s="98" t="e">
        <f>+'8_MP'!#REF!*25%+'8_MP'!#REF!</f>
        <v>#REF!</v>
      </c>
      <c r="I298" s="98" t="e">
        <f t="shared" si="36"/>
        <v>#REF!</v>
      </c>
      <c r="J298" s="339"/>
      <c r="K298" s="98" t="e">
        <f>+'8_MP'!#REF!+('8_MP'!#REF!*75%)</f>
        <v>#REF!</v>
      </c>
      <c r="L298" s="98" t="e">
        <f>+'8_MP'!#REF!*25%+'8_MP'!#REF!*75%</f>
        <v>#REF!</v>
      </c>
      <c r="M298" s="98" t="e">
        <f>+'8_MP'!#REF!*25%+'8_MP'!#REF!*75%</f>
        <v>#REF!</v>
      </c>
      <c r="N298" s="98" t="e">
        <f>+'8_MP'!#REF!*25%+'8_MP'!#REF!*75%</f>
        <v>#REF!</v>
      </c>
      <c r="O298" s="98" t="e">
        <f>+'8_MP'!#REF!*25%+'8_MP'!#REF!*75%</f>
        <v>#REF!</v>
      </c>
      <c r="P298" s="98" t="e">
        <f>+'8_MP'!#REF!*25%+'8_MP'!#REF!</f>
        <v>#REF!</v>
      </c>
      <c r="Q298" s="98" t="e">
        <f t="shared" si="37"/>
        <v>#REF!</v>
      </c>
      <c r="R298" s="339" t="e">
        <f>+'8_MP'!#REF!-'9.1 PFM_APry'!Q298</f>
        <v>#REF!</v>
      </c>
      <c r="S298" s="98" t="e">
        <f t="shared" si="38"/>
        <v>#REF!</v>
      </c>
      <c r="T298" s="98" t="e">
        <f t="shared" si="39"/>
        <v>#REF!</v>
      </c>
      <c r="U298" s="98" t="e">
        <f t="shared" si="40"/>
        <v>#REF!</v>
      </c>
      <c r="V298" s="98" t="e">
        <f t="shared" si="41"/>
        <v>#REF!</v>
      </c>
      <c r="W298" s="98" t="e">
        <f t="shared" si="42"/>
        <v>#REF!</v>
      </c>
      <c r="X298" s="98" t="e">
        <f t="shared" si="43"/>
        <v>#REF!</v>
      </c>
      <c r="Y298" s="98" t="e">
        <f t="shared" si="44"/>
        <v>#REF!</v>
      </c>
      <c r="Z298" s="339" t="e">
        <f>+'8_MP'!#REF!-'9.1 PFM_APry'!Y298</f>
        <v>#REF!</v>
      </c>
    </row>
    <row r="299" spans="1:26" ht="14.25" customHeight="1" outlineLevel="1" x14ac:dyDescent="0.35">
      <c r="A299" s="89" t="e">
        <v>#VALUE!</v>
      </c>
      <c r="B299" s="91" t="e">
        <v>#VALUE!</v>
      </c>
      <c r="C299" s="98" t="e">
        <f>+'8_MP'!#REF!+('8_MP'!#REF!*75%)</f>
        <v>#REF!</v>
      </c>
      <c r="D299" s="98" t="e">
        <f>+'8_MP'!#REF!*25%+'8_MP'!#REF!*75%</f>
        <v>#REF!</v>
      </c>
      <c r="E299" s="98" t="e">
        <f>+('8_MP'!#REF!*25%)+('8_MP'!#REF!*75%)</f>
        <v>#REF!</v>
      </c>
      <c r="F299" s="98" t="e">
        <f>+'8_MP'!#REF!*25%+'8_MP'!#REF!*75%</f>
        <v>#REF!</v>
      </c>
      <c r="G299" s="98" t="e">
        <f>+'8_MP'!#REF!*25%+'8_MP'!#REF!*75%</f>
        <v>#REF!</v>
      </c>
      <c r="H299" s="98" t="e">
        <f>+'8_MP'!#REF!*25%+'8_MP'!#REF!</f>
        <v>#REF!</v>
      </c>
      <c r="I299" s="98" t="e">
        <f t="shared" si="36"/>
        <v>#REF!</v>
      </c>
      <c r="J299" s="339"/>
      <c r="K299" s="98" t="e">
        <f>+'8_MP'!#REF!+('8_MP'!#REF!*75%)</f>
        <v>#REF!</v>
      </c>
      <c r="L299" s="98" t="e">
        <f>+'8_MP'!#REF!*25%+'8_MP'!#REF!*75%</f>
        <v>#REF!</v>
      </c>
      <c r="M299" s="98" t="e">
        <f>+'8_MP'!#REF!*25%+'8_MP'!#REF!*75%</f>
        <v>#REF!</v>
      </c>
      <c r="N299" s="98" t="e">
        <f>+'8_MP'!#REF!*25%+'8_MP'!#REF!*75%</f>
        <v>#REF!</v>
      </c>
      <c r="O299" s="98" t="e">
        <f>+'8_MP'!#REF!*25%+'8_MP'!#REF!*75%</f>
        <v>#REF!</v>
      </c>
      <c r="P299" s="98" t="e">
        <f>+'8_MP'!#REF!*25%+'8_MP'!#REF!</f>
        <v>#REF!</v>
      </c>
      <c r="Q299" s="98" t="e">
        <f t="shared" si="37"/>
        <v>#REF!</v>
      </c>
      <c r="R299" s="339" t="e">
        <f>+'8_MP'!#REF!-'9.1 PFM_APry'!Q299</f>
        <v>#REF!</v>
      </c>
      <c r="S299" s="98" t="e">
        <f t="shared" si="38"/>
        <v>#REF!</v>
      </c>
      <c r="T299" s="98" t="e">
        <f t="shared" si="39"/>
        <v>#REF!</v>
      </c>
      <c r="U299" s="98" t="e">
        <f t="shared" si="40"/>
        <v>#REF!</v>
      </c>
      <c r="V299" s="98" t="e">
        <f t="shared" si="41"/>
        <v>#REF!</v>
      </c>
      <c r="W299" s="98" t="e">
        <f t="shared" si="42"/>
        <v>#REF!</v>
      </c>
      <c r="X299" s="98" t="e">
        <f t="shared" si="43"/>
        <v>#REF!</v>
      </c>
      <c r="Y299" s="98" t="e">
        <f t="shared" si="44"/>
        <v>#REF!</v>
      </c>
      <c r="Z299" s="339" t="e">
        <f>+'8_MP'!#REF!-'9.1 PFM_APry'!Y299</f>
        <v>#REF!</v>
      </c>
    </row>
    <row r="300" spans="1:26" ht="14.25" customHeight="1" outlineLevel="1" x14ac:dyDescent="0.35">
      <c r="A300" s="322" t="e">
        <v>#VALUE!</v>
      </c>
      <c r="B300" s="323" t="e">
        <v>#VALUE!</v>
      </c>
      <c r="C300" s="324" t="e">
        <f>+'8_MP'!#REF!+('8_MP'!#REF!*75%)</f>
        <v>#REF!</v>
      </c>
      <c r="D300" s="324" t="e">
        <f>+'8_MP'!#REF!*25%+'8_MP'!#REF!*75%</f>
        <v>#REF!</v>
      </c>
      <c r="E300" s="324" t="e">
        <f>+('8_MP'!#REF!*25%)+('8_MP'!#REF!*75%)</f>
        <v>#REF!</v>
      </c>
      <c r="F300" s="324" t="e">
        <f>+'8_MP'!#REF!*25%+'8_MP'!#REF!*75%</f>
        <v>#REF!</v>
      </c>
      <c r="G300" s="324" t="e">
        <f>+'8_MP'!#REF!*25%+'8_MP'!#REF!*75%</f>
        <v>#REF!</v>
      </c>
      <c r="H300" s="324" t="e">
        <f>+'8_MP'!#REF!*25%+'8_MP'!#REF!</f>
        <v>#REF!</v>
      </c>
      <c r="I300" s="324" t="e">
        <f t="shared" si="36"/>
        <v>#REF!</v>
      </c>
      <c r="J300" s="339"/>
      <c r="K300" s="324" t="e">
        <f>+'8_MP'!#REF!+('8_MP'!#REF!*75%)</f>
        <v>#REF!</v>
      </c>
      <c r="L300" s="324" t="e">
        <f>+'8_MP'!#REF!*25%+'8_MP'!#REF!*75%</f>
        <v>#REF!</v>
      </c>
      <c r="M300" s="324" t="e">
        <f>+'8_MP'!#REF!*25%+'8_MP'!#REF!*75%</f>
        <v>#REF!</v>
      </c>
      <c r="N300" s="324" t="e">
        <f>+'8_MP'!#REF!*25%+'8_MP'!#REF!*75%</f>
        <v>#REF!</v>
      </c>
      <c r="O300" s="324" t="e">
        <f>+'8_MP'!#REF!*25%+'8_MP'!#REF!*75%</f>
        <v>#REF!</v>
      </c>
      <c r="P300" s="324" t="e">
        <f>+'8_MP'!#REF!*25%+'8_MP'!#REF!</f>
        <v>#REF!</v>
      </c>
      <c r="Q300" s="324" t="e">
        <f t="shared" si="37"/>
        <v>#REF!</v>
      </c>
      <c r="R300" s="339" t="e">
        <f>+'8_MP'!#REF!-'9.1 PFM_APry'!Q300</f>
        <v>#REF!</v>
      </c>
      <c r="S300" s="324" t="e">
        <f t="shared" si="38"/>
        <v>#REF!</v>
      </c>
      <c r="T300" s="324" t="e">
        <f t="shared" si="39"/>
        <v>#REF!</v>
      </c>
      <c r="U300" s="324" t="e">
        <f t="shared" si="40"/>
        <v>#REF!</v>
      </c>
      <c r="V300" s="324" t="e">
        <f t="shared" si="41"/>
        <v>#REF!</v>
      </c>
      <c r="W300" s="324" t="e">
        <f t="shared" si="42"/>
        <v>#REF!</v>
      </c>
      <c r="X300" s="324" t="e">
        <f t="shared" si="43"/>
        <v>#REF!</v>
      </c>
      <c r="Y300" s="324" t="e">
        <f t="shared" si="44"/>
        <v>#REF!</v>
      </c>
      <c r="Z300" s="339" t="e">
        <f>+'8_MP'!#REF!-'9.1 PFM_APry'!Y300</f>
        <v>#REF!</v>
      </c>
    </row>
    <row r="301" spans="1:26" ht="14.25" customHeight="1" outlineLevel="1" x14ac:dyDescent="0.35">
      <c r="A301" s="89" t="e">
        <v>#VALUE!</v>
      </c>
      <c r="B301" s="91" t="e">
        <v>#VALUE!</v>
      </c>
      <c r="C301" s="98" t="e">
        <f>+'8_MP'!#REF!+('8_MP'!#REF!*75%)</f>
        <v>#REF!</v>
      </c>
      <c r="D301" s="98" t="e">
        <f>+'8_MP'!#REF!*25%+'8_MP'!#REF!*75%</f>
        <v>#REF!</v>
      </c>
      <c r="E301" s="98" t="e">
        <f>+('8_MP'!#REF!*25%)+('8_MP'!#REF!*75%)</f>
        <v>#REF!</v>
      </c>
      <c r="F301" s="98" t="e">
        <f>+'8_MP'!#REF!*25%+'8_MP'!#REF!*75%</f>
        <v>#REF!</v>
      </c>
      <c r="G301" s="98" t="e">
        <f>+'8_MP'!#REF!*25%+'8_MP'!#REF!*75%</f>
        <v>#REF!</v>
      </c>
      <c r="H301" s="98" t="e">
        <f>+'8_MP'!#REF!*25%+'8_MP'!#REF!</f>
        <v>#REF!</v>
      </c>
      <c r="I301" s="98" t="e">
        <f t="shared" si="36"/>
        <v>#REF!</v>
      </c>
      <c r="J301" s="339"/>
      <c r="K301" s="98" t="e">
        <f>+'8_MP'!#REF!+('8_MP'!#REF!*75%)</f>
        <v>#REF!</v>
      </c>
      <c r="L301" s="98" t="e">
        <f>+'8_MP'!#REF!*25%+'8_MP'!#REF!*75%</f>
        <v>#REF!</v>
      </c>
      <c r="M301" s="98" t="e">
        <f>+'8_MP'!#REF!*25%+'8_MP'!#REF!*75%</f>
        <v>#REF!</v>
      </c>
      <c r="N301" s="98" t="e">
        <f>+'8_MP'!#REF!*25%+'8_MP'!#REF!*75%</f>
        <v>#REF!</v>
      </c>
      <c r="O301" s="98" t="e">
        <f>+'8_MP'!#REF!*25%+'8_MP'!#REF!*75%</f>
        <v>#REF!</v>
      </c>
      <c r="P301" s="98" t="e">
        <f>+'8_MP'!#REF!*25%+'8_MP'!#REF!</f>
        <v>#REF!</v>
      </c>
      <c r="Q301" s="98" t="e">
        <f t="shared" si="37"/>
        <v>#REF!</v>
      </c>
      <c r="R301" s="339" t="e">
        <f>+'8_MP'!#REF!-'9.1 PFM_APry'!Q301</f>
        <v>#REF!</v>
      </c>
      <c r="S301" s="98" t="e">
        <f t="shared" si="38"/>
        <v>#REF!</v>
      </c>
      <c r="T301" s="98" t="e">
        <f t="shared" si="39"/>
        <v>#REF!</v>
      </c>
      <c r="U301" s="98" t="e">
        <f t="shared" si="40"/>
        <v>#REF!</v>
      </c>
      <c r="V301" s="98" t="e">
        <f t="shared" si="41"/>
        <v>#REF!</v>
      </c>
      <c r="W301" s="98" t="e">
        <f t="shared" si="42"/>
        <v>#REF!</v>
      </c>
      <c r="X301" s="98" t="e">
        <f t="shared" si="43"/>
        <v>#REF!</v>
      </c>
      <c r="Y301" s="98" t="e">
        <f t="shared" si="44"/>
        <v>#REF!</v>
      </c>
      <c r="Z301" s="339" t="e">
        <f>+'8_MP'!#REF!-'9.1 PFM_APry'!Y301</f>
        <v>#REF!</v>
      </c>
    </row>
    <row r="302" spans="1:26" ht="14.25" customHeight="1" outlineLevel="1" x14ac:dyDescent="0.35">
      <c r="A302" s="89" t="e">
        <v>#VALUE!</v>
      </c>
      <c r="B302" s="91" t="e">
        <v>#VALUE!</v>
      </c>
      <c r="C302" s="98" t="e">
        <f>+'8_MP'!#REF!+('8_MP'!#REF!*75%)</f>
        <v>#REF!</v>
      </c>
      <c r="D302" s="98" t="e">
        <f>+'8_MP'!#REF!*25%+'8_MP'!#REF!*75%</f>
        <v>#REF!</v>
      </c>
      <c r="E302" s="98" t="e">
        <f>+('8_MP'!#REF!*25%)+('8_MP'!#REF!*75%)</f>
        <v>#REF!</v>
      </c>
      <c r="F302" s="98" t="e">
        <f>+'8_MP'!#REF!*25%+'8_MP'!#REF!*75%</f>
        <v>#REF!</v>
      </c>
      <c r="G302" s="98" t="e">
        <f>+'8_MP'!#REF!*25%+'8_MP'!#REF!*75%</f>
        <v>#REF!</v>
      </c>
      <c r="H302" s="98" t="e">
        <f>+'8_MP'!#REF!*25%+'8_MP'!#REF!</f>
        <v>#REF!</v>
      </c>
      <c r="I302" s="98" t="e">
        <f t="shared" si="36"/>
        <v>#REF!</v>
      </c>
      <c r="J302" s="339"/>
      <c r="K302" s="98" t="e">
        <f>+'8_MP'!#REF!+('8_MP'!#REF!*75%)</f>
        <v>#REF!</v>
      </c>
      <c r="L302" s="98" t="e">
        <f>+'8_MP'!#REF!*25%+'8_MP'!#REF!*75%</f>
        <v>#REF!</v>
      </c>
      <c r="M302" s="98" t="e">
        <f>+'8_MP'!#REF!*25%+'8_MP'!#REF!*75%</f>
        <v>#REF!</v>
      </c>
      <c r="N302" s="98" t="e">
        <f>+'8_MP'!#REF!*25%+'8_MP'!#REF!*75%</f>
        <v>#REF!</v>
      </c>
      <c r="O302" s="98" t="e">
        <f>+'8_MP'!#REF!*25%+'8_MP'!#REF!*75%</f>
        <v>#REF!</v>
      </c>
      <c r="P302" s="98" t="e">
        <f>+'8_MP'!#REF!*25%+'8_MP'!#REF!</f>
        <v>#REF!</v>
      </c>
      <c r="Q302" s="98" t="e">
        <f t="shared" si="37"/>
        <v>#REF!</v>
      </c>
      <c r="R302" s="339" t="e">
        <f>+'8_MP'!#REF!-'9.1 PFM_APry'!Q302</f>
        <v>#REF!</v>
      </c>
      <c r="S302" s="98" t="e">
        <f t="shared" si="38"/>
        <v>#REF!</v>
      </c>
      <c r="T302" s="98" t="e">
        <f t="shared" si="39"/>
        <v>#REF!</v>
      </c>
      <c r="U302" s="98" t="e">
        <f t="shared" si="40"/>
        <v>#REF!</v>
      </c>
      <c r="V302" s="98" t="e">
        <f t="shared" si="41"/>
        <v>#REF!</v>
      </c>
      <c r="W302" s="98" t="e">
        <f t="shared" si="42"/>
        <v>#REF!</v>
      </c>
      <c r="X302" s="98" t="e">
        <f t="shared" si="43"/>
        <v>#REF!</v>
      </c>
      <c r="Y302" s="98" t="e">
        <f t="shared" si="44"/>
        <v>#REF!</v>
      </c>
      <c r="Z302" s="339" t="e">
        <f>+'8_MP'!#REF!-'9.1 PFM_APry'!Y302</f>
        <v>#REF!</v>
      </c>
    </row>
    <row r="303" spans="1:26" ht="14.25" customHeight="1" outlineLevel="1" x14ac:dyDescent="0.35">
      <c r="A303" s="89" t="e">
        <v>#VALUE!</v>
      </c>
      <c r="B303" s="91" t="e">
        <v>#VALUE!</v>
      </c>
      <c r="C303" s="98" t="e">
        <f>+'8_MP'!#REF!+('8_MP'!#REF!*75%)</f>
        <v>#REF!</v>
      </c>
      <c r="D303" s="98" t="e">
        <f>+'8_MP'!#REF!*25%+'8_MP'!#REF!*75%</f>
        <v>#REF!</v>
      </c>
      <c r="E303" s="98" t="e">
        <f>+('8_MP'!#REF!*25%)+('8_MP'!#REF!*75%)</f>
        <v>#REF!</v>
      </c>
      <c r="F303" s="98" t="e">
        <f>+'8_MP'!#REF!*25%+'8_MP'!#REF!*75%</f>
        <v>#REF!</v>
      </c>
      <c r="G303" s="98" t="e">
        <f>+'8_MP'!#REF!*25%+'8_MP'!#REF!*75%</f>
        <v>#REF!</v>
      </c>
      <c r="H303" s="98" t="e">
        <f>+'8_MP'!#REF!*25%+'8_MP'!#REF!</f>
        <v>#REF!</v>
      </c>
      <c r="I303" s="98" t="e">
        <f t="shared" si="36"/>
        <v>#REF!</v>
      </c>
      <c r="J303" s="339"/>
      <c r="K303" s="98" t="e">
        <f>+'8_MP'!#REF!+('8_MP'!#REF!*75%)</f>
        <v>#REF!</v>
      </c>
      <c r="L303" s="98" t="e">
        <f>+'8_MP'!#REF!*25%+'8_MP'!#REF!*75%</f>
        <v>#REF!</v>
      </c>
      <c r="M303" s="98" t="e">
        <f>+'8_MP'!#REF!*25%+'8_MP'!#REF!*75%</f>
        <v>#REF!</v>
      </c>
      <c r="N303" s="98" t="e">
        <f>+'8_MP'!#REF!*25%+'8_MP'!#REF!*75%</f>
        <v>#REF!</v>
      </c>
      <c r="O303" s="98" t="e">
        <f>+'8_MP'!#REF!*25%+'8_MP'!#REF!*75%</f>
        <v>#REF!</v>
      </c>
      <c r="P303" s="98" t="e">
        <f>+'8_MP'!#REF!*25%+'8_MP'!#REF!</f>
        <v>#REF!</v>
      </c>
      <c r="Q303" s="98" t="e">
        <f t="shared" si="37"/>
        <v>#REF!</v>
      </c>
      <c r="R303" s="339" t="e">
        <f>+'8_MP'!#REF!-'9.1 PFM_APry'!Q303</f>
        <v>#REF!</v>
      </c>
      <c r="S303" s="98" t="e">
        <f t="shared" si="38"/>
        <v>#REF!</v>
      </c>
      <c r="T303" s="98" t="e">
        <f t="shared" si="39"/>
        <v>#REF!</v>
      </c>
      <c r="U303" s="98" t="e">
        <f t="shared" si="40"/>
        <v>#REF!</v>
      </c>
      <c r="V303" s="98" t="e">
        <f t="shared" si="41"/>
        <v>#REF!</v>
      </c>
      <c r="W303" s="98" t="e">
        <f t="shared" si="42"/>
        <v>#REF!</v>
      </c>
      <c r="X303" s="98" t="e">
        <f t="shared" si="43"/>
        <v>#REF!</v>
      </c>
      <c r="Y303" s="98" t="e">
        <f t="shared" si="44"/>
        <v>#REF!</v>
      </c>
      <c r="Z303" s="339" t="e">
        <f>+'8_MP'!#REF!-'9.1 PFM_APry'!Y303</f>
        <v>#REF!</v>
      </c>
    </row>
    <row r="304" spans="1:26" ht="14.25" customHeight="1" x14ac:dyDescent="0.35">
      <c r="A304" s="85" t="e">
        <v>#VALUE!</v>
      </c>
      <c r="B304" s="111" t="e">
        <v>#VALUE!</v>
      </c>
      <c r="C304" s="86" t="e">
        <f>+'8_MP'!#REF!+('8_MP'!#REF!*75%)</f>
        <v>#REF!</v>
      </c>
      <c r="D304" s="86" t="e">
        <f>+'8_MP'!#REF!*25%+'8_MP'!#REF!*75%</f>
        <v>#REF!</v>
      </c>
      <c r="E304" s="86" t="e">
        <f>+('8_MP'!#REF!*25%)+('8_MP'!#REF!*75%)</f>
        <v>#REF!</v>
      </c>
      <c r="F304" s="86" t="e">
        <f>+'8_MP'!#REF!*25%+'8_MP'!#REF!*75%</f>
        <v>#REF!</v>
      </c>
      <c r="G304" s="86" t="e">
        <f>+'8_MP'!#REF!*25%+'8_MP'!#REF!*75%</f>
        <v>#REF!</v>
      </c>
      <c r="H304" s="86" t="e">
        <f>+'8_MP'!#REF!*25%+'8_MP'!#REF!*75%</f>
        <v>#REF!</v>
      </c>
      <c r="I304" s="86" t="e">
        <f t="shared" si="36"/>
        <v>#REF!</v>
      </c>
      <c r="J304" s="339"/>
      <c r="K304" s="86" t="e">
        <f>+'8_MP'!#REF!+('8_MP'!#REF!*75%)</f>
        <v>#REF!</v>
      </c>
      <c r="L304" s="86" t="e">
        <f>+'8_MP'!#REF!*25%+'8_MP'!#REF!*75%</f>
        <v>#REF!</v>
      </c>
      <c r="M304" s="86" t="e">
        <f>+'8_MP'!#REF!*25%+'8_MP'!#REF!*75%</f>
        <v>#REF!</v>
      </c>
      <c r="N304" s="86" t="e">
        <f>+'8_MP'!#REF!*25%+'8_MP'!#REF!*75%</f>
        <v>#REF!</v>
      </c>
      <c r="O304" s="86" t="e">
        <f>+'8_MP'!#REF!*25%+'8_MP'!#REF!*75%</f>
        <v>#REF!</v>
      </c>
      <c r="P304" s="86" t="e">
        <f>+'8_MP'!#REF!*25%+'8_MP'!#REF!</f>
        <v>#REF!</v>
      </c>
      <c r="Q304" s="86" t="e">
        <f t="shared" si="37"/>
        <v>#REF!</v>
      </c>
      <c r="R304" s="339" t="e">
        <f>+'8_MP'!#REF!-'9.1 PFM_APry'!Q304</f>
        <v>#REF!</v>
      </c>
      <c r="S304" s="86" t="e">
        <f t="shared" si="38"/>
        <v>#REF!</v>
      </c>
      <c r="T304" s="86" t="e">
        <f t="shared" si="39"/>
        <v>#REF!</v>
      </c>
      <c r="U304" s="86" t="e">
        <f t="shared" si="40"/>
        <v>#REF!</v>
      </c>
      <c r="V304" s="86" t="e">
        <f t="shared" si="41"/>
        <v>#REF!</v>
      </c>
      <c r="W304" s="86" t="e">
        <f t="shared" si="42"/>
        <v>#REF!</v>
      </c>
      <c r="X304" s="86" t="e">
        <f t="shared" si="43"/>
        <v>#REF!</v>
      </c>
      <c r="Y304" s="86" t="e">
        <f t="shared" si="44"/>
        <v>#REF!</v>
      </c>
      <c r="Z304" s="339" t="e">
        <f>+'8_MP'!#REF!-'9.1 PFM_APry'!Y304</f>
        <v>#REF!</v>
      </c>
    </row>
    <row r="305" spans="1:26" ht="14.25" customHeight="1" outlineLevel="1" x14ac:dyDescent="0.35">
      <c r="A305" s="326" t="e">
        <v>#VALUE!</v>
      </c>
      <c r="B305" s="327" t="e">
        <v>#VALUE!</v>
      </c>
      <c r="C305" s="328" t="e">
        <f>+'8_MP'!#REF!+('8_MP'!#REF!*75%)</f>
        <v>#REF!</v>
      </c>
      <c r="D305" s="328" t="e">
        <f>+'8_MP'!#REF!*25%+'8_MP'!#REF!*75%</f>
        <v>#REF!</v>
      </c>
      <c r="E305" s="328" t="e">
        <f>+('8_MP'!#REF!*25%)+('8_MP'!#REF!*75%)</f>
        <v>#REF!</v>
      </c>
      <c r="F305" s="328" t="e">
        <f>+'8_MP'!#REF!*25%+'8_MP'!#REF!*75%</f>
        <v>#REF!</v>
      </c>
      <c r="G305" s="328" t="e">
        <f>+'8_MP'!#REF!*25%+'8_MP'!#REF!*75%</f>
        <v>#REF!</v>
      </c>
      <c r="H305" s="328" t="e">
        <f>+'8_MP'!#REF!*25%+'8_MP'!#REF!*75%</f>
        <v>#REF!</v>
      </c>
      <c r="I305" s="328" t="e">
        <f t="shared" si="36"/>
        <v>#REF!</v>
      </c>
      <c r="J305" s="339"/>
      <c r="K305" s="328" t="e">
        <f>+'8_MP'!#REF!+('8_MP'!#REF!*75%)</f>
        <v>#REF!</v>
      </c>
      <c r="L305" s="328" t="e">
        <f>+'8_MP'!#REF!*25%+'8_MP'!#REF!*75%</f>
        <v>#REF!</v>
      </c>
      <c r="M305" s="328" t="e">
        <f>+'8_MP'!#REF!*25%+'8_MP'!#REF!*75%</f>
        <v>#REF!</v>
      </c>
      <c r="N305" s="328" t="e">
        <f>+'8_MP'!#REF!*25%+'8_MP'!#REF!*75%</f>
        <v>#REF!</v>
      </c>
      <c r="O305" s="328" t="e">
        <f>+'8_MP'!#REF!*25%+'8_MP'!#REF!*75%</f>
        <v>#REF!</v>
      </c>
      <c r="P305" s="328" t="e">
        <f>+'8_MP'!#REF!*25%+'8_MP'!#REF!</f>
        <v>#REF!</v>
      </c>
      <c r="Q305" s="328" t="e">
        <f t="shared" si="37"/>
        <v>#REF!</v>
      </c>
      <c r="R305" s="339" t="e">
        <f>+'8_MP'!#REF!-'9.1 PFM_APry'!Q305</f>
        <v>#REF!</v>
      </c>
      <c r="S305" s="328" t="e">
        <f t="shared" si="38"/>
        <v>#REF!</v>
      </c>
      <c r="T305" s="328" t="e">
        <f t="shared" si="39"/>
        <v>#REF!</v>
      </c>
      <c r="U305" s="328" t="e">
        <f t="shared" si="40"/>
        <v>#REF!</v>
      </c>
      <c r="V305" s="328" t="e">
        <f t="shared" si="41"/>
        <v>#REF!</v>
      </c>
      <c r="W305" s="328" t="e">
        <f t="shared" si="42"/>
        <v>#REF!</v>
      </c>
      <c r="X305" s="328" t="e">
        <f t="shared" si="43"/>
        <v>#REF!</v>
      </c>
      <c r="Y305" s="328" t="e">
        <f t="shared" si="44"/>
        <v>#REF!</v>
      </c>
      <c r="Z305" s="339" t="e">
        <f>+'8_MP'!#REF!-'9.1 PFM_APry'!Y305</f>
        <v>#REF!</v>
      </c>
    </row>
    <row r="306" spans="1:26" ht="14.25" customHeight="1" outlineLevel="1" x14ac:dyDescent="0.35">
      <c r="A306" s="322" t="e">
        <v>#VALUE!</v>
      </c>
      <c r="B306" s="323" t="e">
        <v>#VALUE!</v>
      </c>
      <c r="C306" s="324" t="e">
        <f>+'8_MP'!#REF!+('8_MP'!#REF!*75%)</f>
        <v>#REF!</v>
      </c>
      <c r="D306" s="324" t="e">
        <f>+'8_MP'!#REF!*25%+'8_MP'!#REF!*75%</f>
        <v>#REF!</v>
      </c>
      <c r="E306" s="324" t="e">
        <f>+('8_MP'!#REF!*25%)+('8_MP'!#REF!*75%)</f>
        <v>#REF!</v>
      </c>
      <c r="F306" s="324" t="e">
        <f>+'8_MP'!#REF!*25%+'8_MP'!#REF!*75%</f>
        <v>#REF!</v>
      </c>
      <c r="G306" s="324" t="e">
        <f>+'8_MP'!#REF!*25%+'8_MP'!#REF!*75%</f>
        <v>#REF!</v>
      </c>
      <c r="H306" s="324" t="e">
        <f>+'8_MP'!#REF!*25%+'8_MP'!#REF!*75%</f>
        <v>#REF!</v>
      </c>
      <c r="I306" s="324" t="e">
        <f t="shared" si="36"/>
        <v>#REF!</v>
      </c>
      <c r="J306" s="339"/>
      <c r="K306" s="324" t="e">
        <f>+'8_MP'!#REF!+('8_MP'!#REF!*75%)</f>
        <v>#REF!</v>
      </c>
      <c r="L306" s="324" t="e">
        <f>+'8_MP'!#REF!*25%+'8_MP'!#REF!*75%</f>
        <v>#REF!</v>
      </c>
      <c r="M306" s="324" t="e">
        <f>+'8_MP'!#REF!*25%+'8_MP'!#REF!*75%</f>
        <v>#REF!</v>
      </c>
      <c r="N306" s="324" t="e">
        <f>+'8_MP'!#REF!*25%+'8_MP'!#REF!*75%</f>
        <v>#REF!</v>
      </c>
      <c r="O306" s="324" t="e">
        <f>+'8_MP'!#REF!*25%+'8_MP'!#REF!*75%</f>
        <v>#REF!</v>
      </c>
      <c r="P306" s="324" t="e">
        <f>+'8_MP'!#REF!*25%+'8_MP'!#REF!</f>
        <v>#REF!</v>
      </c>
      <c r="Q306" s="324" t="e">
        <f t="shared" si="37"/>
        <v>#REF!</v>
      </c>
      <c r="R306" s="339" t="e">
        <f>+'8_MP'!#REF!-'9.1 PFM_APry'!Q306</f>
        <v>#REF!</v>
      </c>
      <c r="S306" s="324" t="e">
        <f t="shared" si="38"/>
        <v>#REF!</v>
      </c>
      <c r="T306" s="324" t="e">
        <f t="shared" si="39"/>
        <v>#REF!</v>
      </c>
      <c r="U306" s="324" t="e">
        <f t="shared" si="40"/>
        <v>#REF!</v>
      </c>
      <c r="V306" s="324" t="e">
        <f t="shared" si="41"/>
        <v>#REF!</v>
      </c>
      <c r="W306" s="324" t="e">
        <f t="shared" si="42"/>
        <v>#REF!</v>
      </c>
      <c r="X306" s="324" t="e">
        <f t="shared" si="43"/>
        <v>#REF!</v>
      </c>
      <c r="Y306" s="324" t="e">
        <f t="shared" si="44"/>
        <v>#REF!</v>
      </c>
      <c r="Z306" s="339" t="e">
        <f>+'8_MP'!#REF!-'9.1 PFM_APry'!Y306</f>
        <v>#REF!</v>
      </c>
    </row>
    <row r="307" spans="1:26" ht="14.25" customHeight="1" outlineLevel="1" x14ac:dyDescent="0.35">
      <c r="A307" s="89" t="e">
        <v>#VALUE!</v>
      </c>
      <c r="B307" s="91" t="e">
        <v>#VALUE!</v>
      </c>
      <c r="C307" s="98" t="e">
        <f>+'8_MP'!#REF!+('8_MP'!#REF!*75%)</f>
        <v>#REF!</v>
      </c>
      <c r="D307" s="98" t="e">
        <f>+'8_MP'!#REF!*25%+'8_MP'!#REF!*75%</f>
        <v>#REF!</v>
      </c>
      <c r="E307" s="98" t="e">
        <f>+('8_MP'!#REF!*25%)+('8_MP'!#REF!*75%)</f>
        <v>#REF!</v>
      </c>
      <c r="F307" s="98" t="e">
        <f>+'8_MP'!#REF!*25%+'8_MP'!#REF!*75%</f>
        <v>#REF!</v>
      </c>
      <c r="G307" s="98" t="e">
        <f>+'8_MP'!#REF!*25%+'8_MP'!#REF!*75%</f>
        <v>#REF!</v>
      </c>
      <c r="H307" s="98" t="e">
        <f>+'8_MP'!#REF!*25%+'8_MP'!#REF!*75%</f>
        <v>#REF!</v>
      </c>
      <c r="I307" s="98" t="e">
        <f t="shared" si="36"/>
        <v>#REF!</v>
      </c>
      <c r="J307" s="339"/>
      <c r="K307" s="98" t="e">
        <f>+'8_MP'!#REF!+('8_MP'!#REF!*75%)</f>
        <v>#REF!</v>
      </c>
      <c r="L307" s="98" t="e">
        <f>+'8_MP'!#REF!*25%+'8_MP'!#REF!*75%</f>
        <v>#REF!</v>
      </c>
      <c r="M307" s="98" t="e">
        <f>+'8_MP'!#REF!*25%+'8_MP'!#REF!*75%</f>
        <v>#REF!</v>
      </c>
      <c r="N307" s="98" t="e">
        <f>+'8_MP'!#REF!*25%+'8_MP'!#REF!*75%</f>
        <v>#REF!</v>
      </c>
      <c r="O307" s="98" t="e">
        <f>+'8_MP'!#REF!*25%+'8_MP'!#REF!*75%</f>
        <v>#REF!</v>
      </c>
      <c r="P307" s="98" t="e">
        <f>+'8_MP'!#REF!*25%+'8_MP'!#REF!</f>
        <v>#REF!</v>
      </c>
      <c r="Q307" s="98" t="e">
        <f t="shared" si="37"/>
        <v>#REF!</v>
      </c>
      <c r="R307" s="339" t="e">
        <f>+'8_MP'!#REF!-'9.1 PFM_APry'!Q307</f>
        <v>#REF!</v>
      </c>
      <c r="S307" s="98" t="e">
        <f t="shared" si="38"/>
        <v>#REF!</v>
      </c>
      <c r="T307" s="98" t="e">
        <f t="shared" si="39"/>
        <v>#REF!</v>
      </c>
      <c r="U307" s="98" t="e">
        <f t="shared" si="40"/>
        <v>#REF!</v>
      </c>
      <c r="V307" s="98" t="e">
        <f t="shared" si="41"/>
        <v>#REF!</v>
      </c>
      <c r="W307" s="98" t="e">
        <f t="shared" si="42"/>
        <v>#REF!</v>
      </c>
      <c r="X307" s="98" t="e">
        <f t="shared" si="43"/>
        <v>#REF!</v>
      </c>
      <c r="Y307" s="98" t="e">
        <f t="shared" si="44"/>
        <v>#REF!</v>
      </c>
      <c r="Z307" s="339" t="e">
        <f>+'8_MP'!#REF!-'9.1 PFM_APry'!Y307</f>
        <v>#REF!</v>
      </c>
    </row>
    <row r="308" spans="1:26" ht="14.25" customHeight="1" outlineLevel="1" x14ac:dyDescent="0.35">
      <c r="A308" s="89" t="e">
        <v>#VALUE!</v>
      </c>
      <c r="B308" s="91" t="e">
        <v>#VALUE!</v>
      </c>
      <c r="C308" s="98" t="e">
        <f>+'8_MP'!#REF!+('8_MP'!#REF!*75%)</f>
        <v>#REF!</v>
      </c>
      <c r="D308" s="98" t="e">
        <f>+'8_MP'!#REF!*25%+'8_MP'!#REF!*75%</f>
        <v>#REF!</v>
      </c>
      <c r="E308" s="98" t="e">
        <f>+('8_MP'!#REF!*25%)+('8_MP'!#REF!*75%)</f>
        <v>#REF!</v>
      </c>
      <c r="F308" s="98" t="e">
        <f>+'8_MP'!#REF!*25%+'8_MP'!#REF!*75%</f>
        <v>#REF!</v>
      </c>
      <c r="G308" s="98" t="e">
        <f>+'8_MP'!#REF!*25%+'8_MP'!#REF!*75%</f>
        <v>#REF!</v>
      </c>
      <c r="H308" s="98" t="e">
        <f>+'8_MP'!#REF!*25%+'8_MP'!#REF!*75%</f>
        <v>#REF!</v>
      </c>
      <c r="I308" s="98" t="e">
        <f t="shared" si="36"/>
        <v>#REF!</v>
      </c>
      <c r="J308" s="339"/>
      <c r="K308" s="98" t="e">
        <f>+'8_MP'!#REF!+('8_MP'!#REF!*75%)</f>
        <v>#REF!</v>
      </c>
      <c r="L308" s="98" t="e">
        <f>+'8_MP'!#REF!*25%+'8_MP'!#REF!*75%</f>
        <v>#REF!</v>
      </c>
      <c r="M308" s="98" t="e">
        <f>+'8_MP'!#REF!*25%+'8_MP'!#REF!*75%</f>
        <v>#REF!</v>
      </c>
      <c r="N308" s="98" t="e">
        <f>+'8_MP'!#REF!*25%+'8_MP'!#REF!*75%</f>
        <v>#REF!</v>
      </c>
      <c r="O308" s="98" t="e">
        <f>+'8_MP'!#REF!*25%+'8_MP'!#REF!*75%</f>
        <v>#REF!</v>
      </c>
      <c r="P308" s="98" t="e">
        <f>+'8_MP'!#REF!*25%+'8_MP'!#REF!</f>
        <v>#REF!</v>
      </c>
      <c r="Q308" s="98" t="e">
        <f t="shared" si="37"/>
        <v>#REF!</v>
      </c>
      <c r="R308" s="339" t="e">
        <f>+'8_MP'!#REF!-'9.1 PFM_APry'!Q308</f>
        <v>#REF!</v>
      </c>
      <c r="S308" s="98" t="e">
        <f t="shared" si="38"/>
        <v>#REF!</v>
      </c>
      <c r="T308" s="98" t="e">
        <f t="shared" si="39"/>
        <v>#REF!</v>
      </c>
      <c r="U308" s="98" t="e">
        <f t="shared" si="40"/>
        <v>#REF!</v>
      </c>
      <c r="V308" s="98" t="e">
        <f t="shared" si="41"/>
        <v>#REF!</v>
      </c>
      <c r="W308" s="98" t="e">
        <f t="shared" si="42"/>
        <v>#REF!</v>
      </c>
      <c r="X308" s="98" t="e">
        <f t="shared" si="43"/>
        <v>#REF!</v>
      </c>
      <c r="Y308" s="98" t="e">
        <f t="shared" si="44"/>
        <v>#REF!</v>
      </c>
      <c r="Z308" s="339" t="e">
        <f>+'8_MP'!#REF!-'9.1 PFM_APry'!Y308</f>
        <v>#REF!</v>
      </c>
    </row>
    <row r="309" spans="1:26" ht="14.25" customHeight="1" outlineLevel="1" x14ac:dyDescent="0.35">
      <c r="A309" s="89" t="e">
        <v>#VALUE!</v>
      </c>
      <c r="B309" s="91" t="e">
        <v>#VALUE!</v>
      </c>
      <c r="C309" s="98" t="e">
        <f>+'8_MP'!#REF!+('8_MP'!#REF!*75%)</f>
        <v>#REF!</v>
      </c>
      <c r="D309" s="98" t="e">
        <f>+'8_MP'!#REF!*25%+'8_MP'!#REF!*75%</f>
        <v>#REF!</v>
      </c>
      <c r="E309" s="98" t="e">
        <f>+('8_MP'!#REF!*25%)+('8_MP'!#REF!*75%)</f>
        <v>#REF!</v>
      </c>
      <c r="F309" s="98" t="e">
        <f>+'8_MP'!#REF!*25%+'8_MP'!#REF!*75%</f>
        <v>#REF!</v>
      </c>
      <c r="G309" s="98" t="e">
        <f>+'8_MP'!#REF!*25%+'8_MP'!#REF!*75%</f>
        <v>#REF!</v>
      </c>
      <c r="H309" s="98" t="e">
        <f>+'8_MP'!#REF!*25%+'8_MP'!#REF!*75%</f>
        <v>#REF!</v>
      </c>
      <c r="I309" s="98" t="e">
        <f t="shared" si="36"/>
        <v>#REF!</v>
      </c>
      <c r="J309" s="339"/>
      <c r="K309" s="98" t="e">
        <f>+'8_MP'!#REF!+('8_MP'!#REF!*75%)</f>
        <v>#REF!</v>
      </c>
      <c r="L309" s="98" t="e">
        <f>+'8_MP'!#REF!*25%+'8_MP'!#REF!*75%</f>
        <v>#REF!</v>
      </c>
      <c r="M309" s="98" t="e">
        <f>+'8_MP'!#REF!*25%+'8_MP'!#REF!*75%</f>
        <v>#REF!</v>
      </c>
      <c r="N309" s="98" t="e">
        <f>+'8_MP'!#REF!*25%+'8_MP'!#REF!*75%</f>
        <v>#REF!</v>
      </c>
      <c r="O309" s="98" t="e">
        <f>+'8_MP'!#REF!*25%+'8_MP'!#REF!*75%</f>
        <v>#REF!</v>
      </c>
      <c r="P309" s="98" t="e">
        <f>+'8_MP'!#REF!*25%+'8_MP'!#REF!</f>
        <v>#REF!</v>
      </c>
      <c r="Q309" s="98" t="e">
        <f t="shared" si="37"/>
        <v>#REF!</v>
      </c>
      <c r="R309" s="339" t="e">
        <f>+'8_MP'!#REF!-'9.1 PFM_APry'!Q309</f>
        <v>#REF!</v>
      </c>
      <c r="S309" s="98" t="e">
        <f t="shared" si="38"/>
        <v>#REF!</v>
      </c>
      <c r="T309" s="98" t="e">
        <f t="shared" si="39"/>
        <v>#REF!</v>
      </c>
      <c r="U309" s="98" t="e">
        <f t="shared" si="40"/>
        <v>#REF!</v>
      </c>
      <c r="V309" s="98" t="e">
        <f t="shared" si="41"/>
        <v>#REF!</v>
      </c>
      <c r="W309" s="98" t="e">
        <f t="shared" si="42"/>
        <v>#REF!</v>
      </c>
      <c r="X309" s="98" t="e">
        <f t="shared" si="43"/>
        <v>#REF!</v>
      </c>
      <c r="Y309" s="98" t="e">
        <f t="shared" si="44"/>
        <v>#REF!</v>
      </c>
      <c r="Z309" s="339" t="e">
        <f>+'8_MP'!#REF!-'9.1 PFM_APry'!Y309</f>
        <v>#REF!</v>
      </c>
    </row>
    <row r="310" spans="1:26" ht="14.25" customHeight="1" outlineLevel="1" x14ac:dyDescent="0.35">
      <c r="A310" s="89" t="e">
        <v>#VALUE!</v>
      </c>
      <c r="B310" s="91" t="e">
        <v>#VALUE!</v>
      </c>
      <c r="C310" s="98" t="e">
        <f>+'8_MP'!#REF!+('8_MP'!#REF!*75%)</f>
        <v>#REF!</v>
      </c>
      <c r="D310" s="98" t="e">
        <f>+'8_MP'!#REF!*25%+'8_MP'!#REF!*75%</f>
        <v>#REF!</v>
      </c>
      <c r="E310" s="98" t="e">
        <f>+('8_MP'!#REF!*25%)+('8_MP'!#REF!*75%)</f>
        <v>#REF!</v>
      </c>
      <c r="F310" s="98" t="e">
        <f>+'8_MP'!#REF!*25%+'8_MP'!#REF!*75%</f>
        <v>#REF!</v>
      </c>
      <c r="G310" s="98" t="e">
        <f>+'8_MP'!#REF!*25%+'8_MP'!#REF!*75%</f>
        <v>#REF!</v>
      </c>
      <c r="H310" s="98" t="e">
        <f>+'8_MP'!#REF!*25%+'8_MP'!#REF!*75%</f>
        <v>#REF!</v>
      </c>
      <c r="I310" s="98" t="e">
        <f t="shared" si="36"/>
        <v>#REF!</v>
      </c>
      <c r="J310" s="339"/>
      <c r="K310" s="98" t="e">
        <f>+'8_MP'!#REF!+('8_MP'!#REF!*75%)</f>
        <v>#REF!</v>
      </c>
      <c r="L310" s="98" t="e">
        <f>+'8_MP'!#REF!*25%+'8_MP'!#REF!*75%</f>
        <v>#REF!</v>
      </c>
      <c r="M310" s="98" t="e">
        <f>+'8_MP'!#REF!*25%+'8_MP'!#REF!*75%</f>
        <v>#REF!</v>
      </c>
      <c r="N310" s="98" t="e">
        <f>+'8_MP'!#REF!*25%+'8_MP'!#REF!*75%</f>
        <v>#REF!</v>
      </c>
      <c r="O310" s="98" t="e">
        <f>+'8_MP'!#REF!*25%+'8_MP'!#REF!*75%</f>
        <v>#REF!</v>
      </c>
      <c r="P310" s="98" t="e">
        <f>+'8_MP'!#REF!*25%+'8_MP'!#REF!</f>
        <v>#REF!</v>
      </c>
      <c r="Q310" s="98" t="e">
        <f t="shared" si="37"/>
        <v>#REF!</v>
      </c>
      <c r="R310" s="339" t="e">
        <f>+'8_MP'!#REF!-'9.1 PFM_APry'!Q310</f>
        <v>#REF!</v>
      </c>
      <c r="S310" s="98" t="e">
        <f t="shared" si="38"/>
        <v>#REF!</v>
      </c>
      <c r="T310" s="98" t="e">
        <f t="shared" si="39"/>
        <v>#REF!</v>
      </c>
      <c r="U310" s="98" t="e">
        <f t="shared" si="40"/>
        <v>#REF!</v>
      </c>
      <c r="V310" s="98" t="e">
        <f t="shared" si="41"/>
        <v>#REF!</v>
      </c>
      <c r="W310" s="98" t="e">
        <f t="shared" si="42"/>
        <v>#REF!</v>
      </c>
      <c r="X310" s="98" t="e">
        <f t="shared" si="43"/>
        <v>#REF!</v>
      </c>
      <c r="Y310" s="98" t="e">
        <f t="shared" si="44"/>
        <v>#REF!</v>
      </c>
      <c r="Z310" s="339" t="e">
        <f>+'8_MP'!#REF!-'9.1 PFM_APry'!Y310</f>
        <v>#REF!</v>
      </c>
    </row>
    <row r="311" spans="1:26" ht="14.25" customHeight="1" outlineLevel="1" x14ac:dyDescent="0.35">
      <c r="A311" s="89" t="e">
        <v>#VALUE!</v>
      </c>
      <c r="B311" s="91" t="e">
        <v>#VALUE!</v>
      </c>
      <c r="C311" s="98" t="e">
        <f>+'8_MP'!#REF!+('8_MP'!#REF!*75%)</f>
        <v>#REF!</v>
      </c>
      <c r="D311" s="98" t="e">
        <f>+'8_MP'!#REF!*25%+'8_MP'!#REF!*75%</f>
        <v>#REF!</v>
      </c>
      <c r="E311" s="98" t="e">
        <f>+('8_MP'!#REF!*25%)+('8_MP'!#REF!*75%)</f>
        <v>#REF!</v>
      </c>
      <c r="F311" s="98" t="e">
        <f>+'8_MP'!#REF!*25%+'8_MP'!#REF!*75%</f>
        <v>#REF!</v>
      </c>
      <c r="G311" s="98" t="e">
        <f>+'8_MP'!#REF!*25%+'8_MP'!#REF!*75%</f>
        <v>#REF!</v>
      </c>
      <c r="H311" s="98" t="e">
        <f>+'8_MP'!#REF!*25%+'8_MP'!#REF!*75%</f>
        <v>#REF!</v>
      </c>
      <c r="I311" s="98" t="e">
        <f t="shared" si="36"/>
        <v>#REF!</v>
      </c>
      <c r="J311" s="339"/>
      <c r="K311" s="98" t="e">
        <f>+'8_MP'!#REF!+('8_MP'!#REF!*75%)</f>
        <v>#REF!</v>
      </c>
      <c r="L311" s="98" t="e">
        <f>+'8_MP'!#REF!*25%+'8_MP'!#REF!*75%</f>
        <v>#REF!</v>
      </c>
      <c r="M311" s="98" t="e">
        <f>+'8_MP'!#REF!*25%+'8_MP'!#REF!*75%</f>
        <v>#REF!</v>
      </c>
      <c r="N311" s="98" t="e">
        <f>+'8_MP'!#REF!*25%+'8_MP'!#REF!*75%</f>
        <v>#REF!</v>
      </c>
      <c r="O311" s="98" t="e">
        <f>+'8_MP'!#REF!*25%+'8_MP'!#REF!*75%</f>
        <v>#REF!</v>
      </c>
      <c r="P311" s="98" t="e">
        <f>+'8_MP'!#REF!*25%+'8_MP'!#REF!</f>
        <v>#REF!</v>
      </c>
      <c r="Q311" s="98" t="e">
        <f t="shared" si="37"/>
        <v>#REF!</v>
      </c>
      <c r="R311" s="339" t="e">
        <f>+'8_MP'!#REF!-'9.1 PFM_APry'!Q311</f>
        <v>#REF!</v>
      </c>
      <c r="S311" s="98" t="e">
        <f t="shared" si="38"/>
        <v>#REF!</v>
      </c>
      <c r="T311" s="98" t="e">
        <f t="shared" si="39"/>
        <v>#REF!</v>
      </c>
      <c r="U311" s="98" t="e">
        <f t="shared" si="40"/>
        <v>#REF!</v>
      </c>
      <c r="V311" s="98" t="e">
        <f t="shared" si="41"/>
        <v>#REF!</v>
      </c>
      <c r="W311" s="98" t="e">
        <f t="shared" si="42"/>
        <v>#REF!</v>
      </c>
      <c r="X311" s="98" t="e">
        <f t="shared" si="43"/>
        <v>#REF!</v>
      </c>
      <c r="Y311" s="98" t="e">
        <f t="shared" si="44"/>
        <v>#REF!</v>
      </c>
      <c r="Z311" s="339" t="e">
        <f>+'8_MP'!#REF!-'9.1 PFM_APry'!Y311</f>
        <v>#REF!</v>
      </c>
    </row>
    <row r="312" spans="1:26" ht="14.25" customHeight="1" outlineLevel="1" x14ac:dyDescent="0.35">
      <c r="A312" s="89" t="e">
        <v>#VALUE!</v>
      </c>
      <c r="B312" s="91" t="e">
        <v>#VALUE!</v>
      </c>
      <c r="C312" s="98" t="e">
        <f>+'8_MP'!#REF!+('8_MP'!#REF!*75%)</f>
        <v>#REF!</v>
      </c>
      <c r="D312" s="98" t="e">
        <f>+'8_MP'!#REF!*25%+'8_MP'!#REF!*75%</f>
        <v>#REF!</v>
      </c>
      <c r="E312" s="98" t="e">
        <f>+('8_MP'!#REF!*25%)+('8_MP'!#REF!*75%)</f>
        <v>#REF!</v>
      </c>
      <c r="F312" s="98" t="e">
        <f>+'8_MP'!#REF!*25%+'8_MP'!#REF!*75%</f>
        <v>#REF!</v>
      </c>
      <c r="G312" s="98" t="e">
        <f>+'8_MP'!#REF!*25%+'8_MP'!#REF!*75%</f>
        <v>#REF!</v>
      </c>
      <c r="H312" s="98" t="e">
        <f>+'8_MP'!#REF!*25%+'8_MP'!#REF!*75%</f>
        <v>#REF!</v>
      </c>
      <c r="I312" s="98" t="e">
        <f t="shared" si="36"/>
        <v>#REF!</v>
      </c>
      <c r="J312" s="339"/>
      <c r="K312" s="98" t="e">
        <f>+'8_MP'!#REF!+('8_MP'!#REF!*75%)</f>
        <v>#REF!</v>
      </c>
      <c r="L312" s="98" t="e">
        <f>+'8_MP'!#REF!*25%+'8_MP'!#REF!*75%</f>
        <v>#REF!</v>
      </c>
      <c r="M312" s="98" t="e">
        <f>+'8_MP'!#REF!*25%+'8_MP'!#REF!*75%</f>
        <v>#REF!</v>
      </c>
      <c r="N312" s="98" t="e">
        <f>+'8_MP'!#REF!*25%+'8_MP'!#REF!*75%</f>
        <v>#REF!</v>
      </c>
      <c r="O312" s="98" t="e">
        <f>+'8_MP'!#REF!*25%+'8_MP'!#REF!*75%</f>
        <v>#REF!</v>
      </c>
      <c r="P312" s="98" t="e">
        <f>+'8_MP'!#REF!*25%+'8_MP'!#REF!</f>
        <v>#REF!</v>
      </c>
      <c r="Q312" s="98" t="e">
        <f t="shared" si="37"/>
        <v>#REF!</v>
      </c>
      <c r="R312" s="339" t="e">
        <f>+'8_MP'!#REF!-'9.1 PFM_APry'!Q312</f>
        <v>#REF!</v>
      </c>
      <c r="S312" s="98" t="e">
        <f t="shared" si="38"/>
        <v>#REF!</v>
      </c>
      <c r="T312" s="98" t="e">
        <f t="shared" si="39"/>
        <v>#REF!</v>
      </c>
      <c r="U312" s="98" t="e">
        <f t="shared" si="40"/>
        <v>#REF!</v>
      </c>
      <c r="V312" s="98" t="e">
        <f t="shared" si="41"/>
        <v>#REF!</v>
      </c>
      <c r="W312" s="98" t="e">
        <f t="shared" si="42"/>
        <v>#REF!</v>
      </c>
      <c r="X312" s="98" t="e">
        <f t="shared" si="43"/>
        <v>#REF!</v>
      </c>
      <c r="Y312" s="98" t="e">
        <f t="shared" si="44"/>
        <v>#REF!</v>
      </c>
      <c r="Z312" s="339" t="e">
        <f>+'8_MP'!#REF!-'9.1 PFM_APry'!Y312</f>
        <v>#REF!</v>
      </c>
    </row>
    <row r="313" spans="1:26" ht="14.25" customHeight="1" outlineLevel="1" x14ac:dyDescent="0.35">
      <c r="A313" s="322" t="e">
        <v>#VALUE!</v>
      </c>
      <c r="B313" s="323" t="e">
        <v>#VALUE!</v>
      </c>
      <c r="C313" s="324" t="e">
        <f>+'8_MP'!#REF!+('8_MP'!#REF!*75%)</f>
        <v>#REF!</v>
      </c>
      <c r="D313" s="324" t="e">
        <f>+'8_MP'!#REF!*25%+'8_MP'!#REF!*75%</f>
        <v>#REF!</v>
      </c>
      <c r="E313" s="324" t="e">
        <f>+('8_MP'!#REF!*25%)+('8_MP'!#REF!*75%)</f>
        <v>#REF!</v>
      </c>
      <c r="F313" s="324" t="e">
        <f>+'8_MP'!#REF!*25%+'8_MP'!#REF!*75%</f>
        <v>#REF!</v>
      </c>
      <c r="G313" s="324" t="e">
        <f>+'8_MP'!#REF!*25%+'8_MP'!#REF!*75%</f>
        <v>#REF!</v>
      </c>
      <c r="H313" s="324" t="e">
        <f>+'8_MP'!#REF!*25%+'8_MP'!#REF!*75%</f>
        <v>#REF!</v>
      </c>
      <c r="I313" s="324" t="e">
        <f t="shared" si="36"/>
        <v>#REF!</v>
      </c>
      <c r="J313" s="339"/>
      <c r="K313" s="324" t="e">
        <f>+'8_MP'!#REF!+('8_MP'!#REF!*75%)</f>
        <v>#REF!</v>
      </c>
      <c r="L313" s="324" t="e">
        <f>+'8_MP'!#REF!*25%+'8_MP'!#REF!*75%</f>
        <v>#REF!</v>
      </c>
      <c r="M313" s="324" t="e">
        <f>+'8_MP'!#REF!*25%+'8_MP'!#REF!*75%</f>
        <v>#REF!</v>
      </c>
      <c r="N313" s="324" t="e">
        <f>+'8_MP'!#REF!*25%+'8_MP'!#REF!*75%</f>
        <v>#REF!</v>
      </c>
      <c r="O313" s="324" t="e">
        <f>+'8_MP'!#REF!*25%+'8_MP'!#REF!*75%</f>
        <v>#REF!</v>
      </c>
      <c r="P313" s="324" t="e">
        <f>+'8_MP'!#REF!*25%+'8_MP'!#REF!</f>
        <v>#REF!</v>
      </c>
      <c r="Q313" s="324" t="e">
        <f t="shared" si="37"/>
        <v>#REF!</v>
      </c>
      <c r="R313" s="339" t="e">
        <f>+'8_MP'!#REF!-'9.1 PFM_APry'!Q313</f>
        <v>#REF!</v>
      </c>
      <c r="S313" s="324" t="e">
        <f t="shared" si="38"/>
        <v>#REF!</v>
      </c>
      <c r="T313" s="324" t="e">
        <f t="shared" si="39"/>
        <v>#REF!</v>
      </c>
      <c r="U313" s="324" t="e">
        <f t="shared" si="40"/>
        <v>#REF!</v>
      </c>
      <c r="V313" s="324" t="e">
        <f t="shared" si="41"/>
        <v>#REF!</v>
      </c>
      <c r="W313" s="324" t="e">
        <f t="shared" si="42"/>
        <v>#REF!</v>
      </c>
      <c r="X313" s="324" t="e">
        <f t="shared" si="43"/>
        <v>#REF!</v>
      </c>
      <c r="Y313" s="324" t="e">
        <f t="shared" si="44"/>
        <v>#REF!</v>
      </c>
      <c r="Z313" s="339" t="e">
        <f>+'8_MP'!#REF!-'9.1 PFM_APry'!Y313</f>
        <v>#REF!</v>
      </c>
    </row>
    <row r="314" spans="1:26" ht="14.25" customHeight="1" outlineLevel="1" x14ac:dyDescent="0.35">
      <c r="A314" s="89" t="e">
        <v>#VALUE!</v>
      </c>
      <c r="B314" s="91" t="e">
        <v>#VALUE!</v>
      </c>
      <c r="C314" s="98" t="e">
        <f>+'8_MP'!#REF!+('8_MP'!#REF!*75%)</f>
        <v>#REF!</v>
      </c>
      <c r="D314" s="98" t="e">
        <f>+'8_MP'!#REF!*25%+'8_MP'!#REF!*75%</f>
        <v>#REF!</v>
      </c>
      <c r="E314" s="98" t="e">
        <f>+('8_MP'!#REF!*25%)+('8_MP'!#REF!*75%)</f>
        <v>#REF!</v>
      </c>
      <c r="F314" s="98" t="e">
        <f>+'8_MP'!#REF!*25%+'8_MP'!#REF!*75%</f>
        <v>#REF!</v>
      </c>
      <c r="G314" s="98" t="e">
        <f>+'8_MP'!#REF!*25%+'8_MP'!#REF!*75%</f>
        <v>#REF!</v>
      </c>
      <c r="H314" s="98" t="e">
        <f>+'8_MP'!#REF!*25%+'8_MP'!#REF!*75%</f>
        <v>#REF!</v>
      </c>
      <c r="I314" s="98" t="e">
        <f t="shared" si="36"/>
        <v>#REF!</v>
      </c>
      <c r="J314" s="339"/>
      <c r="K314" s="98" t="e">
        <f>+'8_MP'!#REF!+('8_MP'!#REF!*75%)</f>
        <v>#REF!</v>
      </c>
      <c r="L314" s="98" t="e">
        <f>+'8_MP'!#REF!*25%+'8_MP'!#REF!*75%</f>
        <v>#REF!</v>
      </c>
      <c r="M314" s="98" t="e">
        <f>+'8_MP'!#REF!*25%+'8_MP'!#REF!*75%</f>
        <v>#REF!</v>
      </c>
      <c r="N314" s="98" t="e">
        <f>+'8_MP'!#REF!*25%+'8_MP'!#REF!*75%</f>
        <v>#REF!</v>
      </c>
      <c r="O314" s="98" t="e">
        <f>+'8_MP'!#REF!*25%+'8_MP'!#REF!*75%</f>
        <v>#REF!</v>
      </c>
      <c r="P314" s="98" t="e">
        <f>+'8_MP'!#REF!*25%+'8_MP'!#REF!</f>
        <v>#REF!</v>
      </c>
      <c r="Q314" s="98" t="e">
        <f t="shared" si="37"/>
        <v>#REF!</v>
      </c>
      <c r="R314" s="339" t="e">
        <f>+'8_MP'!#REF!-'9.1 PFM_APry'!Q314</f>
        <v>#REF!</v>
      </c>
      <c r="S314" s="98" t="e">
        <f t="shared" si="38"/>
        <v>#REF!</v>
      </c>
      <c r="T314" s="98" t="e">
        <f t="shared" si="39"/>
        <v>#REF!</v>
      </c>
      <c r="U314" s="98" t="e">
        <f t="shared" si="40"/>
        <v>#REF!</v>
      </c>
      <c r="V314" s="98" t="e">
        <f t="shared" si="41"/>
        <v>#REF!</v>
      </c>
      <c r="W314" s="98" t="e">
        <f t="shared" si="42"/>
        <v>#REF!</v>
      </c>
      <c r="X314" s="98" t="e">
        <f t="shared" si="43"/>
        <v>#REF!</v>
      </c>
      <c r="Y314" s="98" t="e">
        <f t="shared" si="44"/>
        <v>#REF!</v>
      </c>
      <c r="Z314" s="339" t="e">
        <f>+'8_MP'!#REF!-'9.1 PFM_APry'!Y314</f>
        <v>#REF!</v>
      </c>
    </row>
    <row r="315" spans="1:26" ht="14.25" customHeight="1" outlineLevel="1" x14ac:dyDescent="0.35">
      <c r="A315" s="89" t="e">
        <v>#VALUE!</v>
      </c>
      <c r="B315" s="91" t="e">
        <v>#VALUE!</v>
      </c>
      <c r="C315" s="98" t="e">
        <f>+'8_MP'!#REF!+('8_MP'!#REF!*75%)</f>
        <v>#REF!</v>
      </c>
      <c r="D315" s="98" t="e">
        <f>+'8_MP'!#REF!*25%+'8_MP'!#REF!*75%</f>
        <v>#REF!</v>
      </c>
      <c r="E315" s="98" t="e">
        <f>+('8_MP'!#REF!*25%)+('8_MP'!#REF!*75%)</f>
        <v>#REF!</v>
      </c>
      <c r="F315" s="98" t="e">
        <f>+'8_MP'!#REF!*25%+'8_MP'!#REF!*75%</f>
        <v>#REF!</v>
      </c>
      <c r="G315" s="98" t="e">
        <f>+'8_MP'!#REF!*25%+'8_MP'!#REF!*75%</f>
        <v>#REF!</v>
      </c>
      <c r="H315" s="98" t="e">
        <f>+'8_MP'!#REF!*25%+'8_MP'!#REF!*75%</f>
        <v>#REF!</v>
      </c>
      <c r="I315" s="98" t="e">
        <f t="shared" si="36"/>
        <v>#REF!</v>
      </c>
      <c r="J315" s="339"/>
      <c r="K315" s="98" t="e">
        <f>+'8_MP'!#REF!+('8_MP'!#REF!*75%)</f>
        <v>#REF!</v>
      </c>
      <c r="L315" s="98" t="e">
        <f>+'8_MP'!#REF!*25%+'8_MP'!#REF!*75%</f>
        <v>#REF!</v>
      </c>
      <c r="M315" s="98" t="e">
        <f>+'8_MP'!#REF!*25%+'8_MP'!#REF!*75%</f>
        <v>#REF!</v>
      </c>
      <c r="N315" s="98" t="e">
        <f>+'8_MP'!#REF!*25%+'8_MP'!#REF!*75%</f>
        <v>#REF!</v>
      </c>
      <c r="O315" s="98" t="e">
        <f>+'8_MP'!#REF!*25%+'8_MP'!#REF!*75%</f>
        <v>#REF!</v>
      </c>
      <c r="P315" s="98" t="e">
        <f>+'8_MP'!#REF!*25%+'8_MP'!#REF!</f>
        <v>#REF!</v>
      </c>
      <c r="Q315" s="98" t="e">
        <f t="shared" si="37"/>
        <v>#REF!</v>
      </c>
      <c r="R315" s="339" t="e">
        <f>+'8_MP'!#REF!-'9.1 PFM_APry'!Q315</f>
        <v>#REF!</v>
      </c>
      <c r="S315" s="98" t="e">
        <f t="shared" si="38"/>
        <v>#REF!</v>
      </c>
      <c r="T315" s="98" t="e">
        <f t="shared" si="39"/>
        <v>#REF!</v>
      </c>
      <c r="U315" s="98" t="e">
        <f t="shared" si="40"/>
        <v>#REF!</v>
      </c>
      <c r="V315" s="98" t="e">
        <f t="shared" si="41"/>
        <v>#REF!</v>
      </c>
      <c r="W315" s="98" t="e">
        <f t="shared" si="42"/>
        <v>#REF!</v>
      </c>
      <c r="X315" s="98" t="e">
        <f t="shared" si="43"/>
        <v>#REF!</v>
      </c>
      <c r="Y315" s="98" t="e">
        <f t="shared" si="44"/>
        <v>#REF!</v>
      </c>
      <c r="Z315" s="339" t="e">
        <f>+'8_MP'!#REF!-'9.1 PFM_APry'!Y315</f>
        <v>#REF!</v>
      </c>
    </row>
    <row r="316" spans="1:26" ht="14.25" customHeight="1" outlineLevel="1" x14ac:dyDescent="0.35">
      <c r="A316" s="326" t="e">
        <v>#VALUE!</v>
      </c>
      <c r="B316" s="327" t="e">
        <v>#VALUE!</v>
      </c>
      <c r="C316" s="328" t="e">
        <f>+'8_MP'!#REF!+('8_MP'!#REF!*75%)</f>
        <v>#REF!</v>
      </c>
      <c r="D316" s="328" t="e">
        <f>+'8_MP'!#REF!*25%+'8_MP'!#REF!*75%</f>
        <v>#REF!</v>
      </c>
      <c r="E316" s="328" t="e">
        <f>+('8_MP'!#REF!*25%)+('8_MP'!#REF!*75%)</f>
        <v>#REF!</v>
      </c>
      <c r="F316" s="328" t="e">
        <f>+'8_MP'!#REF!*25%+'8_MP'!#REF!*75%</f>
        <v>#REF!</v>
      </c>
      <c r="G316" s="328" t="e">
        <f>+'8_MP'!#REF!*25%+'8_MP'!#REF!*75%</f>
        <v>#REF!</v>
      </c>
      <c r="H316" s="328" t="e">
        <f>+'8_MP'!#REF!*25%+'8_MP'!#REF!*75%</f>
        <v>#REF!</v>
      </c>
      <c r="I316" s="328" t="e">
        <f t="shared" si="36"/>
        <v>#REF!</v>
      </c>
      <c r="J316" s="339"/>
      <c r="K316" s="328" t="e">
        <f>+'8_MP'!#REF!+('8_MP'!#REF!*75%)</f>
        <v>#REF!</v>
      </c>
      <c r="L316" s="328" t="e">
        <f>+'8_MP'!#REF!*25%+'8_MP'!#REF!*75%</f>
        <v>#REF!</v>
      </c>
      <c r="M316" s="328" t="e">
        <f>+'8_MP'!#REF!*25%+'8_MP'!#REF!*75%</f>
        <v>#REF!</v>
      </c>
      <c r="N316" s="328" t="e">
        <f>+'8_MP'!#REF!*25%+'8_MP'!#REF!*75%</f>
        <v>#REF!</v>
      </c>
      <c r="O316" s="328" t="e">
        <f>+'8_MP'!#REF!*25%+'8_MP'!#REF!*75%</f>
        <v>#REF!</v>
      </c>
      <c r="P316" s="328" t="e">
        <f>+'8_MP'!#REF!*25%+'8_MP'!#REF!</f>
        <v>#REF!</v>
      </c>
      <c r="Q316" s="328" t="e">
        <f t="shared" si="37"/>
        <v>#REF!</v>
      </c>
      <c r="R316" s="339" t="e">
        <f>+'8_MP'!#REF!-'9.1 PFM_APry'!Q316</f>
        <v>#REF!</v>
      </c>
      <c r="S316" s="328" t="e">
        <f t="shared" si="38"/>
        <v>#REF!</v>
      </c>
      <c r="T316" s="328" t="e">
        <f t="shared" si="39"/>
        <v>#REF!</v>
      </c>
      <c r="U316" s="328" t="e">
        <f t="shared" si="40"/>
        <v>#REF!</v>
      </c>
      <c r="V316" s="328" t="e">
        <f t="shared" si="41"/>
        <v>#REF!</v>
      </c>
      <c r="W316" s="328" t="e">
        <f t="shared" si="42"/>
        <v>#REF!</v>
      </c>
      <c r="X316" s="328" t="e">
        <f t="shared" si="43"/>
        <v>#REF!</v>
      </c>
      <c r="Y316" s="328" t="e">
        <f t="shared" si="44"/>
        <v>#REF!</v>
      </c>
      <c r="Z316" s="339" t="e">
        <f>+'8_MP'!#REF!-'9.1 PFM_APry'!Y316</f>
        <v>#REF!</v>
      </c>
    </row>
    <row r="317" spans="1:26" ht="14.25" customHeight="1" outlineLevel="1" x14ac:dyDescent="0.35">
      <c r="A317" s="322" t="e">
        <v>#VALUE!</v>
      </c>
      <c r="B317" s="323" t="e">
        <v>#VALUE!</v>
      </c>
      <c r="C317" s="324" t="e">
        <f>+'8_MP'!#REF!+('8_MP'!#REF!*75%)</f>
        <v>#REF!</v>
      </c>
      <c r="D317" s="324" t="e">
        <f>+'8_MP'!#REF!*25%+'8_MP'!#REF!*75%</f>
        <v>#REF!</v>
      </c>
      <c r="E317" s="324" t="e">
        <f>+('8_MP'!#REF!*25%)+('8_MP'!#REF!*75%)</f>
        <v>#REF!</v>
      </c>
      <c r="F317" s="324" t="e">
        <f>+'8_MP'!#REF!*25%+'8_MP'!#REF!*75%</f>
        <v>#REF!</v>
      </c>
      <c r="G317" s="324" t="e">
        <f>+'8_MP'!#REF!*25%+'8_MP'!#REF!*75%</f>
        <v>#REF!</v>
      </c>
      <c r="H317" s="324" t="e">
        <f>+'8_MP'!#REF!*25%+'8_MP'!#REF!*75%</f>
        <v>#REF!</v>
      </c>
      <c r="I317" s="324" t="e">
        <f t="shared" si="36"/>
        <v>#REF!</v>
      </c>
      <c r="J317" s="339"/>
      <c r="K317" s="324" t="e">
        <f>+'8_MP'!#REF!+('8_MP'!#REF!*75%)</f>
        <v>#REF!</v>
      </c>
      <c r="L317" s="324" t="e">
        <f>+'8_MP'!#REF!*25%+'8_MP'!#REF!*75%</f>
        <v>#REF!</v>
      </c>
      <c r="M317" s="324" t="e">
        <f>+'8_MP'!#REF!*25%+'8_MP'!#REF!*75%</f>
        <v>#REF!</v>
      </c>
      <c r="N317" s="324" t="e">
        <f>+'8_MP'!#REF!*25%+'8_MP'!#REF!*75%</f>
        <v>#REF!</v>
      </c>
      <c r="O317" s="324" t="e">
        <f>+'8_MP'!#REF!*25%+'8_MP'!#REF!*75%</f>
        <v>#REF!</v>
      </c>
      <c r="P317" s="324" t="e">
        <f>+'8_MP'!#REF!*25%+'8_MP'!#REF!</f>
        <v>#REF!</v>
      </c>
      <c r="Q317" s="324" t="e">
        <f t="shared" si="37"/>
        <v>#REF!</v>
      </c>
      <c r="R317" s="339" t="e">
        <f>+'8_MP'!#REF!-'9.1 PFM_APry'!Q317</f>
        <v>#REF!</v>
      </c>
      <c r="S317" s="324" t="e">
        <f t="shared" si="38"/>
        <v>#REF!</v>
      </c>
      <c r="T317" s="324" t="e">
        <f t="shared" si="39"/>
        <v>#REF!</v>
      </c>
      <c r="U317" s="324" t="e">
        <f t="shared" si="40"/>
        <v>#REF!</v>
      </c>
      <c r="V317" s="324" t="e">
        <f t="shared" si="41"/>
        <v>#REF!</v>
      </c>
      <c r="W317" s="324" t="e">
        <f t="shared" si="42"/>
        <v>#REF!</v>
      </c>
      <c r="X317" s="324" t="e">
        <f t="shared" si="43"/>
        <v>#REF!</v>
      </c>
      <c r="Y317" s="324" t="e">
        <f t="shared" si="44"/>
        <v>#REF!</v>
      </c>
      <c r="Z317" s="339" t="e">
        <f>+'8_MP'!#REF!-'9.1 PFM_APry'!Y317</f>
        <v>#REF!</v>
      </c>
    </row>
    <row r="318" spans="1:26" ht="14.25" customHeight="1" outlineLevel="1" x14ac:dyDescent="0.35">
      <c r="A318" s="89" t="e">
        <v>#VALUE!</v>
      </c>
      <c r="B318" s="91" t="e">
        <v>#VALUE!</v>
      </c>
      <c r="C318" s="98" t="e">
        <f>+'8_MP'!#REF!+('8_MP'!#REF!*75%)</f>
        <v>#REF!</v>
      </c>
      <c r="D318" s="98" t="e">
        <f>+'8_MP'!#REF!*25%+'8_MP'!#REF!*75%</f>
        <v>#REF!</v>
      </c>
      <c r="E318" s="98" t="e">
        <f>+('8_MP'!#REF!*25%)+('8_MP'!#REF!*75%)</f>
        <v>#REF!</v>
      </c>
      <c r="F318" s="98" t="e">
        <f>+'8_MP'!#REF!*25%+'8_MP'!#REF!*75%</f>
        <v>#REF!</v>
      </c>
      <c r="G318" s="98" t="e">
        <f>+'8_MP'!#REF!*25%+'8_MP'!#REF!*75%</f>
        <v>#REF!</v>
      </c>
      <c r="H318" s="98" t="e">
        <f>+'8_MP'!#REF!*25%+'8_MP'!#REF!*75%</f>
        <v>#REF!</v>
      </c>
      <c r="I318" s="98" t="e">
        <f t="shared" si="36"/>
        <v>#REF!</v>
      </c>
      <c r="J318" s="339"/>
      <c r="K318" s="98" t="e">
        <f>+'8_MP'!#REF!+('8_MP'!#REF!*75%)</f>
        <v>#REF!</v>
      </c>
      <c r="L318" s="98" t="e">
        <f>+'8_MP'!#REF!*25%+'8_MP'!#REF!*75%</f>
        <v>#REF!</v>
      </c>
      <c r="M318" s="98" t="e">
        <f>+'8_MP'!#REF!*25%+'8_MP'!#REF!*75%</f>
        <v>#REF!</v>
      </c>
      <c r="N318" s="98" t="e">
        <f>+'8_MP'!#REF!*25%+'8_MP'!#REF!*75%</f>
        <v>#REF!</v>
      </c>
      <c r="O318" s="98" t="e">
        <f>+'8_MP'!#REF!*25%+'8_MP'!#REF!*75%</f>
        <v>#REF!</v>
      </c>
      <c r="P318" s="98" t="e">
        <f>+'8_MP'!#REF!*25%+'8_MP'!#REF!</f>
        <v>#REF!</v>
      </c>
      <c r="Q318" s="98" t="e">
        <f t="shared" si="37"/>
        <v>#REF!</v>
      </c>
      <c r="R318" s="339" t="e">
        <f>+'8_MP'!#REF!-'9.1 PFM_APry'!Q318</f>
        <v>#REF!</v>
      </c>
      <c r="S318" s="98" t="e">
        <f t="shared" si="38"/>
        <v>#REF!</v>
      </c>
      <c r="T318" s="98" t="e">
        <f t="shared" si="39"/>
        <v>#REF!</v>
      </c>
      <c r="U318" s="98" t="e">
        <f t="shared" si="40"/>
        <v>#REF!</v>
      </c>
      <c r="V318" s="98" t="e">
        <f t="shared" si="41"/>
        <v>#REF!</v>
      </c>
      <c r="W318" s="98" t="e">
        <f t="shared" si="42"/>
        <v>#REF!</v>
      </c>
      <c r="X318" s="98" t="e">
        <f t="shared" si="43"/>
        <v>#REF!</v>
      </c>
      <c r="Y318" s="98" t="e">
        <f t="shared" si="44"/>
        <v>#REF!</v>
      </c>
      <c r="Z318" s="339" t="e">
        <f>+'8_MP'!#REF!-'9.1 PFM_APry'!Y318</f>
        <v>#REF!</v>
      </c>
    </row>
    <row r="319" spans="1:26" ht="14.25" customHeight="1" outlineLevel="1" x14ac:dyDescent="0.35">
      <c r="A319" s="89" t="e">
        <v>#VALUE!</v>
      </c>
      <c r="B319" s="91" t="e">
        <v>#VALUE!</v>
      </c>
      <c r="C319" s="98" t="e">
        <f>+'8_MP'!#REF!+('8_MP'!#REF!*75%)</f>
        <v>#REF!</v>
      </c>
      <c r="D319" s="98" t="e">
        <f>+'8_MP'!#REF!*25%+'8_MP'!#REF!*75%</f>
        <v>#REF!</v>
      </c>
      <c r="E319" s="98" t="e">
        <f>+('8_MP'!#REF!*25%)+('8_MP'!#REF!*75%)</f>
        <v>#REF!</v>
      </c>
      <c r="F319" s="98" t="e">
        <f>+'8_MP'!#REF!*25%+'8_MP'!#REF!*75%</f>
        <v>#REF!</v>
      </c>
      <c r="G319" s="98" t="e">
        <f>+'8_MP'!#REF!*25%+'8_MP'!#REF!*75%</f>
        <v>#REF!</v>
      </c>
      <c r="H319" s="98" t="e">
        <f>+'8_MP'!#REF!*25%+'8_MP'!#REF!*75%</f>
        <v>#REF!</v>
      </c>
      <c r="I319" s="98" t="e">
        <f t="shared" si="36"/>
        <v>#REF!</v>
      </c>
      <c r="J319" s="339"/>
      <c r="K319" s="98" t="e">
        <f>+'8_MP'!#REF!+('8_MP'!#REF!*75%)</f>
        <v>#REF!</v>
      </c>
      <c r="L319" s="98" t="e">
        <f>+'8_MP'!#REF!*25%+'8_MP'!#REF!*75%</f>
        <v>#REF!</v>
      </c>
      <c r="M319" s="98" t="e">
        <f>+'8_MP'!#REF!*25%+'8_MP'!#REF!*75%</f>
        <v>#REF!</v>
      </c>
      <c r="N319" s="98" t="e">
        <f>+'8_MP'!#REF!*25%+'8_MP'!#REF!*75%</f>
        <v>#REF!</v>
      </c>
      <c r="O319" s="98" t="e">
        <f>+'8_MP'!#REF!*25%+'8_MP'!#REF!*75%</f>
        <v>#REF!</v>
      </c>
      <c r="P319" s="98" t="e">
        <f>+'8_MP'!#REF!*25%+'8_MP'!#REF!</f>
        <v>#REF!</v>
      </c>
      <c r="Q319" s="98" t="e">
        <f t="shared" si="37"/>
        <v>#REF!</v>
      </c>
      <c r="R319" s="339" t="e">
        <f>+'8_MP'!#REF!-'9.1 PFM_APry'!Q319</f>
        <v>#REF!</v>
      </c>
      <c r="S319" s="98" t="e">
        <f t="shared" si="38"/>
        <v>#REF!</v>
      </c>
      <c r="T319" s="98" t="e">
        <f t="shared" si="39"/>
        <v>#REF!</v>
      </c>
      <c r="U319" s="98" t="e">
        <f t="shared" si="40"/>
        <v>#REF!</v>
      </c>
      <c r="V319" s="98" t="e">
        <f t="shared" si="41"/>
        <v>#REF!</v>
      </c>
      <c r="W319" s="98" t="e">
        <f t="shared" si="42"/>
        <v>#REF!</v>
      </c>
      <c r="X319" s="98" t="e">
        <f t="shared" si="43"/>
        <v>#REF!</v>
      </c>
      <c r="Y319" s="98" t="e">
        <f t="shared" si="44"/>
        <v>#REF!</v>
      </c>
      <c r="Z319" s="339" t="e">
        <f>+'8_MP'!#REF!-'9.1 PFM_APry'!Y319</f>
        <v>#REF!</v>
      </c>
    </row>
    <row r="320" spans="1:26" ht="14.25" customHeight="1" outlineLevel="1" x14ac:dyDescent="0.35">
      <c r="A320" s="89" t="e">
        <v>#VALUE!</v>
      </c>
      <c r="B320" s="91" t="e">
        <v>#VALUE!</v>
      </c>
      <c r="C320" s="98" t="e">
        <f>+'8_MP'!#REF!+('8_MP'!#REF!*75%)</f>
        <v>#REF!</v>
      </c>
      <c r="D320" s="98" t="e">
        <f>+'8_MP'!#REF!*25%+'8_MP'!#REF!*75%</f>
        <v>#REF!</v>
      </c>
      <c r="E320" s="98" t="e">
        <f>+('8_MP'!#REF!*25%)+('8_MP'!#REF!*75%)</f>
        <v>#REF!</v>
      </c>
      <c r="F320" s="98" t="e">
        <f>+'8_MP'!#REF!*25%+'8_MP'!#REF!*75%</f>
        <v>#REF!</v>
      </c>
      <c r="G320" s="98" t="e">
        <f>+'8_MP'!#REF!*25%+'8_MP'!#REF!*75%</f>
        <v>#REF!</v>
      </c>
      <c r="H320" s="98" t="e">
        <f>+'8_MP'!#REF!*25%+'8_MP'!#REF!*75%</f>
        <v>#REF!</v>
      </c>
      <c r="I320" s="98" t="e">
        <f t="shared" si="36"/>
        <v>#REF!</v>
      </c>
      <c r="J320" s="339"/>
      <c r="K320" s="98" t="e">
        <f>+'8_MP'!#REF!+('8_MP'!#REF!*75%)</f>
        <v>#REF!</v>
      </c>
      <c r="L320" s="98" t="e">
        <f>+'8_MP'!#REF!*25%+'8_MP'!#REF!*75%</f>
        <v>#REF!</v>
      </c>
      <c r="M320" s="98" t="e">
        <f>+'8_MP'!#REF!*25%+'8_MP'!#REF!*75%</f>
        <v>#REF!</v>
      </c>
      <c r="N320" s="98" t="e">
        <f>+'8_MP'!#REF!*25%+'8_MP'!#REF!*75%</f>
        <v>#REF!</v>
      </c>
      <c r="O320" s="98" t="e">
        <f>+'8_MP'!#REF!*25%+'8_MP'!#REF!*75%</f>
        <v>#REF!</v>
      </c>
      <c r="P320" s="98" t="e">
        <f>+'8_MP'!#REF!*25%+'8_MP'!#REF!</f>
        <v>#REF!</v>
      </c>
      <c r="Q320" s="98" t="e">
        <f t="shared" si="37"/>
        <v>#REF!</v>
      </c>
      <c r="R320" s="339" t="e">
        <f>+'8_MP'!#REF!-'9.1 PFM_APry'!Q320</f>
        <v>#REF!</v>
      </c>
      <c r="S320" s="98" t="e">
        <f t="shared" si="38"/>
        <v>#REF!</v>
      </c>
      <c r="T320" s="98" t="e">
        <f t="shared" si="39"/>
        <v>#REF!</v>
      </c>
      <c r="U320" s="98" t="e">
        <f t="shared" si="40"/>
        <v>#REF!</v>
      </c>
      <c r="V320" s="98" t="e">
        <f t="shared" si="41"/>
        <v>#REF!</v>
      </c>
      <c r="W320" s="98" t="e">
        <f t="shared" si="42"/>
        <v>#REF!</v>
      </c>
      <c r="X320" s="98" t="e">
        <f t="shared" si="43"/>
        <v>#REF!</v>
      </c>
      <c r="Y320" s="98" t="e">
        <f t="shared" si="44"/>
        <v>#REF!</v>
      </c>
      <c r="Z320" s="339" t="e">
        <f>+'8_MP'!#REF!-'9.1 PFM_APry'!Y320</f>
        <v>#REF!</v>
      </c>
    </row>
    <row r="321" spans="1:26" ht="14.25" customHeight="1" outlineLevel="1" x14ac:dyDescent="0.35">
      <c r="A321" s="89" t="e">
        <v>#VALUE!</v>
      </c>
      <c r="B321" s="91" t="e">
        <v>#VALUE!</v>
      </c>
      <c r="C321" s="98" t="e">
        <f>+'8_MP'!#REF!+('8_MP'!#REF!*75%)</f>
        <v>#REF!</v>
      </c>
      <c r="D321" s="98" t="e">
        <f>+'8_MP'!#REF!*25%+'8_MP'!#REF!*75%</f>
        <v>#REF!</v>
      </c>
      <c r="E321" s="98" t="e">
        <f>+('8_MP'!#REF!*25%)+('8_MP'!#REF!*75%)</f>
        <v>#REF!</v>
      </c>
      <c r="F321" s="98" t="e">
        <f>+'8_MP'!#REF!*25%+'8_MP'!#REF!*75%</f>
        <v>#REF!</v>
      </c>
      <c r="G321" s="98" t="e">
        <f>+'8_MP'!#REF!*25%+'8_MP'!#REF!*75%</f>
        <v>#REF!</v>
      </c>
      <c r="H321" s="98" t="e">
        <f>+'8_MP'!#REF!*25%+'8_MP'!#REF!*75%</f>
        <v>#REF!</v>
      </c>
      <c r="I321" s="98" t="e">
        <f t="shared" si="36"/>
        <v>#REF!</v>
      </c>
      <c r="J321" s="339"/>
      <c r="K321" s="98" t="e">
        <f>+'8_MP'!#REF!+('8_MP'!#REF!*75%)</f>
        <v>#REF!</v>
      </c>
      <c r="L321" s="98" t="e">
        <f>+'8_MP'!#REF!*25%+'8_MP'!#REF!*75%</f>
        <v>#REF!</v>
      </c>
      <c r="M321" s="98" t="e">
        <f>+'8_MP'!#REF!*25%+'8_MP'!#REF!*75%</f>
        <v>#REF!</v>
      </c>
      <c r="N321" s="98" t="e">
        <f>+'8_MP'!#REF!*25%+'8_MP'!#REF!*75%</f>
        <v>#REF!</v>
      </c>
      <c r="O321" s="98" t="e">
        <f>+'8_MP'!#REF!*25%+'8_MP'!#REF!*75%</f>
        <v>#REF!</v>
      </c>
      <c r="P321" s="98" t="e">
        <f>+'8_MP'!#REF!*25%+'8_MP'!#REF!</f>
        <v>#REF!</v>
      </c>
      <c r="Q321" s="98" t="e">
        <f t="shared" si="37"/>
        <v>#REF!</v>
      </c>
      <c r="R321" s="339" t="e">
        <f>+'8_MP'!#REF!-'9.1 PFM_APry'!Q321</f>
        <v>#REF!</v>
      </c>
      <c r="S321" s="98" t="e">
        <f t="shared" si="38"/>
        <v>#REF!</v>
      </c>
      <c r="T321" s="98" t="e">
        <f t="shared" si="39"/>
        <v>#REF!</v>
      </c>
      <c r="U321" s="98" t="e">
        <f t="shared" si="40"/>
        <v>#REF!</v>
      </c>
      <c r="V321" s="98" t="e">
        <f t="shared" si="41"/>
        <v>#REF!</v>
      </c>
      <c r="W321" s="98" t="e">
        <f t="shared" si="42"/>
        <v>#REF!</v>
      </c>
      <c r="X321" s="98" t="e">
        <f t="shared" si="43"/>
        <v>#REF!</v>
      </c>
      <c r="Y321" s="98" t="e">
        <f t="shared" si="44"/>
        <v>#REF!</v>
      </c>
      <c r="Z321" s="339" t="e">
        <f>+'8_MP'!#REF!-'9.1 PFM_APry'!Y321</f>
        <v>#REF!</v>
      </c>
    </row>
    <row r="322" spans="1:26" ht="14.25" customHeight="1" outlineLevel="1" x14ac:dyDescent="0.35">
      <c r="A322" s="89" t="e">
        <v>#VALUE!</v>
      </c>
      <c r="B322" s="91" t="e">
        <v>#VALUE!</v>
      </c>
      <c r="C322" s="98" t="e">
        <f>+'8_MP'!#REF!+('8_MP'!#REF!*75%)</f>
        <v>#REF!</v>
      </c>
      <c r="D322" s="98" t="e">
        <f>+'8_MP'!#REF!*25%+'8_MP'!#REF!*75%</f>
        <v>#REF!</v>
      </c>
      <c r="E322" s="98" t="e">
        <f>+('8_MP'!#REF!*25%)+('8_MP'!#REF!*75%)</f>
        <v>#REF!</v>
      </c>
      <c r="F322" s="98" t="e">
        <f>+'8_MP'!#REF!*25%+'8_MP'!#REF!*75%</f>
        <v>#REF!</v>
      </c>
      <c r="G322" s="98" t="e">
        <f>+'8_MP'!#REF!*25%+'8_MP'!#REF!*75%</f>
        <v>#REF!</v>
      </c>
      <c r="H322" s="98" t="e">
        <f>+'8_MP'!#REF!*25%+'8_MP'!#REF!*75%</f>
        <v>#REF!</v>
      </c>
      <c r="I322" s="98" t="e">
        <f t="shared" si="36"/>
        <v>#REF!</v>
      </c>
      <c r="J322" s="339"/>
      <c r="K322" s="98" t="e">
        <f>+'8_MP'!#REF!+('8_MP'!#REF!*75%)</f>
        <v>#REF!</v>
      </c>
      <c r="L322" s="98" t="e">
        <f>+'8_MP'!#REF!*25%+'8_MP'!#REF!*75%</f>
        <v>#REF!</v>
      </c>
      <c r="M322" s="98" t="e">
        <f>+'8_MP'!#REF!*25%+'8_MP'!#REF!*75%</f>
        <v>#REF!</v>
      </c>
      <c r="N322" s="98" t="e">
        <f>+'8_MP'!#REF!*25%+'8_MP'!#REF!*75%</f>
        <v>#REF!</v>
      </c>
      <c r="O322" s="98" t="e">
        <f>+'8_MP'!#REF!*25%+'8_MP'!#REF!*75%</f>
        <v>#REF!</v>
      </c>
      <c r="P322" s="98" t="e">
        <f>+'8_MP'!#REF!*25%+'8_MP'!#REF!</f>
        <v>#REF!</v>
      </c>
      <c r="Q322" s="98" t="e">
        <f t="shared" si="37"/>
        <v>#REF!</v>
      </c>
      <c r="R322" s="339" t="e">
        <f>+'8_MP'!#REF!-'9.1 PFM_APry'!Q322</f>
        <v>#REF!</v>
      </c>
      <c r="S322" s="98" t="e">
        <f t="shared" si="38"/>
        <v>#REF!</v>
      </c>
      <c r="T322" s="98" t="e">
        <f t="shared" si="39"/>
        <v>#REF!</v>
      </c>
      <c r="U322" s="98" t="e">
        <f t="shared" si="40"/>
        <v>#REF!</v>
      </c>
      <c r="V322" s="98" t="e">
        <f t="shared" si="41"/>
        <v>#REF!</v>
      </c>
      <c r="W322" s="98" t="e">
        <f t="shared" si="42"/>
        <v>#REF!</v>
      </c>
      <c r="X322" s="98" t="e">
        <f t="shared" si="43"/>
        <v>#REF!</v>
      </c>
      <c r="Y322" s="98" t="e">
        <f t="shared" si="44"/>
        <v>#REF!</v>
      </c>
      <c r="Z322" s="339" t="e">
        <f>+'8_MP'!#REF!-'9.1 PFM_APry'!Y322</f>
        <v>#REF!</v>
      </c>
    </row>
    <row r="323" spans="1:26" ht="14.25" customHeight="1" outlineLevel="1" x14ac:dyDescent="0.35">
      <c r="A323" s="89" t="e">
        <v>#VALUE!</v>
      </c>
      <c r="B323" s="91" t="e">
        <v>#VALUE!</v>
      </c>
      <c r="C323" s="98" t="e">
        <f>+'8_MP'!#REF!+('8_MP'!#REF!*75%)</f>
        <v>#REF!</v>
      </c>
      <c r="D323" s="98" t="e">
        <f>+'8_MP'!#REF!*25%+'8_MP'!#REF!*75%</f>
        <v>#REF!</v>
      </c>
      <c r="E323" s="98" t="e">
        <f>+('8_MP'!#REF!*25%)+('8_MP'!#REF!*75%)</f>
        <v>#REF!</v>
      </c>
      <c r="F323" s="98" t="e">
        <f>+'8_MP'!#REF!*25%+'8_MP'!#REF!*75%</f>
        <v>#REF!</v>
      </c>
      <c r="G323" s="98" t="e">
        <f>+'8_MP'!#REF!*25%+'8_MP'!#REF!*75%</f>
        <v>#REF!</v>
      </c>
      <c r="H323" s="98" t="e">
        <f>+'8_MP'!#REF!*25%+'8_MP'!#REF!*75%</f>
        <v>#REF!</v>
      </c>
      <c r="I323" s="98" t="e">
        <f t="shared" si="36"/>
        <v>#REF!</v>
      </c>
      <c r="J323" s="339"/>
      <c r="K323" s="98" t="e">
        <f>+'8_MP'!#REF!+('8_MP'!#REF!*75%)</f>
        <v>#REF!</v>
      </c>
      <c r="L323" s="98" t="e">
        <f>+'8_MP'!#REF!*25%+'8_MP'!#REF!*75%</f>
        <v>#REF!</v>
      </c>
      <c r="M323" s="98" t="e">
        <f>+'8_MP'!#REF!*25%+'8_MP'!#REF!*75%</f>
        <v>#REF!</v>
      </c>
      <c r="N323" s="98" t="e">
        <f>+'8_MP'!#REF!*25%+'8_MP'!#REF!*75%</f>
        <v>#REF!</v>
      </c>
      <c r="O323" s="98" t="e">
        <f>+'8_MP'!#REF!*25%+'8_MP'!#REF!*75%</f>
        <v>#REF!</v>
      </c>
      <c r="P323" s="98" t="e">
        <f>+'8_MP'!#REF!*25%+'8_MP'!#REF!</f>
        <v>#REF!</v>
      </c>
      <c r="Q323" s="98" t="e">
        <f t="shared" si="37"/>
        <v>#REF!</v>
      </c>
      <c r="R323" s="339" t="e">
        <f>+'8_MP'!#REF!-'9.1 PFM_APry'!Q323</f>
        <v>#REF!</v>
      </c>
      <c r="S323" s="98" t="e">
        <f t="shared" si="38"/>
        <v>#REF!</v>
      </c>
      <c r="T323" s="98" t="e">
        <f t="shared" si="39"/>
        <v>#REF!</v>
      </c>
      <c r="U323" s="98" t="e">
        <f t="shared" si="40"/>
        <v>#REF!</v>
      </c>
      <c r="V323" s="98" t="e">
        <f t="shared" si="41"/>
        <v>#REF!</v>
      </c>
      <c r="W323" s="98" t="e">
        <f t="shared" si="42"/>
        <v>#REF!</v>
      </c>
      <c r="X323" s="98" t="e">
        <f t="shared" si="43"/>
        <v>#REF!</v>
      </c>
      <c r="Y323" s="98" t="e">
        <f t="shared" si="44"/>
        <v>#REF!</v>
      </c>
      <c r="Z323" s="339" t="e">
        <f>+'8_MP'!#REF!-'9.1 PFM_APry'!Y323</f>
        <v>#REF!</v>
      </c>
    </row>
    <row r="324" spans="1:26" ht="14.25" customHeight="1" outlineLevel="1" x14ac:dyDescent="0.35">
      <c r="A324" s="322" t="e">
        <v>#VALUE!</v>
      </c>
      <c r="B324" s="323" t="e">
        <v>#VALUE!</v>
      </c>
      <c r="C324" s="324" t="e">
        <f>+'8_MP'!#REF!+('8_MP'!#REF!*75%)</f>
        <v>#REF!</v>
      </c>
      <c r="D324" s="324" t="e">
        <f>+'8_MP'!#REF!*25%+'8_MP'!#REF!*75%</f>
        <v>#REF!</v>
      </c>
      <c r="E324" s="324" t="e">
        <f>+('8_MP'!#REF!*25%)+('8_MP'!#REF!*75%)</f>
        <v>#REF!</v>
      </c>
      <c r="F324" s="324" t="e">
        <f>+'8_MP'!#REF!*25%+'8_MP'!#REF!*75%</f>
        <v>#REF!</v>
      </c>
      <c r="G324" s="324" t="e">
        <f>+'8_MP'!#REF!*25%+'8_MP'!#REF!*75%</f>
        <v>#REF!</v>
      </c>
      <c r="H324" s="324" t="e">
        <f>+'8_MP'!#REF!*25%+'8_MP'!#REF!*75%</f>
        <v>#REF!</v>
      </c>
      <c r="I324" s="324" t="e">
        <f t="shared" si="36"/>
        <v>#REF!</v>
      </c>
      <c r="J324" s="339"/>
      <c r="K324" s="324" t="e">
        <f>+'8_MP'!#REF!+('8_MP'!#REF!*75%)</f>
        <v>#REF!</v>
      </c>
      <c r="L324" s="324" t="e">
        <f>+'8_MP'!#REF!*25%+'8_MP'!#REF!*75%</f>
        <v>#REF!</v>
      </c>
      <c r="M324" s="324" t="e">
        <f>+'8_MP'!#REF!*25%+'8_MP'!#REF!*75%</f>
        <v>#REF!</v>
      </c>
      <c r="N324" s="324" t="e">
        <f>+'8_MP'!#REF!*25%+'8_MP'!#REF!*75%</f>
        <v>#REF!</v>
      </c>
      <c r="O324" s="324" t="e">
        <f>+'8_MP'!#REF!*25%+'8_MP'!#REF!*75%</f>
        <v>#REF!</v>
      </c>
      <c r="P324" s="324" t="e">
        <f>+'8_MP'!#REF!*25%+'8_MP'!#REF!</f>
        <v>#REF!</v>
      </c>
      <c r="Q324" s="324" t="e">
        <f t="shared" si="37"/>
        <v>#REF!</v>
      </c>
      <c r="R324" s="339" t="e">
        <f>+'8_MP'!#REF!-'9.1 PFM_APry'!Q324</f>
        <v>#REF!</v>
      </c>
      <c r="S324" s="324" t="e">
        <f t="shared" si="38"/>
        <v>#REF!</v>
      </c>
      <c r="T324" s="324" t="e">
        <f t="shared" si="39"/>
        <v>#REF!</v>
      </c>
      <c r="U324" s="324" t="e">
        <f t="shared" si="40"/>
        <v>#REF!</v>
      </c>
      <c r="V324" s="324" t="e">
        <f t="shared" si="41"/>
        <v>#REF!</v>
      </c>
      <c r="W324" s="324" t="e">
        <f t="shared" si="42"/>
        <v>#REF!</v>
      </c>
      <c r="X324" s="324" t="e">
        <f t="shared" si="43"/>
        <v>#REF!</v>
      </c>
      <c r="Y324" s="324" t="e">
        <f t="shared" si="44"/>
        <v>#REF!</v>
      </c>
      <c r="Z324" s="339" t="e">
        <f>+'8_MP'!#REF!-'9.1 PFM_APry'!Y324</f>
        <v>#REF!</v>
      </c>
    </row>
    <row r="325" spans="1:26" ht="14.25" customHeight="1" outlineLevel="1" x14ac:dyDescent="0.35">
      <c r="A325" s="89" t="e">
        <v>#VALUE!</v>
      </c>
      <c r="B325" s="91" t="e">
        <v>#VALUE!</v>
      </c>
      <c r="C325" s="98" t="e">
        <f>+'8_MP'!#REF!+('8_MP'!#REF!*75%)</f>
        <v>#REF!</v>
      </c>
      <c r="D325" s="98" t="e">
        <f>+'8_MP'!#REF!*25%+'8_MP'!#REF!*75%</f>
        <v>#REF!</v>
      </c>
      <c r="E325" s="98" t="e">
        <f>+('8_MP'!#REF!*25%)+('8_MP'!#REF!*75%)</f>
        <v>#REF!</v>
      </c>
      <c r="F325" s="98" t="e">
        <f>+'8_MP'!#REF!*25%+'8_MP'!#REF!*75%</f>
        <v>#REF!</v>
      </c>
      <c r="G325" s="98" t="e">
        <f>+'8_MP'!#REF!*25%+'8_MP'!#REF!*75%</f>
        <v>#REF!</v>
      </c>
      <c r="H325" s="98" t="e">
        <f>+'8_MP'!#REF!*25%+'8_MP'!#REF!*75%</f>
        <v>#REF!</v>
      </c>
      <c r="I325" s="98" t="e">
        <f t="shared" ref="I325:I376" si="45">+C325+D325+E325+F325+G325+H325</f>
        <v>#REF!</v>
      </c>
      <c r="J325" s="339"/>
      <c r="K325" s="98" t="e">
        <f>+'8_MP'!#REF!+('8_MP'!#REF!*75%)</f>
        <v>#REF!</v>
      </c>
      <c r="L325" s="98" t="e">
        <f>+'8_MP'!#REF!*25%+'8_MP'!#REF!*75%</f>
        <v>#REF!</v>
      </c>
      <c r="M325" s="98" t="e">
        <f>+'8_MP'!#REF!*25%+'8_MP'!#REF!*75%</f>
        <v>#REF!</v>
      </c>
      <c r="N325" s="98" t="e">
        <f>+'8_MP'!#REF!*25%+'8_MP'!#REF!*75%</f>
        <v>#REF!</v>
      </c>
      <c r="O325" s="98" t="e">
        <f>+'8_MP'!#REF!*25%+'8_MP'!#REF!*75%</f>
        <v>#REF!</v>
      </c>
      <c r="P325" s="98" t="e">
        <f>+'8_MP'!#REF!*25%+'8_MP'!#REF!</f>
        <v>#REF!</v>
      </c>
      <c r="Q325" s="98" t="e">
        <f t="shared" ref="Q325:Q376" si="46">+K325+L325+M325+N325+O325+P325</f>
        <v>#REF!</v>
      </c>
      <c r="R325" s="339" t="e">
        <f>+'8_MP'!#REF!-'9.1 PFM_APry'!Q325</f>
        <v>#REF!</v>
      </c>
      <c r="S325" s="98" t="e">
        <f t="shared" ref="S325:S376" si="47">+C325+K325</f>
        <v>#REF!</v>
      </c>
      <c r="T325" s="98" t="e">
        <f t="shared" ref="T325:T376" si="48">+D325+L325</f>
        <v>#REF!</v>
      </c>
      <c r="U325" s="98" t="e">
        <f t="shared" ref="U325:U376" si="49">+E325+M325</f>
        <v>#REF!</v>
      </c>
      <c r="V325" s="98" t="e">
        <f t="shared" ref="V325:V376" si="50">+F325+N325</f>
        <v>#REF!</v>
      </c>
      <c r="W325" s="98" t="e">
        <f t="shared" ref="W325:W376" si="51">+G325+O325</f>
        <v>#REF!</v>
      </c>
      <c r="X325" s="98" t="e">
        <f t="shared" ref="X325:X376" si="52">+H325+P325</f>
        <v>#REF!</v>
      </c>
      <c r="Y325" s="98" t="e">
        <f t="shared" ref="Y325:Y376" si="53">+I325+Q325</f>
        <v>#REF!</v>
      </c>
      <c r="Z325" s="339" t="e">
        <f>+'8_MP'!#REF!-'9.1 PFM_APry'!Y325</f>
        <v>#REF!</v>
      </c>
    </row>
    <row r="326" spans="1:26" ht="14.25" customHeight="1" outlineLevel="1" x14ac:dyDescent="0.35">
      <c r="A326" s="89" t="e">
        <v>#VALUE!</v>
      </c>
      <c r="B326" s="91" t="e">
        <v>#VALUE!</v>
      </c>
      <c r="C326" s="98" t="e">
        <f>+'8_MP'!#REF!+('8_MP'!#REF!*75%)</f>
        <v>#REF!</v>
      </c>
      <c r="D326" s="98" t="e">
        <f>+'8_MP'!#REF!*25%+'8_MP'!#REF!*75%</f>
        <v>#REF!</v>
      </c>
      <c r="E326" s="98" t="e">
        <f>+('8_MP'!#REF!*25%)+('8_MP'!#REF!*75%)</f>
        <v>#REF!</v>
      </c>
      <c r="F326" s="98" t="e">
        <f>+'8_MP'!#REF!*25%+'8_MP'!#REF!*75%</f>
        <v>#REF!</v>
      </c>
      <c r="G326" s="98" t="e">
        <f>+'8_MP'!#REF!*25%+'8_MP'!#REF!*75%</f>
        <v>#REF!</v>
      </c>
      <c r="H326" s="98" t="e">
        <f>+'8_MP'!#REF!*25%+'8_MP'!#REF!*75%</f>
        <v>#REF!</v>
      </c>
      <c r="I326" s="98" t="e">
        <f t="shared" si="45"/>
        <v>#REF!</v>
      </c>
      <c r="J326" s="339"/>
      <c r="K326" s="98" t="e">
        <f>+'8_MP'!#REF!+('8_MP'!#REF!*75%)</f>
        <v>#REF!</v>
      </c>
      <c r="L326" s="98" t="e">
        <f>+'8_MP'!#REF!*25%+'8_MP'!#REF!*75%</f>
        <v>#REF!</v>
      </c>
      <c r="M326" s="98" t="e">
        <f>+'8_MP'!#REF!*25%+'8_MP'!#REF!*75%</f>
        <v>#REF!</v>
      </c>
      <c r="N326" s="98" t="e">
        <f>+'8_MP'!#REF!*25%+'8_MP'!#REF!*75%</f>
        <v>#REF!</v>
      </c>
      <c r="O326" s="98" t="e">
        <f>+'8_MP'!#REF!*25%+'8_MP'!#REF!*75%</f>
        <v>#REF!</v>
      </c>
      <c r="P326" s="98" t="e">
        <f>+'8_MP'!#REF!*25%+'8_MP'!#REF!</f>
        <v>#REF!</v>
      </c>
      <c r="Q326" s="98" t="e">
        <f t="shared" si="46"/>
        <v>#REF!</v>
      </c>
      <c r="R326" s="339" t="e">
        <f>+'8_MP'!#REF!-'9.1 PFM_APry'!Q326</f>
        <v>#REF!</v>
      </c>
      <c r="S326" s="98" t="e">
        <f t="shared" si="47"/>
        <v>#REF!</v>
      </c>
      <c r="T326" s="98" t="e">
        <f t="shared" si="48"/>
        <v>#REF!</v>
      </c>
      <c r="U326" s="98" t="e">
        <f t="shared" si="49"/>
        <v>#REF!</v>
      </c>
      <c r="V326" s="98" t="e">
        <f t="shared" si="50"/>
        <v>#REF!</v>
      </c>
      <c r="W326" s="98" t="e">
        <f t="shared" si="51"/>
        <v>#REF!</v>
      </c>
      <c r="X326" s="98" t="e">
        <f t="shared" si="52"/>
        <v>#REF!</v>
      </c>
      <c r="Y326" s="98" t="e">
        <f t="shared" si="53"/>
        <v>#REF!</v>
      </c>
      <c r="Z326" s="339" t="e">
        <f>+'8_MP'!#REF!-'9.1 PFM_APry'!Y326</f>
        <v>#REF!</v>
      </c>
    </row>
    <row r="327" spans="1:26" ht="14.25" customHeight="1" outlineLevel="1" x14ac:dyDescent="0.35">
      <c r="A327" s="326" t="e">
        <v>#VALUE!</v>
      </c>
      <c r="B327" s="327" t="e">
        <v>#VALUE!</v>
      </c>
      <c r="C327" s="328" t="e">
        <f>+'8_MP'!#REF!+('8_MP'!#REF!*75%)</f>
        <v>#REF!</v>
      </c>
      <c r="D327" s="328" t="e">
        <f>+'8_MP'!#REF!*25%+'8_MP'!#REF!*75%</f>
        <v>#REF!</v>
      </c>
      <c r="E327" s="328" t="e">
        <f>+('8_MP'!#REF!*25%)+('8_MP'!#REF!*75%)</f>
        <v>#REF!</v>
      </c>
      <c r="F327" s="328" t="e">
        <f>+'8_MP'!#REF!*25%+'8_MP'!#REF!*75%</f>
        <v>#REF!</v>
      </c>
      <c r="G327" s="328" t="e">
        <f>+'8_MP'!#REF!*25%+'8_MP'!#REF!*75%</f>
        <v>#REF!</v>
      </c>
      <c r="H327" s="328" t="e">
        <f>+'8_MP'!#REF!*25%+'8_MP'!#REF!*75%</f>
        <v>#REF!</v>
      </c>
      <c r="I327" s="328" t="e">
        <f t="shared" si="45"/>
        <v>#REF!</v>
      </c>
      <c r="J327" s="339"/>
      <c r="K327" s="328" t="e">
        <f>+'8_MP'!#REF!+('8_MP'!#REF!*75%)</f>
        <v>#REF!</v>
      </c>
      <c r="L327" s="328" t="e">
        <f>+'8_MP'!#REF!*25%+'8_MP'!#REF!*75%</f>
        <v>#REF!</v>
      </c>
      <c r="M327" s="328" t="e">
        <f>+'8_MP'!#REF!*25%+'8_MP'!#REF!*75%</f>
        <v>#REF!</v>
      </c>
      <c r="N327" s="328" t="e">
        <f>+'8_MP'!#REF!*25%+'8_MP'!#REF!*75%</f>
        <v>#REF!</v>
      </c>
      <c r="O327" s="328" t="e">
        <f>+'8_MP'!#REF!*25%+'8_MP'!#REF!*75%</f>
        <v>#REF!</v>
      </c>
      <c r="P327" s="328" t="e">
        <f>+'8_MP'!#REF!*25%+'8_MP'!#REF!</f>
        <v>#REF!</v>
      </c>
      <c r="Q327" s="328" t="e">
        <f t="shared" si="46"/>
        <v>#REF!</v>
      </c>
      <c r="R327" s="339" t="e">
        <f>+'8_MP'!#REF!-'9.1 PFM_APry'!Q327</f>
        <v>#REF!</v>
      </c>
      <c r="S327" s="328" t="e">
        <f t="shared" si="47"/>
        <v>#REF!</v>
      </c>
      <c r="T327" s="328" t="e">
        <f t="shared" si="48"/>
        <v>#REF!</v>
      </c>
      <c r="U327" s="328" t="e">
        <f t="shared" si="49"/>
        <v>#REF!</v>
      </c>
      <c r="V327" s="328" t="e">
        <f t="shared" si="50"/>
        <v>#REF!</v>
      </c>
      <c r="W327" s="328" t="e">
        <f t="shared" si="51"/>
        <v>#REF!</v>
      </c>
      <c r="X327" s="328" t="e">
        <f t="shared" si="52"/>
        <v>#REF!</v>
      </c>
      <c r="Y327" s="328" t="e">
        <f t="shared" si="53"/>
        <v>#REF!</v>
      </c>
      <c r="Z327" s="339" t="e">
        <f>+'8_MP'!#REF!-'9.1 PFM_APry'!Y327</f>
        <v>#REF!</v>
      </c>
    </row>
    <row r="328" spans="1:26" ht="14.25" customHeight="1" outlineLevel="1" x14ac:dyDescent="0.35">
      <c r="A328" s="322" t="e">
        <v>#VALUE!</v>
      </c>
      <c r="B328" s="323" t="e">
        <v>#VALUE!</v>
      </c>
      <c r="C328" s="324" t="e">
        <f>+'8_MP'!#REF!+('8_MP'!#REF!*75%)</f>
        <v>#REF!</v>
      </c>
      <c r="D328" s="324" t="e">
        <f>+'8_MP'!#REF!*25%+'8_MP'!#REF!*75%</f>
        <v>#REF!</v>
      </c>
      <c r="E328" s="324" t="e">
        <f>+('8_MP'!#REF!*25%)+('8_MP'!#REF!*75%)</f>
        <v>#REF!</v>
      </c>
      <c r="F328" s="324" t="e">
        <f>+'8_MP'!#REF!*25%+'8_MP'!#REF!*75%</f>
        <v>#REF!</v>
      </c>
      <c r="G328" s="324" t="e">
        <f>+'8_MP'!#REF!*25%+'8_MP'!#REF!*75%</f>
        <v>#REF!</v>
      </c>
      <c r="H328" s="324" t="e">
        <f>+'8_MP'!#REF!*25%+'8_MP'!#REF!*75%</f>
        <v>#REF!</v>
      </c>
      <c r="I328" s="324" t="e">
        <f t="shared" si="45"/>
        <v>#REF!</v>
      </c>
      <c r="J328" s="339"/>
      <c r="K328" s="324" t="e">
        <f>+'8_MP'!#REF!+('8_MP'!#REF!*75%)</f>
        <v>#REF!</v>
      </c>
      <c r="L328" s="324" t="e">
        <f>+'8_MP'!#REF!*25%+'8_MP'!#REF!*75%</f>
        <v>#REF!</v>
      </c>
      <c r="M328" s="324" t="e">
        <f>+'8_MP'!#REF!*25%+'8_MP'!#REF!*75%</f>
        <v>#REF!</v>
      </c>
      <c r="N328" s="324" t="e">
        <f>+'8_MP'!#REF!*25%+'8_MP'!#REF!*75%</f>
        <v>#REF!</v>
      </c>
      <c r="O328" s="324" t="e">
        <f>+'8_MP'!#REF!*25%+'8_MP'!#REF!*75%</f>
        <v>#REF!</v>
      </c>
      <c r="P328" s="324" t="e">
        <f>+'8_MP'!#REF!*25%+'8_MP'!#REF!</f>
        <v>#REF!</v>
      </c>
      <c r="Q328" s="324" t="e">
        <f t="shared" si="46"/>
        <v>#REF!</v>
      </c>
      <c r="R328" s="339" t="e">
        <f>+'8_MP'!#REF!-'9.1 PFM_APry'!Q328</f>
        <v>#REF!</v>
      </c>
      <c r="S328" s="324" t="e">
        <f t="shared" si="47"/>
        <v>#REF!</v>
      </c>
      <c r="T328" s="324" t="e">
        <f t="shared" si="48"/>
        <v>#REF!</v>
      </c>
      <c r="U328" s="324" t="e">
        <f t="shared" si="49"/>
        <v>#REF!</v>
      </c>
      <c r="V328" s="324" t="e">
        <f t="shared" si="50"/>
        <v>#REF!</v>
      </c>
      <c r="W328" s="324" t="e">
        <f t="shared" si="51"/>
        <v>#REF!</v>
      </c>
      <c r="X328" s="324" t="e">
        <f t="shared" si="52"/>
        <v>#REF!</v>
      </c>
      <c r="Y328" s="324" t="e">
        <f t="shared" si="53"/>
        <v>#REF!</v>
      </c>
      <c r="Z328" s="339" t="e">
        <f>+'8_MP'!#REF!-'9.1 PFM_APry'!Y328</f>
        <v>#REF!</v>
      </c>
    </row>
    <row r="329" spans="1:26" ht="14.25" customHeight="1" outlineLevel="1" x14ac:dyDescent="0.35">
      <c r="A329" s="89" t="e">
        <v>#VALUE!</v>
      </c>
      <c r="B329" s="91" t="e">
        <v>#VALUE!</v>
      </c>
      <c r="C329" s="98" t="e">
        <f>+'8_MP'!#REF!+('8_MP'!#REF!*75%)</f>
        <v>#REF!</v>
      </c>
      <c r="D329" s="98" t="e">
        <f>+'8_MP'!#REF!*25%+'8_MP'!#REF!*75%</f>
        <v>#REF!</v>
      </c>
      <c r="E329" s="98" t="e">
        <f>+('8_MP'!#REF!*25%)+('8_MP'!#REF!*75%)</f>
        <v>#REF!</v>
      </c>
      <c r="F329" s="98" t="e">
        <f>+'8_MP'!#REF!*25%+'8_MP'!#REF!*75%</f>
        <v>#REF!</v>
      </c>
      <c r="G329" s="98" t="e">
        <f>+'8_MP'!#REF!*25%+'8_MP'!#REF!*75%</f>
        <v>#REF!</v>
      </c>
      <c r="H329" s="98" t="e">
        <f>+'8_MP'!#REF!*25%+'8_MP'!#REF!*75%</f>
        <v>#REF!</v>
      </c>
      <c r="I329" s="98" t="e">
        <f t="shared" si="45"/>
        <v>#REF!</v>
      </c>
      <c r="J329" s="339"/>
      <c r="K329" s="98" t="e">
        <f>+'8_MP'!#REF!+('8_MP'!#REF!*75%)</f>
        <v>#REF!</v>
      </c>
      <c r="L329" s="98" t="e">
        <f>+'8_MP'!#REF!*25%+'8_MP'!#REF!*75%</f>
        <v>#REF!</v>
      </c>
      <c r="M329" s="98" t="e">
        <f>+'8_MP'!#REF!*25%+'8_MP'!#REF!*75%</f>
        <v>#REF!</v>
      </c>
      <c r="N329" s="98" t="e">
        <f>+'8_MP'!#REF!*25%+'8_MP'!#REF!*75%</f>
        <v>#REF!</v>
      </c>
      <c r="O329" s="98" t="e">
        <f>+'8_MP'!#REF!*25%+'8_MP'!#REF!*75%</f>
        <v>#REF!</v>
      </c>
      <c r="P329" s="98" t="e">
        <f>+'8_MP'!#REF!*25%+'8_MP'!#REF!</f>
        <v>#REF!</v>
      </c>
      <c r="Q329" s="98" t="e">
        <f t="shared" si="46"/>
        <v>#REF!</v>
      </c>
      <c r="R329" s="339" t="e">
        <f>+'8_MP'!#REF!-'9.1 PFM_APry'!Q329</f>
        <v>#REF!</v>
      </c>
      <c r="S329" s="98" t="e">
        <f t="shared" si="47"/>
        <v>#REF!</v>
      </c>
      <c r="T329" s="98" t="e">
        <f t="shared" si="48"/>
        <v>#REF!</v>
      </c>
      <c r="U329" s="98" t="e">
        <f t="shared" si="49"/>
        <v>#REF!</v>
      </c>
      <c r="V329" s="98" t="e">
        <f t="shared" si="50"/>
        <v>#REF!</v>
      </c>
      <c r="W329" s="98" t="e">
        <f t="shared" si="51"/>
        <v>#REF!</v>
      </c>
      <c r="X329" s="98" t="e">
        <f t="shared" si="52"/>
        <v>#REF!</v>
      </c>
      <c r="Y329" s="98" t="e">
        <f t="shared" si="53"/>
        <v>#REF!</v>
      </c>
      <c r="Z329" s="339" t="e">
        <f>+'8_MP'!#REF!-'9.1 PFM_APry'!Y329</f>
        <v>#REF!</v>
      </c>
    </row>
    <row r="330" spans="1:26" ht="14.25" customHeight="1" outlineLevel="1" x14ac:dyDescent="0.35">
      <c r="A330" s="89" t="e">
        <v>#VALUE!</v>
      </c>
      <c r="B330" s="91" t="e">
        <v>#VALUE!</v>
      </c>
      <c r="C330" s="98" t="e">
        <f>+'8_MP'!#REF!+('8_MP'!#REF!*75%)</f>
        <v>#REF!</v>
      </c>
      <c r="D330" s="98" t="e">
        <f>+'8_MP'!#REF!*25%+'8_MP'!#REF!*75%</f>
        <v>#REF!</v>
      </c>
      <c r="E330" s="98" t="e">
        <f>+('8_MP'!#REF!*25%)+('8_MP'!#REF!*75%)</f>
        <v>#REF!</v>
      </c>
      <c r="F330" s="98" t="e">
        <f>+'8_MP'!#REF!*25%+'8_MP'!#REF!*75%</f>
        <v>#REF!</v>
      </c>
      <c r="G330" s="98" t="e">
        <f>+'8_MP'!#REF!*25%+'8_MP'!#REF!*75%</f>
        <v>#REF!</v>
      </c>
      <c r="H330" s="98" t="e">
        <f>+'8_MP'!#REF!*25%+'8_MP'!#REF!*75%</f>
        <v>#REF!</v>
      </c>
      <c r="I330" s="98" t="e">
        <f t="shared" si="45"/>
        <v>#REF!</v>
      </c>
      <c r="J330" s="339"/>
      <c r="K330" s="98" t="e">
        <f>+'8_MP'!#REF!+('8_MP'!#REF!*75%)</f>
        <v>#REF!</v>
      </c>
      <c r="L330" s="98" t="e">
        <f>+'8_MP'!#REF!*25%+'8_MP'!#REF!*75%</f>
        <v>#REF!</v>
      </c>
      <c r="M330" s="98" t="e">
        <f>+'8_MP'!#REF!*25%+'8_MP'!#REF!*75%</f>
        <v>#REF!</v>
      </c>
      <c r="N330" s="98" t="e">
        <f>+'8_MP'!#REF!*25%+'8_MP'!#REF!*75%</f>
        <v>#REF!</v>
      </c>
      <c r="O330" s="98" t="e">
        <f>+'8_MP'!#REF!*25%+'8_MP'!#REF!*75%</f>
        <v>#REF!</v>
      </c>
      <c r="P330" s="98" t="e">
        <f>+'8_MP'!#REF!*25%+'8_MP'!#REF!</f>
        <v>#REF!</v>
      </c>
      <c r="Q330" s="98" t="e">
        <f t="shared" si="46"/>
        <v>#REF!</v>
      </c>
      <c r="R330" s="339" t="e">
        <f>+'8_MP'!#REF!-'9.1 PFM_APry'!Q330</f>
        <v>#REF!</v>
      </c>
      <c r="S330" s="98" t="e">
        <f t="shared" si="47"/>
        <v>#REF!</v>
      </c>
      <c r="T330" s="98" t="e">
        <f t="shared" si="48"/>
        <v>#REF!</v>
      </c>
      <c r="U330" s="98" t="e">
        <f t="shared" si="49"/>
        <v>#REF!</v>
      </c>
      <c r="V330" s="98" t="e">
        <f t="shared" si="50"/>
        <v>#REF!</v>
      </c>
      <c r="W330" s="98" t="e">
        <f t="shared" si="51"/>
        <v>#REF!</v>
      </c>
      <c r="X330" s="98" t="e">
        <f t="shared" si="52"/>
        <v>#REF!</v>
      </c>
      <c r="Y330" s="98" t="e">
        <f t="shared" si="53"/>
        <v>#REF!</v>
      </c>
      <c r="Z330" s="339" t="e">
        <f>+'8_MP'!#REF!-'9.1 PFM_APry'!Y330</f>
        <v>#REF!</v>
      </c>
    </row>
    <row r="331" spans="1:26" ht="14.25" customHeight="1" outlineLevel="1" x14ac:dyDescent="0.35">
      <c r="A331" s="89" t="e">
        <v>#VALUE!</v>
      </c>
      <c r="B331" s="91" t="e">
        <v>#VALUE!</v>
      </c>
      <c r="C331" s="98" t="e">
        <f>+'8_MP'!#REF!+('8_MP'!#REF!*75%)</f>
        <v>#REF!</v>
      </c>
      <c r="D331" s="98" t="e">
        <f>+'8_MP'!#REF!*25%+'8_MP'!#REF!*75%</f>
        <v>#REF!</v>
      </c>
      <c r="E331" s="98" t="e">
        <f>+('8_MP'!#REF!*25%)+('8_MP'!#REF!*75%)</f>
        <v>#REF!</v>
      </c>
      <c r="F331" s="98" t="e">
        <f>+'8_MP'!#REF!*25%+'8_MP'!#REF!*75%</f>
        <v>#REF!</v>
      </c>
      <c r="G331" s="98" t="e">
        <f>+'8_MP'!#REF!*25%+'8_MP'!#REF!*75%</f>
        <v>#REF!</v>
      </c>
      <c r="H331" s="98" t="e">
        <f>+'8_MP'!#REF!*25%+'8_MP'!#REF!*75%</f>
        <v>#REF!</v>
      </c>
      <c r="I331" s="98" t="e">
        <f t="shared" si="45"/>
        <v>#REF!</v>
      </c>
      <c r="J331" s="339"/>
      <c r="K331" s="98" t="e">
        <f>+'8_MP'!#REF!+('8_MP'!#REF!*75%)</f>
        <v>#REF!</v>
      </c>
      <c r="L331" s="98" t="e">
        <f>+'8_MP'!#REF!*25%+'8_MP'!#REF!*75%</f>
        <v>#REF!</v>
      </c>
      <c r="M331" s="98" t="e">
        <f>+'8_MP'!#REF!*25%+'8_MP'!#REF!*75%</f>
        <v>#REF!</v>
      </c>
      <c r="N331" s="98" t="e">
        <f>+'8_MP'!#REF!*25%+'8_MP'!#REF!*75%</f>
        <v>#REF!</v>
      </c>
      <c r="O331" s="98" t="e">
        <f>+'8_MP'!#REF!*25%+'8_MP'!#REF!*75%</f>
        <v>#REF!</v>
      </c>
      <c r="P331" s="98" t="e">
        <f>+'8_MP'!#REF!*25%+'8_MP'!#REF!</f>
        <v>#REF!</v>
      </c>
      <c r="Q331" s="98" t="e">
        <f t="shared" si="46"/>
        <v>#REF!</v>
      </c>
      <c r="R331" s="339" t="e">
        <f>+'8_MP'!#REF!-'9.1 PFM_APry'!Q331</f>
        <v>#REF!</v>
      </c>
      <c r="S331" s="98" t="e">
        <f t="shared" si="47"/>
        <v>#REF!</v>
      </c>
      <c r="T331" s="98" t="e">
        <f t="shared" si="48"/>
        <v>#REF!</v>
      </c>
      <c r="U331" s="98" t="e">
        <f t="shared" si="49"/>
        <v>#REF!</v>
      </c>
      <c r="V331" s="98" t="e">
        <f t="shared" si="50"/>
        <v>#REF!</v>
      </c>
      <c r="W331" s="98" t="e">
        <f t="shared" si="51"/>
        <v>#REF!</v>
      </c>
      <c r="X331" s="98" t="e">
        <f t="shared" si="52"/>
        <v>#REF!</v>
      </c>
      <c r="Y331" s="98" t="e">
        <f t="shared" si="53"/>
        <v>#REF!</v>
      </c>
      <c r="Z331" s="339" t="e">
        <f>+'8_MP'!#REF!-'9.1 PFM_APry'!Y331</f>
        <v>#REF!</v>
      </c>
    </row>
    <row r="332" spans="1:26" ht="14.25" customHeight="1" outlineLevel="1" x14ac:dyDescent="0.35">
      <c r="A332" s="89" t="e">
        <v>#VALUE!</v>
      </c>
      <c r="B332" s="91" t="e">
        <v>#VALUE!</v>
      </c>
      <c r="C332" s="98" t="e">
        <f>+'8_MP'!#REF!+('8_MP'!#REF!*75%)</f>
        <v>#REF!</v>
      </c>
      <c r="D332" s="98" t="e">
        <f>+'8_MP'!#REF!*25%+'8_MP'!#REF!*75%</f>
        <v>#REF!</v>
      </c>
      <c r="E332" s="98" t="e">
        <f>+('8_MP'!#REF!*25%)+('8_MP'!#REF!*75%)</f>
        <v>#REF!</v>
      </c>
      <c r="F332" s="98" t="e">
        <f>+'8_MP'!#REF!*25%+'8_MP'!#REF!*75%</f>
        <v>#REF!</v>
      </c>
      <c r="G332" s="98" t="e">
        <f>+'8_MP'!#REF!*25%+'8_MP'!#REF!*75%</f>
        <v>#REF!</v>
      </c>
      <c r="H332" s="98" t="e">
        <f>+'8_MP'!#REF!*25%+'8_MP'!#REF!*75%</f>
        <v>#REF!</v>
      </c>
      <c r="I332" s="98" t="e">
        <f t="shared" si="45"/>
        <v>#REF!</v>
      </c>
      <c r="J332" s="339"/>
      <c r="K332" s="98" t="e">
        <f>+'8_MP'!#REF!+('8_MP'!#REF!*75%)</f>
        <v>#REF!</v>
      </c>
      <c r="L332" s="98" t="e">
        <f>+'8_MP'!#REF!*25%+'8_MP'!#REF!*75%</f>
        <v>#REF!</v>
      </c>
      <c r="M332" s="98" t="e">
        <f>+'8_MP'!#REF!*25%+'8_MP'!#REF!*75%</f>
        <v>#REF!</v>
      </c>
      <c r="N332" s="98" t="e">
        <f>+'8_MP'!#REF!*25%+'8_MP'!#REF!*75%</f>
        <v>#REF!</v>
      </c>
      <c r="O332" s="98" t="e">
        <f>+'8_MP'!#REF!*25%+'8_MP'!#REF!*75%</f>
        <v>#REF!</v>
      </c>
      <c r="P332" s="98" t="e">
        <f>+'8_MP'!#REF!*25%+'8_MP'!#REF!</f>
        <v>#REF!</v>
      </c>
      <c r="Q332" s="98" t="e">
        <f t="shared" si="46"/>
        <v>#REF!</v>
      </c>
      <c r="R332" s="339" t="e">
        <f>+'8_MP'!#REF!-'9.1 PFM_APry'!Q332</f>
        <v>#REF!</v>
      </c>
      <c r="S332" s="98" t="e">
        <f t="shared" si="47"/>
        <v>#REF!</v>
      </c>
      <c r="T332" s="98" t="e">
        <f t="shared" si="48"/>
        <v>#REF!</v>
      </c>
      <c r="U332" s="98" t="e">
        <f t="shared" si="49"/>
        <v>#REF!</v>
      </c>
      <c r="V332" s="98" t="e">
        <f t="shared" si="50"/>
        <v>#REF!</v>
      </c>
      <c r="W332" s="98" t="e">
        <f t="shared" si="51"/>
        <v>#REF!</v>
      </c>
      <c r="X332" s="98" t="e">
        <f t="shared" si="52"/>
        <v>#REF!</v>
      </c>
      <c r="Y332" s="98" t="e">
        <f t="shared" si="53"/>
        <v>#REF!</v>
      </c>
      <c r="Z332" s="339" t="e">
        <f>+'8_MP'!#REF!-'9.1 PFM_APry'!Y332</f>
        <v>#REF!</v>
      </c>
    </row>
    <row r="333" spans="1:26" ht="14.25" customHeight="1" outlineLevel="1" x14ac:dyDescent="0.35">
      <c r="A333" s="89" t="e">
        <v>#VALUE!</v>
      </c>
      <c r="B333" s="91" t="e">
        <v>#VALUE!</v>
      </c>
      <c r="C333" s="98" t="e">
        <f>+'8_MP'!#REF!+('8_MP'!#REF!*75%)</f>
        <v>#REF!</v>
      </c>
      <c r="D333" s="98" t="e">
        <f>+'8_MP'!#REF!*25%+'8_MP'!#REF!*75%</f>
        <v>#REF!</v>
      </c>
      <c r="E333" s="98" t="e">
        <f>+('8_MP'!#REF!*25%)+('8_MP'!#REF!*75%)</f>
        <v>#REF!</v>
      </c>
      <c r="F333" s="98" t="e">
        <f>+'8_MP'!#REF!*25%+'8_MP'!#REF!*75%</f>
        <v>#REF!</v>
      </c>
      <c r="G333" s="98" t="e">
        <f>+'8_MP'!#REF!*25%+'8_MP'!#REF!*75%</f>
        <v>#REF!</v>
      </c>
      <c r="H333" s="98" t="e">
        <f>+'8_MP'!#REF!*25%+'8_MP'!#REF!*75%</f>
        <v>#REF!</v>
      </c>
      <c r="I333" s="98" t="e">
        <f t="shared" si="45"/>
        <v>#REF!</v>
      </c>
      <c r="J333" s="339"/>
      <c r="K333" s="98" t="e">
        <f>+'8_MP'!#REF!+('8_MP'!#REF!*75%)</f>
        <v>#REF!</v>
      </c>
      <c r="L333" s="98" t="e">
        <f>+'8_MP'!#REF!*25%+'8_MP'!#REF!*75%</f>
        <v>#REF!</v>
      </c>
      <c r="M333" s="98" t="e">
        <f>+'8_MP'!#REF!*25%+'8_MP'!#REF!*75%</f>
        <v>#REF!</v>
      </c>
      <c r="N333" s="98" t="e">
        <f>+'8_MP'!#REF!*25%+'8_MP'!#REF!*75%</f>
        <v>#REF!</v>
      </c>
      <c r="O333" s="98" t="e">
        <f>+'8_MP'!#REF!*25%+'8_MP'!#REF!*75%</f>
        <v>#REF!</v>
      </c>
      <c r="P333" s="98" t="e">
        <f>+'8_MP'!#REF!*25%+'8_MP'!#REF!</f>
        <v>#REF!</v>
      </c>
      <c r="Q333" s="98" t="e">
        <f t="shared" si="46"/>
        <v>#REF!</v>
      </c>
      <c r="R333" s="339" t="e">
        <f>+'8_MP'!#REF!-'9.1 PFM_APry'!Q333</f>
        <v>#REF!</v>
      </c>
      <c r="S333" s="98" t="e">
        <f t="shared" si="47"/>
        <v>#REF!</v>
      </c>
      <c r="T333" s="98" t="e">
        <f t="shared" si="48"/>
        <v>#REF!</v>
      </c>
      <c r="U333" s="98" t="e">
        <f t="shared" si="49"/>
        <v>#REF!</v>
      </c>
      <c r="V333" s="98" t="e">
        <f t="shared" si="50"/>
        <v>#REF!</v>
      </c>
      <c r="W333" s="98" t="e">
        <f t="shared" si="51"/>
        <v>#REF!</v>
      </c>
      <c r="X333" s="98" t="e">
        <f t="shared" si="52"/>
        <v>#REF!</v>
      </c>
      <c r="Y333" s="98" t="e">
        <f t="shared" si="53"/>
        <v>#REF!</v>
      </c>
      <c r="Z333" s="339" t="e">
        <f>+'8_MP'!#REF!-'9.1 PFM_APry'!Y333</f>
        <v>#REF!</v>
      </c>
    </row>
    <row r="334" spans="1:26" ht="14.25" customHeight="1" outlineLevel="1" x14ac:dyDescent="0.35">
      <c r="A334" s="89" t="e">
        <v>#VALUE!</v>
      </c>
      <c r="B334" s="91" t="e">
        <v>#VALUE!</v>
      </c>
      <c r="C334" s="98" t="e">
        <f>+'8_MP'!#REF!+('8_MP'!#REF!*75%)</f>
        <v>#REF!</v>
      </c>
      <c r="D334" s="98" t="e">
        <f>+'8_MP'!#REF!*25%+'8_MP'!#REF!*75%</f>
        <v>#REF!</v>
      </c>
      <c r="E334" s="98" t="e">
        <f>+('8_MP'!#REF!*25%)+('8_MP'!#REF!*75%)</f>
        <v>#REF!</v>
      </c>
      <c r="F334" s="98" t="e">
        <f>+'8_MP'!#REF!*25%+'8_MP'!#REF!*75%</f>
        <v>#REF!</v>
      </c>
      <c r="G334" s="98" t="e">
        <f>+'8_MP'!#REF!*25%+'8_MP'!#REF!*75%</f>
        <v>#REF!</v>
      </c>
      <c r="H334" s="98" t="e">
        <f>+'8_MP'!#REF!*25%+'8_MP'!#REF!*75%</f>
        <v>#REF!</v>
      </c>
      <c r="I334" s="98" t="e">
        <f t="shared" si="45"/>
        <v>#REF!</v>
      </c>
      <c r="J334" s="339"/>
      <c r="K334" s="98" t="e">
        <f>+'8_MP'!#REF!+('8_MP'!#REF!*75%)</f>
        <v>#REF!</v>
      </c>
      <c r="L334" s="98" t="e">
        <f>+'8_MP'!#REF!*25%+'8_MP'!#REF!*75%</f>
        <v>#REF!</v>
      </c>
      <c r="M334" s="98" t="e">
        <f>+'8_MP'!#REF!*25%+'8_MP'!#REF!*75%</f>
        <v>#REF!</v>
      </c>
      <c r="N334" s="98" t="e">
        <f>+'8_MP'!#REF!*25%+'8_MP'!#REF!*75%</f>
        <v>#REF!</v>
      </c>
      <c r="O334" s="98" t="e">
        <f>+'8_MP'!#REF!*25%+'8_MP'!#REF!*75%</f>
        <v>#REF!</v>
      </c>
      <c r="P334" s="98" t="e">
        <f>+'8_MP'!#REF!*25%+'8_MP'!#REF!</f>
        <v>#REF!</v>
      </c>
      <c r="Q334" s="98" t="e">
        <f t="shared" si="46"/>
        <v>#REF!</v>
      </c>
      <c r="R334" s="339" t="e">
        <f>+'8_MP'!#REF!-'9.1 PFM_APry'!Q334</f>
        <v>#REF!</v>
      </c>
      <c r="S334" s="98" t="e">
        <f t="shared" si="47"/>
        <v>#REF!</v>
      </c>
      <c r="T334" s="98" t="e">
        <f t="shared" si="48"/>
        <v>#REF!</v>
      </c>
      <c r="U334" s="98" t="e">
        <f t="shared" si="49"/>
        <v>#REF!</v>
      </c>
      <c r="V334" s="98" t="e">
        <f t="shared" si="50"/>
        <v>#REF!</v>
      </c>
      <c r="W334" s="98" t="e">
        <f t="shared" si="51"/>
        <v>#REF!</v>
      </c>
      <c r="X334" s="98" t="e">
        <f t="shared" si="52"/>
        <v>#REF!</v>
      </c>
      <c r="Y334" s="98" t="e">
        <f t="shared" si="53"/>
        <v>#REF!</v>
      </c>
      <c r="Z334" s="339" t="e">
        <f>+'8_MP'!#REF!-'9.1 PFM_APry'!Y334</f>
        <v>#REF!</v>
      </c>
    </row>
    <row r="335" spans="1:26" ht="14.25" customHeight="1" outlineLevel="1" x14ac:dyDescent="0.35">
      <c r="A335" s="322" t="e">
        <v>#VALUE!</v>
      </c>
      <c r="B335" s="323" t="e">
        <v>#VALUE!</v>
      </c>
      <c r="C335" s="324" t="e">
        <f>+'8_MP'!#REF!+('8_MP'!#REF!*75%)</f>
        <v>#REF!</v>
      </c>
      <c r="D335" s="324" t="e">
        <f>+'8_MP'!#REF!*25%+'8_MP'!#REF!*75%</f>
        <v>#REF!</v>
      </c>
      <c r="E335" s="324" t="e">
        <f>+('8_MP'!#REF!*25%)+('8_MP'!#REF!*75%)</f>
        <v>#REF!</v>
      </c>
      <c r="F335" s="324" t="e">
        <f>+'8_MP'!#REF!*25%+'8_MP'!#REF!*75%</f>
        <v>#REF!</v>
      </c>
      <c r="G335" s="324" t="e">
        <f>+'8_MP'!#REF!*25%+'8_MP'!#REF!*75%</f>
        <v>#REF!</v>
      </c>
      <c r="H335" s="324" t="e">
        <f>+'8_MP'!#REF!*25%+'8_MP'!#REF!*75%</f>
        <v>#REF!</v>
      </c>
      <c r="I335" s="324" t="e">
        <f t="shared" si="45"/>
        <v>#REF!</v>
      </c>
      <c r="J335" s="339"/>
      <c r="K335" s="324" t="e">
        <f>+'8_MP'!#REF!+('8_MP'!#REF!*75%)</f>
        <v>#REF!</v>
      </c>
      <c r="L335" s="324" t="e">
        <f>+'8_MP'!#REF!*25%+'8_MP'!#REF!*75%</f>
        <v>#REF!</v>
      </c>
      <c r="M335" s="324" t="e">
        <f>+'8_MP'!#REF!*25%+'8_MP'!#REF!*75%</f>
        <v>#REF!</v>
      </c>
      <c r="N335" s="324" t="e">
        <f>+'8_MP'!#REF!*25%+'8_MP'!#REF!*75%</f>
        <v>#REF!</v>
      </c>
      <c r="O335" s="324" t="e">
        <f>+'8_MP'!#REF!*25%+'8_MP'!#REF!*75%</f>
        <v>#REF!</v>
      </c>
      <c r="P335" s="324" t="e">
        <f>+'8_MP'!#REF!*25%+'8_MP'!#REF!</f>
        <v>#REF!</v>
      </c>
      <c r="Q335" s="324" t="e">
        <f t="shared" si="46"/>
        <v>#REF!</v>
      </c>
      <c r="R335" s="339" t="e">
        <f>+'8_MP'!#REF!-'9.1 PFM_APry'!Q335</f>
        <v>#REF!</v>
      </c>
      <c r="S335" s="324" t="e">
        <f t="shared" si="47"/>
        <v>#REF!</v>
      </c>
      <c r="T335" s="324" t="e">
        <f t="shared" si="48"/>
        <v>#REF!</v>
      </c>
      <c r="U335" s="324" t="e">
        <f t="shared" si="49"/>
        <v>#REF!</v>
      </c>
      <c r="V335" s="324" t="e">
        <f t="shared" si="50"/>
        <v>#REF!</v>
      </c>
      <c r="W335" s="324" t="e">
        <f t="shared" si="51"/>
        <v>#REF!</v>
      </c>
      <c r="X335" s="324" t="e">
        <f t="shared" si="52"/>
        <v>#REF!</v>
      </c>
      <c r="Y335" s="324" t="e">
        <f t="shared" si="53"/>
        <v>#REF!</v>
      </c>
      <c r="Z335" s="339" t="e">
        <f>+'8_MP'!#REF!-'9.1 PFM_APry'!Y335</f>
        <v>#REF!</v>
      </c>
    </row>
    <row r="336" spans="1:26" ht="14.25" customHeight="1" outlineLevel="1" x14ac:dyDescent="0.35">
      <c r="A336" s="89" t="e">
        <v>#VALUE!</v>
      </c>
      <c r="B336" s="91" t="e">
        <v>#VALUE!</v>
      </c>
      <c r="C336" s="98" t="e">
        <f>+'8_MP'!#REF!+('8_MP'!#REF!*75%)</f>
        <v>#REF!</v>
      </c>
      <c r="D336" s="98" t="e">
        <f>+'8_MP'!#REF!*25%+'8_MP'!#REF!*75%</f>
        <v>#REF!</v>
      </c>
      <c r="E336" s="98" t="e">
        <f>+('8_MP'!#REF!*25%)+('8_MP'!#REF!*75%)</f>
        <v>#REF!</v>
      </c>
      <c r="F336" s="98" t="e">
        <f>+'8_MP'!#REF!*25%+'8_MP'!#REF!*75%</f>
        <v>#REF!</v>
      </c>
      <c r="G336" s="98" t="e">
        <f>+'8_MP'!#REF!*25%+'8_MP'!#REF!*75%</f>
        <v>#REF!</v>
      </c>
      <c r="H336" s="98" t="e">
        <f>+'8_MP'!#REF!*25%+'8_MP'!#REF!*75%</f>
        <v>#REF!</v>
      </c>
      <c r="I336" s="98" t="e">
        <f t="shared" si="45"/>
        <v>#REF!</v>
      </c>
      <c r="J336" s="339"/>
      <c r="K336" s="98" t="e">
        <f>+'8_MP'!#REF!+('8_MP'!#REF!*75%)</f>
        <v>#REF!</v>
      </c>
      <c r="L336" s="98" t="e">
        <f>+'8_MP'!#REF!*25%+'8_MP'!#REF!*75%</f>
        <v>#REF!</v>
      </c>
      <c r="M336" s="98" t="e">
        <f>+'8_MP'!#REF!*25%+'8_MP'!#REF!*75%</f>
        <v>#REF!</v>
      </c>
      <c r="N336" s="98" t="e">
        <f>+'8_MP'!#REF!*25%+'8_MP'!#REF!*75%</f>
        <v>#REF!</v>
      </c>
      <c r="O336" s="98" t="e">
        <f>+'8_MP'!#REF!*25%+'8_MP'!#REF!*75%</f>
        <v>#REF!</v>
      </c>
      <c r="P336" s="98" t="e">
        <f>+'8_MP'!#REF!*25%+'8_MP'!#REF!</f>
        <v>#REF!</v>
      </c>
      <c r="Q336" s="98" t="e">
        <f t="shared" si="46"/>
        <v>#REF!</v>
      </c>
      <c r="R336" s="339" t="e">
        <f>+'8_MP'!#REF!-'9.1 PFM_APry'!Q336</f>
        <v>#REF!</v>
      </c>
      <c r="S336" s="98" t="e">
        <f t="shared" si="47"/>
        <v>#REF!</v>
      </c>
      <c r="T336" s="98" t="e">
        <f t="shared" si="48"/>
        <v>#REF!</v>
      </c>
      <c r="U336" s="98" t="e">
        <f t="shared" si="49"/>
        <v>#REF!</v>
      </c>
      <c r="V336" s="98" t="e">
        <f t="shared" si="50"/>
        <v>#REF!</v>
      </c>
      <c r="W336" s="98" t="e">
        <f t="shared" si="51"/>
        <v>#REF!</v>
      </c>
      <c r="X336" s="98" t="e">
        <f t="shared" si="52"/>
        <v>#REF!</v>
      </c>
      <c r="Y336" s="98" t="e">
        <f t="shared" si="53"/>
        <v>#REF!</v>
      </c>
      <c r="Z336" s="339" t="e">
        <f>+'8_MP'!#REF!-'9.1 PFM_APry'!Y336</f>
        <v>#REF!</v>
      </c>
    </row>
    <row r="337" spans="1:26" ht="14.25" customHeight="1" outlineLevel="1" x14ac:dyDescent="0.35">
      <c r="A337" s="89" t="e">
        <v>#VALUE!</v>
      </c>
      <c r="B337" s="91" t="e">
        <v>#VALUE!</v>
      </c>
      <c r="C337" s="98" t="e">
        <f>+'8_MP'!#REF!+('8_MP'!#REF!*75%)</f>
        <v>#REF!</v>
      </c>
      <c r="D337" s="98" t="e">
        <f>+'8_MP'!#REF!*25%+'8_MP'!#REF!*75%</f>
        <v>#REF!</v>
      </c>
      <c r="E337" s="98" t="e">
        <f>+('8_MP'!#REF!*25%)+('8_MP'!#REF!*75%)</f>
        <v>#REF!</v>
      </c>
      <c r="F337" s="98" t="e">
        <f>+'8_MP'!#REF!*25%+'8_MP'!#REF!*75%</f>
        <v>#REF!</v>
      </c>
      <c r="G337" s="98" t="e">
        <f>+'8_MP'!#REF!*25%+'8_MP'!#REF!*75%</f>
        <v>#REF!</v>
      </c>
      <c r="H337" s="98" t="e">
        <f>+'8_MP'!#REF!*25%+'8_MP'!#REF!*75%</f>
        <v>#REF!</v>
      </c>
      <c r="I337" s="98" t="e">
        <f t="shared" si="45"/>
        <v>#REF!</v>
      </c>
      <c r="J337" s="339"/>
      <c r="K337" s="98" t="e">
        <f>+'8_MP'!#REF!+('8_MP'!#REF!*75%)</f>
        <v>#REF!</v>
      </c>
      <c r="L337" s="98" t="e">
        <f>+'8_MP'!#REF!*25%+'8_MP'!#REF!*75%</f>
        <v>#REF!</v>
      </c>
      <c r="M337" s="98" t="e">
        <f>+'8_MP'!#REF!*25%+'8_MP'!#REF!*75%</f>
        <v>#REF!</v>
      </c>
      <c r="N337" s="98" t="e">
        <f>+'8_MP'!#REF!*25%+'8_MP'!#REF!*75%</f>
        <v>#REF!</v>
      </c>
      <c r="O337" s="98" t="e">
        <f>+'8_MP'!#REF!*25%+'8_MP'!#REF!*75%</f>
        <v>#REF!</v>
      </c>
      <c r="P337" s="98" t="e">
        <f>+'8_MP'!#REF!*25%+'8_MP'!#REF!</f>
        <v>#REF!</v>
      </c>
      <c r="Q337" s="98" t="e">
        <f t="shared" si="46"/>
        <v>#REF!</v>
      </c>
      <c r="R337" s="339" t="e">
        <f>+'8_MP'!#REF!-'9.1 PFM_APry'!Q337</f>
        <v>#REF!</v>
      </c>
      <c r="S337" s="98" t="e">
        <f t="shared" si="47"/>
        <v>#REF!</v>
      </c>
      <c r="T337" s="98" t="e">
        <f t="shared" si="48"/>
        <v>#REF!</v>
      </c>
      <c r="U337" s="98" t="e">
        <f t="shared" si="49"/>
        <v>#REF!</v>
      </c>
      <c r="V337" s="98" t="e">
        <f t="shared" si="50"/>
        <v>#REF!</v>
      </c>
      <c r="W337" s="98" t="e">
        <f t="shared" si="51"/>
        <v>#REF!</v>
      </c>
      <c r="X337" s="98" t="e">
        <f t="shared" si="52"/>
        <v>#REF!</v>
      </c>
      <c r="Y337" s="98" t="e">
        <f t="shared" si="53"/>
        <v>#REF!</v>
      </c>
      <c r="Z337" s="339" t="e">
        <f>+'8_MP'!#REF!-'9.1 PFM_APry'!Y337</f>
        <v>#REF!</v>
      </c>
    </row>
    <row r="338" spans="1:26" ht="14.25" customHeight="1" outlineLevel="1" x14ac:dyDescent="0.35">
      <c r="A338" s="326" t="e">
        <v>#VALUE!</v>
      </c>
      <c r="B338" s="327" t="e">
        <v>#VALUE!</v>
      </c>
      <c r="C338" s="328" t="e">
        <f>+'8_MP'!#REF!+('8_MP'!#REF!*75%)</f>
        <v>#REF!</v>
      </c>
      <c r="D338" s="328" t="e">
        <f>+'8_MP'!#REF!*25%+'8_MP'!#REF!*75%</f>
        <v>#REF!</v>
      </c>
      <c r="E338" s="328" t="e">
        <f>+('8_MP'!#REF!*25%)+('8_MP'!#REF!*75%)</f>
        <v>#REF!</v>
      </c>
      <c r="F338" s="328" t="e">
        <f>+'8_MP'!#REF!*25%+'8_MP'!#REF!*75%</f>
        <v>#REF!</v>
      </c>
      <c r="G338" s="328" t="e">
        <f>+'8_MP'!#REF!*25%+'8_MP'!#REF!*75%</f>
        <v>#REF!</v>
      </c>
      <c r="H338" s="328" t="e">
        <f>+'8_MP'!#REF!*25%+'8_MP'!#REF!*75%</f>
        <v>#REF!</v>
      </c>
      <c r="I338" s="328" t="e">
        <f t="shared" si="45"/>
        <v>#REF!</v>
      </c>
      <c r="J338" s="339"/>
      <c r="K338" s="328" t="e">
        <f>+'8_MP'!#REF!+('8_MP'!#REF!*75%)</f>
        <v>#REF!</v>
      </c>
      <c r="L338" s="328" t="e">
        <f>+'8_MP'!#REF!*25%+'8_MP'!#REF!*75%</f>
        <v>#REF!</v>
      </c>
      <c r="M338" s="328" t="e">
        <f>+'8_MP'!#REF!*25%+'8_MP'!#REF!*75%</f>
        <v>#REF!</v>
      </c>
      <c r="N338" s="328" t="e">
        <f>+'8_MP'!#REF!*25%+'8_MP'!#REF!*75%</f>
        <v>#REF!</v>
      </c>
      <c r="O338" s="328" t="e">
        <f>+'8_MP'!#REF!*25%+'8_MP'!#REF!*75%</f>
        <v>#REF!</v>
      </c>
      <c r="P338" s="328" t="e">
        <f>+'8_MP'!#REF!*25%+'8_MP'!#REF!</f>
        <v>#REF!</v>
      </c>
      <c r="Q338" s="328" t="e">
        <f t="shared" si="46"/>
        <v>#REF!</v>
      </c>
      <c r="R338" s="339" t="e">
        <f>+'8_MP'!#REF!-'9.1 PFM_APry'!Q338</f>
        <v>#REF!</v>
      </c>
      <c r="S338" s="328" t="e">
        <f t="shared" si="47"/>
        <v>#REF!</v>
      </c>
      <c r="T338" s="328" t="e">
        <f t="shared" si="48"/>
        <v>#REF!</v>
      </c>
      <c r="U338" s="328" t="e">
        <f t="shared" si="49"/>
        <v>#REF!</v>
      </c>
      <c r="V338" s="328" t="e">
        <f t="shared" si="50"/>
        <v>#REF!</v>
      </c>
      <c r="W338" s="328" t="e">
        <f t="shared" si="51"/>
        <v>#REF!</v>
      </c>
      <c r="X338" s="328" t="e">
        <f t="shared" si="52"/>
        <v>#REF!</v>
      </c>
      <c r="Y338" s="328" t="e">
        <f t="shared" si="53"/>
        <v>#REF!</v>
      </c>
      <c r="Z338" s="339" t="e">
        <f>+'8_MP'!#REF!-'9.1 PFM_APry'!Y338</f>
        <v>#REF!</v>
      </c>
    </row>
    <row r="339" spans="1:26" ht="14.25" customHeight="1" outlineLevel="1" x14ac:dyDescent="0.35">
      <c r="A339" s="322" t="e">
        <v>#VALUE!</v>
      </c>
      <c r="B339" s="323" t="e">
        <v>#VALUE!</v>
      </c>
      <c r="C339" s="324" t="e">
        <f>+'8_MP'!#REF!+('8_MP'!#REF!*75%)</f>
        <v>#REF!</v>
      </c>
      <c r="D339" s="324" t="e">
        <f>+'8_MP'!#REF!*25%+'8_MP'!#REF!*75%</f>
        <v>#REF!</v>
      </c>
      <c r="E339" s="324" t="e">
        <f>+('8_MP'!#REF!*25%)+('8_MP'!#REF!*75%)</f>
        <v>#REF!</v>
      </c>
      <c r="F339" s="324" t="e">
        <f>+'8_MP'!#REF!*25%+'8_MP'!#REF!*75%</f>
        <v>#REF!</v>
      </c>
      <c r="G339" s="324" t="e">
        <f>+'8_MP'!#REF!*25%+'8_MP'!#REF!*75%</f>
        <v>#REF!</v>
      </c>
      <c r="H339" s="324" t="e">
        <f>+'8_MP'!#REF!*25%+'8_MP'!#REF!*75%</f>
        <v>#REF!</v>
      </c>
      <c r="I339" s="324" t="e">
        <f t="shared" si="45"/>
        <v>#REF!</v>
      </c>
      <c r="J339" s="339"/>
      <c r="K339" s="324" t="e">
        <f>+'8_MP'!#REF!+('8_MP'!#REF!*75%)</f>
        <v>#REF!</v>
      </c>
      <c r="L339" s="324" t="e">
        <f>+'8_MP'!#REF!*25%+'8_MP'!#REF!*75%</f>
        <v>#REF!</v>
      </c>
      <c r="M339" s="324" t="e">
        <f>+'8_MP'!#REF!*25%+'8_MP'!#REF!*75%</f>
        <v>#REF!</v>
      </c>
      <c r="N339" s="324" t="e">
        <f>+'8_MP'!#REF!*25%+'8_MP'!#REF!*75%</f>
        <v>#REF!</v>
      </c>
      <c r="O339" s="324" t="e">
        <f>+'8_MP'!#REF!*25%+'8_MP'!#REF!*75%</f>
        <v>#REF!</v>
      </c>
      <c r="P339" s="324" t="e">
        <f>+'8_MP'!#REF!*25%+'8_MP'!#REF!</f>
        <v>#REF!</v>
      </c>
      <c r="Q339" s="324" t="e">
        <f t="shared" si="46"/>
        <v>#REF!</v>
      </c>
      <c r="R339" s="339" t="e">
        <f>+'8_MP'!#REF!-'9.1 PFM_APry'!Q339</f>
        <v>#REF!</v>
      </c>
      <c r="S339" s="324" t="e">
        <f t="shared" si="47"/>
        <v>#REF!</v>
      </c>
      <c r="T339" s="324" t="e">
        <f t="shared" si="48"/>
        <v>#REF!</v>
      </c>
      <c r="U339" s="324" t="e">
        <f t="shared" si="49"/>
        <v>#REF!</v>
      </c>
      <c r="V339" s="324" t="e">
        <f t="shared" si="50"/>
        <v>#REF!</v>
      </c>
      <c r="W339" s="324" t="e">
        <f t="shared" si="51"/>
        <v>#REF!</v>
      </c>
      <c r="X339" s="324" t="e">
        <f t="shared" si="52"/>
        <v>#REF!</v>
      </c>
      <c r="Y339" s="324" t="e">
        <f t="shared" si="53"/>
        <v>#REF!</v>
      </c>
      <c r="Z339" s="339" t="e">
        <f>+'8_MP'!#REF!-'9.1 PFM_APry'!Y339</f>
        <v>#REF!</v>
      </c>
    </row>
    <row r="340" spans="1:26" ht="14.25" customHeight="1" outlineLevel="1" x14ac:dyDescent="0.35">
      <c r="A340" s="89" t="e">
        <v>#VALUE!</v>
      </c>
      <c r="B340" s="91" t="e">
        <v>#VALUE!</v>
      </c>
      <c r="C340" s="98" t="e">
        <f>+'8_MP'!#REF!+('8_MP'!#REF!*75%)</f>
        <v>#REF!</v>
      </c>
      <c r="D340" s="98" t="e">
        <f>+'8_MP'!#REF!*25%+'8_MP'!#REF!*75%</f>
        <v>#REF!</v>
      </c>
      <c r="E340" s="98" t="e">
        <f>+('8_MP'!#REF!*25%)+('8_MP'!#REF!*75%)</f>
        <v>#REF!</v>
      </c>
      <c r="F340" s="98" t="e">
        <f>+'8_MP'!#REF!*25%+'8_MP'!#REF!*75%</f>
        <v>#REF!</v>
      </c>
      <c r="G340" s="98" t="e">
        <f>+'8_MP'!#REF!*25%+'8_MP'!#REF!*75%</f>
        <v>#REF!</v>
      </c>
      <c r="H340" s="98" t="e">
        <f>+'8_MP'!#REF!*25%+'8_MP'!#REF!*75%</f>
        <v>#REF!</v>
      </c>
      <c r="I340" s="98" t="e">
        <f t="shared" si="45"/>
        <v>#REF!</v>
      </c>
      <c r="J340" s="339"/>
      <c r="K340" s="98" t="e">
        <f>+'8_MP'!#REF!+('8_MP'!#REF!*75%)</f>
        <v>#REF!</v>
      </c>
      <c r="L340" s="98" t="e">
        <f>+'8_MP'!#REF!*25%+'8_MP'!#REF!*75%</f>
        <v>#REF!</v>
      </c>
      <c r="M340" s="98" t="e">
        <f>+'8_MP'!#REF!*25%+'8_MP'!#REF!*75%</f>
        <v>#REF!</v>
      </c>
      <c r="N340" s="98" t="e">
        <f>+'8_MP'!#REF!*25%+'8_MP'!#REF!*75%</f>
        <v>#REF!</v>
      </c>
      <c r="O340" s="98" t="e">
        <f>+'8_MP'!#REF!*25%+'8_MP'!#REF!*75%</f>
        <v>#REF!</v>
      </c>
      <c r="P340" s="98" t="e">
        <f>+'8_MP'!#REF!*25%+'8_MP'!#REF!</f>
        <v>#REF!</v>
      </c>
      <c r="Q340" s="98" t="e">
        <f t="shared" si="46"/>
        <v>#REF!</v>
      </c>
      <c r="R340" s="339" t="e">
        <f>+'8_MP'!#REF!-'9.1 PFM_APry'!Q340</f>
        <v>#REF!</v>
      </c>
      <c r="S340" s="98" t="e">
        <f t="shared" si="47"/>
        <v>#REF!</v>
      </c>
      <c r="T340" s="98" t="e">
        <f t="shared" si="48"/>
        <v>#REF!</v>
      </c>
      <c r="U340" s="98" t="e">
        <f t="shared" si="49"/>
        <v>#REF!</v>
      </c>
      <c r="V340" s="98" t="e">
        <f t="shared" si="50"/>
        <v>#REF!</v>
      </c>
      <c r="W340" s="98" t="e">
        <f t="shared" si="51"/>
        <v>#REF!</v>
      </c>
      <c r="X340" s="98" t="e">
        <f t="shared" si="52"/>
        <v>#REF!</v>
      </c>
      <c r="Y340" s="98" t="e">
        <f t="shared" si="53"/>
        <v>#REF!</v>
      </c>
      <c r="Z340" s="339" t="e">
        <f>+'8_MP'!#REF!-'9.1 PFM_APry'!Y340</f>
        <v>#REF!</v>
      </c>
    </row>
    <row r="341" spans="1:26" ht="14.25" customHeight="1" outlineLevel="1" x14ac:dyDescent="0.35">
      <c r="A341" s="89" t="e">
        <v>#VALUE!</v>
      </c>
      <c r="B341" s="91" t="e">
        <v>#VALUE!</v>
      </c>
      <c r="C341" s="98" t="e">
        <f>+'8_MP'!#REF!+('8_MP'!#REF!*75%)</f>
        <v>#REF!</v>
      </c>
      <c r="D341" s="98" t="e">
        <f>+'8_MP'!#REF!*25%+'8_MP'!#REF!*75%</f>
        <v>#REF!</v>
      </c>
      <c r="E341" s="98" t="e">
        <f>+('8_MP'!#REF!*25%)+('8_MP'!#REF!*75%)</f>
        <v>#REF!</v>
      </c>
      <c r="F341" s="98" t="e">
        <f>+'8_MP'!#REF!*25%+'8_MP'!#REF!*75%</f>
        <v>#REF!</v>
      </c>
      <c r="G341" s="98" t="e">
        <f>+'8_MP'!#REF!*25%+'8_MP'!#REF!*75%</f>
        <v>#REF!</v>
      </c>
      <c r="H341" s="98" t="e">
        <f>+'8_MP'!#REF!*25%+'8_MP'!#REF!*75%</f>
        <v>#REF!</v>
      </c>
      <c r="I341" s="98" t="e">
        <f t="shared" si="45"/>
        <v>#REF!</v>
      </c>
      <c r="J341" s="339"/>
      <c r="K341" s="98" t="e">
        <f>+'8_MP'!#REF!+('8_MP'!#REF!*75%)</f>
        <v>#REF!</v>
      </c>
      <c r="L341" s="98" t="e">
        <f>+'8_MP'!#REF!*25%+'8_MP'!#REF!*75%</f>
        <v>#REF!</v>
      </c>
      <c r="M341" s="98" t="e">
        <f>+'8_MP'!#REF!*25%+'8_MP'!#REF!*75%</f>
        <v>#REF!</v>
      </c>
      <c r="N341" s="98" t="e">
        <f>+'8_MP'!#REF!*25%+'8_MP'!#REF!*75%</f>
        <v>#REF!</v>
      </c>
      <c r="O341" s="98" t="e">
        <f>+'8_MP'!#REF!*25%+'8_MP'!#REF!*75%</f>
        <v>#REF!</v>
      </c>
      <c r="P341" s="98" t="e">
        <f>+'8_MP'!#REF!*25%+'8_MP'!#REF!</f>
        <v>#REF!</v>
      </c>
      <c r="Q341" s="98" t="e">
        <f t="shared" si="46"/>
        <v>#REF!</v>
      </c>
      <c r="R341" s="339" t="e">
        <f>+'8_MP'!#REF!-'9.1 PFM_APry'!Q341</f>
        <v>#REF!</v>
      </c>
      <c r="S341" s="98" t="e">
        <f t="shared" si="47"/>
        <v>#REF!</v>
      </c>
      <c r="T341" s="98" t="e">
        <f t="shared" si="48"/>
        <v>#REF!</v>
      </c>
      <c r="U341" s="98" t="e">
        <f t="shared" si="49"/>
        <v>#REF!</v>
      </c>
      <c r="V341" s="98" t="e">
        <f t="shared" si="50"/>
        <v>#REF!</v>
      </c>
      <c r="W341" s="98" t="e">
        <f t="shared" si="51"/>
        <v>#REF!</v>
      </c>
      <c r="X341" s="98" t="e">
        <f t="shared" si="52"/>
        <v>#REF!</v>
      </c>
      <c r="Y341" s="98" t="e">
        <f t="shared" si="53"/>
        <v>#REF!</v>
      </c>
      <c r="Z341" s="339" t="e">
        <f>+'8_MP'!#REF!-'9.1 PFM_APry'!Y341</f>
        <v>#REF!</v>
      </c>
    </row>
    <row r="342" spans="1:26" ht="14.25" customHeight="1" outlineLevel="1" x14ac:dyDescent="0.35">
      <c r="A342" s="89" t="e">
        <v>#VALUE!</v>
      </c>
      <c r="B342" s="91" t="e">
        <v>#VALUE!</v>
      </c>
      <c r="C342" s="98" t="e">
        <f>+'8_MP'!#REF!+('8_MP'!#REF!*75%)</f>
        <v>#REF!</v>
      </c>
      <c r="D342" s="98" t="e">
        <f>+'8_MP'!#REF!*25%+'8_MP'!#REF!*75%</f>
        <v>#REF!</v>
      </c>
      <c r="E342" s="98" t="e">
        <f>+('8_MP'!#REF!*25%)+('8_MP'!#REF!*75%)</f>
        <v>#REF!</v>
      </c>
      <c r="F342" s="98" t="e">
        <f>+'8_MP'!#REF!*25%+'8_MP'!#REF!*75%</f>
        <v>#REF!</v>
      </c>
      <c r="G342" s="98" t="e">
        <f>+'8_MP'!#REF!*25%+'8_MP'!#REF!*75%</f>
        <v>#REF!</v>
      </c>
      <c r="H342" s="98" t="e">
        <f>+'8_MP'!#REF!*25%+'8_MP'!#REF!*75%</f>
        <v>#REF!</v>
      </c>
      <c r="I342" s="98" t="e">
        <f t="shared" si="45"/>
        <v>#REF!</v>
      </c>
      <c r="J342" s="339"/>
      <c r="K342" s="98" t="e">
        <f>+'8_MP'!#REF!+('8_MP'!#REF!*75%)</f>
        <v>#REF!</v>
      </c>
      <c r="L342" s="98" t="e">
        <f>+'8_MP'!#REF!*25%+'8_MP'!#REF!*75%</f>
        <v>#REF!</v>
      </c>
      <c r="M342" s="98" t="e">
        <f>+'8_MP'!#REF!*25%+'8_MP'!#REF!*75%</f>
        <v>#REF!</v>
      </c>
      <c r="N342" s="98" t="e">
        <f>+'8_MP'!#REF!*25%+'8_MP'!#REF!*75%</f>
        <v>#REF!</v>
      </c>
      <c r="O342" s="98" t="e">
        <f>+'8_MP'!#REF!*25%+'8_MP'!#REF!*75%</f>
        <v>#REF!</v>
      </c>
      <c r="P342" s="98" t="e">
        <f>+'8_MP'!#REF!*25%+'8_MP'!#REF!</f>
        <v>#REF!</v>
      </c>
      <c r="Q342" s="98" t="e">
        <f t="shared" si="46"/>
        <v>#REF!</v>
      </c>
      <c r="R342" s="339" t="e">
        <f>+'8_MP'!#REF!-'9.1 PFM_APry'!Q342</f>
        <v>#REF!</v>
      </c>
      <c r="S342" s="98" t="e">
        <f t="shared" si="47"/>
        <v>#REF!</v>
      </c>
      <c r="T342" s="98" t="e">
        <f t="shared" si="48"/>
        <v>#REF!</v>
      </c>
      <c r="U342" s="98" t="e">
        <f t="shared" si="49"/>
        <v>#REF!</v>
      </c>
      <c r="V342" s="98" t="e">
        <f t="shared" si="50"/>
        <v>#REF!</v>
      </c>
      <c r="W342" s="98" t="e">
        <f t="shared" si="51"/>
        <v>#REF!</v>
      </c>
      <c r="X342" s="98" t="e">
        <f t="shared" si="52"/>
        <v>#REF!</v>
      </c>
      <c r="Y342" s="98" t="e">
        <f t="shared" si="53"/>
        <v>#REF!</v>
      </c>
      <c r="Z342" s="339" t="e">
        <f>+'8_MP'!#REF!-'9.1 PFM_APry'!Y342</f>
        <v>#REF!</v>
      </c>
    </row>
    <row r="343" spans="1:26" ht="14.25" customHeight="1" outlineLevel="1" x14ac:dyDescent="0.35">
      <c r="A343" s="89" t="e">
        <v>#VALUE!</v>
      </c>
      <c r="B343" s="91" t="e">
        <v>#VALUE!</v>
      </c>
      <c r="C343" s="98" t="e">
        <f>+'8_MP'!#REF!+('8_MP'!#REF!*75%)</f>
        <v>#REF!</v>
      </c>
      <c r="D343" s="98" t="e">
        <f>+'8_MP'!#REF!*25%+'8_MP'!#REF!*75%</f>
        <v>#REF!</v>
      </c>
      <c r="E343" s="98" t="e">
        <f>+('8_MP'!#REF!*25%)+('8_MP'!#REF!*75%)</f>
        <v>#REF!</v>
      </c>
      <c r="F343" s="98" t="e">
        <f>+'8_MP'!#REF!*25%+'8_MP'!#REF!*75%</f>
        <v>#REF!</v>
      </c>
      <c r="G343" s="98" t="e">
        <f>+'8_MP'!#REF!*25%+'8_MP'!#REF!*75%</f>
        <v>#REF!</v>
      </c>
      <c r="H343" s="98" t="e">
        <f>+'8_MP'!#REF!*25%+'8_MP'!#REF!*75%</f>
        <v>#REF!</v>
      </c>
      <c r="I343" s="98" t="e">
        <f t="shared" si="45"/>
        <v>#REF!</v>
      </c>
      <c r="J343" s="339"/>
      <c r="K343" s="98" t="e">
        <f>+'8_MP'!#REF!+('8_MP'!#REF!*75%)</f>
        <v>#REF!</v>
      </c>
      <c r="L343" s="98" t="e">
        <f>+'8_MP'!#REF!*25%+'8_MP'!#REF!*75%</f>
        <v>#REF!</v>
      </c>
      <c r="M343" s="98" t="e">
        <f>+'8_MP'!#REF!*25%+'8_MP'!#REF!*75%</f>
        <v>#REF!</v>
      </c>
      <c r="N343" s="98" t="e">
        <f>+'8_MP'!#REF!*25%+'8_MP'!#REF!*75%</f>
        <v>#REF!</v>
      </c>
      <c r="O343" s="98" t="e">
        <f>+'8_MP'!#REF!*25%+'8_MP'!#REF!*75%</f>
        <v>#REF!</v>
      </c>
      <c r="P343" s="98" t="e">
        <f>+'8_MP'!#REF!*25%+'8_MP'!#REF!</f>
        <v>#REF!</v>
      </c>
      <c r="Q343" s="98" t="e">
        <f t="shared" si="46"/>
        <v>#REF!</v>
      </c>
      <c r="R343" s="339" t="e">
        <f>+'8_MP'!#REF!-'9.1 PFM_APry'!Q343</f>
        <v>#REF!</v>
      </c>
      <c r="S343" s="98" t="e">
        <f t="shared" si="47"/>
        <v>#REF!</v>
      </c>
      <c r="T343" s="98" t="e">
        <f t="shared" si="48"/>
        <v>#REF!</v>
      </c>
      <c r="U343" s="98" t="e">
        <f t="shared" si="49"/>
        <v>#REF!</v>
      </c>
      <c r="V343" s="98" t="e">
        <f t="shared" si="50"/>
        <v>#REF!</v>
      </c>
      <c r="W343" s="98" t="e">
        <f t="shared" si="51"/>
        <v>#REF!</v>
      </c>
      <c r="X343" s="98" t="e">
        <f t="shared" si="52"/>
        <v>#REF!</v>
      </c>
      <c r="Y343" s="98" t="e">
        <f t="shared" si="53"/>
        <v>#REF!</v>
      </c>
      <c r="Z343" s="339" t="e">
        <f>+'8_MP'!#REF!-'9.1 PFM_APry'!Y343</f>
        <v>#REF!</v>
      </c>
    </row>
    <row r="344" spans="1:26" ht="14.25" customHeight="1" outlineLevel="1" x14ac:dyDescent="0.35">
      <c r="A344" s="89" t="e">
        <v>#VALUE!</v>
      </c>
      <c r="B344" s="91" t="e">
        <v>#VALUE!</v>
      </c>
      <c r="C344" s="98" t="e">
        <f>+'8_MP'!#REF!+('8_MP'!#REF!*75%)</f>
        <v>#REF!</v>
      </c>
      <c r="D344" s="98" t="e">
        <f>+'8_MP'!#REF!*25%+'8_MP'!#REF!*75%</f>
        <v>#REF!</v>
      </c>
      <c r="E344" s="98" t="e">
        <f>+('8_MP'!#REF!*25%)+('8_MP'!#REF!*75%)</f>
        <v>#REF!</v>
      </c>
      <c r="F344" s="98" t="e">
        <f>+'8_MP'!#REF!*25%+'8_MP'!#REF!*75%</f>
        <v>#REF!</v>
      </c>
      <c r="G344" s="98" t="e">
        <f>+'8_MP'!#REF!*25%+'8_MP'!#REF!*75%</f>
        <v>#REF!</v>
      </c>
      <c r="H344" s="98" t="e">
        <f>+'8_MP'!#REF!*25%+'8_MP'!#REF!*75%</f>
        <v>#REF!</v>
      </c>
      <c r="I344" s="98" t="e">
        <f t="shared" si="45"/>
        <v>#REF!</v>
      </c>
      <c r="J344" s="339"/>
      <c r="K344" s="98" t="e">
        <f>+'8_MP'!#REF!+('8_MP'!#REF!*75%)</f>
        <v>#REF!</v>
      </c>
      <c r="L344" s="98" t="e">
        <f>+'8_MP'!#REF!*25%+'8_MP'!#REF!*75%</f>
        <v>#REF!</v>
      </c>
      <c r="M344" s="98" t="e">
        <f>+'8_MP'!#REF!*25%+'8_MP'!#REF!*75%</f>
        <v>#REF!</v>
      </c>
      <c r="N344" s="98" t="e">
        <f>+'8_MP'!#REF!*25%+'8_MP'!#REF!*75%</f>
        <v>#REF!</v>
      </c>
      <c r="O344" s="98" t="e">
        <f>+'8_MP'!#REF!*25%+'8_MP'!#REF!*75%</f>
        <v>#REF!</v>
      </c>
      <c r="P344" s="98" t="e">
        <f>+'8_MP'!#REF!*25%+'8_MP'!#REF!</f>
        <v>#REF!</v>
      </c>
      <c r="Q344" s="98" t="e">
        <f t="shared" si="46"/>
        <v>#REF!</v>
      </c>
      <c r="R344" s="339" t="e">
        <f>+'8_MP'!#REF!-'9.1 PFM_APry'!Q344</f>
        <v>#REF!</v>
      </c>
      <c r="S344" s="98" t="e">
        <f t="shared" si="47"/>
        <v>#REF!</v>
      </c>
      <c r="T344" s="98" t="e">
        <f t="shared" si="48"/>
        <v>#REF!</v>
      </c>
      <c r="U344" s="98" t="e">
        <f t="shared" si="49"/>
        <v>#REF!</v>
      </c>
      <c r="V344" s="98" t="e">
        <f t="shared" si="50"/>
        <v>#REF!</v>
      </c>
      <c r="W344" s="98" t="e">
        <f t="shared" si="51"/>
        <v>#REF!</v>
      </c>
      <c r="X344" s="98" t="e">
        <f t="shared" si="52"/>
        <v>#REF!</v>
      </c>
      <c r="Y344" s="98" t="e">
        <f t="shared" si="53"/>
        <v>#REF!</v>
      </c>
      <c r="Z344" s="339" t="e">
        <f>+'8_MP'!#REF!-'9.1 PFM_APry'!Y344</f>
        <v>#REF!</v>
      </c>
    </row>
    <row r="345" spans="1:26" ht="14.25" customHeight="1" outlineLevel="1" x14ac:dyDescent="0.35">
      <c r="A345" s="89" t="e">
        <v>#VALUE!</v>
      </c>
      <c r="B345" s="91" t="e">
        <v>#VALUE!</v>
      </c>
      <c r="C345" s="98" t="e">
        <f>+'8_MP'!#REF!+('8_MP'!#REF!*75%)</f>
        <v>#REF!</v>
      </c>
      <c r="D345" s="98" t="e">
        <f>+'8_MP'!#REF!*25%+'8_MP'!#REF!*75%</f>
        <v>#REF!</v>
      </c>
      <c r="E345" s="98" t="e">
        <f>+('8_MP'!#REF!*25%)+('8_MP'!#REF!*75%)</f>
        <v>#REF!</v>
      </c>
      <c r="F345" s="98" t="e">
        <f>+'8_MP'!#REF!*25%+'8_MP'!#REF!*75%</f>
        <v>#REF!</v>
      </c>
      <c r="G345" s="98" t="e">
        <f>+'8_MP'!#REF!*25%+'8_MP'!#REF!*75%</f>
        <v>#REF!</v>
      </c>
      <c r="H345" s="98" t="e">
        <f>+'8_MP'!#REF!*25%+'8_MP'!#REF!*75%</f>
        <v>#REF!</v>
      </c>
      <c r="I345" s="98" t="e">
        <f t="shared" si="45"/>
        <v>#REF!</v>
      </c>
      <c r="J345" s="339"/>
      <c r="K345" s="98" t="e">
        <f>+'8_MP'!#REF!+('8_MP'!#REF!*75%)</f>
        <v>#REF!</v>
      </c>
      <c r="L345" s="98" t="e">
        <f>+'8_MP'!#REF!*25%+'8_MP'!#REF!*75%</f>
        <v>#REF!</v>
      </c>
      <c r="M345" s="98" t="e">
        <f>+'8_MP'!#REF!*25%+'8_MP'!#REF!*75%</f>
        <v>#REF!</v>
      </c>
      <c r="N345" s="98" t="e">
        <f>+'8_MP'!#REF!*25%+'8_MP'!#REF!*75%</f>
        <v>#REF!</v>
      </c>
      <c r="O345" s="98" t="e">
        <f>+'8_MP'!#REF!*25%+'8_MP'!#REF!*75%</f>
        <v>#REF!</v>
      </c>
      <c r="P345" s="98" t="e">
        <f>+'8_MP'!#REF!*25%+'8_MP'!#REF!</f>
        <v>#REF!</v>
      </c>
      <c r="Q345" s="98" t="e">
        <f t="shared" si="46"/>
        <v>#REF!</v>
      </c>
      <c r="R345" s="339" t="e">
        <f>+'8_MP'!#REF!-'9.1 PFM_APry'!Q345</f>
        <v>#REF!</v>
      </c>
      <c r="S345" s="98" t="e">
        <f t="shared" si="47"/>
        <v>#REF!</v>
      </c>
      <c r="T345" s="98" t="e">
        <f t="shared" si="48"/>
        <v>#REF!</v>
      </c>
      <c r="U345" s="98" t="e">
        <f t="shared" si="49"/>
        <v>#REF!</v>
      </c>
      <c r="V345" s="98" t="e">
        <f t="shared" si="50"/>
        <v>#REF!</v>
      </c>
      <c r="W345" s="98" t="e">
        <f t="shared" si="51"/>
        <v>#REF!</v>
      </c>
      <c r="X345" s="98" t="e">
        <f t="shared" si="52"/>
        <v>#REF!</v>
      </c>
      <c r="Y345" s="98" t="e">
        <f t="shared" si="53"/>
        <v>#REF!</v>
      </c>
      <c r="Z345" s="339" t="e">
        <f>+'8_MP'!#REF!-'9.1 PFM_APry'!Y345</f>
        <v>#REF!</v>
      </c>
    </row>
    <row r="346" spans="1:26" ht="14.25" customHeight="1" outlineLevel="1" x14ac:dyDescent="0.35">
      <c r="A346" s="322" t="e">
        <v>#VALUE!</v>
      </c>
      <c r="B346" s="323" t="e">
        <v>#VALUE!</v>
      </c>
      <c r="C346" s="324" t="e">
        <f>+'8_MP'!#REF!+('8_MP'!#REF!*75%)</f>
        <v>#REF!</v>
      </c>
      <c r="D346" s="324" t="e">
        <f>+'8_MP'!#REF!*25%+'8_MP'!#REF!*75%</f>
        <v>#REF!</v>
      </c>
      <c r="E346" s="324" t="e">
        <f>+('8_MP'!#REF!*25%)+('8_MP'!#REF!*75%)</f>
        <v>#REF!</v>
      </c>
      <c r="F346" s="324" t="e">
        <f>+'8_MP'!#REF!*25%+'8_MP'!#REF!*75%</f>
        <v>#REF!</v>
      </c>
      <c r="G346" s="324" t="e">
        <f>+'8_MP'!#REF!*25%+'8_MP'!#REF!*75%</f>
        <v>#REF!</v>
      </c>
      <c r="H346" s="324" t="e">
        <f>+'8_MP'!#REF!*25%+'8_MP'!#REF!*75%</f>
        <v>#REF!</v>
      </c>
      <c r="I346" s="324" t="e">
        <f t="shared" si="45"/>
        <v>#REF!</v>
      </c>
      <c r="J346" s="339"/>
      <c r="K346" s="324" t="e">
        <f>+'8_MP'!#REF!+('8_MP'!#REF!*75%)</f>
        <v>#REF!</v>
      </c>
      <c r="L346" s="324" t="e">
        <f>+'8_MP'!#REF!*25%+'8_MP'!#REF!*75%</f>
        <v>#REF!</v>
      </c>
      <c r="M346" s="324" t="e">
        <f>+'8_MP'!#REF!*25%+'8_MP'!#REF!*75%</f>
        <v>#REF!</v>
      </c>
      <c r="N346" s="324" t="e">
        <f>+'8_MP'!#REF!*25%+'8_MP'!#REF!*75%</f>
        <v>#REF!</v>
      </c>
      <c r="O346" s="324" t="e">
        <f>+'8_MP'!#REF!*25%+'8_MP'!#REF!*75%</f>
        <v>#REF!</v>
      </c>
      <c r="P346" s="324" t="e">
        <f>+'8_MP'!#REF!*25%+'8_MP'!#REF!</f>
        <v>#REF!</v>
      </c>
      <c r="Q346" s="324" t="e">
        <f t="shared" si="46"/>
        <v>#REF!</v>
      </c>
      <c r="R346" s="339" t="e">
        <f>+'8_MP'!#REF!-'9.1 PFM_APry'!Q346</f>
        <v>#REF!</v>
      </c>
      <c r="S346" s="324" t="e">
        <f t="shared" si="47"/>
        <v>#REF!</v>
      </c>
      <c r="T346" s="324" t="e">
        <f t="shared" si="48"/>
        <v>#REF!</v>
      </c>
      <c r="U346" s="324" t="e">
        <f t="shared" si="49"/>
        <v>#REF!</v>
      </c>
      <c r="V346" s="324" t="e">
        <f t="shared" si="50"/>
        <v>#REF!</v>
      </c>
      <c r="W346" s="324" t="e">
        <f t="shared" si="51"/>
        <v>#REF!</v>
      </c>
      <c r="X346" s="324" t="e">
        <f t="shared" si="52"/>
        <v>#REF!</v>
      </c>
      <c r="Y346" s="324" t="e">
        <f t="shared" si="53"/>
        <v>#REF!</v>
      </c>
      <c r="Z346" s="339" t="e">
        <f>+'8_MP'!#REF!-'9.1 PFM_APry'!Y346</f>
        <v>#REF!</v>
      </c>
    </row>
    <row r="347" spans="1:26" ht="14.25" customHeight="1" outlineLevel="1" x14ac:dyDescent="0.35">
      <c r="A347" s="89" t="e">
        <v>#VALUE!</v>
      </c>
      <c r="B347" s="91" t="e">
        <v>#VALUE!</v>
      </c>
      <c r="C347" s="98" t="e">
        <f>+'8_MP'!#REF!+('8_MP'!#REF!*75%)</f>
        <v>#REF!</v>
      </c>
      <c r="D347" s="98" t="e">
        <f>+'8_MP'!#REF!*25%+'8_MP'!#REF!*75%</f>
        <v>#REF!</v>
      </c>
      <c r="E347" s="98" t="e">
        <f>+('8_MP'!#REF!*25%)+('8_MP'!#REF!*75%)</f>
        <v>#REF!</v>
      </c>
      <c r="F347" s="98" t="e">
        <f>+'8_MP'!#REF!*25%+'8_MP'!#REF!*75%</f>
        <v>#REF!</v>
      </c>
      <c r="G347" s="98" t="e">
        <f>+'8_MP'!#REF!*25%+'8_MP'!#REF!*75%</f>
        <v>#REF!</v>
      </c>
      <c r="H347" s="98" t="e">
        <f>+'8_MP'!#REF!*25%+'8_MP'!#REF!*75%</f>
        <v>#REF!</v>
      </c>
      <c r="I347" s="98" t="e">
        <f t="shared" si="45"/>
        <v>#REF!</v>
      </c>
      <c r="J347" s="339"/>
      <c r="K347" s="98" t="e">
        <f>+'8_MP'!#REF!+('8_MP'!#REF!*75%)</f>
        <v>#REF!</v>
      </c>
      <c r="L347" s="98" t="e">
        <f>+'8_MP'!#REF!*25%+'8_MP'!#REF!*75%</f>
        <v>#REF!</v>
      </c>
      <c r="M347" s="98" t="e">
        <f>+'8_MP'!#REF!*25%+'8_MP'!#REF!*75%</f>
        <v>#REF!</v>
      </c>
      <c r="N347" s="98" t="e">
        <f>+'8_MP'!#REF!*25%+'8_MP'!#REF!*75%</f>
        <v>#REF!</v>
      </c>
      <c r="O347" s="98" t="e">
        <f>+'8_MP'!#REF!*25%+'8_MP'!#REF!*75%</f>
        <v>#REF!</v>
      </c>
      <c r="P347" s="98" t="e">
        <f>+'8_MP'!#REF!*25%+'8_MP'!#REF!</f>
        <v>#REF!</v>
      </c>
      <c r="Q347" s="98" t="e">
        <f t="shared" si="46"/>
        <v>#REF!</v>
      </c>
      <c r="R347" s="339" t="e">
        <f>+'8_MP'!#REF!-'9.1 PFM_APry'!Q347</f>
        <v>#REF!</v>
      </c>
      <c r="S347" s="98" t="e">
        <f t="shared" si="47"/>
        <v>#REF!</v>
      </c>
      <c r="T347" s="98" t="e">
        <f t="shared" si="48"/>
        <v>#REF!</v>
      </c>
      <c r="U347" s="98" t="e">
        <f t="shared" si="49"/>
        <v>#REF!</v>
      </c>
      <c r="V347" s="98" t="e">
        <f t="shared" si="50"/>
        <v>#REF!</v>
      </c>
      <c r="W347" s="98" t="e">
        <f t="shared" si="51"/>
        <v>#REF!</v>
      </c>
      <c r="X347" s="98" t="e">
        <f t="shared" si="52"/>
        <v>#REF!</v>
      </c>
      <c r="Y347" s="98" t="e">
        <f t="shared" si="53"/>
        <v>#REF!</v>
      </c>
      <c r="Z347" s="339" t="e">
        <f>+'8_MP'!#REF!-'9.1 PFM_APry'!Y347</f>
        <v>#REF!</v>
      </c>
    </row>
    <row r="348" spans="1:26" ht="14.25" customHeight="1" outlineLevel="1" x14ac:dyDescent="0.35">
      <c r="A348" s="89" t="e">
        <v>#VALUE!</v>
      </c>
      <c r="B348" s="91" t="e">
        <v>#VALUE!</v>
      </c>
      <c r="C348" s="98" t="e">
        <f>+'8_MP'!#REF!+('8_MP'!#REF!*75%)</f>
        <v>#REF!</v>
      </c>
      <c r="D348" s="98" t="e">
        <f>+'8_MP'!#REF!*25%+'8_MP'!#REF!*75%</f>
        <v>#REF!</v>
      </c>
      <c r="E348" s="98" t="e">
        <f>+('8_MP'!#REF!*25%)+('8_MP'!#REF!*75%)</f>
        <v>#REF!</v>
      </c>
      <c r="F348" s="98" t="e">
        <f>+'8_MP'!#REF!*25%+'8_MP'!#REF!*75%</f>
        <v>#REF!</v>
      </c>
      <c r="G348" s="98" t="e">
        <f>+'8_MP'!#REF!*25%+'8_MP'!#REF!*75%</f>
        <v>#REF!</v>
      </c>
      <c r="H348" s="98" t="e">
        <f>+'8_MP'!#REF!*25%+'8_MP'!#REF!*75%</f>
        <v>#REF!</v>
      </c>
      <c r="I348" s="98" t="e">
        <f t="shared" si="45"/>
        <v>#REF!</v>
      </c>
      <c r="J348" s="339"/>
      <c r="K348" s="98" t="e">
        <f>+'8_MP'!#REF!+('8_MP'!#REF!*75%)</f>
        <v>#REF!</v>
      </c>
      <c r="L348" s="98" t="e">
        <f>+'8_MP'!#REF!*25%+'8_MP'!#REF!*75%</f>
        <v>#REF!</v>
      </c>
      <c r="M348" s="98" t="e">
        <f>+'8_MP'!#REF!*25%+'8_MP'!#REF!*75%</f>
        <v>#REF!</v>
      </c>
      <c r="N348" s="98" t="e">
        <f>+'8_MP'!#REF!*25%+'8_MP'!#REF!*75%</f>
        <v>#REF!</v>
      </c>
      <c r="O348" s="98" t="e">
        <f>+'8_MP'!#REF!*25%+'8_MP'!#REF!*75%</f>
        <v>#REF!</v>
      </c>
      <c r="P348" s="98" t="e">
        <f>+'8_MP'!#REF!*25%+'8_MP'!#REF!</f>
        <v>#REF!</v>
      </c>
      <c r="Q348" s="98" t="e">
        <f t="shared" si="46"/>
        <v>#REF!</v>
      </c>
      <c r="R348" s="339" t="e">
        <f>+'8_MP'!#REF!-'9.1 PFM_APry'!Q348</f>
        <v>#REF!</v>
      </c>
      <c r="S348" s="98" t="e">
        <f t="shared" si="47"/>
        <v>#REF!</v>
      </c>
      <c r="T348" s="98" t="e">
        <f t="shared" si="48"/>
        <v>#REF!</v>
      </c>
      <c r="U348" s="98" t="e">
        <f t="shared" si="49"/>
        <v>#REF!</v>
      </c>
      <c r="V348" s="98" t="e">
        <f t="shared" si="50"/>
        <v>#REF!</v>
      </c>
      <c r="W348" s="98" t="e">
        <f t="shared" si="51"/>
        <v>#REF!</v>
      </c>
      <c r="X348" s="98" t="e">
        <f t="shared" si="52"/>
        <v>#REF!</v>
      </c>
      <c r="Y348" s="98" t="e">
        <f t="shared" si="53"/>
        <v>#REF!</v>
      </c>
      <c r="Z348" s="339" t="e">
        <f>+'8_MP'!#REF!-'9.1 PFM_APry'!Y348</f>
        <v>#REF!</v>
      </c>
    </row>
    <row r="349" spans="1:26" ht="14.25" customHeight="1" x14ac:dyDescent="0.35">
      <c r="A349" s="78" t="s">
        <v>550</v>
      </c>
      <c r="B349" s="80" t="e">
        <v>#VALUE!</v>
      </c>
      <c r="C349" s="84">
        <v>0</v>
      </c>
      <c r="D349" s="84">
        <v>0</v>
      </c>
      <c r="E349" s="84">
        <f>+('8_MP'!AR327*25%)+('8_MP'!AS327*75%)</f>
        <v>748800</v>
      </c>
      <c r="F349" s="84">
        <v>0</v>
      </c>
      <c r="G349" s="84">
        <v>0</v>
      </c>
      <c r="H349" s="84">
        <v>0</v>
      </c>
      <c r="I349" s="84">
        <f t="shared" si="45"/>
        <v>748800</v>
      </c>
      <c r="J349" s="339"/>
      <c r="K349" s="84">
        <v>0</v>
      </c>
      <c r="L349" s="84">
        <v>0</v>
      </c>
      <c r="M349" s="84">
        <v>0</v>
      </c>
      <c r="N349" s="84">
        <v>0</v>
      </c>
      <c r="O349" s="84">
        <v>0</v>
      </c>
      <c r="P349" s="84">
        <v>0</v>
      </c>
      <c r="Q349" s="84">
        <f t="shared" si="46"/>
        <v>0</v>
      </c>
      <c r="R349" s="339">
        <v>0</v>
      </c>
      <c r="S349" s="84">
        <f t="shared" si="47"/>
        <v>0</v>
      </c>
      <c r="T349" s="84">
        <f t="shared" si="48"/>
        <v>0</v>
      </c>
      <c r="U349" s="84">
        <f t="shared" si="49"/>
        <v>748800</v>
      </c>
      <c r="V349" s="84">
        <f t="shared" si="50"/>
        <v>0</v>
      </c>
      <c r="W349" s="84">
        <f t="shared" si="51"/>
        <v>0</v>
      </c>
      <c r="X349" s="84">
        <f t="shared" si="52"/>
        <v>0</v>
      </c>
      <c r="Y349" s="84">
        <f t="shared" si="53"/>
        <v>748800</v>
      </c>
      <c r="Z349" s="339">
        <v>200000</v>
      </c>
    </row>
    <row r="350" spans="1:26" ht="14.25" customHeight="1" x14ac:dyDescent="0.35">
      <c r="A350" s="124" t="s">
        <v>248</v>
      </c>
      <c r="B350" s="111" t="e">
        <v>#VALUE!</v>
      </c>
      <c r="C350" s="86">
        <v>0</v>
      </c>
      <c r="D350" s="86">
        <v>0</v>
      </c>
      <c r="E350" s="86">
        <f>+('8_MP'!AR328*25%)+('8_MP'!AS328*75%)</f>
        <v>397800</v>
      </c>
      <c r="F350" s="86">
        <v>0</v>
      </c>
      <c r="G350" s="86">
        <v>0</v>
      </c>
      <c r="H350" s="86">
        <v>0</v>
      </c>
      <c r="I350" s="86">
        <f t="shared" si="45"/>
        <v>397800</v>
      </c>
      <c r="J350" s="339"/>
      <c r="K350" s="86">
        <v>0</v>
      </c>
      <c r="L350" s="86">
        <v>0</v>
      </c>
      <c r="M350" s="86">
        <v>0</v>
      </c>
      <c r="N350" s="86">
        <v>0</v>
      </c>
      <c r="O350" s="86">
        <v>0</v>
      </c>
      <c r="P350" s="86">
        <v>0</v>
      </c>
      <c r="Q350" s="86">
        <f t="shared" si="46"/>
        <v>0</v>
      </c>
      <c r="R350" s="339">
        <v>0</v>
      </c>
      <c r="S350" s="86">
        <f t="shared" si="47"/>
        <v>0</v>
      </c>
      <c r="T350" s="86">
        <f t="shared" si="48"/>
        <v>0</v>
      </c>
      <c r="U350" s="86">
        <f t="shared" si="49"/>
        <v>397800</v>
      </c>
      <c r="V350" s="86">
        <f t="shared" si="50"/>
        <v>0</v>
      </c>
      <c r="W350" s="86">
        <f t="shared" si="51"/>
        <v>0</v>
      </c>
      <c r="X350" s="86">
        <f t="shared" si="52"/>
        <v>0</v>
      </c>
      <c r="Y350" s="86">
        <f t="shared" si="53"/>
        <v>397800</v>
      </c>
      <c r="Z350" s="339">
        <v>0</v>
      </c>
    </row>
    <row r="351" spans="1:26" ht="14.25" customHeight="1" outlineLevel="1" x14ac:dyDescent="0.35">
      <c r="A351" s="329" t="s">
        <v>252</v>
      </c>
      <c r="B351" s="330" t="e">
        <v>#VALUE!</v>
      </c>
      <c r="C351" s="331">
        <v>0</v>
      </c>
      <c r="D351" s="331">
        <v>0</v>
      </c>
      <c r="E351" s="331">
        <f>+('8_MP'!AR329*25%)+('8_MP'!AS329*75%)</f>
        <v>295200</v>
      </c>
      <c r="F351" s="331">
        <v>0</v>
      </c>
      <c r="G351" s="331">
        <v>0</v>
      </c>
      <c r="H351" s="331">
        <v>0</v>
      </c>
      <c r="I351" s="331">
        <f t="shared" si="45"/>
        <v>295200</v>
      </c>
      <c r="J351" s="339"/>
      <c r="K351" s="331">
        <v>0</v>
      </c>
      <c r="L351" s="331">
        <v>0</v>
      </c>
      <c r="M351" s="331">
        <v>0</v>
      </c>
      <c r="N351" s="331">
        <v>0</v>
      </c>
      <c r="O351" s="331">
        <v>0</v>
      </c>
      <c r="P351" s="331">
        <v>0</v>
      </c>
      <c r="Q351" s="331">
        <f t="shared" si="46"/>
        <v>0</v>
      </c>
      <c r="R351" s="339">
        <v>0</v>
      </c>
      <c r="S351" s="331">
        <f t="shared" si="47"/>
        <v>0</v>
      </c>
      <c r="T351" s="331">
        <f t="shared" si="48"/>
        <v>0</v>
      </c>
      <c r="U351" s="331">
        <f t="shared" si="49"/>
        <v>295200</v>
      </c>
      <c r="V351" s="331">
        <f t="shared" si="50"/>
        <v>0</v>
      </c>
      <c r="W351" s="331">
        <f t="shared" si="51"/>
        <v>0</v>
      </c>
      <c r="X351" s="331">
        <f t="shared" si="52"/>
        <v>0</v>
      </c>
      <c r="Y351" s="331">
        <f t="shared" si="53"/>
        <v>295200</v>
      </c>
      <c r="Z351" s="339">
        <v>0</v>
      </c>
    </row>
    <row r="352" spans="1:26" ht="14.25" customHeight="1" outlineLevel="1" x14ac:dyDescent="0.35">
      <c r="A352" s="120" t="s">
        <v>555</v>
      </c>
      <c r="B352" s="91" t="e">
        <v>#VALUE!</v>
      </c>
      <c r="C352" s="77">
        <v>0</v>
      </c>
      <c r="D352" s="77">
        <v>0</v>
      </c>
      <c r="E352" s="77">
        <f>+('8_MP'!AR330*25%)+('8_MP'!AS330*75%)</f>
        <v>48000</v>
      </c>
      <c r="F352" s="77">
        <v>0</v>
      </c>
      <c r="G352" s="77">
        <v>0</v>
      </c>
      <c r="H352" s="77">
        <v>0</v>
      </c>
      <c r="I352" s="77">
        <f t="shared" si="45"/>
        <v>48000</v>
      </c>
      <c r="J352" s="339"/>
      <c r="K352" s="77">
        <v>0</v>
      </c>
      <c r="L352" s="77">
        <v>0</v>
      </c>
      <c r="M352" s="77">
        <v>0</v>
      </c>
      <c r="N352" s="77">
        <v>0</v>
      </c>
      <c r="O352" s="77">
        <v>0</v>
      </c>
      <c r="P352" s="77">
        <v>0</v>
      </c>
      <c r="Q352" s="77">
        <f t="shared" si="46"/>
        <v>0</v>
      </c>
      <c r="R352" s="339">
        <v>0</v>
      </c>
      <c r="S352" s="77">
        <f t="shared" si="47"/>
        <v>0</v>
      </c>
      <c r="T352" s="77">
        <f t="shared" si="48"/>
        <v>0</v>
      </c>
      <c r="U352" s="77">
        <f t="shared" si="49"/>
        <v>48000</v>
      </c>
      <c r="V352" s="77">
        <f t="shared" si="50"/>
        <v>0</v>
      </c>
      <c r="W352" s="77">
        <f t="shared" si="51"/>
        <v>0</v>
      </c>
      <c r="X352" s="77">
        <f t="shared" si="52"/>
        <v>0</v>
      </c>
      <c r="Y352" s="77">
        <f t="shared" si="53"/>
        <v>48000</v>
      </c>
      <c r="Z352" s="339">
        <v>0</v>
      </c>
    </row>
    <row r="353" spans="1:26" ht="14.25" customHeight="1" outlineLevel="1" x14ac:dyDescent="0.35">
      <c r="A353" s="120" t="s">
        <v>557</v>
      </c>
      <c r="B353" s="91" t="e">
        <v>#VALUE!</v>
      </c>
      <c r="C353" s="77">
        <v>0</v>
      </c>
      <c r="D353" s="77">
        <v>0</v>
      </c>
      <c r="E353" s="77">
        <f>+('8_MP'!AR331*25%)+('8_MP'!AS331*75%)</f>
        <v>36000</v>
      </c>
      <c r="F353" s="77">
        <v>0</v>
      </c>
      <c r="G353" s="77">
        <v>0</v>
      </c>
      <c r="H353" s="77">
        <v>0</v>
      </c>
      <c r="I353" s="77">
        <f t="shared" si="45"/>
        <v>36000</v>
      </c>
      <c r="J353" s="339"/>
      <c r="K353" s="77">
        <v>0</v>
      </c>
      <c r="L353" s="77">
        <v>0</v>
      </c>
      <c r="M353" s="77">
        <v>0</v>
      </c>
      <c r="N353" s="77">
        <v>0</v>
      </c>
      <c r="O353" s="77">
        <v>0</v>
      </c>
      <c r="P353" s="77">
        <v>0</v>
      </c>
      <c r="Q353" s="77">
        <f t="shared" si="46"/>
        <v>0</v>
      </c>
      <c r="R353" s="339">
        <v>0</v>
      </c>
      <c r="S353" s="77">
        <f t="shared" si="47"/>
        <v>0</v>
      </c>
      <c r="T353" s="77">
        <f t="shared" si="48"/>
        <v>0</v>
      </c>
      <c r="U353" s="77">
        <f t="shared" si="49"/>
        <v>36000</v>
      </c>
      <c r="V353" s="77">
        <f t="shared" si="50"/>
        <v>0</v>
      </c>
      <c r="W353" s="77">
        <f t="shared" si="51"/>
        <v>0</v>
      </c>
      <c r="X353" s="77">
        <f t="shared" si="52"/>
        <v>0</v>
      </c>
      <c r="Y353" s="77">
        <f t="shared" si="53"/>
        <v>36000</v>
      </c>
      <c r="Z353" s="339">
        <v>0</v>
      </c>
    </row>
    <row r="354" spans="1:26" ht="14.25" customHeight="1" outlineLevel="1" x14ac:dyDescent="0.35">
      <c r="A354" s="120" t="s">
        <v>559</v>
      </c>
      <c r="B354" s="91" t="e">
        <v>#VALUE!</v>
      </c>
      <c r="C354" s="77">
        <v>0</v>
      </c>
      <c r="D354" s="77">
        <v>0</v>
      </c>
      <c r="E354" s="77">
        <f>+('8_MP'!AR333*25%)+('8_MP'!AS333*75%)</f>
        <v>36000</v>
      </c>
      <c r="F354" s="77">
        <v>0</v>
      </c>
      <c r="G354" s="77">
        <v>0</v>
      </c>
      <c r="H354" s="77">
        <v>0</v>
      </c>
      <c r="I354" s="77">
        <f t="shared" si="45"/>
        <v>36000</v>
      </c>
      <c r="J354" s="339"/>
      <c r="K354" s="77">
        <v>0</v>
      </c>
      <c r="L354" s="77">
        <v>0</v>
      </c>
      <c r="M354" s="77">
        <v>0</v>
      </c>
      <c r="N354" s="77">
        <v>0</v>
      </c>
      <c r="O354" s="77">
        <v>0</v>
      </c>
      <c r="P354" s="77">
        <v>0</v>
      </c>
      <c r="Q354" s="77">
        <f t="shared" si="46"/>
        <v>0</v>
      </c>
      <c r="R354" s="339">
        <v>0</v>
      </c>
      <c r="S354" s="77">
        <f t="shared" si="47"/>
        <v>0</v>
      </c>
      <c r="T354" s="77">
        <f t="shared" si="48"/>
        <v>0</v>
      </c>
      <c r="U354" s="77">
        <f t="shared" si="49"/>
        <v>36000</v>
      </c>
      <c r="V354" s="77">
        <f t="shared" si="50"/>
        <v>0</v>
      </c>
      <c r="W354" s="77">
        <f t="shared" si="51"/>
        <v>0</v>
      </c>
      <c r="X354" s="77">
        <f t="shared" si="52"/>
        <v>0</v>
      </c>
      <c r="Y354" s="77">
        <f t="shared" si="53"/>
        <v>36000</v>
      </c>
      <c r="Z354" s="339">
        <v>0</v>
      </c>
    </row>
    <row r="355" spans="1:26" ht="14.25" customHeight="1" outlineLevel="1" x14ac:dyDescent="0.35">
      <c r="A355" s="120" t="s">
        <v>561</v>
      </c>
      <c r="B355" s="91" t="e">
        <v>#VALUE!</v>
      </c>
      <c r="C355" s="77">
        <v>0</v>
      </c>
      <c r="D355" s="77">
        <v>0</v>
      </c>
      <c r="E355" s="77">
        <f>+('8_MP'!AR334*25%)+('8_MP'!AS334*75%)</f>
        <v>33600</v>
      </c>
      <c r="F355" s="77">
        <v>0</v>
      </c>
      <c r="G355" s="77">
        <v>0</v>
      </c>
      <c r="H355" s="77">
        <v>0</v>
      </c>
      <c r="I355" s="77">
        <f t="shared" si="45"/>
        <v>33600</v>
      </c>
      <c r="J355" s="339"/>
      <c r="K355" s="77">
        <v>0</v>
      </c>
      <c r="L355" s="77">
        <v>0</v>
      </c>
      <c r="M355" s="77">
        <v>0</v>
      </c>
      <c r="N355" s="77">
        <v>0</v>
      </c>
      <c r="O355" s="77">
        <v>0</v>
      </c>
      <c r="P355" s="77">
        <v>0</v>
      </c>
      <c r="Q355" s="77">
        <f t="shared" si="46"/>
        <v>0</v>
      </c>
      <c r="R355" s="339">
        <v>0</v>
      </c>
      <c r="S355" s="77">
        <f t="shared" si="47"/>
        <v>0</v>
      </c>
      <c r="T355" s="77">
        <f t="shared" si="48"/>
        <v>0</v>
      </c>
      <c r="U355" s="77">
        <f t="shared" si="49"/>
        <v>33600</v>
      </c>
      <c r="V355" s="77">
        <f t="shared" si="50"/>
        <v>0</v>
      </c>
      <c r="W355" s="77">
        <f t="shared" si="51"/>
        <v>0</v>
      </c>
      <c r="X355" s="77">
        <f t="shared" si="52"/>
        <v>0</v>
      </c>
      <c r="Y355" s="77">
        <f t="shared" si="53"/>
        <v>33600</v>
      </c>
      <c r="Z355" s="339">
        <v>0</v>
      </c>
    </row>
    <row r="356" spans="1:26" ht="14.25" customHeight="1" outlineLevel="1" x14ac:dyDescent="0.35">
      <c r="A356" s="120" t="s">
        <v>563</v>
      </c>
      <c r="B356" s="91" t="e">
        <v>#VALUE!</v>
      </c>
      <c r="C356" s="77">
        <v>0</v>
      </c>
      <c r="D356" s="77">
        <v>0</v>
      </c>
      <c r="E356" s="77">
        <f>+('8_MP'!AR335*25%)+('8_MP'!AS335*75%)</f>
        <v>33600</v>
      </c>
      <c r="F356" s="77">
        <v>0</v>
      </c>
      <c r="G356" s="77">
        <v>0</v>
      </c>
      <c r="H356" s="77">
        <v>0</v>
      </c>
      <c r="I356" s="77">
        <f t="shared" si="45"/>
        <v>33600</v>
      </c>
      <c r="J356" s="339"/>
      <c r="K356" s="77">
        <v>0</v>
      </c>
      <c r="L356" s="77">
        <v>0</v>
      </c>
      <c r="M356" s="77">
        <v>0</v>
      </c>
      <c r="N356" s="77">
        <v>0</v>
      </c>
      <c r="O356" s="77">
        <v>0</v>
      </c>
      <c r="P356" s="77">
        <v>0</v>
      </c>
      <c r="Q356" s="77">
        <f t="shared" si="46"/>
        <v>0</v>
      </c>
      <c r="R356" s="339">
        <v>0</v>
      </c>
      <c r="S356" s="77">
        <f t="shared" si="47"/>
        <v>0</v>
      </c>
      <c r="T356" s="77">
        <f t="shared" si="48"/>
        <v>0</v>
      </c>
      <c r="U356" s="77">
        <f t="shared" si="49"/>
        <v>33600</v>
      </c>
      <c r="V356" s="77">
        <f t="shared" si="50"/>
        <v>0</v>
      </c>
      <c r="W356" s="77">
        <f t="shared" si="51"/>
        <v>0</v>
      </c>
      <c r="X356" s="77">
        <f t="shared" si="52"/>
        <v>0</v>
      </c>
      <c r="Y356" s="77">
        <f t="shared" si="53"/>
        <v>33600</v>
      </c>
      <c r="Z356" s="339">
        <v>0</v>
      </c>
    </row>
    <row r="357" spans="1:26" ht="14.25" customHeight="1" outlineLevel="1" x14ac:dyDescent="0.35">
      <c r="A357" s="120" t="s">
        <v>565</v>
      </c>
      <c r="B357" s="91" t="e">
        <v>#VALUE!</v>
      </c>
      <c r="C357" s="77">
        <v>0</v>
      </c>
      <c r="D357" s="77">
        <v>0</v>
      </c>
      <c r="E357" s="77">
        <f>+('8_MP'!AR336*25%)+('8_MP'!AS336*75%)</f>
        <v>33600</v>
      </c>
      <c r="F357" s="77">
        <v>0</v>
      </c>
      <c r="G357" s="77">
        <v>0</v>
      </c>
      <c r="H357" s="77">
        <v>0</v>
      </c>
      <c r="I357" s="77">
        <f t="shared" si="45"/>
        <v>33600</v>
      </c>
      <c r="J357" s="339"/>
      <c r="K357" s="77">
        <v>0</v>
      </c>
      <c r="L357" s="77">
        <v>0</v>
      </c>
      <c r="M357" s="77">
        <v>0</v>
      </c>
      <c r="N357" s="77">
        <v>0</v>
      </c>
      <c r="O357" s="77">
        <v>0</v>
      </c>
      <c r="P357" s="77">
        <v>0</v>
      </c>
      <c r="Q357" s="77">
        <f t="shared" si="46"/>
        <v>0</v>
      </c>
      <c r="R357" s="339">
        <v>0</v>
      </c>
      <c r="S357" s="77">
        <f t="shared" si="47"/>
        <v>0</v>
      </c>
      <c r="T357" s="77">
        <f t="shared" si="48"/>
        <v>0</v>
      </c>
      <c r="U357" s="77">
        <f t="shared" si="49"/>
        <v>33600</v>
      </c>
      <c r="V357" s="77">
        <f t="shared" si="50"/>
        <v>0</v>
      </c>
      <c r="W357" s="77">
        <f t="shared" si="51"/>
        <v>0</v>
      </c>
      <c r="X357" s="77">
        <f t="shared" si="52"/>
        <v>0</v>
      </c>
      <c r="Y357" s="77">
        <f t="shared" si="53"/>
        <v>33600</v>
      </c>
      <c r="Z357" s="339">
        <v>0</v>
      </c>
    </row>
    <row r="358" spans="1:26" ht="14.25" customHeight="1" outlineLevel="1" x14ac:dyDescent="0.35">
      <c r="A358" s="120" t="s">
        <v>567</v>
      </c>
      <c r="B358" s="91" t="e">
        <v>#VALUE!</v>
      </c>
      <c r="C358" s="77">
        <v>0</v>
      </c>
      <c r="D358" s="77">
        <v>0</v>
      </c>
      <c r="E358" s="77" t="e">
        <f>+('8_MP'!#REF!*25%)+('8_MP'!#REF!*75%)</f>
        <v>#REF!</v>
      </c>
      <c r="F358" s="77">
        <v>0</v>
      </c>
      <c r="G358" s="77">
        <v>0</v>
      </c>
      <c r="H358" s="77">
        <v>0</v>
      </c>
      <c r="I358" s="77" t="e">
        <f t="shared" si="45"/>
        <v>#REF!</v>
      </c>
      <c r="J358" s="339"/>
      <c r="K358" s="77">
        <v>0</v>
      </c>
      <c r="L358" s="77">
        <v>0</v>
      </c>
      <c r="M358" s="77">
        <v>0</v>
      </c>
      <c r="N358" s="77">
        <v>0</v>
      </c>
      <c r="O358" s="77">
        <v>0</v>
      </c>
      <c r="P358" s="77">
        <v>0</v>
      </c>
      <c r="Q358" s="77">
        <f t="shared" si="46"/>
        <v>0</v>
      </c>
      <c r="R358" s="339">
        <v>0</v>
      </c>
      <c r="S358" s="77">
        <f t="shared" si="47"/>
        <v>0</v>
      </c>
      <c r="T358" s="77">
        <f t="shared" si="48"/>
        <v>0</v>
      </c>
      <c r="U358" s="77" t="e">
        <f t="shared" si="49"/>
        <v>#REF!</v>
      </c>
      <c r="V358" s="77">
        <f t="shared" si="50"/>
        <v>0</v>
      </c>
      <c r="W358" s="77">
        <f t="shared" si="51"/>
        <v>0</v>
      </c>
      <c r="X358" s="77">
        <f t="shared" si="52"/>
        <v>0</v>
      </c>
      <c r="Y358" s="77" t="e">
        <f t="shared" si="53"/>
        <v>#REF!</v>
      </c>
      <c r="Z358" s="339">
        <v>0</v>
      </c>
    </row>
    <row r="359" spans="1:26" ht="14.25" customHeight="1" outlineLevel="1" x14ac:dyDescent="0.35">
      <c r="A359" s="332" t="s">
        <v>569</v>
      </c>
      <c r="B359" s="333" t="e">
        <v>#VALUE!</v>
      </c>
      <c r="C359" s="88">
        <v>0</v>
      </c>
      <c r="D359" s="88">
        <v>0</v>
      </c>
      <c r="E359" s="88" t="e">
        <f>+('8_MP'!#REF!*25%)+('8_MP'!#REF!*75%)</f>
        <v>#REF!</v>
      </c>
      <c r="F359" s="88">
        <v>0</v>
      </c>
      <c r="G359" s="88">
        <v>0</v>
      </c>
      <c r="H359" s="88">
        <v>0</v>
      </c>
      <c r="I359" s="88" t="e">
        <f t="shared" si="45"/>
        <v>#REF!</v>
      </c>
      <c r="J359" s="339"/>
      <c r="K359" s="88">
        <v>0</v>
      </c>
      <c r="L359" s="88">
        <v>0</v>
      </c>
      <c r="M359" s="88">
        <v>0</v>
      </c>
      <c r="N359" s="88">
        <v>0</v>
      </c>
      <c r="O359" s="88">
        <v>0</v>
      </c>
      <c r="P359" s="88">
        <v>0</v>
      </c>
      <c r="Q359" s="88">
        <f t="shared" si="46"/>
        <v>0</v>
      </c>
      <c r="R359" s="339">
        <v>0</v>
      </c>
      <c r="S359" s="88">
        <f t="shared" si="47"/>
        <v>0</v>
      </c>
      <c r="T359" s="88">
        <f t="shared" si="48"/>
        <v>0</v>
      </c>
      <c r="U359" s="88" t="e">
        <f t="shared" si="49"/>
        <v>#REF!</v>
      </c>
      <c r="V359" s="88">
        <f t="shared" si="50"/>
        <v>0</v>
      </c>
      <c r="W359" s="88">
        <f t="shared" si="51"/>
        <v>0</v>
      </c>
      <c r="X359" s="88">
        <f t="shared" si="52"/>
        <v>0</v>
      </c>
      <c r="Y359" s="88" t="e">
        <f t="shared" si="53"/>
        <v>#REF!</v>
      </c>
      <c r="Z359" s="339">
        <v>0</v>
      </c>
    </row>
    <row r="360" spans="1:26" ht="14.25" customHeight="1" outlineLevel="1" x14ac:dyDescent="0.35">
      <c r="A360" s="120" t="s">
        <v>571</v>
      </c>
      <c r="B360" s="91" t="e">
        <v>#VALUE!</v>
      </c>
      <c r="C360" s="77">
        <v>0</v>
      </c>
      <c r="D360" s="77">
        <v>0</v>
      </c>
      <c r="E360" s="77">
        <f>+('8_MP'!AR337*25%)+('8_MP'!AS337*75%)</f>
        <v>26400</v>
      </c>
      <c r="F360" s="77">
        <v>0</v>
      </c>
      <c r="G360" s="77">
        <v>0</v>
      </c>
      <c r="H360" s="77">
        <v>0</v>
      </c>
      <c r="I360" s="77">
        <f t="shared" si="45"/>
        <v>26400</v>
      </c>
      <c r="J360" s="339"/>
      <c r="K360" s="77">
        <v>0</v>
      </c>
      <c r="L360" s="77">
        <v>0</v>
      </c>
      <c r="M360" s="77">
        <v>0</v>
      </c>
      <c r="N360" s="77">
        <v>0</v>
      </c>
      <c r="O360" s="77">
        <v>0</v>
      </c>
      <c r="P360" s="77">
        <v>0</v>
      </c>
      <c r="Q360" s="77">
        <f t="shared" si="46"/>
        <v>0</v>
      </c>
      <c r="R360" s="339">
        <v>0</v>
      </c>
      <c r="S360" s="77">
        <f t="shared" si="47"/>
        <v>0</v>
      </c>
      <c r="T360" s="77">
        <f t="shared" si="48"/>
        <v>0</v>
      </c>
      <c r="U360" s="77">
        <f t="shared" si="49"/>
        <v>26400</v>
      </c>
      <c r="V360" s="77">
        <f t="shared" si="50"/>
        <v>0</v>
      </c>
      <c r="W360" s="77">
        <f t="shared" si="51"/>
        <v>0</v>
      </c>
      <c r="X360" s="77">
        <f t="shared" si="52"/>
        <v>0</v>
      </c>
      <c r="Y360" s="77">
        <f t="shared" si="53"/>
        <v>26400</v>
      </c>
      <c r="Z360" s="339">
        <v>0</v>
      </c>
    </row>
    <row r="361" spans="1:26" ht="14.25" customHeight="1" outlineLevel="1" x14ac:dyDescent="0.35">
      <c r="A361" s="120" t="s">
        <v>573</v>
      </c>
      <c r="B361" s="91" t="e">
        <v>#VALUE!</v>
      </c>
      <c r="C361" s="77">
        <v>0</v>
      </c>
      <c r="D361" s="77">
        <v>0</v>
      </c>
      <c r="E361" s="77">
        <f>+('8_MP'!AR338*25%)+('8_MP'!AS338*75%)</f>
        <v>48000</v>
      </c>
      <c r="F361" s="77">
        <v>0</v>
      </c>
      <c r="G361" s="77">
        <v>0</v>
      </c>
      <c r="H361" s="77">
        <v>0</v>
      </c>
      <c r="I361" s="77">
        <f t="shared" si="45"/>
        <v>48000</v>
      </c>
      <c r="J361" s="339"/>
      <c r="K361" s="77">
        <v>0</v>
      </c>
      <c r="L361" s="77">
        <v>0</v>
      </c>
      <c r="M361" s="77">
        <v>0</v>
      </c>
      <c r="N361" s="77">
        <v>0</v>
      </c>
      <c r="O361" s="77">
        <v>0</v>
      </c>
      <c r="P361" s="77">
        <v>0</v>
      </c>
      <c r="Q361" s="77">
        <f t="shared" si="46"/>
        <v>0</v>
      </c>
      <c r="R361" s="339">
        <v>0</v>
      </c>
      <c r="S361" s="77">
        <f t="shared" si="47"/>
        <v>0</v>
      </c>
      <c r="T361" s="77">
        <f t="shared" si="48"/>
        <v>0</v>
      </c>
      <c r="U361" s="77">
        <f t="shared" si="49"/>
        <v>48000</v>
      </c>
      <c r="V361" s="77">
        <f t="shared" si="50"/>
        <v>0</v>
      </c>
      <c r="W361" s="77">
        <f t="shared" si="51"/>
        <v>0</v>
      </c>
      <c r="X361" s="77">
        <f t="shared" si="52"/>
        <v>0</v>
      </c>
      <c r="Y361" s="77">
        <f t="shared" si="53"/>
        <v>48000</v>
      </c>
      <c r="Z361" s="339">
        <v>0</v>
      </c>
    </row>
    <row r="362" spans="1:26" ht="14.25" customHeight="1" outlineLevel="1" x14ac:dyDescent="0.35">
      <c r="A362" s="120" t="s">
        <v>574</v>
      </c>
      <c r="B362" s="91" t="e">
        <v>#VALUE!</v>
      </c>
      <c r="C362" s="77">
        <v>0</v>
      </c>
      <c r="D362" s="77">
        <v>0</v>
      </c>
      <c r="E362" s="77" t="e">
        <f>+('8_MP'!#REF!*25%)+('8_MP'!#REF!*75%)</f>
        <v>#REF!</v>
      </c>
      <c r="F362" s="77">
        <v>0</v>
      </c>
      <c r="G362" s="77">
        <v>0</v>
      </c>
      <c r="H362" s="77">
        <v>0</v>
      </c>
      <c r="I362" s="77" t="e">
        <f t="shared" si="45"/>
        <v>#REF!</v>
      </c>
      <c r="J362" s="339"/>
      <c r="K362" s="77">
        <v>0</v>
      </c>
      <c r="L362" s="77">
        <v>0</v>
      </c>
      <c r="M362" s="77">
        <v>0</v>
      </c>
      <c r="N362" s="77">
        <v>0</v>
      </c>
      <c r="O362" s="77">
        <v>0</v>
      </c>
      <c r="P362" s="77">
        <v>0</v>
      </c>
      <c r="Q362" s="77">
        <f t="shared" si="46"/>
        <v>0</v>
      </c>
      <c r="R362" s="339">
        <v>0</v>
      </c>
      <c r="S362" s="77">
        <f t="shared" si="47"/>
        <v>0</v>
      </c>
      <c r="T362" s="77">
        <f t="shared" si="48"/>
        <v>0</v>
      </c>
      <c r="U362" s="77" t="e">
        <f t="shared" si="49"/>
        <v>#REF!</v>
      </c>
      <c r="V362" s="77">
        <f t="shared" si="50"/>
        <v>0</v>
      </c>
      <c r="W362" s="77">
        <f t="shared" si="51"/>
        <v>0</v>
      </c>
      <c r="X362" s="77">
        <f t="shared" si="52"/>
        <v>0</v>
      </c>
      <c r="Y362" s="77" t="e">
        <f t="shared" si="53"/>
        <v>#REF!</v>
      </c>
      <c r="Z362" s="339">
        <v>0</v>
      </c>
    </row>
    <row r="363" spans="1:26" ht="14.25" customHeight="1" outlineLevel="1" x14ac:dyDescent="0.35">
      <c r="A363" s="120" t="s">
        <v>575</v>
      </c>
      <c r="B363" s="91" t="e">
        <v>#VALUE!</v>
      </c>
      <c r="C363" s="77">
        <v>0</v>
      </c>
      <c r="D363" s="77">
        <v>0</v>
      </c>
      <c r="E363" s="77" t="e">
        <f>+('8_MP'!#REF!*25%)+('8_MP'!#REF!*75%)</f>
        <v>#REF!</v>
      </c>
      <c r="F363" s="77">
        <v>0</v>
      </c>
      <c r="G363" s="77">
        <v>0</v>
      </c>
      <c r="H363" s="77">
        <v>0</v>
      </c>
      <c r="I363" s="77" t="e">
        <f t="shared" si="45"/>
        <v>#REF!</v>
      </c>
      <c r="J363" s="339"/>
      <c r="K363" s="77">
        <v>0</v>
      </c>
      <c r="L363" s="77">
        <v>0</v>
      </c>
      <c r="M363" s="77">
        <v>0</v>
      </c>
      <c r="N363" s="77">
        <v>0</v>
      </c>
      <c r="O363" s="77">
        <v>0</v>
      </c>
      <c r="P363" s="77">
        <v>0</v>
      </c>
      <c r="Q363" s="77">
        <f t="shared" si="46"/>
        <v>0</v>
      </c>
      <c r="R363" s="339">
        <v>0</v>
      </c>
      <c r="S363" s="77">
        <f t="shared" si="47"/>
        <v>0</v>
      </c>
      <c r="T363" s="77">
        <f t="shared" si="48"/>
        <v>0</v>
      </c>
      <c r="U363" s="77" t="e">
        <f t="shared" si="49"/>
        <v>#REF!</v>
      </c>
      <c r="V363" s="77">
        <f t="shared" si="50"/>
        <v>0</v>
      </c>
      <c r="W363" s="77">
        <f t="shared" si="51"/>
        <v>0</v>
      </c>
      <c r="X363" s="77">
        <f t="shared" si="52"/>
        <v>0</v>
      </c>
      <c r="Y363" s="77" t="e">
        <f t="shared" si="53"/>
        <v>#REF!</v>
      </c>
      <c r="Z363" s="339">
        <v>0</v>
      </c>
    </row>
    <row r="364" spans="1:26" ht="14.25" customHeight="1" outlineLevel="1" x14ac:dyDescent="0.35">
      <c r="A364" s="120" t="s">
        <v>576</v>
      </c>
      <c r="B364" s="91" t="e">
        <v>#VALUE!</v>
      </c>
      <c r="C364" s="77">
        <v>0</v>
      </c>
      <c r="D364" s="77">
        <v>0</v>
      </c>
      <c r="E364" s="77" t="e">
        <f>+('8_MP'!#REF!*25%)+('8_MP'!#REF!*75%)</f>
        <v>#REF!</v>
      </c>
      <c r="F364" s="77">
        <v>0</v>
      </c>
      <c r="G364" s="77">
        <v>0</v>
      </c>
      <c r="H364" s="77">
        <v>0</v>
      </c>
      <c r="I364" s="77" t="e">
        <f t="shared" si="45"/>
        <v>#REF!</v>
      </c>
      <c r="J364" s="339"/>
      <c r="K364" s="77">
        <v>0</v>
      </c>
      <c r="L364" s="77">
        <v>0</v>
      </c>
      <c r="M364" s="77">
        <v>0</v>
      </c>
      <c r="N364" s="77">
        <v>0</v>
      </c>
      <c r="O364" s="77">
        <v>0</v>
      </c>
      <c r="P364" s="77">
        <v>0</v>
      </c>
      <c r="Q364" s="77">
        <f t="shared" si="46"/>
        <v>0</v>
      </c>
      <c r="R364" s="339">
        <v>0</v>
      </c>
      <c r="S364" s="77">
        <f t="shared" si="47"/>
        <v>0</v>
      </c>
      <c r="T364" s="77">
        <f t="shared" si="48"/>
        <v>0</v>
      </c>
      <c r="U364" s="77" t="e">
        <f t="shared" si="49"/>
        <v>#REF!</v>
      </c>
      <c r="V364" s="77">
        <f t="shared" si="50"/>
        <v>0</v>
      </c>
      <c r="W364" s="77">
        <f t="shared" si="51"/>
        <v>0</v>
      </c>
      <c r="X364" s="77">
        <f t="shared" si="52"/>
        <v>0</v>
      </c>
      <c r="Y364" s="77" t="e">
        <f t="shared" si="53"/>
        <v>#REF!</v>
      </c>
      <c r="Z364" s="339">
        <v>0</v>
      </c>
    </row>
    <row r="365" spans="1:26" ht="14.25" customHeight="1" outlineLevel="1" x14ac:dyDescent="0.35">
      <c r="A365" s="149" t="s">
        <v>254</v>
      </c>
      <c r="B365" s="330" t="e">
        <v>#VALUE!</v>
      </c>
      <c r="C365" s="331">
        <v>0</v>
      </c>
      <c r="D365" s="331">
        <v>0</v>
      </c>
      <c r="E365" s="331">
        <f>+('8_MP'!AR339*25%)+('8_MP'!AS339*75%)</f>
        <v>26400</v>
      </c>
      <c r="F365" s="331">
        <v>0</v>
      </c>
      <c r="G365" s="331">
        <v>0</v>
      </c>
      <c r="H365" s="331">
        <v>0</v>
      </c>
      <c r="I365" s="331">
        <f t="shared" si="45"/>
        <v>26400</v>
      </c>
      <c r="J365" s="339"/>
      <c r="K365" s="331">
        <v>0</v>
      </c>
      <c r="L365" s="331">
        <v>0</v>
      </c>
      <c r="M365" s="331">
        <v>0</v>
      </c>
      <c r="N365" s="331">
        <v>0</v>
      </c>
      <c r="O365" s="331">
        <v>0</v>
      </c>
      <c r="P365" s="331">
        <v>0</v>
      </c>
      <c r="Q365" s="331">
        <f t="shared" si="46"/>
        <v>0</v>
      </c>
      <c r="R365" s="339">
        <v>0</v>
      </c>
      <c r="S365" s="331">
        <f t="shared" si="47"/>
        <v>0</v>
      </c>
      <c r="T365" s="331">
        <f t="shared" si="48"/>
        <v>0</v>
      </c>
      <c r="U365" s="331">
        <f t="shared" si="49"/>
        <v>26400</v>
      </c>
      <c r="V365" s="331">
        <f t="shared" si="50"/>
        <v>0</v>
      </c>
      <c r="W365" s="331">
        <f t="shared" si="51"/>
        <v>0</v>
      </c>
      <c r="X365" s="331">
        <f t="shared" si="52"/>
        <v>0</v>
      </c>
      <c r="Y365" s="331">
        <f t="shared" si="53"/>
        <v>26400</v>
      </c>
      <c r="Z365" s="339">
        <v>0</v>
      </c>
    </row>
    <row r="366" spans="1:26" ht="14.25" customHeight="1" outlineLevel="1" x14ac:dyDescent="0.35">
      <c r="A366" s="120" t="s">
        <v>578</v>
      </c>
      <c r="B366" s="130" t="e">
        <v>#VALUE!</v>
      </c>
      <c r="C366" s="77">
        <v>0</v>
      </c>
      <c r="D366" s="77">
        <v>0</v>
      </c>
      <c r="E366" s="77">
        <f>+('8_MP'!AR340*25%)+('8_MP'!AS340*75%)</f>
        <v>14400</v>
      </c>
      <c r="F366" s="77">
        <v>0</v>
      </c>
      <c r="G366" s="77">
        <v>0</v>
      </c>
      <c r="H366" s="77">
        <v>0</v>
      </c>
      <c r="I366" s="77">
        <f t="shared" si="45"/>
        <v>14400</v>
      </c>
      <c r="J366" s="339"/>
      <c r="K366" s="77">
        <v>0</v>
      </c>
      <c r="L366" s="77">
        <v>0</v>
      </c>
      <c r="M366" s="77">
        <v>0</v>
      </c>
      <c r="N366" s="77">
        <v>0</v>
      </c>
      <c r="O366" s="77">
        <v>0</v>
      </c>
      <c r="P366" s="77">
        <v>0</v>
      </c>
      <c r="Q366" s="77">
        <f t="shared" si="46"/>
        <v>0</v>
      </c>
      <c r="R366" s="339">
        <v>0</v>
      </c>
      <c r="S366" s="77">
        <f t="shared" si="47"/>
        <v>0</v>
      </c>
      <c r="T366" s="77">
        <f t="shared" si="48"/>
        <v>0</v>
      </c>
      <c r="U366" s="77">
        <f t="shared" si="49"/>
        <v>14400</v>
      </c>
      <c r="V366" s="77">
        <f t="shared" si="50"/>
        <v>0</v>
      </c>
      <c r="W366" s="77">
        <f t="shared" si="51"/>
        <v>0</v>
      </c>
      <c r="X366" s="77">
        <f t="shared" si="52"/>
        <v>0</v>
      </c>
      <c r="Y366" s="77">
        <f t="shared" si="53"/>
        <v>14400</v>
      </c>
      <c r="Z366" s="339">
        <v>0</v>
      </c>
    </row>
    <row r="367" spans="1:26" ht="14.25" customHeight="1" outlineLevel="1" x14ac:dyDescent="0.35">
      <c r="A367" s="120" t="s">
        <v>580</v>
      </c>
      <c r="B367" s="130" t="e">
        <v>#VALUE!</v>
      </c>
      <c r="C367" s="77">
        <v>0</v>
      </c>
      <c r="D367" s="77">
        <v>0</v>
      </c>
      <c r="E367" s="77">
        <f>+('8_MP'!AR341*25%)+('8_MP'!AS341*75%)</f>
        <v>6000</v>
      </c>
      <c r="F367" s="77">
        <v>0</v>
      </c>
      <c r="G367" s="77">
        <v>0</v>
      </c>
      <c r="H367" s="77">
        <v>0</v>
      </c>
      <c r="I367" s="77">
        <f t="shared" si="45"/>
        <v>6000</v>
      </c>
      <c r="J367" s="339"/>
      <c r="K367" s="77">
        <v>0</v>
      </c>
      <c r="L367" s="77">
        <v>0</v>
      </c>
      <c r="M367" s="77">
        <v>0</v>
      </c>
      <c r="N367" s="77">
        <v>0</v>
      </c>
      <c r="O367" s="77">
        <v>0</v>
      </c>
      <c r="P367" s="77">
        <v>0</v>
      </c>
      <c r="Q367" s="77">
        <f t="shared" si="46"/>
        <v>0</v>
      </c>
      <c r="R367" s="339">
        <v>0</v>
      </c>
      <c r="S367" s="77">
        <f t="shared" si="47"/>
        <v>0</v>
      </c>
      <c r="T367" s="77">
        <f t="shared" si="48"/>
        <v>0</v>
      </c>
      <c r="U367" s="77">
        <f t="shared" si="49"/>
        <v>6000</v>
      </c>
      <c r="V367" s="77">
        <f t="shared" si="50"/>
        <v>0</v>
      </c>
      <c r="W367" s="77">
        <f t="shared" si="51"/>
        <v>0</v>
      </c>
      <c r="X367" s="77">
        <f t="shared" si="52"/>
        <v>0</v>
      </c>
      <c r="Y367" s="77">
        <f t="shared" si="53"/>
        <v>6000</v>
      </c>
      <c r="Z367" s="339">
        <v>0</v>
      </c>
    </row>
    <row r="368" spans="1:26" ht="14.25" customHeight="1" outlineLevel="1" x14ac:dyDescent="0.35">
      <c r="A368" s="120" t="s">
        <v>582</v>
      </c>
      <c r="B368" s="130" t="e">
        <v>#VALUE!</v>
      </c>
      <c r="C368" s="77">
        <v>0</v>
      </c>
      <c r="D368" s="77">
        <v>0</v>
      </c>
      <c r="E368" s="77">
        <f>+('8_MP'!AR342*25%)+('8_MP'!AS342*75%)</f>
        <v>1800</v>
      </c>
      <c r="F368" s="77">
        <v>0</v>
      </c>
      <c r="G368" s="77">
        <v>0</v>
      </c>
      <c r="H368" s="77">
        <v>0</v>
      </c>
      <c r="I368" s="77">
        <f t="shared" si="45"/>
        <v>1800</v>
      </c>
      <c r="J368" s="339"/>
      <c r="K368" s="77">
        <v>0</v>
      </c>
      <c r="L368" s="77">
        <v>0</v>
      </c>
      <c r="M368" s="77">
        <v>0</v>
      </c>
      <c r="N368" s="77">
        <v>0</v>
      </c>
      <c r="O368" s="77">
        <v>0</v>
      </c>
      <c r="P368" s="77">
        <v>0</v>
      </c>
      <c r="Q368" s="77">
        <f t="shared" si="46"/>
        <v>0</v>
      </c>
      <c r="R368" s="339">
        <v>0</v>
      </c>
      <c r="S368" s="77">
        <f t="shared" si="47"/>
        <v>0</v>
      </c>
      <c r="T368" s="77">
        <f t="shared" si="48"/>
        <v>0</v>
      </c>
      <c r="U368" s="77">
        <f t="shared" si="49"/>
        <v>1800</v>
      </c>
      <c r="V368" s="77">
        <f t="shared" si="50"/>
        <v>0</v>
      </c>
      <c r="W368" s="77">
        <f t="shared" si="51"/>
        <v>0</v>
      </c>
      <c r="X368" s="77">
        <f t="shared" si="52"/>
        <v>0</v>
      </c>
      <c r="Y368" s="77">
        <f t="shared" si="53"/>
        <v>1800</v>
      </c>
      <c r="Z368" s="339">
        <v>0</v>
      </c>
    </row>
    <row r="369" spans="1:26" ht="14.25" customHeight="1" outlineLevel="1" x14ac:dyDescent="0.35">
      <c r="A369" s="120" t="s">
        <v>584</v>
      </c>
      <c r="B369" s="130" t="e">
        <v>#VALUE!</v>
      </c>
      <c r="C369" s="77">
        <v>0</v>
      </c>
      <c r="D369" s="77">
        <v>0</v>
      </c>
      <c r="E369" s="77">
        <f>+('8_MP'!AR343*25%)+('8_MP'!AS343*75%)</f>
        <v>3600</v>
      </c>
      <c r="F369" s="77">
        <v>0</v>
      </c>
      <c r="G369" s="77">
        <v>0</v>
      </c>
      <c r="H369" s="77">
        <v>0</v>
      </c>
      <c r="I369" s="77">
        <f t="shared" si="45"/>
        <v>3600</v>
      </c>
      <c r="J369" s="339"/>
      <c r="K369" s="77">
        <v>0</v>
      </c>
      <c r="L369" s="77">
        <v>0</v>
      </c>
      <c r="M369" s="77">
        <v>0</v>
      </c>
      <c r="N369" s="77">
        <v>0</v>
      </c>
      <c r="O369" s="77">
        <v>0</v>
      </c>
      <c r="P369" s="77">
        <v>0</v>
      </c>
      <c r="Q369" s="77">
        <f t="shared" si="46"/>
        <v>0</v>
      </c>
      <c r="R369" s="339">
        <v>0</v>
      </c>
      <c r="S369" s="77">
        <f t="shared" si="47"/>
        <v>0</v>
      </c>
      <c r="T369" s="77">
        <f t="shared" si="48"/>
        <v>0</v>
      </c>
      <c r="U369" s="77">
        <f t="shared" si="49"/>
        <v>3600</v>
      </c>
      <c r="V369" s="77">
        <f t="shared" si="50"/>
        <v>0</v>
      </c>
      <c r="W369" s="77">
        <f t="shared" si="51"/>
        <v>0</v>
      </c>
      <c r="X369" s="77">
        <f t="shared" si="52"/>
        <v>0</v>
      </c>
      <c r="Y369" s="77">
        <f t="shared" si="53"/>
        <v>3600</v>
      </c>
      <c r="Z369" s="339">
        <v>0</v>
      </c>
    </row>
    <row r="370" spans="1:26" ht="14.25" customHeight="1" x14ac:dyDescent="0.35">
      <c r="A370" s="124" t="s">
        <v>298</v>
      </c>
      <c r="B370" s="111" t="e">
        <v>#VALUE!</v>
      </c>
      <c r="C370" s="86">
        <v>0</v>
      </c>
      <c r="D370" s="86">
        <v>0</v>
      </c>
      <c r="E370" s="86" t="e">
        <f>+('8_MP'!#REF!*25%)+('8_MP'!#REF!*75%)</f>
        <v>#REF!</v>
      </c>
      <c r="F370" s="86">
        <v>0</v>
      </c>
      <c r="G370" s="86">
        <v>0</v>
      </c>
      <c r="H370" s="86">
        <v>0</v>
      </c>
      <c r="I370" s="86" t="e">
        <f t="shared" si="45"/>
        <v>#REF!</v>
      </c>
      <c r="J370" s="339"/>
      <c r="K370" s="86">
        <v>0</v>
      </c>
      <c r="L370" s="86">
        <v>0</v>
      </c>
      <c r="M370" s="86">
        <v>0</v>
      </c>
      <c r="N370" s="86">
        <v>0</v>
      </c>
      <c r="O370" s="86">
        <v>0</v>
      </c>
      <c r="P370" s="86">
        <v>0</v>
      </c>
      <c r="Q370" s="86">
        <f t="shared" si="46"/>
        <v>0</v>
      </c>
      <c r="R370" s="339">
        <v>0</v>
      </c>
      <c r="S370" s="86">
        <f t="shared" si="47"/>
        <v>0</v>
      </c>
      <c r="T370" s="86">
        <f t="shared" si="48"/>
        <v>0</v>
      </c>
      <c r="U370" s="86" t="e">
        <f t="shared" si="49"/>
        <v>#REF!</v>
      </c>
      <c r="V370" s="86">
        <f t="shared" si="50"/>
        <v>0</v>
      </c>
      <c r="W370" s="86">
        <f t="shared" si="51"/>
        <v>0</v>
      </c>
      <c r="X370" s="86">
        <f t="shared" si="52"/>
        <v>0</v>
      </c>
      <c r="Y370" s="86" t="e">
        <f t="shared" si="53"/>
        <v>#REF!</v>
      </c>
      <c r="Z370" s="339">
        <v>0</v>
      </c>
    </row>
    <row r="371" spans="1:26" ht="14.25" customHeight="1" outlineLevel="1" x14ac:dyDescent="0.35">
      <c r="A371" s="89" t="s">
        <v>300</v>
      </c>
      <c r="B371" s="94" t="e">
        <v>#VALUE!</v>
      </c>
      <c r="C371" s="77">
        <v>0</v>
      </c>
      <c r="D371" s="77">
        <v>0</v>
      </c>
      <c r="E371" s="77" t="e">
        <f>+('8_MP'!#REF!*25%)+('8_MP'!#REF!*75%)</f>
        <v>#REF!</v>
      </c>
      <c r="F371" s="77">
        <v>0</v>
      </c>
      <c r="G371" s="77">
        <v>0</v>
      </c>
      <c r="H371" s="77">
        <v>0</v>
      </c>
      <c r="I371" s="77" t="e">
        <f t="shared" si="45"/>
        <v>#REF!</v>
      </c>
      <c r="J371" s="339"/>
      <c r="K371" s="77">
        <v>0</v>
      </c>
      <c r="L371" s="77">
        <v>0</v>
      </c>
      <c r="M371" s="77">
        <v>0</v>
      </c>
      <c r="N371" s="77">
        <v>0</v>
      </c>
      <c r="O371" s="77">
        <v>0</v>
      </c>
      <c r="P371" s="77">
        <v>0</v>
      </c>
      <c r="Q371" s="77">
        <f t="shared" si="46"/>
        <v>0</v>
      </c>
      <c r="R371" s="339">
        <v>0</v>
      </c>
      <c r="S371" s="77">
        <f t="shared" si="47"/>
        <v>0</v>
      </c>
      <c r="T371" s="77">
        <f t="shared" si="48"/>
        <v>0</v>
      </c>
      <c r="U371" s="77" t="e">
        <f t="shared" si="49"/>
        <v>#REF!</v>
      </c>
      <c r="V371" s="77">
        <f t="shared" si="50"/>
        <v>0</v>
      </c>
      <c r="W371" s="77">
        <f t="shared" si="51"/>
        <v>0</v>
      </c>
      <c r="X371" s="77">
        <f t="shared" si="52"/>
        <v>0</v>
      </c>
      <c r="Y371" s="77" t="e">
        <f t="shared" si="53"/>
        <v>#REF!</v>
      </c>
      <c r="Z371" s="339">
        <v>0</v>
      </c>
    </row>
    <row r="372" spans="1:26" ht="14.25" customHeight="1" x14ac:dyDescent="0.35">
      <c r="A372" s="124" t="s">
        <v>313</v>
      </c>
      <c r="B372" s="111" t="e">
        <v>#VALUE!</v>
      </c>
      <c r="C372" s="86">
        <v>0</v>
      </c>
      <c r="D372" s="86">
        <v>0</v>
      </c>
      <c r="E372" s="86">
        <f>+('8_MP'!AR375*25%)+('8_MP'!AS375*75%)</f>
        <v>3750</v>
      </c>
      <c r="F372" s="86">
        <v>0</v>
      </c>
      <c r="G372" s="86">
        <v>0</v>
      </c>
      <c r="H372" s="86">
        <v>0</v>
      </c>
      <c r="I372" s="86">
        <f t="shared" si="45"/>
        <v>3750</v>
      </c>
      <c r="J372" s="339"/>
      <c r="K372" s="86">
        <v>0</v>
      </c>
      <c r="L372" s="86">
        <v>0</v>
      </c>
      <c r="M372" s="86">
        <v>0</v>
      </c>
      <c r="N372" s="86">
        <v>0</v>
      </c>
      <c r="O372" s="86">
        <v>0</v>
      </c>
      <c r="P372" s="86">
        <v>0</v>
      </c>
      <c r="Q372" s="86">
        <f t="shared" si="46"/>
        <v>0</v>
      </c>
      <c r="R372" s="339">
        <v>0</v>
      </c>
      <c r="S372" s="86">
        <f t="shared" si="47"/>
        <v>0</v>
      </c>
      <c r="T372" s="86">
        <f t="shared" si="48"/>
        <v>0</v>
      </c>
      <c r="U372" s="86">
        <f t="shared" si="49"/>
        <v>3750</v>
      </c>
      <c r="V372" s="86">
        <f t="shared" si="50"/>
        <v>0</v>
      </c>
      <c r="W372" s="86">
        <f t="shared" si="51"/>
        <v>0</v>
      </c>
      <c r="X372" s="86">
        <f t="shared" si="52"/>
        <v>0</v>
      </c>
      <c r="Y372" s="86">
        <f t="shared" si="53"/>
        <v>3750</v>
      </c>
      <c r="Z372" s="339">
        <v>0</v>
      </c>
    </row>
    <row r="373" spans="1:26" ht="14.25" customHeight="1" outlineLevel="1" x14ac:dyDescent="0.35">
      <c r="A373" s="89" t="s">
        <v>300</v>
      </c>
      <c r="B373" s="1170" t="e">
        <v>#VALUE!</v>
      </c>
      <c r="C373" s="77">
        <v>0</v>
      </c>
      <c r="D373" s="77">
        <v>0</v>
      </c>
      <c r="E373" s="77">
        <f>+('8_MP'!AR376*25%)+('8_MP'!AS376*75%)</f>
        <v>3750</v>
      </c>
      <c r="F373" s="77">
        <v>0</v>
      </c>
      <c r="G373" s="77">
        <v>0</v>
      </c>
      <c r="H373" s="77">
        <v>0</v>
      </c>
      <c r="I373" s="77">
        <f t="shared" si="45"/>
        <v>3750</v>
      </c>
      <c r="J373" s="339"/>
      <c r="K373" s="77">
        <v>0</v>
      </c>
      <c r="L373" s="77">
        <v>0</v>
      </c>
      <c r="M373" s="77">
        <v>0</v>
      </c>
      <c r="N373" s="77">
        <v>0</v>
      </c>
      <c r="O373" s="77">
        <v>0</v>
      </c>
      <c r="P373" s="77">
        <v>0</v>
      </c>
      <c r="Q373" s="77">
        <f t="shared" si="46"/>
        <v>0</v>
      </c>
      <c r="R373" s="339">
        <v>0</v>
      </c>
      <c r="S373" s="77">
        <f t="shared" si="47"/>
        <v>0</v>
      </c>
      <c r="T373" s="77">
        <f t="shared" si="48"/>
        <v>0</v>
      </c>
      <c r="U373" s="77">
        <f t="shared" si="49"/>
        <v>3750</v>
      </c>
      <c r="V373" s="77">
        <f t="shared" si="50"/>
        <v>0</v>
      </c>
      <c r="W373" s="77">
        <f t="shared" si="51"/>
        <v>0</v>
      </c>
      <c r="X373" s="77">
        <f t="shared" si="52"/>
        <v>0</v>
      </c>
      <c r="Y373" s="77">
        <f t="shared" si="53"/>
        <v>3750</v>
      </c>
      <c r="Z373" s="339">
        <v>0</v>
      </c>
    </row>
    <row r="374" spans="1:26" ht="14.25" customHeight="1" outlineLevel="1" x14ac:dyDescent="0.35">
      <c r="A374" s="89" t="s">
        <v>301</v>
      </c>
      <c r="B374" s="1170" t="e">
        <v>#VALUE!</v>
      </c>
      <c r="C374" s="77">
        <v>0</v>
      </c>
      <c r="D374" s="77">
        <v>0</v>
      </c>
      <c r="E374" s="77">
        <f>+('8_MP'!AR377*25%)+('8_MP'!AS377*75%)</f>
        <v>0</v>
      </c>
      <c r="F374" s="77">
        <v>0</v>
      </c>
      <c r="G374" s="77">
        <v>0</v>
      </c>
      <c r="H374" s="77">
        <v>0</v>
      </c>
      <c r="I374" s="77">
        <f t="shared" si="45"/>
        <v>0</v>
      </c>
      <c r="J374" s="339"/>
      <c r="K374" s="77">
        <v>0</v>
      </c>
      <c r="L374" s="77">
        <v>0</v>
      </c>
      <c r="M374" s="77">
        <v>0</v>
      </c>
      <c r="N374" s="77">
        <v>0</v>
      </c>
      <c r="O374" s="77">
        <v>0</v>
      </c>
      <c r="P374" s="77">
        <v>0</v>
      </c>
      <c r="Q374" s="77">
        <f t="shared" si="46"/>
        <v>0</v>
      </c>
      <c r="R374" s="339">
        <v>0</v>
      </c>
      <c r="S374" s="77">
        <f t="shared" si="47"/>
        <v>0</v>
      </c>
      <c r="T374" s="77">
        <f t="shared" si="48"/>
        <v>0</v>
      </c>
      <c r="U374" s="77">
        <f t="shared" si="49"/>
        <v>0</v>
      </c>
      <c r="V374" s="77">
        <f t="shared" si="50"/>
        <v>0</v>
      </c>
      <c r="W374" s="77">
        <f t="shared" si="51"/>
        <v>0</v>
      </c>
      <c r="X374" s="77">
        <f t="shared" si="52"/>
        <v>0</v>
      </c>
      <c r="Y374" s="77">
        <f t="shared" si="53"/>
        <v>0</v>
      </c>
      <c r="Z374" s="339">
        <v>0</v>
      </c>
    </row>
    <row r="375" spans="1:26" ht="14.25" customHeight="1" x14ac:dyDescent="0.35">
      <c r="A375" s="135" t="s">
        <v>596</v>
      </c>
      <c r="B375" s="136" t="e">
        <v>#VALUE!</v>
      </c>
      <c r="C375" s="137">
        <v>0</v>
      </c>
      <c r="D375" s="137">
        <v>0</v>
      </c>
      <c r="E375" s="137">
        <f>+('8_MP'!AR381*25%)+('8_MP'!AS381*75%)</f>
        <v>0</v>
      </c>
      <c r="F375" s="137">
        <v>0</v>
      </c>
      <c r="G375" s="137">
        <v>0</v>
      </c>
      <c r="H375" s="137">
        <v>0</v>
      </c>
      <c r="I375" s="137">
        <f t="shared" si="45"/>
        <v>0</v>
      </c>
      <c r="J375" s="339"/>
      <c r="K375" s="137">
        <v>0</v>
      </c>
      <c r="L375" s="137">
        <v>0</v>
      </c>
      <c r="M375" s="137">
        <v>0</v>
      </c>
      <c r="N375" s="137">
        <v>0</v>
      </c>
      <c r="O375" s="137">
        <v>0</v>
      </c>
      <c r="P375" s="137">
        <v>0</v>
      </c>
      <c r="Q375" s="137">
        <f t="shared" si="46"/>
        <v>0</v>
      </c>
      <c r="R375" s="339">
        <v>0</v>
      </c>
      <c r="S375" s="137">
        <f t="shared" si="47"/>
        <v>0</v>
      </c>
      <c r="T375" s="137">
        <f t="shared" si="48"/>
        <v>0</v>
      </c>
      <c r="U375" s="137">
        <f t="shared" si="49"/>
        <v>0</v>
      </c>
      <c r="V375" s="137">
        <f t="shared" si="50"/>
        <v>0</v>
      </c>
      <c r="W375" s="137">
        <f t="shared" si="51"/>
        <v>0</v>
      </c>
      <c r="X375" s="137">
        <f t="shared" si="52"/>
        <v>0</v>
      </c>
      <c r="Y375" s="137">
        <f t="shared" si="53"/>
        <v>0</v>
      </c>
      <c r="Z375" s="339">
        <v>0</v>
      </c>
    </row>
    <row r="376" spans="1:26" ht="14.25" customHeight="1" x14ac:dyDescent="0.35">
      <c r="A376" s="78" t="s">
        <v>598</v>
      </c>
      <c r="B376" s="80" t="e">
        <v>#VALUE!</v>
      </c>
      <c r="C376" s="84">
        <v>0</v>
      </c>
      <c r="D376" s="84">
        <v>0</v>
      </c>
      <c r="E376" s="84">
        <f>+('8_MP'!AR389*25%)+('8_MP'!AS389*75%)</f>
        <v>0</v>
      </c>
      <c r="F376" s="84">
        <v>0</v>
      </c>
      <c r="G376" s="84">
        <v>0</v>
      </c>
      <c r="H376" s="84">
        <v>0</v>
      </c>
      <c r="I376" s="84">
        <f t="shared" si="45"/>
        <v>0</v>
      </c>
      <c r="J376" s="339"/>
      <c r="K376" s="84">
        <v>0</v>
      </c>
      <c r="L376" s="84">
        <v>0</v>
      </c>
      <c r="M376" s="84">
        <v>0</v>
      </c>
      <c r="N376" s="84">
        <v>0</v>
      </c>
      <c r="O376" s="84">
        <v>0</v>
      </c>
      <c r="P376" s="84">
        <v>0</v>
      </c>
      <c r="Q376" s="84">
        <f t="shared" si="46"/>
        <v>0</v>
      </c>
      <c r="R376" s="339">
        <v>0</v>
      </c>
      <c r="S376" s="84">
        <f t="shared" si="47"/>
        <v>0</v>
      </c>
      <c r="T376" s="84">
        <f t="shared" si="48"/>
        <v>0</v>
      </c>
      <c r="U376" s="84">
        <f t="shared" si="49"/>
        <v>0</v>
      </c>
      <c r="V376" s="84">
        <f t="shared" si="50"/>
        <v>0</v>
      </c>
      <c r="W376" s="84">
        <f t="shared" si="51"/>
        <v>0</v>
      </c>
      <c r="X376" s="84">
        <f t="shared" si="52"/>
        <v>0</v>
      </c>
      <c r="Y376" s="84">
        <f t="shared" si="53"/>
        <v>0</v>
      </c>
      <c r="Z376" s="339">
        <v>0</v>
      </c>
    </row>
  </sheetData>
  <mergeCells count="26">
    <mergeCell ref="U3:U4"/>
    <mergeCell ref="V3:V4"/>
    <mergeCell ref="W3:W4"/>
    <mergeCell ref="X3:X4"/>
    <mergeCell ref="Y3:Y4"/>
    <mergeCell ref="O3:O4"/>
    <mergeCell ref="P3:P4"/>
    <mergeCell ref="Q3:Q4"/>
    <mergeCell ref="S3:S4"/>
    <mergeCell ref="T3:T4"/>
    <mergeCell ref="C2:I2"/>
    <mergeCell ref="K2:Q2"/>
    <mergeCell ref="S2:Y2"/>
    <mergeCell ref="A3:A4"/>
    <mergeCell ref="B3:B4"/>
    <mergeCell ref="C3:C4"/>
    <mergeCell ref="D3:D4"/>
    <mergeCell ref="E3:E4"/>
    <mergeCell ref="F3:F4"/>
    <mergeCell ref="G3:G4"/>
    <mergeCell ref="H3:H4"/>
    <mergeCell ref="I3:I4"/>
    <mergeCell ref="K3:K4"/>
    <mergeCell ref="L3:L4"/>
    <mergeCell ref="M3:M4"/>
    <mergeCell ref="N3:N4"/>
  </mergeCells>
  <pageMargins left="0.7" right="0.7" top="0.75" bottom="0.75" header="0.51180555555555496" footer="0.51180555555555496"/>
  <pageSetup paperSize="9" firstPageNumber="0"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2:AML71"/>
  <sheetViews>
    <sheetView showGridLines="0" topLeftCell="A43" zoomScaleNormal="100" workbookViewId="0">
      <selection activeCell="A57" sqref="A57:XFD57"/>
    </sheetView>
  </sheetViews>
  <sheetFormatPr defaultColWidth="9.1796875" defaultRowHeight="14.5" outlineLevelRow="1" outlineLevelCol="1" x14ac:dyDescent="0.35"/>
  <cols>
    <col min="1" max="1" width="2.7265625" style="16" customWidth="1"/>
    <col min="2" max="2" width="29.1796875" style="17" customWidth="1"/>
    <col min="3" max="3" width="13.7265625" style="18" customWidth="1"/>
    <col min="4" max="4" width="8.81640625" style="16" customWidth="1"/>
    <col min="5" max="10" width="7.54296875" style="18" customWidth="1" outlineLevel="1"/>
    <col min="11" max="11" width="7.54296875" style="775" customWidth="1" outlineLevel="1"/>
    <col min="12" max="12" width="15.1796875" style="18" customWidth="1"/>
    <col min="13" max="13" width="15.81640625" style="780" customWidth="1"/>
    <col min="14" max="14" width="20.453125" style="780" customWidth="1"/>
    <col min="15" max="15" width="6.1796875" style="16" customWidth="1"/>
    <col min="16" max="17" width="18.81640625" style="16" customWidth="1"/>
    <col min="18" max="1026" width="85.453125" style="16" customWidth="1"/>
  </cols>
  <sheetData>
    <row r="2" spans="2:14 1026:1026" ht="19.5" customHeight="1" x14ac:dyDescent="0.35">
      <c r="B2" s="1705" t="s">
        <v>831</v>
      </c>
      <c r="C2" s="1706"/>
      <c r="D2" s="1706"/>
      <c r="E2" s="1706"/>
      <c r="F2" s="1706"/>
      <c r="G2" s="1706"/>
      <c r="H2" s="1706"/>
      <c r="I2" s="1706"/>
      <c r="J2" s="1706"/>
      <c r="K2" s="1706"/>
      <c r="L2" s="1706"/>
      <c r="M2" s="1706"/>
      <c r="N2" s="1707"/>
    </row>
    <row r="3" spans="2:14 1026:1026" ht="20.25" customHeight="1" x14ac:dyDescent="0.35">
      <c r="B3" s="1719" t="s">
        <v>832</v>
      </c>
      <c r="C3" s="1719"/>
      <c r="D3" s="1716" t="str">
        <f>+'8_MP'!C7</f>
        <v>Programa de Transformación Digital para una Mayor Competitividad</v>
      </c>
      <c r="E3" s="1717"/>
      <c r="F3" s="1717"/>
      <c r="G3" s="1717"/>
      <c r="H3" s="1717"/>
      <c r="I3" s="1717"/>
      <c r="J3" s="1717"/>
      <c r="K3" s="1717"/>
      <c r="L3" s="1717"/>
      <c r="M3" s="1717"/>
      <c r="N3" s="1718"/>
    </row>
    <row r="4" spans="2:14 1026:1026" ht="18" customHeight="1" x14ac:dyDescent="0.35">
      <c r="B4" s="1719" t="s">
        <v>833</v>
      </c>
      <c r="C4" s="1719"/>
      <c r="D4" s="1716" t="s">
        <v>1888</v>
      </c>
      <c r="E4" s="1717"/>
      <c r="F4" s="1717"/>
      <c r="G4" s="1717"/>
      <c r="H4" s="1717"/>
      <c r="I4" s="1717"/>
      <c r="J4" s="1717"/>
      <c r="K4" s="1717"/>
      <c r="L4" s="1717"/>
      <c r="M4" s="1717"/>
      <c r="N4" s="1718"/>
    </row>
    <row r="5" spans="2:14 1026:1026" ht="51" customHeight="1" x14ac:dyDescent="0.35">
      <c r="B5" s="1712" t="s">
        <v>730</v>
      </c>
      <c r="C5" s="1712"/>
      <c r="D5" s="1716" t="s">
        <v>1889</v>
      </c>
      <c r="E5" s="1717"/>
      <c r="F5" s="1717"/>
      <c r="G5" s="1717"/>
      <c r="H5" s="1717"/>
      <c r="I5" s="1717"/>
      <c r="J5" s="1717"/>
      <c r="K5" s="1717"/>
      <c r="L5" s="1717"/>
      <c r="M5" s="1717"/>
      <c r="N5" s="1718"/>
    </row>
    <row r="6" spans="2:14 1026:1026" ht="15" customHeight="1" x14ac:dyDescent="0.35">
      <c r="B6" s="1713" t="s">
        <v>834</v>
      </c>
      <c r="C6" s="1714"/>
      <c r="D6" s="1714"/>
      <c r="E6" s="1714"/>
      <c r="F6" s="1714"/>
      <c r="G6" s="1714"/>
      <c r="H6" s="1714"/>
      <c r="I6" s="1714"/>
      <c r="J6" s="1714"/>
      <c r="K6" s="1714"/>
      <c r="L6" s="1714"/>
      <c r="M6" s="1714"/>
      <c r="N6" s="1715"/>
    </row>
    <row r="7" spans="2:14 1026:1026" ht="34.5" customHeight="1" x14ac:dyDescent="0.35">
      <c r="B7" s="19" t="s">
        <v>733</v>
      </c>
      <c r="C7" s="1165" t="s">
        <v>59</v>
      </c>
      <c r="D7" s="1165" t="s">
        <v>835</v>
      </c>
      <c r="E7" s="1165" t="s">
        <v>735</v>
      </c>
      <c r="F7" s="1328" t="s">
        <v>1873</v>
      </c>
      <c r="G7" s="1328" t="s">
        <v>62</v>
      </c>
      <c r="H7" s="1328" t="s">
        <v>63</v>
      </c>
      <c r="I7" s="1328" t="s">
        <v>64</v>
      </c>
      <c r="J7" s="1328" t="s">
        <v>65</v>
      </c>
      <c r="K7" s="1384" t="s">
        <v>853</v>
      </c>
      <c r="L7" s="1147" t="s">
        <v>840</v>
      </c>
      <c r="M7" s="1720" t="s">
        <v>739</v>
      </c>
      <c r="N7" s="1721"/>
      <c r="AML7" s="1171"/>
    </row>
    <row r="8" spans="2:14 1026:1026" ht="17.25" customHeight="1" x14ac:dyDescent="0.35">
      <c r="B8" s="1040" t="s">
        <v>841</v>
      </c>
      <c r="C8" s="1041"/>
      <c r="D8" s="1041"/>
      <c r="E8" s="1041"/>
      <c r="F8" s="1041"/>
      <c r="G8" s="1041"/>
      <c r="H8" s="1041"/>
      <c r="I8" s="1041"/>
      <c r="J8" s="1041"/>
      <c r="K8" s="1042"/>
      <c r="L8" s="1041"/>
      <c r="M8" s="1043"/>
      <c r="N8" s="1044"/>
      <c r="AML8" s="1171"/>
    </row>
    <row r="9" spans="2:14 1026:1026" ht="21" outlineLevel="1" x14ac:dyDescent="0.35">
      <c r="B9" s="747" t="s">
        <v>842</v>
      </c>
      <c r="C9" s="753" t="s">
        <v>1</v>
      </c>
      <c r="D9" s="753">
        <v>52</v>
      </c>
      <c r="E9" s="753">
        <v>2018</v>
      </c>
      <c r="F9" s="753" t="s">
        <v>843</v>
      </c>
      <c r="G9" s="753" t="s">
        <v>843</v>
      </c>
      <c r="H9" s="753" t="s">
        <v>843</v>
      </c>
      <c r="I9" s="753" t="s">
        <v>843</v>
      </c>
      <c r="J9" s="1409">
        <v>57</v>
      </c>
      <c r="K9" s="1409">
        <v>57</v>
      </c>
      <c r="L9" s="1159" t="s">
        <v>844</v>
      </c>
      <c r="M9" s="1722"/>
      <c r="N9" s="1722"/>
      <c r="AML9" s="1171"/>
    </row>
    <row r="10" spans="2:14 1026:1026" ht="20.25" customHeight="1" x14ac:dyDescent="0.35">
      <c r="B10" s="1713" t="s">
        <v>731</v>
      </c>
      <c r="C10" s="1714"/>
      <c r="D10" s="1714"/>
      <c r="E10" s="1714"/>
      <c r="F10" s="1714"/>
      <c r="G10" s="1714"/>
      <c r="H10" s="1714"/>
      <c r="I10" s="1714"/>
      <c r="J10" s="1714"/>
      <c r="K10" s="1714"/>
      <c r="L10" s="1714"/>
      <c r="M10" s="1714"/>
      <c r="N10" s="1715"/>
    </row>
    <row r="11" spans="2:14 1026:1026" ht="27.75" customHeight="1" outlineLevel="1" x14ac:dyDescent="0.35">
      <c r="B11" s="19" t="s">
        <v>733</v>
      </c>
      <c r="C11" s="1165" t="s">
        <v>59</v>
      </c>
      <c r="D11" s="1165" t="s">
        <v>835</v>
      </c>
      <c r="E11" s="1165" t="s">
        <v>735</v>
      </c>
      <c r="F11" s="1165" t="s">
        <v>1862</v>
      </c>
      <c r="G11" s="1165" t="s">
        <v>836</v>
      </c>
      <c r="H11" s="1165" t="s">
        <v>837</v>
      </c>
      <c r="I11" s="1165" t="s">
        <v>838</v>
      </c>
      <c r="J11" s="1165" t="s">
        <v>839</v>
      </c>
      <c r="K11" s="1384" t="s">
        <v>853</v>
      </c>
      <c r="L11" s="1147" t="s">
        <v>840</v>
      </c>
      <c r="M11" s="1702"/>
      <c r="N11" s="1703" t="s">
        <v>739</v>
      </c>
      <c r="AML11" s="1171"/>
    </row>
    <row r="12" spans="2:14 1026:1026" ht="17.25" customHeight="1" outlineLevel="1" x14ac:dyDescent="0.35">
      <c r="B12" s="1040" t="s">
        <v>2059</v>
      </c>
      <c r="C12" s="1041"/>
      <c r="D12" s="1041"/>
      <c r="E12" s="1041"/>
      <c r="F12" s="1041"/>
      <c r="G12" s="1041"/>
      <c r="H12" s="1041"/>
      <c r="I12" s="1041"/>
      <c r="J12" s="1041"/>
      <c r="K12" s="1042"/>
      <c r="L12" s="1041"/>
      <c r="M12" s="1043"/>
      <c r="N12" s="1044"/>
      <c r="AML12" s="1171"/>
    </row>
    <row r="13" spans="2:14 1026:1026" ht="14.25" customHeight="1" outlineLevel="1" x14ac:dyDescent="0.35">
      <c r="B13" s="747" t="s">
        <v>2296</v>
      </c>
      <c r="C13" s="20" t="s">
        <v>624</v>
      </c>
      <c r="D13" s="20">
        <v>33</v>
      </c>
      <c r="E13" s="20">
        <v>2018</v>
      </c>
      <c r="F13" s="20">
        <v>34</v>
      </c>
      <c r="G13" s="20">
        <v>36</v>
      </c>
      <c r="H13" s="20">
        <v>43</v>
      </c>
      <c r="I13" s="20">
        <v>50</v>
      </c>
      <c r="J13" s="20">
        <v>56</v>
      </c>
      <c r="K13" s="1228">
        <v>56</v>
      </c>
      <c r="L13" s="1149" t="s">
        <v>845</v>
      </c>
      <c r="M13" s="1683"/>
      <c r="N13" s="1683"/>
      <c r="AML13" s="1171"/>
    </row>
    <row r="14" spans="2:14 1026:1026" ht="17.25" customHeight="1" outlineLevel="1" x14ac:dyDescent="0.35">
      <c r="B14" s="1040" t="s">
        <v>2058</v>
      </c>
      <c r="C14" s="1041"/>
      <c r="D14" s="1041"/>
      <c r="E14" s="1041"/>
      <c r="F14" s="1041"/>
      <c r="G14" s="1041"/>
      <c r="H14" s="1041"/>
      <c r="I14" s="1041"/>
      <c r="J14" s="1041"/>
      <c r="K14" s="1042"/>
      <c r="L14" s="1041"/>
      <c r="M14" s="1043"/>
      <c r="N14" s="1044"/>
      <c r="AML14" s="1171"/>
    </row>
    <row r="15" spans="2:14 1026:1026" ht="21" outlineLevel="1" x14ac:dyDescent="0.35">
      <c r="B15" s="747" t="s">
        <v>846</v>
      </c>
      <c r="C15" s="753" t="s">
        <v>1890</v>
      </c>
      <c r="D15" s="753">
        <v>22</v>
      </c>
      <c r="E15" s="20">
        <v>2019</v>
      </c>
      <c r="F15" s="20">
        <v>27</v>
      </c>
      <c r="G15" s="20">
        <v>32</v>
      </c>
      <c r="H15" s="20">
        <v>38</v>
      </c>
      <c r="I15" s="20">
        <v>44</v>
      </c>
      <c r="J15" s="20">
        <v>50</v>
      </c>
      <c r="K15" s="1228">
        <v>50</v>
      </c>
      <c r="L15" s="1148" t="s">
        <v>847</v>
      </c>
      <c r="M15" s="1683"/>
      <c r="N15" s="1683"/>
      <c r="AML15" s="1171"/>
    </row>
    <row r="16" spans="2:14 1026:1026" ht="21" outlineLevel="1" x14ac:dyDescent="0.35">
      <c r="B16" s="1410" t="s">
        <v>848</v>
      </c>
      <c r="C16" s="753" t="s">
        <v>624</v>
      </c>
      <c r="D16" s="753">
        <v>0</v>
      </c>
      <c r="E16" s="20">
        <v>2018</v>
      </c>
      <c r="F16" s="20" t="s">
        <v>843</v>
      </c>
      <c r="G16" s="753">
        <v>10</v>
      </c>
      <c r="H16" s="753">
        <v>20</v>
      </c>
      <c r="I16" s="753">
        <v>25</v>
      </c>
      <c r="J16" s="753">
        <v>30</v>
      </c>
      <c r="K16" s="1228">
        <v>30</v>
      </c>
      <c r="L16" s="1148" t="s">
        <v>849</v>
      </c>
      <c r="M16" s="1683" t="s">
        <v>2297</v>
      </c>
      <c r="N16" s="1683"/>
      <c r="AML16" s="1171"/>
    </row>
    <row r="17" spans="1:1026" ht="31.5" outlineLevel="1" x14ac:dyDescent="0.35">
      <c r="B17" s="747" t="s">
        <v>2060</v>
      </c>
      <c r="C17" s="753" t="s">
        <v>624</v>
      </c>
      <c r="D17" s="753">
        <v>17.5</v>
      </c>
      <c r="E17" s="20">
        <v>2018</v>
      </c>
      <c r="F17" s="20">
        <v>20</v>
      </c>
      <c r="G17" s="753">
        <v>24</v>
      </c>
      <c r="H17" s="753">
        <v>33</v>
      </c>
      <c r="I17" s="753">
        <v>39</v>
      </c>
      <c r="J17" s="753">
        <v>50</v>
      </c>
      <c r="K17" s="1228">
        <v>50</v>
      </c>
      <c r="L17" s="1148" t="s">
        <v>850</v>
      </c>
      <c r="M17" s="1683"/>
      <c r="N17" s="1683"/>
      <c r="AML17" s="1171"/>
    </row>
    <row r="18" spans="1:1026" ht="17.25" customHeight="1" outlineLevel="1" x14ac:dyDescent="0.35">
      <c r="B18" s="1040" t="s">
        <v>851</v>
      </c>
      <c r="C18" s="1041"/>
      <c r="D18" s="1041"/>
      <c r="E18" s="1041"/>
      <c r="F18" s="1041"/>
      <c r="G18" s="1041"/>
      <c r="H18" s="1041"/>
      <c r="I18" s="1041"/>
      <c r="J18" s="1041"/>
      <c r="K18" s="1042"/>
      <c r="L18" s="1041"/>
      <c r="M18" s="1043"/>
      <c r="N18" s="1044"/>
      <c r="AML18" s="1171"/>
    </row>
    <row r="19" spans="1:1026" ht="24.75" customHeight="1" outlineLevel="1" x14ac:dyDescent="0.35">
      <c r="B19" s="747" t="s">
        <v>2061</v>
      </c>
      <c r="C19" s="753" t="s">
        <v>2298</v>
      </c>
      <c r="D19" s="796">
        <v>12</v>
      </c>
      <c r="E19" s="1228">
        <v>2018</v>
      </c>
      <c r="F19" s="1228">
        <v>0</v>
      </c>
      <c r="G19" s="796">
        <v>15</v>
      </c>
      <c r="H19" s="796">
        <v>20</v>
      </c>
      <c r="I19" s="796">
        <f>28+12</f>
        <v>40</v>
      </c>
      <c r="J19" s="796">
        <f>40+20</f>
        <v>60</v>
      </c>
      <c r="K19" s="796">
        <v>60</v>
      </c>
      <c r="L19" s="1222" t="s">
        <v>847</v>
      </c>
      <c r="M19" s="1683"/>
      <c r="N19" s="1683"/>
      <c r="AML19" s="1171"/>
    </row>
    <row r="20" spans="1:1026" ht="18.75" customHeight="1" outlineLevel="1" x14ac:dyDescent="0.35"/>
    <row r="21" spans="1:1026" ht="18.75" customHeight="1" x14ac:dyDescent="0.35">
      <c r="B21" s="1708" t="s">
        <v>852</v>
      </c>
      <c r="C21" s="1709"/>
      <c r="D21" s="1709"/>
      <c r="E21" s="1709"/>
      <c r="F21" s="1709"/>
      <c r="G21" s="1709"/>
      <c r="H21" s="1709"/>
      <c r="I21" s="1709"/>
      <c r="J21" s="1709"/>
      <c r="K21" s="1709"/>
      <c r="L21" s="1709"/>
      <c r="M21" s="1709"/>
      <c r="N21" s="1710"/>
    </row>
    <row r="22" spans="1:1026" ht="30.75" customHeight="1" x14ac:dyDescent="0.35">
      <c r="B22" s="21" t="s">
        <v>603</v>
      </c>
      <c r="C22" s="1384" t="s">
        <v>59</v>
      </c>
      <c r="D22" s="1384" t="s">
        <v>60</v>
      </c>
      <c r="E22" s="1384" t="s">
        <v>1873</v>
      </c>
      <c r="F22" s="1384" t="s">
        <v>62</v>
      </c>
      <c r="G22" s="1384" t="s">
        <v>63</v>
      </c>
      <c r="H22" s="1384" t="s">
        <v>64</v>
      </c>
      <c r="I22" s="1384" t="s">
        <v>65</v>
      </c>
      <c r="J22" s="1384" t="s">
        <v>853</v>
      </c>
      <c r="K22" s="1690" t="s">
        <v>854</v>
      </c>
      <c r="L22" s="1690"/>
      <c r="M22" s="1690" t="s">
        <v>739</v>
      </c>
      <c r="N22" s="1690"/>
    </row>
    <row r="23" spans="1:1026" ht="18.75" customHeight="1" x14ac:dyDescent="0.35">
      <c r="B23" s="1711" t="str">
        <f>+'8_MP'!C8</f>
        <v>Componente 1: Cobertura y uso de Banda Ancha</v>
      </c>
      <c r="C23" s="1711"/>
      <c r="D23" s="1711"/>
      <c r="E23" s="1711"/>
      <c r="F23" s="1711"/>
      <c r="G23" s="1711"/>
      <c r="H23" s="1711"/>
      <c r="I23" s="1711"/>
      <c r="J23" s="1711"/>
      <c r="K23" s="1711"/>
      <c r="L23" s="1711"/>
      <c r="M23" s="1711"/>
      <c r="N23" s="1711"/>
    </row>
    <row r="24" spans="1:1026" ht="42.75" customHeight="1" outlineLevel="1" x14ac:dyDescent="0.35">
      <c r="B24" s="758" t="str">
        <f>+'8_MP'!C9</f>
        <v>Producto 1: Sitios y edificios públicos conectados</v>
      </c>
      <c r="C24" s="759" t="str">
        <f>+'8_MP'!V9</f>
        <v># Sitios</v>
      </c>
      <c r="D24" s="755">
        <v>0</v>
      </c>
      <c r="E24" s="1405">
        <v>0</v>
      </c>
      <c r="F24" s="1539">
        <f>+F25+F26</f>
        <v>280</v>
      </c>
      <c r="G24" s="1539">
        <f t="shared" ref="G24:H24" si="0">+G25+G26</f>
        <v>370</v>
      </c>
      <c r="H24" s="1539">
        <f t="shared" si="0"/>
        <v>110</v>
      </c>
      <c r="I24" s="755">
        <f>+H24+G24+F24</f>
        <v>760</v>
      </c>
      <c r="J24" s="755">
        <f>+I24</f>
        <v>760</v>
      </c>
      <c r="K24" s="1704" t="s">
        <v>2009</v>
      </c>
      <c r="L24" s="1704"/>
      <c r="M24" s="1723"/>
      <c r="N24" s="1723"/>
      <c r="AML24" s="1171"/>
    </row>
    <row r="25" spans="1:1026" s="708" customFormat="1" ht="96" customHeight="1" outlineLevel="1" x14ac:dyDescent="0.35">
      <c r="A25" s="707"/>
      <c r="B25" s="751" t="s">
        <v>855</v>
      </c>
      <c r="C25" s="752" t="str">
        <f>+'8_MP'!V10</f>
        <v># Escuelas</v>
      </c>
      <c r="D25" s="800">
        <v>0</v>
      </c>
      <c r="E25" s="801">
        <v>0</v>
      </c>
      <c r="F25" s="756">
        <v>260</v>
      </c>
      <c r="G25" s="756">
        <v>340</v>
      </c>
      <c r="H25" s="756">
        <v>100</v>
      </c>
      <c r="I25" s="801">
        <v>0</v>
      </c>
      <c r="J25" s="756">
        <f>SUM(D25:I25)</f>
        <v>700</v>
      </c>
      <c r="K25" s="1696" t="s">
        <v>2009</v>
      </c>
      <c r="L25" s="1696"/>
      <c r="M25" s="1692" t="s">
        <v>856</v>
      </c>
      <c r="N25" s="1692"/>
      <c r="O25" s="707"/>
      <c r="P25" s="707"/>
      <c r="Q25" s="707"/>
      <c r="R25" s="707"/>
      <c r="S25" s="707"/>
      <c r="T25" s="707"/>
      <c r="U25" s="707"/>
      <c r="V25" s="707"/>
      <c r="W25" s="707"/>
      <c r="X25" s="707"/>
      <c r="Y25" s="707"/>
      <c r="Z25" s="707"/>
      <c r="AA25" s="707"/>
      <c r="AB25" s="707"/>
      <c r="AC25" s="707"/>
      <c r="AD25" s="707"/>
      <c r="AE25" s="707"/>
      <c r="AF25" s="707"/>
      <c r="AG25" s="707"/>
      <c r="AH25" s="707"/>
      <c r="AI25" s="707"/>
      <c r="AJ25" s="707"/>
      <c r="AK25" s="707"/>
      <c r="AL25" s="707"/>
      <c r="AM25" s="707"/>
      <c r="AN25" s="707"/>
      <c r="AO25" s="707"/>
      <c r="AP25" s="707"/>
      <c r="AQ25" s="707"/>
      <c r="AR25" s="707"/>
      <c r="AS25" s="707"/>
      <c r="AT25" s="707"/>
      <c r="AU25" s="707"/>
      <c r="AV25" s="707"/>
      <c r="AW25" s="707"/>
      <c r="AX25" s="707"/>
      <c r="AY25" s="707"/>
      <c r="AZ25" s="707"/>
      <c r="BA25" s="707"/>
      <c r="BB25" s="707"/>
      <c r="BC25" s="707"/>
      <c r="BD25" s="707"/>
      <c r="BE25" s="707"/>
      <c r="BF25" s="707"/>
      <c r="BG25" s="707"/>
      <c r="BH25" s="707"/>
      <c r="BI25" s="707"/>
      <c r="BJ25" s="707"/>
      <c r="BK25" s="707"/>
      <c r="BL25" s="707"/>
      <c r="BM25" s="707"/>
      <c r="BN25" s="707"/>
      <c r="BO25" s="707"/>
      <c r="BP25" s="707"/>
      <c r="BQ25" s="707"/>
      <c r="BR25" s="707"/>
      <c r="BS25" s="707"/>
      <c r="BT25" s="707"/>
      <c r="BU25" s="707"/>
      <c r="BV25" s="707"/>
      <c r="BW25" s="707"/>
      <c r="BX25" s="707"/>
      <c r="BY25" s="707"/>
      <c r="BZ25" s="707"/>
      <c r="CA25" s="707"/>
      <c r="CB25" s="707"/>
      <c r="CC25" s="707"/>
      <c r="CD25" s="707"/>
      <c r="CE25" s="707"/>
      <c r="CF25" s="707"/>
      <c r="CG25" s="707"/>
      <c r="CH25" s="707"/>
      <c r="CI25" s="707"/>
      <c r="CJ25" s="707"/>
      <c r="CK25" s="707"/>
      <c r="CL25" s="707"/>
      <c r="CM25" s="707"/>
      <c r="CN25" s="707"/>
      <c r="CO25" s="707"/>
      <c r="CP25" s="707"/>
      <c r="CQ25" s="707"/>
      <c r="CR25" s="707"/>
      <c r="CS25" s="707"/>
      <c r="CT25" s="707"/>
      <c r="CU25" s="707"/>
      <c r="CV25" s="707"/>
      <c r="CW25" s="707"/>
      <c r="CX25" s="707"/>
      <c r="CY25" s="707"/>
      <c r="CZ25" s="707"/>
      <c r="DA25" s="707"/>
      <c r="DB25" s="707"/>
      <c r="DC25" s="707"/>
      <c r="DD25" s="707"/>
      <c r="DE25" s="707"/>
      <c r="DF25" s="707"/>
      <c r="DG25" s="707"/>
      <c r="DH25" s="707"/>
      <c r="DI25" s="707"/>
      <c r="DJ25" s="707"/>
      <c r="DK25" s="707"/>
      <c r="DL25" s="707"/>
      <c r="DM25" s="707"/>
      <c r="DN25" s="707"/>
      <c r="DO25" s="707"/>
      <c r="DP25" s="707"/>
      <c r="DQ25" s="707"/>
      <c r="DR25" s="707"/>
      <c r="DS25" s="707"/>
      <c r="DT25" s="707"/>
      <c r="DU25" s="707"/>
      <c r="DV25" s="707"/>
      <c r="DW25" s="707"/>
      <c r="DX25" s="707"/>
      <c r="DY25" s="707"/>
      <c r="DZ25" s="707"/>
      <c r="EA25" s="707"/>
      <c r="EB25" s="707"/>
      <c r="EC25" s="707"/>
      <c r="ED25" s="707"/>
      <c r="EE25" s="707"/>
      <c r="EF25" s="707"/>
      <c r="EG25" s="707"/>
      <c r="EH25" s="707"/>
      <c r="EI25" s="707"/>
      <c r="EJ25" s="707"/>
      <c r="EK25" s="707"/>
      <c r="EL25" s="707"/>
      <c r="EM25" s="707"/>
      <c r="EN25" s="707"/>
      <c r="EO25" s="707"/>
      <c r="EP25" s="707"/>
      <c r="EQ25" s="707"/>
      <c r="ER25" s="707"/>
      <c r="ES25" s="707"/>
      <c r="ET25" s="707"/>
      <c r="EU25" s="707"/>
      <c r="EV25" s="707"/>
      <c r="EW25" s="707"/>
      <c r="EX25" s="707"/>
      <c r="EY25" s="707"/>
      <c r="EZ25" s="707"/>
      <c r="FA25" s="707"/>
      <c r="FB25" s="707"/>
      <c r="FC25" s="707"/>
      <c r="FD25" s="707"/>
      <c r="FE25" s="707"/>
      <c r="FF25" s="707"/>
      <c r="FG25" s="707"/>
      <c r="FH25" s="707"/>
      <c r="FI25" s="707"/>
      <c r="FJ25" s="707"/>
      <c r="FK25" s="707"/>
      <c r="FL25" s="707"/>
      <c r="FM25" s="707"/>
      <c r="FN25" s="707"/>
      <c r="FO25" s="707"/>
      <c r="FP25" s="707"/>
      <c r="FQ25" s="707"/>
      <c r="FR25" s="707"/>
      <c r="FS25" s="707"/>
      <c r="FT25" s="707"/>
      <c r="FU25" s="707"/>
      <c r="FV25" s="707"/>
      <c r="FW25" s="707"/>
      <c r="FX25" s="707"/>
      <c r="FY25" s="707"/>
      <c r="FZ25" s="707"/>
      <c r="GA25" s="707"/>
      <c r="GB25" s="707"/>
      <c r="GC25" s="707"/>
      <c r="GD25" s="707"/>
      <c r="GE25" s="707"/>
      <c r="GF25" s="707"/>
      <c r="GG25" s="707"/>
      <c r="GH25" s="707"/>
      <c r="GI25" s="707"/>
      <c r="GJ25" s="707"/>
      <c r="GK25" s="707"/>
      <c r="GL25" s="707"/>
      <c r="GM25" s="707"/>
      <c r="GN25" s="707"/>
      <c r="GO25" s="707"/>
      <c r="GP25" s="707"/>
      <c r="GQ25" s="707"/>
      <c r="GR25" s="707"/>
      <c r="GS25" s="707"/>
      <c r="GT25" s="707"/>
      <c r="GU25" s="707"/>
      <c r="GV25" s="707"/>
      <c r="GW25" s="707"/>
      <c r="GX25" s="707"/>
      <c r="GY25" s="707"/>
      <c r="GZ25" s="707"/>
      <c r="HA25" s="707"/>
      <c r="HB25" s="707"/>
      <c r="HC25" s="707"/>
      <c r="HD25" s="707"/>
      <c r="HE25" s="707"/>
      <c r="HF25" s="707"/>
      <c r="HG25" s="707"/>
      <c r="HH25" s="707"/>
      <c r="HI25" s="707"/>
      <c r="HJ25" s="707"/>
      <c r="HK25" s="707"/>
      <c r="HL25" s="707"/>
      <c r="HM25" s="707"/>
      <c r="HN25" s="707"/>
      <c r="HO25" s="707"/>
      <c r="HP25" s="707"/>
      <c r="HQ25" s="707"/>
      <c r="HR25" s="707"/>
      <c r="HS25" s="707"/>
      <c r="HT25" s="707"/>
      <c r="HU25" s="707"/>
      <c r="HV25" s="707"/>
      <c r="HW25" s="707"/>
      <c r="HX25" s="707"/>
      <c r="HY25" s="707"/>
      <c r="HZ25" s="707"/>
      <c r="IA25" s="707"/>
      <c r="IB25" s="707"/>
      <c r="IC25" s="707"/>
      <c r="ID25" s="707"/>
      <c r="IE25" s="707"/>
      <c r="IF25" s="707"/>
      <c r="IG25" s="707"/>
      <c r="IH25" s="707"/>
      <c r="II25" s="707"/>
      <c r="IJ25" s="707"/>
      <c r="IK25" s="707"/>
      <c r="IL25" s="707"/>
      <c r="IM25" s="707"/>
      <c r="IN25" s="707"/>
      <c r="IO25" s="707"/>
      <c r="IP25" s="707"/>
      <c r="IQ25" s="707"/>
      <c r="IR25" s="707"/>
      <c r="IS25" s="707"/>
      <c r="IT25" s="707"/>
      <c r="IU25" s="707"/>
      <c r="IV25" s="707"/>
      <c r="IW25" s="707"/>
      <c r="IX25" s="707"/>
      <c r="IY25" s="707"/>
      <c r="IZ25" s="707"/>
      <c r="JA25" s="707"/>
      <c r="JB25" s="707"/>
      <c r="JC25" s="707"/>
      <c r="JD25" s="707"/>
      <c r="JE25" s="707"/>
      <c r="JF25" s="707"/>
      <c r="JG25" s="707"/>
      <c r="JH25" s="707"/>
      <c r="JI25" s="707"/>
      <c r="JJ25" s="707"/>
      <c r="JK25" s="707"/>
      <c r="JL25" s="707"/>
      <c r="JM25" s="707"/>
      <c r="JN25" s="707"/>
      <c r="JO25" s="707"/>
      <c r="JP25" s="707"/>
      <c r="JQ25" s="707"/>
      <c r="JR25" s="707"/>
      <c r="JS25" s="707"/>
      <c r="JT25" s="707"/>
      <c r="JU25" s="707"/>
      <c r="JV25" s="707"/>
      <c r="JW25" s="707"/>
      <c r="JX25" s="707"/>
      <c r="JY25" s="707"/>
      <c r="JZ25" s="707"/>
      <c r="KA25" s="707"/>
      <c r="KB25" s="707"/>
      <c r="KC25" s="707"/>
      <c r="KD25" s="707"/>
      <c r="KE25" s="707"/>
      <c r="KF25" s="707"/>
      <c r="KG25" s="707"/>
      <c r="KH25" s="707"/>
      <c r="KI25" s="707"/>
      <c r="KJ25" s="707"/>
      <c r="KK25" s="707"/>
      <c r="KL25" s="707"/>
      <c r="KM25" s="707"/>
      <c r="KN25" s="707"/>
      <c r="KO25" s="707"/>
      <c r="KP25" s="707"/>
      <c r="KQ25" s="707"/>
      <c r="KR25" s="707"/>
      <c r="KS25" s="707"/>
      <c r="KT25" s="707"/>
      <c r="KU25" s="707"/>
      <c r="KV25" s="707"/>
      <c r="KW25" s="707"/>
      <c r="KX25" s="707"/>
      <c r="KY25" s="707"/>
      <c r="KZ25" s="707"/>
      <c r="LA25" s="707"/>
      <c r="LB25" s="707"/>
      <c r="LC25" s="707"/>
      <c r="LD25" s="707"/>
      <c r="LE25" s="707"/>
      <c r="LF25" s="707"/>
      <c r="LG25" s="707"/>
      <c r="LH25" s="707"/>
      <c r="LI25" s="707"/>
      <c r="LJ25" s="707"/>
      <c r="LK25" s="707"/>
      <c r="LL25" s="707"/>
      <c r="LM25" s="707"/>
      <c r="LN25" s="707"/>
      <c r="LO25" s="707"/>
      <c r="LP25" s="707"/>
      <c r="LQ25" s="707"/>
      <c r="LR25" s="707"/>
      <c r="LS25" s="707"/>
      <c r="LT25" s="707"/>
      <c r="LU25" s="707"/>
      <c r="LV25" s="707"/>
      <c r="LW25" s="707"/>
      <c r="LX25" s="707"/>
      <c r="LY25" s="707"/>
      <c r="LZ25" s="707"/>
      <c r="MA25" s="707"/>
      <c r="MB25" s="707"/>
      <c r="MC25" s="707"/>
      <c r="MD25" s="707"/>
      <c r="ME25" s="707"/>
      <c r="MF25" s="707"/>
      <c r="MG25" s="707"/>
      <c r="MH25" s="707"/>
      <c r="MI25" s="707"/>
      <c r="MJ25" s="707"/>
      <c r="MK25" s="707"/>
      <c r="ML25" s="707"/>
      <c r="MM25" s="707"/>
      <c r="MN25" s="707"/>
      <c r="MO25" s="707"/>
      <c r="MP25" s="707"/>
      <c r="MQ25" s="707"/>
      <c r="MR25" s="707"/>
      <c r="MS25" s="707"/>
      <c r="MT25" s="707"/>
      <c r="MU25" s="707"/>
      <c r="MV25" s="707"/>
      <c r="MW25" s="707"/>
      <c r="MX25" s="707"/>
      <c r="MY25" s="707"/>
      <c r="MZ25" s="707"/>
      <c r="NA25" s="707"/>
      <c r="NB25" s="707"/>
      <c r="NC25" s="707"/>
      <c r="ND25" s="707"/>
      <c r="NE25" s="707"/>
      <c r="NF25" s="707"/>
      <c r="NG25" s="707"/>
      <c r="NH25" s="707"/>
      <c r="NI25" s="707"/>
      <c r="NJ25" s="707"/>
      <c r="NK25" s="707"/>
      <c r="NL25" s="707"/>
      <c r="NM25" s="707"/>
      <c r="NN25" s="707"/>
      <c r="NO25" s="707"/>
      <c r="NP25" s="707"/>
      <c r="NQ25" s="707"/>
      <c r="NR25" s="707"/>
      <c r="NS25" s="707"/>
      <c r="NT25" s="707"/>
      <c r="NU25" s="707"/>
      <c r="NV25" s="707"/>
      <c r="NW25" s="707"/>
      <c r="NX25" s="707"/>
      <c r="NY25" s="707"/>
      <c r="NZ25" s="707"/>
      <c r="OA25" s="707"/>
      <c r="OB25" s="707"/>
      <c r="OC25" s="707"/>
      <c r="OD25" s="707"/>
      <c r="OE25" s="707"/>
      <c r="OF25" s="707"/>
      <c r="OG25" s="707"/>
      <c r="OH25" s="707"/>
      <c r="OI25" s="707"/>
      <c r="OJ25" s="707"/>
      <c r="OK25" s="707"/>
      <c r="OL25" s="707"/>
      <c r="OM25" s="707"/>
      <c r="ON25" s="707"/>
      <c r="OO25" s="707"/>
      <c r="OP25" s="707"/>
      <c r="OQ25" s="707"/>
      <c r="OR25" s="707"/>
      <c r="OS25" s="707"/>
      <c r="OT25" s="707"/>
      <c r="OU25" s="707"/>
      <c r="OV25" s="707"/>
      <c r="OW25" s="707"/>
      <c r="OX25" s="707"/>
      <c r="OY25" s="707"/>
      <c r="OZ25" s="707"/>
      <c r="PA25" s="707"/>
      <c r="PB25" s="707"/>
      <c r="PC25" s="707"/>
      <c r="PD25" s="707"/>
      <c r="PE25" s="707"/>
      <c r="PF25" s="707"/>
      <c r="PG25" s="707"/>
      <c r="PH25" s="707"/>
      <c r="PI25" s="707"/>
      <c r="PJ25" s="707"/>
      <c r="PK25" s="707"/>
      <c r="PL25" s="707"/>
      <c r="PM25" s="707"/>
      <c r="PN25" s="707"/>
      <c r="PO25" s="707"/>
      <c r="PP25" s="707"/>
      <c r="PQ25" s="707"/>
      <c r="PR25" s="707"/>
      <c r="PS25" s="707"/>
      <c r="PT25" s="707"/>
      <c r="PU25" s="707"/>
      <c r="PV25" s="707"/>
      <c r="PW25" s="707"/>
      <c r="PX25" s="707"/>
      <c r="PY25" s="707"/>
      <c r="PZ25" s="707"/>
      <c r="QA25" s="707"/>
      <c r="QB25" s="707"/>
      <c r="QC25" s="707"/>
      <c r="QD25" s="707"/>
      <c r="QE25" s="707"/>
      <c r="QF25" s="707"/>
      <c r="QG25" s="707"/>
      <c r="QH25" s="707"/>
      <c r="QI25" s="707"/>
      <c r="QJ25" s="707"/>
      <c r="QK25" s="707"/>
      <c r="QL25" s="707"/>
      <c r="QM25" s="707"/>
      <c r="QN25" s="707"/>
      <c r="QO25" s="707"/>
      <c r="QP25" s="707"/>
      <c r="QQ25" s="707"/>
      <c r="QR25" s="707"/>
      <c r="QS25" s="707"/>
      <c r="QT25" s="707"/>
      <c r="QU25" s="707"/>
      <c r="QV25" s="707"/>
      <c r="QW25" s="707"/>
      <c r="QX25" s="707"/>
      <c r="QY25" s="707"/>
      <c r="QZ25" s="707"/>
      <c r="RA25" s="707"/>
      <c r="RB25" s="707"/>
      <c r="RC25" s="707"/>
      <c r="RD25" s="707"/>
      <c r="RE25" s="707"/>
      <c r="RF25" s="707"/>
      <c r="RG25" s="707"/>
      <c r="RH25" s="707"/>
      <c r="RI25" s="707"/>
      <c r="RJ25" s="707"/>
      <c r="RK25" s="707"/>
      <c r="RL25" s="707"/>
      <c r="RM25" s="707"/>
      <c r="RN25" s="707"/>
      <c r="RO25" s="707"/>
      <c r="RP25" s="707"/>
      <c r="RQ25" s="707"/>
      <c r="RR25" s="707"/>
      <c r="RS25" s="707"/>
      <c r="RT25" s="707"/>
      <c r="RU25" s="707"/>
      <c r="RV25" s="707"/>
      <c r="RW25" s="707"/>
      <c r="RX25" s="707"/>
      <c r="RY25" s="707"/>
      <c r="RZ25" s="707"/>
      <c r="SA25" s="707"/>
      <c r="SB25" s="707"/>
      <c r="SC25" s="707"/>
      <c r="SD25" s="707"/>
      <c r="SE25" s="707"/>
      <c r="SF25" s="707"/>
      <c r="SG25" s="707"/>
      <c r="SH25" s="707"/>
      <c r="SI25" s="707"/>
      <c r="SJ25" s="707"/>
      <c r="SK25" s="707"/>
      <c r="SL25" s="707"/>
      <c r="SM25" s="707"/>
      <c r="SN25" s="707"/>
      <c r="SO25" s="707"/>
      <c r="SP25" s="707"/>
      <c r="SQ25" s="707"/>
      <c r="SR25" s="707"/>
      <c r="SS25" s="707"/>
      <c r="ST25" s="707"/>
      <c r="SU25" s="707"/>
      <c r="SV25" s="707"/>
      <c r="SW25" s="707"/>
      <c r="SX25" s="707"/>
      <c r="SY25" s="707"/>
      <c r="SZ25" s="707"/>
      <c r="TA25" s="707"/>
      <c r="TB25" s="707"/>
      <c r="TC25" s="707"/>
      <c r="TD25" s="707"/>
      <c r="TE25" s="707"/>
      <c r="TF25" s="707"/>
      <c r="TG25" s="707"/>
      <c r="TH25" s="707"/>
      <c r="TI25" s="707"/>
      <c r="TJ25" s="707"/>
      <c r="TK25" s="707"/>
      <c r="TL25" s="707"/>
      <c r="TM25" s="707"/>
      <c r="TN25" s="707"/>
      <c r="TO25" s="707"/>
      <c r="TP25" s="707"/>
      <c r="TQ25" s="707"/>
      <c r="TR25" s="707"/>
      <c r="TS25" s="707"/>
      <c r="TT25" s="707"/>
      <c r="TU25" s="707"/>
      <c r="TV25" s="707"/>
      <c r="TW25" s="707"/>
      <c r="TX25" s="707"/>
      <c r="TY25" s="707"/>
      <c r="TZ25" s="707"/>
      <c r="UA25" s="707"/>
      <c r="UB25" s="707"/>
      <c r="UC25" s="707"/>
      <c r="UD25" s="707"/>
      <c r="UE25" s="707"/>
      <c r="UF25" s="707"/>
      <c r="UG25" s="707"/>
      <c r="UH25" s="707"/>
      <c r="UI25" s="707"/>
      <c r="UJ25" s="707"/>
      <c r="UK25" s="707"/>
      <c r="UL25" s="707"/>
      <c r="UM25" s="707"/>
      <c r="UN25" s="707"/>
      <c r="UO25" s="707"/>
      <c r="UP25" s="707"/>
      <c r="UQ25" s="707"/>
      <c r="UR25" s="707"/>
      <c r="US25" s="707"/>
      <c r="UT25" s="707"/>
      <c r="UU25" s="707"/>
      <c r="UV25" s="707"/>
      <c r="UW25" s="707"/>
      <c r="UX25" s="707"/>
      <c r="UY25" s="707"/>
      <c r="UZ25" s="707"/>
      <c r="VA25" s="707"/>
      <c r="VB25" s="707"/>
      <c r="VC25" s="707"/>
      <c r="VD25" s="707"/>
      <c r="VE25" s="707"/>
      <c r="VF25" s="707"/>
      <c r="VG25" s="707"/>
      <c r="VH25" s="707"/>
      <c r="VI25" s="707"/>
      <c r="VJ25" s="707"/>
      <c r="VK25" s="707"/>
      <c r="VL25" s="707"/>
      <c r="VM25" s="707"/>
      <c r="VN25" s="707"/>
      <c r="VO25" s="707"/>
      <c r="VP25" s="707"/>
      <c r="VQ25" s="707"/>
      <c r="VR25" s="707"/>
      <c r="VS25" s="707"/>
      <c r="VT25" s="707"/>
      <c r="VU25" s="707"/>
      <c r="VV25" s="707"/>
      <c r="VW25" s="707"/>
      <c r="VX25" s="707"/>
      <c r="VY25" s="707"/>
      <c r="VZ25" s="707"/>
      <c r="WA25" s="707"/>
      <c r="WB25" s="707"/>
      <c r="WC25" s="707"/>
      <c r="WD25" s="707"/>
      <c r="WE25" s="707"/>
      <c r="WF25" s="707"/>
      <c r="WG25" s="707"/>
      <c r="WH25" s="707"/>
      <c r="WI25" s="707"/>
      <c r="WJ25" s="707"/>
      <c r="WK25" s="707"/>
      <c r="WL25" s="707"/>
      <c r="WM25" s="707"/>
      <c r="WN25" s="707"/>
      <c r="WO25" s="707"/>
      <c r="WP25" s="707"/>
      <c r="WQ25" s="707"/>
      <c r="WR25" s="707"/>
      <c r="WS25" s="707"/>
      <c r="WT25" s="707"/>
      <c r="WU25" s="707"/>
      <c r="WV25" s="707"/>
      <c r="WW25" s="707"/>
      <c r="WX25" s="707"/>
      <c r="WY25" s="707"/>
      <c r="WZ25" s="707"/>
      <c r="XA25" s="707"/>
      <c r="XB25" s="707"/>
      <c r="XC25" s="707"/>
      <c r="XD25" s="707"/>
      <c r="XE25" s="707"/>
      <c r="XF25" s="707"/>
      <c r="XG25" s="707"/>
      <c r="XH25" s="707"/>
      <c r="XI25" s="707"/>
      <c r="XJ25" s="707"/>
      <c r="XK25" s="707"/>
      <c r="XL25" s="707"/>
      <c r="XM25" s="707"/>
      <c r="XN25" s="707"/>
      <c r="XO25" s="707"/>
      <c r="XP25" s="707"/>
      <c r="XQ25" s="707"/>
      <c r="XR25" s="707"/>
      <c r="XS25" s="707"/>
      <c r="XT25" s="707"/>
      <c r="XU25" s="707"/>
      <c r="XV25" s="707"/>
      <c r="XW25" s="707"/>
      <c r="XX25" s="707"/>
      <c r="XY25" s="707"/>
      <c r="XZ25" s="707"/>
      <c r="YA25" s="707"/>
      <c r="YB25" s="707"/>
      <c r="YC25" s="707"/>
      <c r="YD25" s="707"/>
      <c r="YE25" s="707"/>
      <c r="YF25" s="707"/>
      <c r="YG25" s="707"/>
      <c r="YH25" s="707"/>
      <c r="YI25" s="707"/>
      <c r="YJ25" s="707"/>
      <c r="YK25" s="707"/>
      <c r="YL25" s="707"/>
      <c r="YM25" s="707"/>
      <c r="YN25" s="707"/>
      <c r="YO25" s="707"/>
      <c r="YP25" s="707"/>
      <c r="YQ25" s="707"/>
      <c r="YR25" s="707"/>
      <c r="YS25" s="707"/>
      <c r="YT25" s="707"/>
      <c r="YU25" s="707"/>
      <c r="YV25" s="707"/>
      <c r="YW25" s="707"/>
      <c r="YX25" s="707"/>
      <c r="YY25" s="707"/>
      <c r="YZ25" s="707"/>
      <c r="ZA25" s="707"/>
      <c r="ZB25" s="707"/>
      <c r="ZC25" s="707"/>
      <c r="ZD25" s="707"/>
      <c r="ZE25" s="707"/>
      <c r="ZF25" s="707"/>
      <c r="ZG25" s="707"/>
      <c r="ZH25" s="707"/>
      <c r="ZI25" s="707"/>
      <c r="ZJ25" s="707"/>
      <c r="ZK25" s="707"/>
      <c r="ZL25" s="707"/>
      <c r="ZM25" s="707"/>
      <c r="ZN25" s="707"/>
      <c r="ZO25" s="707"/>
      <c r="ZP25" s="707"/>
      <c r="ZQ25" s="707"/>
      <c r="ZR25" s="707"/>
      <c r="ZS25" s="707"/>
      <c r="ZT25" s="707"/>
      <c r="ZU25" s="707"/>
      <c r="ZV25" s="707"/>
      <c r="ZW25" s="707"/>
      <c r="ZX25" s="707"/>
      <c r="ZY25" s="707"/>
      <c r="ZZ25" s="707"/>
      <c r="AAA25" s="707"/>
      <c r="AAB25" s="707"/>
      <c r="AAC25" s="707"/>
      <c r="AAD25" s="707"/>
      <c r="AAE25" s="707"/>
      <c r="AAF25" s="707"/>
      <c r="AAG25" s="707"/>
      <c r="AAH25" s="707"/>
      <c r="AAI25" s="707"/>
      <c r="AAJ25" s="707"/>
      <c r="AAK25" s="707"/>
      <c r="AAL25" s="707"/>
      <c r="AAM25" s="707"/>
      <c r="AAN25" s="707"/>
      <c r="AAO25" s="707"/>
      <c r="AAP25" s="707"/>
      <c r="AAQ25" s="707"/>
      <c r="AAR25" s="707"/>
      <c r="AAS25" s="707"/>
      <c r="AAT25" s="707"/>
      <c r="AAU25" s="707"/>
      <c r="AAV25" s="707"/>
      <c r="AAW25" s="707"/>
      <c r="AAX25" s="707"/>
      <c r="AAY25" s="707"/>
      <c r="AAZ25" s="707"/>
      <c r="ABA25" s="707"/>
      <c r="ABB25" s="707"/>
      <c r="ABC25" s="707"/>
      <c r="ABD25" s="707"/>
      <c r="ABE25" s="707"/>
      <c r="ABF25" s="707"/>
      <c r="ABG25" s="707"/>
      <c r="ABH25" s="707"/>
      <c r="ABI25" s="707"/>
      <c r="ABJ25" s="707"/>
      <c r="ABK25" s="707"/>
      <c r="ABL25" s="707"/>
      <c r="ABM25" s="707"/>
      <c r="ABN25" s="707"/>
      <c r="ABO25" s="707"/>
      <c r="ABP25" s="707"/>
      <c r="ABQ25" s="707"/>
      <c r="ABR25" s="707"/>
      <c r="ABS25" s="707"/>
      <c r="ABT25" s="707"/>
      <c r="ABU25" s="707"/>
      <c r="ABV25" s="707"/>
      <c r="ABW25" s="707"/>
      <c r="ABX25" s="707"/>
      <c r="ABY25" s="707"/>
      <c r="ABZ25" s="707"/>
      <c r="ACA25" s="707"/>
      <c r="ACB25" s="707"/>
      <c r="ACC25" s="707"/>
      <c r="ACD25" s="707"/>
      <c r="ACE25" s="707"/>
      <c r="ACF25" s="707"/>
      <c r="ACG25" s="707"/>
      <c r="ACH25" s="707"/>
      <c r="ACI25" s="707"/>
      <c r="ACJ25" s="707"/>
      <c r="ACK25" s="707"/>
      <c r="ACL25" s="707"/>
      <c r="ACM25" s="707"/>
      <c r="ACN25" s="707"/>
      <c r="ACO25" s="707"/>
      <c r="ACP25" s="707"/>
      <c r="ACQ25" s="707"/>
      <c r="ACR25" s="707"/>
      <c r="ACS25" s="707"/>
      <c r="ACT25" s="707"/>
      <c r="ACU25" s="707"/>
      <c r="ACV25" s="707"/>
      <c r="ACW25" s="707"/>
      <c r="ACX25" s="707"/>
      <c r="ACY25" s="707"/>
      <c r="ACZ25" s="707"/>
      <c r="ADA25" s="707"/>
      <c r="ADB25" s="707"/>
      <c r="ADC25" s="707"/>
      <c r="ADD25" s="707"/>
      <c r="ADE25" s="707"/>
      <c r="ADF25" s="707"/>
      <c r="ADG25" s="707"/>
      <c r="ADH25" s="707"/>
      <c r="ADI25" s="707"/>
      <c r="ADJ25" s="707"/>
      <c r="ADK25" s="707"/>
      <c r="ADL25" s="707"/>
      <c r="ADM25" s="707"/>
      <c r="ADN25" s="707"/>
      <c r="ADO25" s="707"/>
      <c r="ADP25" s="707"/>
      <c r="ADQ25" s="707"/>
      <c r="ADR25" s="707"/>
      <c r="ADS25" s="707"/>
      <c r="ADT25" s="707"/>
      <c r="ADU25" s="707"/>
      <c r="ADV25" s="707"/>
      <c r="ADW25" s="707"/>
      <c r="ADX25" s="707"/>
      <c r="ADY25" s="707"/>
      <c r="ADZ25" s="707"/>
      <c r="AEA25" s="707"/>
      <c r="AEB25" s="707"/>
      <c r="AEC25" s="707"/>
      <c r="AED25" s="707"/>
      <c r="AEE25" s="707"/>
      <c r="AEF25" s="707"/>
      <c r="AEG25" s="707"/>
      <c r="AEH25" s="707"/>
      <c r="AEI25" s="707"/>
      <c r="AEJ25" s="707"/>
      <c r="AEK25" s="707"/>
      <c r="AEL25" s="707"/>
      <c r="AEM25" s="707"/>
      <c r="AEN25" s="707"/>
      <c r="AEO25" s="707"/>
      <c r="AEP25" s="707"/>
      <c r="AEQ25" s="707"/>
      <c r="AER25" s="707"/>
      <c r="AES25" s="707"/>
      <c r="AET25" s="707"/>
      <c r="AEU25" s="707"/>
      <c r="AEV25" s="707"/>
      <c r="AEW25" s="707"/>
      <c r="AEX25" s="707"/>
      <c r="AEY25" s="707"/>
      <c r="AEZ25" s="707"/>
      <c r="AFA25" s="707"/>
      <c r="AFB25" s="707"/>
      <c r="AFC25" s="707"/>
      <c r="AFD25" s="707"/>
      <c r="AFE25" s="707"/>
      <c r="AFF25" s="707"/>
      <c r="AFG25" s="707"/>
      <c r="AFH25" s="707"/>
      <c r="AFI25" s="707"/>
      <c r="AFJ25" s="707"/>
      <c r="AFK25" s="707"/>
      <c r="AFL25" s="707"/>
      <c r="AFM25" s="707"/>
      <c r="AFN25" s="707"/>
      <c r="AFO25" s="707"/>
      <c r="AFP25" s="707"/>
      <c r="AFQ25" s="707"/>
      <c r="AFR25" s="707"/>
      <c r="AFS25" s="707"/>
      <c r="AFT25" s="707"/>
      <c r="AFU25" s="707"/>
      <c r="AFV25" s="707"/>
      <c r="AFW25" s="707"/>
      <c r="AFX25" s="707"/>
      <c r="AFY25" s="707"/>
      <c r="AFZ25" s="707"/>
      <c r="AGA25" s="707"/>
      <c r="AGB25" s="707"/>
      <c r="AGC25" s="707"/>
      <c r="AGD25" s="707"/>
      <c r="AGE25" s="707"/>
      <c r="AGF25" s="707"/>
      <c r="AGG25" s="707"/>
      <c r="AGH25" s="707"/>
      <c r="AGI25" s="707"/>
      <c r="AGJ25" s="707"/>
      <c r="AGK25" s="707"/>
      <c r="AGL25" s="707"/>
      <c r="AGM25" s="707"/>
      <c r="AGN25" s="707"/>
      <c r="AGO25" s="707"/>
      <c r="AGP25" s="707"/>
      <c r="AGQ25" s="707"/>
      <c r="AGR25" s="707"/>
      <c r="AGS25" s="707"/>
      <c r="AGT25" s="707"/>
      <c r="AGU25" s="707"/>
      <c r="AGV25" s="707"/>
      <c r="AGW25" s="707"/>
      <c r="AGX25" s="707"/>
      <c r="AGY25" s="707"/>
      <c r="AGZ25" s="707"/>
      <c r="AHA25" s="707"/>
      <c r="AHB25" s="707"/>
      <c r="AHC25" s="707"/>
      <c r="AHD25" s="707"/>
      <c r="AHE25" s="707"/>
      <c r="AHF25" s="707"/>
      <c r="AHG25" s="707"/>
      <c r="AHH25" s="707"/>
      <c r="AHI25" s="707"/>
      <c r="AHJ25" s="707"/>
      <c r="AHK25" s="707"/>
      <c r="AHL25" s="707"/>
      <c r="AHM25" s="707"/>
      <c r="AHN25" s="707"/>
      <c r="AHO25" s="707"/>
      <c r="AHP25" s="707"/>
      <c r="AHQ25" s="707"/>
      <c r="AHR25" s="707"/>
      <c r="AHS25" s="707"/>
      <c r="AHT25" s="707"/>
      <c r="AHU25" s="707"/>
      <c r="AHV25" s="707"/>
      <c r="AHW25" s="707"/>
      <c r="AHX25" s="707"/>
      <c r="AHY25" s="707"/>
      <c r="AHZ25" s="707"/>
      <c r="AIA25" s="707"/>
      <c r="AIB25" s="707"/>
      <c r="AIC25" s="707"/>
      <c r="AID25" s="707"/>
      <c r="AIE25" s="707"/>
      <c r="AIF25" s="707"/>
      <c r="AIG25" s="707"/>
      <c r="AIH25" s="707"/>
      <c r="AII25" s="707"/>
      <c r="AIJ25" s="707"/>
      <c r="AIK25" s="707"/>
      <c r="AIL25" s="707"/>
      <c r="AIM25" s="707"/>
      <c r="AIN25" s="707"/>
      <c r="AIO25" s="707"/>
      <c r="AIP25" s="707"/>
      <c r="AIQ25" s="707"/>
      <c r="AIR25" s="707"/>
      <c r="AIS25" s="707"/>
      <c r="AIT25" s="707"/>
      <c r="AIU25" s="707"/>
      <c r="AIV25" s="707"/>
      <c r="AIW25" s="707"/>
      <c r="AIX25" s="707"/>
      <c r="AIY25" s="707"/>
      <c r="AIZ25" s="707"/>
      <c r="AJA25" s="707"/>
      <c r="AJB25" s="707"/>
      <c r="AJC25" s="707"/>
      <c r="AJD25" s="707"/>
      <c r="AJE25" s="707"/>
      <c r="AJF25" s="707"/>
      <c r="AJG25" s="707"/>
      <c r="AJH25" s="707"/>
      <c r="AJI25" s="707"/>
      <c r="AJJ25" s="707"/>
      <c r="AJK25" s="707"/>
      <c r="AJL25" s="707"/>
      <c r="AJM25" s="707"/>
      <c r="AJN25" s="707"/>
      <c r="AJO25" s="707"/>
      <c r="AJP25" s="707"/>
      <c r="AJQ25" s="707"/>
      <c r="AJR25" s="707"/>
      <c r="AJS25" s="707"/>
      <c r="AJT25" s="707"/>
      <c r="AJU25" s="707"/>
      <c r="AJV25" s="707"/>
      <c r="AJW25" s="707"/>
      <c r="AJX25" s="707"/>
      <c r="AJY25" s="707"/>
      <c r="AJZ25" s="707"/>
      <c r="AKA25" s="707"/>
      <c r="AKB25" s="707"/>
      <c r="AKC25" s="707"/>
      <c r="AKD25" s="707"/>
      <c r="AKE25" s="707"/>
      <c r="AKF25" s="707"/>
      <c r="AKG25" s="707"/>
      <c r="AKH25" s="707"/>
      <c r="AKI25" s="707"/>
      <c r="AKJ25" s="707"/>
      <c r="AKK25" s="707"/>
      <c r="AKL25" s="707"/>
      <c r="AKM25" s="707"/>
      <c r="AKN25" s="707"/>
      <c r="AKO25" s="707"/>
      <c r="AKP25" s="707"/>
      <c r="AKQ25" s="707"/>
      <c r="AKR25" s="707"/>
      <c r="AKS25" s="707"/>
      <c r="AKT25" s="707"/>
      <c r="AKU25" s="707"/>
      <c r="AKV25" s="707"/>
      <c r="AKW25" s="707"/>
      <c r="AKX25" s="707"/>
      <c r="AKY25" s="707"/>
      <c r="AKZ25" s="707"/>
      <c r="ALA25" s="707"/>
      <c r="ALB25" s="707"/>
      <c r="ALC25" s="707"/>
      <c r="ALD25" s="707"/>
      <c r="ALE25" s="707"/>
      <c r="ALF25" s="707"/>
      <c r="ALG25" s="707"/>
      <c r="ALH25" s="707"/>
      <c r="ALI25" s="707"/>
      <c r="ALJ25" s="707"/>
      <c r="ALK25" s="707"/>
      <c r="ALL25" s="707"/>
      <c r="ALM25" s="707"/>
      <c r="ALN25" s="707"/>
      <c r="ALO25" s="707"/>
      <c r="ALP25" s="707"/>
      <c r="ALQ25" s="707"/>
      <c r="ALR25" s="707"/>
      <c r="ALS25" s="707"/>
      <c r="ALT25" s="707"/>
      <c r="ALU25" s="707"/>
      <c r="ALV25" s="707"/>
      <c r="ALW25" s="707"/>
      <c r="ALX25" s="707"/>
      <c r="ALY25" s="707"/>
      <c r="ALZ25" s="707"/>
      <c r="AMA25" s="707"/>
      <c r="AMB25" s="707"/>
      <c r="AMC25" s="707"/>
      <c r="AMD25" s="707"/>
      <c r="AME25" s="707"/>
      <c r="AMF25" s="707"/>
      <c r="AMG25" s="707"/>
      <c r="AMH25" s="707"/>
      <c r="AMI25" s="707"/>
      <c r="AMJ25" s="707"/>
      <c r="AMK25" s="707"/>
    </row>
    <row r="26" spans="1:1026" s="708" customFormat="1" ht="22.5" customHeight="1" outlineLevel="1" x14ac:dyDescent="0.35">
      <c r="A26" s="707"/>
      <c r="B26" s="706" t="s">
        <v>857</v>
      </c>
      <c r="C26" s="1383" t="str">
        <f>+'8_MP'!V15</f>
        <v># Edificios</v>
      </c>
      <c r="D26" s="800">
        <v>0</v>
      </c>
      <c r="E26" s="801">
        <v>0</v>
      </c>
      <c r="F26" s="756">
        <v>20</v>
      </c>
      <c r="G26" s="756">
        <v>30</v>
      </c>
      <c r="H26" s="756">
        <v>10</v>
      </c>
      <c r="I26" s="801">
        <v>0</v>
      </c>
      <c r="J26" s="756">
        <f>SUM(D26:I26)</f>
        <v>60</v>
      </c>
      <c r="K26" s="1724" t="s">
        <v>2009</v>
      </c>
      <c r="L26" s="1724"/>
      <c r="M26" s="1683"/>
      <c r="N26" s="1683"/>
      <c r="O26" s="754"/>
      <c r="P26" s="707"/>
      <c r="Q26" s="707"/>
      <c r="R26" s="707"/>
      <c r="S26" s="707"/>
      <c r="T26" s="707"/>
      <c r="U26" s="707"/>
      <c r="V26" s="707"/>
      <c r="W26" s="707"/>
      <c r="X26" s="707"/>
      <c r="Y26" s="707"/>
      <c r="Z26" s="707"/>
      <c r="AA26" s="707"/>
      <c r="AB26" s="707"/>
      <c r="AC26" s="707"/>
      <c r="AD26" s="707"/>
      <c r="AE26" s="707"/>
      <c r="AF26" s="707"/>
      <c r="AG26" s="707"/>
      <c r="AH26" s="707"/>
      <c r="AI26" s="707"/>
      <c r="AJ26" s="707"/>
      <c r="AK26" s="707"/>
      <c r="AL26" s="707"/>
      <c r="AM26" s="707"/>
      <c r="AN26" s="707"/>
      <c r="AO26" s="707"/>
      <c r="AP26" s="707"/>
      <c r="AQ26" s="707"/>
      <c r="AR26" s="707"/>
      <c r="AS26" s="707"/>
      <c r="AT26" s="707"/>
      <c r="AU26" s="707"/>
      <c r="AV26" s="707"/>
      <c r="AW26" s="707"/>
      <c r="AX26" s="707"/>
      <c r="AY26" s="707"/>
      <c r="AZ26" s="707"/>
      <c r="BA26" s="707"/>
      <c r="BB26" s="707"/>
      <c r="BC26" s="707"/>
      <c r="BD26" s="707"/>
      <c r="BE26" s="707"/>
      <c r="BF26" s="707"/>
      <c r="BG26" s="707"/>
      <c r="BH26" s="707"/>
      <c r="BI26" s="707"/>
      <c r="BJ26" s="707"/>
      <c r="BK26" s="707"/>
      <c r="BL26" s="707"/>
      <c r="BM26" s="707"/>
      <c r="BN26" s="707"/>
      <c r="BO26" s="707"/>
      <c r="BP26" s="707"/>
      <c r="BQ26" s="707"/>
      <c r="BR26" s="707"/>
      <c r="BS26" s="707"/>
      <c r="BT26" s="707"/>
      <c r="BU26" s="707"/>
      <c r="BV26" s="707"/>
      <c r="BW26" s="707"/>
      <c r="BX26" s="707"/>
      <c r="BY26" s="707"/>
      <c r="BZ26" s="707"/>
      <c r="CA26" s="707"/>
      <c r="CB26" s="707"/>
      <c r="CC26" s="707"/>
      <c r="CD26" s="707"/>
      <c r="CE26" s="707"/>
      <c r="CF26" s="707"/>
      <c r="CG26" s="707"/>
      <c r="CH26" s="707"/>
      <c r="CI26" s="707"/>
      <c r="CJ26" s="707"/>
      <c r="CK26" s="707"/>
      <c r="CL26" s="707"/>
      <c r="CM26" s="707"/>
      <c r="CN26" s="707"/>
      <c r="CO26" s="707"/>
      <c r="CP26" s="707"/>
      <c r="CQ26" s="707"/>
      <c r="CR26" s="707"/>
      <c r="CS26" s="707"/>
      <c r="CT26" s="707"/>
      <c r="CU26" s="707"/>
      <c r="CV26" s="707"/>
      <c r="CW26" s="707"/>
      <c r="CX26" s="707"/>
      <c r="CY26" s="707"/>
      <c r="CZ26" s="707"/>
      <c r="DA26" s="707"/>
      <c r="DB26" s="707"/>
      <c r="DC26" s="707"/>
      <c r="DD26" s="707"/>
      <c r="DE26" s="707"/>
      <c r="DF26" s="707"/>
      <c r="DG26" s="707"/>
      <c r="DH26" s="707"/>
      <c r="DI26" s="707"/>
      <c r="DJ26" s="707"/>
      <c r="DK26" s="707"/>
      <c r="DL26" s="707"/>
      <c r="DM26" s="707"/>
      <c r="DN26" s="707"/>
      <c r="DO26" s="707"/>
      <c r="DP26" s="707"/>
      <c r="DQ26" s="707"/>
      <c r="DR26" s="707"/>
      <c r="DS26" s="707"/>
      <c r="DT26" s="707"/>
      <c r="DU26" s="707"/>
      <c r="DV26" s="707"/>
      <c r="DW26" s="707"/>
      <c r="DX26" s="707"/>
      <c r="DY26" s="707"/>
      <c r="DZ26" s="707"/>
      <c r="EA26" s="707"/>
      <c r="EB26" s="707"/>
      <c r="EC26" s="707"/>
      <c r="ED26" s="707"/>
      <c r="EE26" s="707"/>
      <c r="EF26" s="707"/>
      <c r="EG26" s="707"/>
      <c r="EH26" s="707"/>
      <c r="EI26" s="707"/>
      <c r="EJ26" s="707"/>
      <c r="EK26" s="707"/>
      <c r="EL26" s="707"/>
      <c r="EM26" s="707"/>
      <c r="EN26" s="707"/>
      <c r="EO26" s="707"/>
      <c r="EP26" s="707"/>
      <c r="EQ26" s="707"/>
      <c r="ER26" s="707"/>
      <c r="ES26" s="707"/>
      <c r="ET26" s="707"/>
      <c r="EU26" s="707"/>
      <c r="EV26" s="707"/>
      <c r="EW26" s="707"/>
      <c r="EX26" s="707"/>
      <c r="EY26" s="707"/>
      <c r="EZ26" s="707"/>
      <c r="FA26" s="707"/>
      <c r="FB26" s="707"/>
      <c r="FC26" s="707"/>
      <c r="FD26" s="707"/>
      <c r="FE26" s="707"/>
      <c r="FF26" s="707"/>
      <c r="FG26" s="707"/>
      <c r="FH26" s="707"/>
      <c r="FI26" s="707"/>
      <c r="FJ26" s="707"/>
      <c r="FK26" s="707"/>
      <c r="FL26" s="707"/>
      <c r="FM26" s="707"/>
      <c r="FN26" s="707"/>
      <c r="FO26" s="707"/>
      <c r="FP26" s="707"/>
      <c r="FQ26" s="707"/>
      <c r="FR26" s="707"/>
      <c r="FS26" s="707"/>
      <c r="FT26" s="707"/>
      <c r="FU26" s="707"/>
      <c r="FV26" s="707"/>
      <c r="FW26" s="707"/>
      <c r="FX26" s="707"/>
      <c r="FY26" s="707"/>
      <c r="FZ26" s="707"/>
      <c r="GA26" s="707"/>
      <c r="GB26" s="707"/>
      <c r="GC26" s="707"/>
      <c r="GD26" s="707"/>
      <c r="GE26" s="707"/>
      <c r="GF26" s="707"/>
      <c r="GG26" s="707"/>
      <c r="GH26" s="707"/>
      <c r="GI26" s="707"/>
      <c r="GJ26" s="707"/>
      <c r="GK26" s="707"/>
      <c r="GL26" s="707"/>
      <c r="GM26" s="707"/>
      <c r="GN26" s="707"/>
      <c r="GO26" s="707"/>
      <c r="GP26" s="707"/>
      <c r="GQ26" s="707"/>
      <c r="GR26" s="707"/>
      <c r="GS26" s="707"/>
      <c r="GT26" s="707"/>
      <c r="GU26" s="707"/>
      <c r="GV26" s="707"/>
      <c r="GW26" s="707"/>
      <c r="GX26" s="707"/>
      <c r="GY26" s="707"/>
      <c r="GZ26" s="707"/>
      <c r="HA26" s="707"/>
      <c r="HB26" s="707"/>
      <c r="HC26" s="707"/>
      <c r="HD26" s="707"/>
      <c r="HE26" s="707"/>
      <c r="HF26" s="707"/>
      <c r="HG26" s="707"/>
      <c r="HH26" s="707"/>
      <c r="HI26" s="707"/>
      <c r="HJ26" s="707"/>
      <c r="HK26" s="707"/>
      <c r="HL26" s="707"/>
      <c r="HM26" s="707"/>
      <c r="HN26" s="707"/>
      <c r="HO26" s="707"/>
      <c r="HP26" s="707"/>
      <c r="HQ26" s="707"/>
      <c r="HR26" s="707"/>
      <c r="HS26" s="707"/>
      <c r="HT26" s="707"/>
      <c r="HU26" s="707"/>
      <c r="HV26" s="707"/>
      <c r="HW26" s="707"/>
      <c r="HX26" s="707"/>
      <c r="HY26" s="707"/>
      <c r="HZ26" s="707"/>
      <c r="IA26" s="707"/>
      <c r="IB26" s="707"/>
      <c r="IC26" s="707"/>
      <c r="ID26" s="707"/>
      <c r="IE26" s="707"/>
      <c r="IF26" s="707"/>
      <c r="IG26" s="707"/>
      <c r="IH26" s="707"/>
      <c r="II26" s="707"/>
      <c r="IJ26" s="707"/>
      <c r="IK26" s="707"/>
      <c r="IL26" s="707"/>
      <c r="IM26" s="707"/>
      <c r="IN26" s="707"/>
      <c r="IO26" s="707"/>
      <c r="IP26" s="707"/>
      <c r="IQ26" s="707"/>
      <c r="IR26" s="707"/>
      <c r="IS26" s="707"/>
      <c r="IT26" s="707"/>
      <c r="IU26" s="707"/>
      <c r="IV26" s="707"/>
      <c r="IW26" s="707"/>
      <c r="IX26" s="707"/>
      <c r="IY26" s="707"/>
      <c r="IZ26" s="707"/>
      <c r="JA26" s="707"/>
      <c r="JB26" s="707"/>
      <c r="JC26" s="707"/>
      <c r="JD26" s="707"/>
      <c r="JE26" s="707"/>
      <c r="JF26" s="707"/>
      <c r="JG26" s="707"/>
      <c r="JH26" s="707"/>
      <c r="JI26" s="707"/>
      <c r="JJ26" s="707"/>
      <c r="JK26" s="707"/>
      <c r="JL26" s="707"/>
      <c r="JM26" s="707"/>
      <c r="JN26" s="707"/>
      <c r="JO26" s="707"/>
      <c r="JP26" s="707"/>
      <c r="JQ26" s="707"/>
      <c r="JR26" s="707"/>
      <c r="JS26" s="707"/>
      <c r="JT26" s="707"/>
      <c r="JU26" s="707"/>
      <c r="JV26" s="707"/>
      <c r="JW26" s="707"/>
      <c r="JX26" s="707"/>
      <c r="JY26" s="707"/>
      <c r="JZ26" s="707"/>
      <c r="KA26" s="707"/>
      <c r="KB26" s="707"/>
      <c r="KC26" s="707"/>
      <c r="KD26" s="707"/>
      <c r="KE26" s="707"/>
      <c r="KF26" s="707"/>
      <c r="KG26" s="707"/>
      <c r="KH26" s="707"/>
      <c r="KI26" s="707"/>
      <c r="KJ26" s="707"/>
      <c r="KK26" s="707"/>
      <c r="KL26" s="707"/>
      <c r="KM26" s="707"/>
      <c r="KN26" s="707"/>
      <c r="KO26" s="707"/>
      <c r="KP26" s="707"/>
      <c r="KQ26" s="707"/>
      <c r="KR26" s="707"/>
      <c r="KS26" s="707"/>
      <c r="KT26" s="707"/>
      <c r="KU26" s="707"/>
      <c r="KV26" s="707"/>
      <c r="KW26" s="707"/>
      <c r="KX26" s="707"/>
      <c r="KY26" s="707"/>
      <c r="KZ26" s="707"/>
      <c r="LA26" s="707"/>
      <c r="LB26" s="707"/>
      <c r="LC26" s="707"/>
      <c r="LD26" s="707"/>
      <c r="LE26" s="707"/>
      <c r="LF26" s="707"/>
      <c r="LG26" s="707"/>
      <c r="LH26" s="707"/>
      <c r="LI26" s="707"/>
      <c r="LJ26" s="707"/>
      <c r="LK26" s="707"/>
      <c r="LL26" s="707"/>
      <c r="LM26" s="707"/>
      <c r="LN26" s="707"/>
      <c r="LO26" s="707"/>
      <c r="LP26" s="707"/>
      <c r="LQ26" s="707"/>
      <c r="LR26" s="707"/>
      <c r="LS26" s="707"/>
      <c r="LT26" s="707"/>
      <c r="LU26" s="707"/>
      <c r="LV26" s="707"/>
      <c r="LW26" s="707"/>
      <c r="LX26" s="707"/>
      <c r="LY26" s="707"/>
      <c r="LZ26" s="707"/>
      <c r="MA26" s="707"/>
      <c r="MB26" s="707"/>
      <c r="MC26" s="707"/>
      <c r="MD26" s="707"/>
      <c r="ME26" s="707"/>
      <c r="MF26" s="707"/>
      <c r="MG26" s="707"/>
      <c r="MH26" s="707"/>
      <c r="MI26" s="707"/>
      <c r="MJ26" s="707"/>
      <c r="MK26" s="707"/>
      <c r="ML26" s="707"/>
      <c r="MM26" s="707"/>
      <c r="MN26" s="707"/>
      <c r="MO26" s="707"/>
      <c r="MP26" s="707"/>
      <c r="MQ26" s="707"/>
      <c r="MR26" s="707"/>
      <c r="MS26" s="707"/>
      <c r="MT26" s="707"/>
      <c r="MU26" s="707"/>
      <c r="MV26" s="707"/>
      <c r="MW26" s="707"/>
      <c r="MX26" s="707"/>
      <c r="MY26" s="707"/>
      <c r="MZ26" s="707"/>
      <c r="NA26" s="707"/>
      <c r="NB26" s="707"/>
      <c r="NC26" s="707"/>
      <c r="ND26" s="707"/>
      <c r="NE26" s="707"/>
      <c r="NF26" s="707"/>
      <c r="NG26" s="707"/>
      <c r="NH26" s="707"/>
      <c r="NI26" s="707"/>
      <c r="NJ26" s="707"/>
      <c r="NK26" s="707"/>
      <c r="NL26" s="707"/>
      <c r="NM26" s="707"/>
      <c r="NN26" s="707"/>
      <c r="NO26" s="707"/>
      <c r="NP26" s="707"/>
      <c r="NQ26" s="707"/>
      <c r="NR26" s="707"/>
      <c r="NS26" s="707"/>
      <c r="NT26" s="707"/>
      <c r="NU26" s="707"/>
      <c r="NV26" s="707"/>
      <c r="NW26" s="707"/>
      <c r="NX26" s="707"/>
      <c r="NY26" s="707"/>
      <c r="NZ26" s="707"/>
      <c r="OA26" s="707"/>
      <c r="OB26" s="707"/>
      <c r="OC26" s="707"/>
      <c r="OD26" s="707"/>
      <c r="OE26" s="707"/>
      <c r="OF26" s="707"/>
      <c r="OG26" s="707"/>
      <c r="OH26" s="707"/>
      <c r="OI26" s="707"/>
      <c r="OJ26" s="707"/>
      <c r="OK26" s="707"/>
      <c r="OL26" s="707"/>
      <c r="OM26" s="707"/>
      <c r="ON26" s="707"/>
      <c r="OO26" s="707"/>
      <c r="OP26" s="707"/>
      <c r="OQ26" s="707"/>
      <c r="OR26" s="707"/>
      <c r="OS26" s="707"/>
      <c r="OT26" s="707"/>
      <c r="OU26" s="707"/>
      <c r="OV26" s="707"/>
      <c r="OW26" s="707"/>
      <c r="OX26" s="707"/>
      <c r="OY26" s="707"/>
      <c r="OZ26" s="707"/>
      <c r="PA26" s="707"/>
      <c r="PB26" s="707"/>
      <c r="PC26" s="707"/>
      <c r="PD26" s="707"/>
      <c r="PE26" s="707"/>
      <c r="PF26" s="707"/>
      <c r="PG26" s="707"/>
      <c r="PH26" s="707"/>
      <c r="PI26" s="707"/>
      <c r="PJ26" s="707"/>
      <c r="PK26" s="707"/>
      <c r="PL26" s="707"/>
      <c r="PM26" s="707"/>
      <c r="PN26" s="707"/>
      <c r="PO26" s="707"/>
      <c r="PP26" s="707"/>
      <c r="PQ26" s="707"/>
      <c r="PR26" s="707"/>
      <c r="PS26" s="707"/>
      <c r="PT26" s="707"/>
      <c r="PU26" s="707"/>
      <c r="PV26" s="707"/>
      <c r="PW26" s="707"/>
      <c r="PX26" s="707"/>
      <c r="PY26" s="707"/>
      <c r="PZ26" s="707"/>
      <c r="QA26" s="707"/>
      <c r="QB26" s="707"/>
      <c r="QC26" s="707"/>
      <c r="QD26" s="707"/>
      <c r="QE26" s="707"/>
      <c r="QF26" s="707"/>
      <c r="QG26" s="707"/>
      <c r="QH26" s="707"/>
      <c r="QI26" s="707"/>
      <c r="QJ26" s="707"/>
      <c r="QK26" s="707"/>
      <c r="QL26" s="707"/>
      <c r="QM26" s="707"/>
      <c r="QN26" s="707"/>
      <c r="QO26" s="707"/>
      <c r="QP26" s="707"/>
      <c r="QQ26" s="707"/>
      <c r="QR26" s="707"/>
      <c r="QS26" s="707"/>
      <c r="QT26" s="707"/>
      <c r="QU26" s="707"/>
      <c r="QV26" s="707"/>
      <c r="QW26" s="707"/>
      <c r="QX26" s="707"/>
      <c r="QY26" s="707"/>
      <c r="QZ26" s="707"/>
      <c r="RA26" s="707"/>
      <c r="RB26" s="707"/>
      <c r="RC26" s="707"/>
      <c r="RD26" s="707"/>
      <c r="RE26" s="707"/>
      <c r="RF26" s="707"/>
      <c r="RG26" s="707"/>
      <c r="RH26" s="707"/>
      <c r="RI26" s="707"/>
      <c r="RJ26" s="707"/>
      <c r="RK26" s="707"/>
      <c r="RL26" s="707"/>
      <c r="RM26" s="707"/>
      <c r="RN26" s="707"/>
      <c r="RO26" s="707"/>
      <c r="RP26" s="707"/>
      <c r="RQ26" s="707"/>
      <c r="RR26" s="707"/>
      <c r="RS26" s="707"/>
      <c r="RT26" s="707"/>
      <c r="RU26" s="707"/>
      <c r="RV26" s="707"/>
      <c r="RW26" s="707"/>
      <c r="RX26" s="707"/>
      <c r="RY26" s="707"/>
      <c r="RZ26" s="707"/>
      <c r="SA26" s="707"/>
      <c r="SB26" s="707"/>
      <c r="SC26" s="707"/>
      <c r="SD26" s="707"/>
      <c r="SE26" s="707"/>
      <c r="SF26" s="707"/>
      <c r="SG26" s="707"/>
      <c r="SH26" s="707"/>
      <c r="SI26" s="707"/>
      <c r="SJ26" s="707"/>
      <c r="SK26" s="707"/>
      <c r="SL26" s="707"/>
      <c r="SM26" s="707"/>
      <c r="SN26" s="707"/>
      <c r="SO26" s="707"/>
      <c r="SP26" s="707"/>
      <c r="SQ26" s="707"/>
      <c r="SR26" s="707"/>
      <c r="SS26" s="707"/>
      <c r="ST26" s="707"/>
      <c r="SU26" s="707"/>
      <c r="SV26" s="707"/>
      <c r="SW26" s="707"/>
      <c r="SX26" s="707"/>
      <c r="SY26" s="707"/>
      <c r="SZ26" s="707"/>
      <c r="TA26" s="707"/>
      <c r="TB26" s="707"/>
      <c r="TC26" s="707"/>
      <c r="TD26" s="707"/>
      <c r="TE26" s="707"/>
      <c r="TF26" s="707"/>
      <c r="TG26" s="707"/>
      <c r="TH26" s="707"/>
      <c r="TI26" s="707"/>
      <c r="TJ26" s="707"/>
      <c r="TK26" s="707"/>
      <c r="TL26" s="707"/>
      <c r="TM26" s="707"/>
      <c r="TN26" s="707"/>
      <c r="TO26" s="707"/>
      <c r="TP26" s="707"/>
      <c r="TQ26" s="707"/>
      <c r="TR26" s="707"/>
      <c r="TS26" s="707"/>
      <c r="TT26" s="707"/>
      <c r="TU26" s="707"/>
      <c r="TV26" s="707"/>
      <c r="TW26" s="707"/>
      <c r="TX26" s="707"/>
      <c r="TY26" s="707"/>
      <c r="TZ26" s="707"/>
      <c r="UA26" s="707"/>
      <c r="UB26" s="707"/>
      <c r="UC26" s="707"/>
      <c r="UD26" s="707"/>
      <c r="UE26" s="707"/>
      <c r="UF26" s="707"/>
      <c r="UG26" s="707"/>
      <c r="UH26" s="707"/>
      <c r="UI26" s="707"/>
      <c r="UJ26" s="707"/>
      <c r="UK26" s="707"/>
      <c r="UL26" s="707"/>
      <c r="UM26" s="707"/>
      <c r="UN26" s="707"/>
      <c r="UO26" s="707"/>
      <c r="UP26" s="707"/>
      <c r="UQ26" s="707"/>
      <c r="UR26" s="707"/>
      <c r="US26" s="707"/>
      <c r="UT26" s="707"/>
      <c r="UU26" s="707"/>
      <c r="UV26" s="707"/>
      <c r="UW26" s="707"/>
      <c r="UX26" s="707"/>
      <c r="UY26" s="707"/>
      <c r="UZ26" s="707"/>
      <c r="VA26" s="707"/>
      <c r="VB26" s="707"/>
      <c r="VC26" s="707"/>
      <c r="VD26" s="707"/>
      <c r="VE26" s="707"/>
      <c r="VF26" s="707"/>
      <c r="VG26" s="707"/>
      <c r="VH26" s="707"/>
      <c r="VI26" s="707"/>
      <c r="VJ26" s="707"/>
      <c r="VK26" s="707"/>
      <c r="VL26" s="707"/>
      <c r="VM26" s="707"/>
      <c r="VN26" s="707"/>
      <c r="VO26" s="707"/>
      <c r="VP26" s="707"/>
      <c r="VQ26" s="707"/>
      <c r="VR26" s="707"/>
      <c r="VS26" s="707"/>
      <c r="VT26" s="707"/>
      <c r="VU26" s="707"/>
      <c r="VV26" s="707"/>
      <c r="VW26" s="707"/>
      <c r="VX26" s="707"/>
      <c r="VY26" s="707"/>
      <c r="VZ26" s="707"/>
      <c r="WA26" s="707"/>
      <c r="WB26" s="707"/>
      <c r="WC26" s="707"/>
      <c r="WD26" s="707"/>
      <c r="WE26" s="707"/>
      <c r="WF26" s="707"/>
      <c r="WG26" s="707"/>
      <c r="WH26" s="707"/>
      <c r="WI26" s="707"/>
      <c r="WJ26" s="707"/>
      <c r="WK26" s="707"/>
      <c r="WL26" s="707"/>
      <c r="WM26" s="707"/>
      <c r="WN26" s="707"/>
      <c r="WO26" s="707"/>
      <c r="WP26" s="707"/>
      <c r="WQ26" s="707"/>
      <c r="WR26" s="707"/>
      <c r="WS26" s="707"/>
      <c r="WT26" s="707"/>
      <c r="WU26" s="707"/>
      <c r="WV26" s="707"/>
      <c r="WW26" s="707"/>
      <c r="WX26" s="707"/>
      <c r="WY26" s="707"/>
      <c r="WZ26" s="707"/>
      <c r="XA26" s="707"/>
      <c r="XB26" s="707"/>
      <c r="XC26" s="707"/>
      <c r="XD26" s="707"/>
      <c r="XE26" s="707"/>
      <c r="XF26" s="707"/>
      <c r="XG26" s="707"/>
      <c r="XH26" s="707"/>
      <c r="XI26" s="707"/>
      <c r="XJ26" s="707"/>
      <c r="XK26" s="707"/>
      <c r="XL26" s="707"/>
      <c r="XM26" s="707"/>
      <c r="XN26" s="707"/>
      <c r="XO26" s="707"/>
      <c r="XP26" s="707"/>
      <c r="XQ26" s="707"/>
      <c r="XR26" s="707"/>
      <c r="XS26" s="707"/>
      <c r="XT26" s="707"/>
      <c r="XU26" s="707"/>
      <c r="XV26" s="707"/>
      <c r="XW26" s="707"/>
      <c r="XX26" s="707"/>
      <c r="XY26" s="707"/>
      <c r="XZ26" s="707"/>
      <c r="YA26" s="707"/>
      <c r="YB26" s="707"/>
      <c r="YC26" s="707"/>
      <c r="YD26" s="707"/>
      <c r="YE26" s="707"/>
      <c r="YF26" s="707"/>
      <c r="YG26" s="707"/>
      <c r="YH26" s="707"/>
      <c r="YI26" s="707"/>
      <c r="YJ26" s="707"/>
      <c r="YK26" s="707"/>
      <c r="YL26" s="707"/>
      <c r="YM26" s="707"/>
      <c r="YN26" s="707"/>
      <c r="YO26" s="707"/>
      <c r="YP26" s="707"/>
      <c r="YQ26" s="707"/>
      <c r="YR26" s="707"/>
      <c r="YS26" s="707"/>
      <c r="YT26" s="707"/>
      <c r="YU26" s="707"/>
      <c r="YV26" s="707"/>
      <c r="YW26" s="707"/>
      <c r="YX26" s="707"/>
      <c r="YY26" s="707"/>
      <c r="YZ26" s="707"/>
      <c r="ZA26" s="707"/>
      <c r="ZB26" s="707"/>
      <c r="ZC26" s="707"/>
      <c r="ZD26" s="707"/>
      <c r="ZE26" s="707"/>
      <c r="ZF26" s="707"/>
      <c r="ZG26" s="707"/>
      <c r="ZH26" s="707"/>
      <c r="ZI26" s="707"/>
      <c r="ZJ26" s="707"/>
      <c r="ZK26" s="707"/>
      <c r="ZL26" s="707"/>
      <c r="ZM26" s="707"/>
      <c r="ZN26" s="707"/>
      <c r="ZO26" s="707"/>
      <c r="ZP26" s="707"/>
      <c r="ZQ26" s="707"/>
      <c r="ZR26" s="707"/>
      <c r="ZS26" s="707"/>
      <c r="ZT26" s="707"/>
      <c r="ZU26" s="707"/>
      <c r="ZV26" s="707"/>
      <c r="ZW26" s="707"/>
      <c r="ZX26" s="707"/>
      <c r="ZY26" s="707"/>
      <c r="ZZ26" s="707"/>
      <c r="AAA26" s="707"/>
      <c r="AAB26" s="707"/>
      <c r="AAC26" s="707"/>
      <c r="AAD26" s="707"/>
      <c r="AAE26" s="707"/>
      <c r="AAF26" s="707"/>
      <c r="AAG26" s="707"/>
      <c r="AAH26" s="707"/>
      <c r="AAI26" s="707"/>
      <c r="AAJ26" s="707"/>
      <c r="AAK26" s="707"/>
      <c r="AAL26" s="707"/>
      <c r="AAM26" s="707"/>
      <c r="AAN26" s="707"/>
      <c r="AAO26" s="707"/>
      <c r="AAP26" s="707"/>
      <c r="AAQ26" s="707"/>
      <c r="AAR26" s="707"/>
      <c r="AAS26" s="707"/>
      <c r="AAT26" s="707"/>
      <c r="AAU26" s="707"/>
      <c r="AAV26" s="707"/>
      <c r="AAW26" s="707"/>
      <c r="AAX26" s="707"/>
      <c r="AAY26" s="707"/>
      <c r="AAZ26" s="707"/>
      <c r="ABA26" s="707"/>
      <c r="ABB26" s="707"/>
      <c r="ABC26" s="707"/>
      <c r="ABD26" s="707"/>
      <c r="ABE26" s="707"/>
      <c r="ABF26" s="707"/>
      <c r="ABG26" s="707"/>
      <c r="ABH26" s="707"/>
      <c r="ABI26" s="707"/>
      <c r="ABJ26" s="707"/>
      <c r="ABK26" s="707"/>
      <c r="ABL26" s="707"/>
      <c r="ABM26" s="707"/>
      <c r="ABN26" s="707"/>
      <c r="ABO26" s="707"/>
      <c r="ABP26" s="707"/>
      <c r="ABQ26" s="707"/>
      <c r="ABR26" s="707"/>
      <c r="ABS26" s="707"/>
      <c r="ABT26" s="707"/>
      <c r="ABU26" s="707"/>
      <c r="ABV26" s="707"/>
      <c r="ABW26" s="707"/>
      <c r="ABX26" s="707"/>
      <c r="ABY26" s="707"/>
      <c r="ABZ26" s="707"/>
      <c r="ACA26" s="707"/>
      <c r="ACB26" s="707"/>
      <c r="ACC26" s="707"/>
      <c r="ACD26" s="707"/>
      <c r="ACE26" s="707"/>
      <c r="ACF26" s="707"/>
      <c r="ACG26" s="707"/>
      <c r="ACH26" s="707"/>
      <c r="ACI26" s="707"/>
      <c r="ACJ26" s="707"/>
      <c r="ACK26" s="707"/>
      <c r="ACL26" s="707"/>
      <c r="ACM26" s="707"/>
      <c r="ACN26" s="707"/>
      <c r="ACO26" s="707"/>
      <c r="ACP26" s="707"/>
      <c r="ACQ26" s="707"/>
      <c r="ACR26" s="707"/>
      <c r="ACS26" s="707"/>
      <c r="ACT26" s="707"/>
      <c r="ACU26" s="707"/>
      <c r="ACV26" s="707"/>
      <c r="ACW26" s="707"/>
      <c r="ACX26" s="707"/>
      <c r="ACY26" s="707"/>
      <c r="ACZ26" s="707"/>
      <c r="ADA26" s="707"/>
      <c r="ADB26" s="707"/>
      <c r="ADC26" s="707"/>
      <c r="ADD26" s="707"/>
      <c r="ADE26" s="707"/>
      <c r="ADF26" s="707"/>
      <c r="ADG26" s="707"/>
      <c r="ADH26" s="707"/>
      <c r="ADI26" s="707"/>
      <c r="ADJ26" s="707"/>
      <c r="ADK26" s="707"/>
      <c r="ADL26" s="707"/>
      <c r="ADM26" s="707"/>
      <c r="ADN26" s="707"/>
      <c r="ADO26" s="707"/>
      <c r="ADP26" s="707"/>
      <c r="ADQ26" s="707"/>
      <c r="ADR26" s="707"/>
      <c r="ADS26" s="707"/>
      <c r="ADT26" s="707"/>
      <c r="ADU26" s="707"/>
      <c r="ADV26" s="707"/>
      <c r="ADW26" s="707"/>
      <c r="ADX26" s="707"/>
      <c r="ADY26" s="707"/>
      <c r="ADZ26" s="707"/>
      <c r="AEA26" s="707"/>
      <c r="AEB26" s="707"/>
      <c r="AEC26" s="707"/>
      <c r="AED26" s="707"/>
      <c r="AEE26" s="707"/>
      <c r="AEF26" s="707"/>
      <c r="AEG26" s="707"/>
      <c r="AEH26" s="707"/>
      <c r="AEI26" s="707"/>
      <c r="AEJ26" s="707"/>
      <c r="AEK26" s="707"/>
      <c r="AEL26" s="707"/>
      <c r="AEM26" s="707"/>
      <c r="AEN26" s="707"/>
      <c r="AEO26" s="707"/>
      <c r="AEP26" s="707"/>
      <c r="AEQ26" s="707"/>
      <c r="AER26" s="707"/>
      <c r="AES26" s="707"/>
      <c r="AET26" s="707"/>
      <c r="AEU26" s="707"/>
      <c r="AEV26" s="707"/>
      <c r="AEW26" s="707"/>
      <c r="AEX26" s="707"/>
      <c r="AEY26" s="707"/>
      <c r="AEZ26" s="707"/>
      <c r="AFA26" s="707"/>
      <c r="AFB26" s="707"/>
      <c r="AFC26" s="707"/>
      <c r="AFD26" s="707"/>
      <c r="AFE26" s="707"/>
      <c r="AFF26" s="707"/>
      <c r="AFG26" s="707"/>
      <c r="AFH26" s="707"/>
      <c r="AFI26" s="707"/>
      <c r="AFJ26" s="707"/>
      <c r="AFK26" s="707"/>
      <c r="AFL26" s="707"/>
      <c r="AFM26" s="707"/>
      <c r="AFN26" s="707"/>
      <c r="AFO26" s="707"/>
      <c r="AFP26" s="707"/>
      <c r="AFQ26" s="707"/>
      <c r="AFR26" s="707"/>
      <c r="AFS26" s="707"/>
      <c r="AFT26" s="707"/>
      <c r="AFU26" s="707"/>
      <c r="AFV26" s="707"/>
      <c r="AFW26" s="707"/>
      <c r="AFX26" s="707"/>
      <c r="AFY26" s="707"/>
      <c r="AFZ26" s="707"/>
      <c r="AGA26" s="707"/>
      <c r="AGB26" s="707"/>
      <c r="AGC26" s="707"/>
      <c r="AGD26" s="707"/>
      <c r="AGE26" s="707"/>
      <c r="AGF26" s="707"/>
      <c r="AGG26" s="707"/>
      <c r="AGH26" s="707"/>
      <c r="AGI26" s="707"/>
      <c r="AGJ26" s="707"/>
      <c r="AGK26" s="707"/>
      <c r="AGL26" s="707"/>
      <c r="AGM26" s="707"/>
      <c r="AGN26" s="707"/>
      <c r="AGO26" s="707"/>
      <c r="AGP26" s="707"/>
      <c r="AGQ26" s="707"/>
      <c r="AGR26" s="707"/>
      <c r="AGS26" s="707"/>
      <c r="AGT26" s="707"/>
      <c r="AGU26" s="707"/>
      <c r="AGV26" s="707"/>
      <c r="AGW26" s="707"/>
      <c r="AGX26" s="707"/>
      <c r="AGY26" s="707"/>
      <c r="AGZ26" s="707"/>
      <c r="AHA26" s="707"/>
      <c r="AHB26" s="707"/>
      <c r="AHC26" s="707"/>
      <c r="AHD26" s="707"/>
      <c r="AHE26" s="707"/>
      <c r="AHF26" s="707"/>
      <c r="AHG26" s="707"/>
      <c r="AHH26" s="707"/>
      <c r="AHI26" s="707"/>
      <c r="AHJ26" s="707"/>
      <c r="AHK26" s="707"/>
      <c r="AHL26" s="707"/>
      <c r="AHM26" s="707"/>
      <c r="AHN26" s="707"/>
      <c r="AHO26" s="707"/>
      <c r="AHP26" s="707"/>
      <c r="AHQ26" s="707"/>
      <c r="AHR26" s="707"/>
      <c r="AHS26" s="707"/>
      <c r="AHT26" s="707"/>
      <c r="AHU26" s="707"/>
      <c r="AHV26" s="707"/>
      <c r="AHW26" s="707"/>
      <c r="AHX26" s="707"/>
      <c r="AHY26" s="707"/>
      <c r="AHZ26" s="707"/>
      <c r="AIA26" s="707"/>
      <c r="AIB26" s="707"/>
      <c r="AIC26" s="707"/>
      <c r="AID26" s="707"/>
      <c r="AIE26" s="707"/>
      <c r="AIF26" s="707"/>
      <c r="AIG26" s="707"/>
      <c r="AIH26" s="707"/>
      <c r="AII26" s="707"/>
      <c r="AIJ26" s="707"/>
      <c r="AIK26" s="707"/>
      <c r="AIL26" s="707"/>
      <c r="AIM26" s="707"/>
      <c r="AIN26" s="707"/>
      <c r="AIO26" s="707"/>
      <c r="AIP26" s="707"/>
      <c r="AIQ26" s="707"/>
      <c r="AIR26" s="707"/>
      <c r="AIS26" s="707"/>
      <c r="AIT26" s="707"/>
      <c r="AIU26" s="707"/>
      <c r="AIV26" s="707"/>
      <c r="AIW26" s="707"/>
      <c r="AIX26" s="707"/>
      <c r="AIY26" s="707"/>
      <c r="AIZ26" s="707"/>
      <c r="AJA26" s="707"/>
      <c r="AJB26" s="707"/>
      <c r="AJC26" s="707"/>
      <c r="AJD26" s="707"/>
      <c r="AJE26" s="707"/>
      <c r="AJF26" s="707"/>
      <c r="AJG26" s="707"/>
      <c r="AJH26" s="707"/>
      <c r="AJI26" s="707"/>
      <c r="AJJ26" s="707"/>
      <c r="AJK26" s="707"/>
      <c r="AJL26" s="707"/>
      <c r="AJM26" s="707"/>
      <c r="AJN26" s="707"/>
      <c r="AJO26" s="707"/>
      <c r="AJP26" s="707"/>
      <c r="AJQ26" s="707"/>
      <c r="AJR26" s="707"/>
      <c r="AJS26" s="707"/>
      <c r="AJT26" s="707"/>
      <c r="AJU26" s="707"/>
      <c r="AJV26" s="707"/>
      <c r="AJW26" s="707"/>
      <c r="AJX26" s="707"/>
      <c r="AJY26" s="707"/>
      <c r="AJZ26" s="707"/>
      <c r="AKA26" s="707"/>
      <c r="AKB26" s="707"/>
      <c r="AKC26" s="707"/>
      <c r="AKD26" s="707"/>
      <c r="AKE26" s="707"/>
      <c r="AKF26" s="707"/>
      <c r="AKG26" s="707"/>
      <c r="AKH26" s="707"/>
      <c r="AKI26" s="707"/>
      <c r="AKJ26" s="707"/>
      <c r="AKK26" s="707"/>
      <c r="AKL26" s="707"/>
      <c r="AKM26" s="707"/>
      <c r="AKN26" s="707"/>
      <c r="AKO26" s="707"/>
      <c r="AKP26" s="707"/>
      <c r="AKQ26" s="707"/>
      <c r="AKR26" s="707"/>
      <c r="AKS26" s="707"/>
      <c r="AKT26" s="707"/>
      <c r="AKU26" s="707"/>
      <c r="AKV26" s="707"/>
      <c r="AKW26" s="707"/>
      <c r="AKX26" s="707"/>
      <c r="AKY26" s="707"/>
      <c r="AKZ26" s="707"/>
      <c r="ALA26" s="707"/>
      <c r="ALB26" s="707"/>
      <c r="ALC26" s="707"/>
      <c r="ALD26" s="707"/>
      <c r="ALE26" s="707"/>
      <c r="ALF26" s="707"/>
      <c r="ALG26" s="707"/>
      <c r="ALH26" s="707"/>
      <c r="ALI26" s="707"/>
      <c r="ALJ26" s="707"/>
      <c r="ALK26" s="707"/>
      <c r="ALL26" s="707"/>
      <c r="ALM26" s="707"/>
      <c r="ALN26" s="707"/>
      <c r="ALO26" s="707"/>
      <c r="ALP26" s="707"/>
      <c r="ALQ26" s="707"/>
      <c r="ALR26" s="707"/>
      <c r="ALS26" s="707"/>
      <c r="ALT26" s="707"/>
      <c r="ALU26" s="707"/>
      <c r="ALV26" s="707"/>
      <c r="ALW26" s="707"/>
      <c r="ALX26" s="707"/>
      <c r="ALY26" s="707"/>
      <c r="ALZ26" s="707"/>
      <c r="AMA26" s="707"/>
      <c r="AMB26" s="707"/>
      <c r="AMC26" s="707"/>
      <c r="AMD26" s="707"/>
      <c r="AME26" s="707"/>
      <c r="AMF26" s="707"/>
      <c r="AMG26" s="707"/>
      <c r="AMH26" s="707"/>
      <c r="AMI26" s="707"/>
      <c r="AMJ26" s="707"/>
      <c r="AMK26" s="707"/>
    </row>
    <row r="27" spans="1:1026" s="1538" customFormat="1" ht="36.75" customHeight="1" outlineLevel="1" x14ac:dyDescent="0.35">
      <c r="A27" s="1536"/>
      <c r="B27" s="749" t="str">
        <f>+'8_MP'!C29</f>
        <v>Producto 2: Marco normativo para favorecer la conectividad de sitios públicos revisado</v>
      </c>
      <c r="C27" s="795" t="str">
        <f>+'8_MP'!F29</f>
        <v># Normativas</v>
      </c>
      <c r="D27" s="1537" t="s">
        <v>2291</v>
      </c>
      <c r="E27" s="801">
        <v>0</v>
      </c>
      <c r="F27" s="801">
        <v>0</v>
      </c>
      <c r="G27" s="797">
        <v>1</v>
      </c>
      <c r="H27" s="801">
        <v>0</v>
      </c>
      <c r="I27" s="801">
        <v>0</v>
      </c>
      <c r="J27" s="797">
        <f>+SUM(D27:I27)</f>
        <v>1</v>
      </c>
      <c r="K27" s="1627" t="s">
        <v>2292</v>
      </c>
      <c r="L27" s="1627"/>
      <c r="M27" s="1682"/>
      <c r="N27" s="1682"/>
      <c r="O27" s="1536"/>
      <c r="P27" s="1536"/>
      <c r="Q27" s="1536"/>
      <c r="R27" s="1536"/>
      <c r="S27" s="1536"/>
      <c r="T27" s="1536"/>
      <c r="U27" s="1536"/>
      <c r="V27" s="1536"/>
      <c r="W27" s="1536"/>
      <c r="X27" s="1536"/>
      <c r="Y27" s="1536"/>
      <c r="Z27" s="1536"/>
      <c r="AA27" s="1536"/>
      <c r="AB27" s="1536"/>
      <c r="AC27" s="1536"/>
      <c r="AD27" s="1536"/>
      <c r="AE27" s="1536"/>
      <c r="AF27" s="1536"/>
      <c r="AG27" s="1536"/>
      <c r="AH27" s="1536"/>
      <c r="AI27" s="1536"/>
      <c r="AJ27" s="1536"/>
      <c r="AK27" s="1536"/>
      <c r="AL27" s="1536"/>
      <c r="AM27" s="1536"/>
      <c r="AN27" s="1536"/>
      <c r="AO27" s="1536"/>
      <c r="AP27" s="1536"/>
      <c r="AQ27" s="1536"/>
      <c r="AR27" s="1536"/>
      <c r="AS27" s="1536"/>
      <c r="AT27" s="1536"/>
      <c r="AU27" s="1536"/>
      <c r="AV27" s="1536"/>
      <c r="AW27" s="1536"/>
      <c r="AX27" s="1536"/>
      <c r="AY27" s="1536"/>
      <c r="AZ27" s="1536"/>
      <c r="BA27" s="1536"/>
      <c r="BB27" s="1536"/>
      <c r="BC27" s="1536"/>
      <c r="BD27" s="1536"/>
      <c r="BE27" s="1536"/>
      <c r="BF27" s="1536"/>
      <c r="BG27" s="1536"/>
      <c r="BH27" s="1536"/>
      <c r="BI27" s="1536"/>
      <c r="BJ27" s="1536"/>
      <c r="BK27" s="1536"/>
      <c r="BL27" s="1536"/>
      <c r="BM27" s="1536"/>
      <c r="BN27" s="1536"/>
      <c r="BO27" s="1536"/>
      <c r="BP27" s="1536"/>
      <c r="BQ27" s="1536"/>
      <c r="BR27" s="1536"/>
      <c r="BS27" s="1536"/>
      <c r="BT27" s="1536"/>
      <c r="BU27" s="1536"/>
      <c r="BV27" s="1536"/>
      <c r="BW27" s="1536"/>
      <c r="BX27" s="1536"/>
      <c r="BY27" s="1536"/>
      <c r="BZ27" s="1536"/>
      <c r="CA27" s="1536"/>
      <c r="CB27" s="1536"/>
      <c r="CC27" s="1536"/>
      <c r="CD27" s="1536"/>
      <c r="CE27" s="1536"/>
      <c r="CF27" s="1536"/>
      <c r="CG27" s="1536"/>
      <c r="CH27" s="1536"/>
      <c r="CI27" s="1536"/>
      <c r="CJ27" s="1536"/>
      <c r="CK27" s="1536"/>
      <c r="CL27" s="1536"/>
      <c r="CM27" s="1536"/>
      <c r="CN27" s="1536"/>
      <c r="CO27" s="1536"/>
      <c r="CP27" s="1536"/>
      <c r="CQ27" s="1536"/>
      <c r="CR27" s="1536"/>
      <c r="CS27" s="1536"/>
      <c r="CT27" s="1536"/>
      <c r="CU27" s="1536"/>
      <c r="CV27" s="1536"/>
      <c r="CW27" s="1536"/>
      <c r="CX27" s="1536"/>
      <c r="CY27" s="1536"/>
      <c r="CZ27" s="1536"/>
      <c r="DA27" s="1536"/>
      <c r="DB27" s="1536"/>
      <c r="DC27" s="1536"/>
      <c r="DD27" s="1536"/>
      <c r="DE27" s="1536"/>
      <c r="DF27" s="1536"/>
      <c r="DG27" s="1536"/>
      <c r="DH27" s="1536"/>
      <c r="DI27" s="1536"/>
      <c r="DJ27" s="1536"/>
      <c r="DK27" s="1536"/>
      <c r="DL27" s="1536"/>
      <c r="DM27" s="1536"/>
      <c r="DN27" s="1536"/>
      <c r="DO27" s="1536"/>
      <c r="DP27" s="1536"/>
      <c r="DQ27" s="1536"/>
      <c r="DR27" s="1536"/>
      <c r="DS27" s="1536"/>
      <c r="DT27" s="1536"/>
      <c r="DU27" s="1536"/>
      <c r="DV27" s="1536"/>
      <c r="DW27" s="1536"/>
      <c r="DX27" s="1536"/>
      <c r="DY27" s="1536"/>
      <c r="DZ27" s="1536"/>
      <c r="EA27" s="1536"/>
      <c r="EB27" s="1536"/>
      <c r="EC27" s="1536"/>
      <c r="ED27" s="1536"/>
      <c r="EE27" s="1536"/>
      <c r="EF27" s="1536"/>
      <c r="EG27" s="1536"/>
      <c r="EH27" s="1536"/>
      <c r="EI27" s="1536"/>
      <c r="EJ27" s="1536"/>
      <c r="EK27" s="1536"/>
      <c r="EL27" s="1536"/>
      <c r="EM27" s="1536"/>
      <c r="EN27" s="1536"/>
      <c r="EO27" s="1536"/>
      <c r="EP27" s="1536"/>
      <c r="EQ27" s="1536"/>
      <c r="ER27" s="1536"/>
      <c r="ES27" s="1536"/>
      <c r="ET27" s="1536"/>
      <c r="EU27" s="1536"/>
      <c r="EV27" s="1536"/>
      <c r="EW27" s="1536"/>
      <c r="EX27" s="1536"/>
      <c r="EY27" s="1536"/>
      <c r="EZ27" s="1536"/>
      <c r="FA27" s="1536"/>
      <c r="FB27" s="1536"/>
      <c r="FC27" s="1536"/>
      <c r="FD27" s="1536"/>
      <c r="FE27" s="1536"/>
      <c r="FF27" s="1536"/>
      <c r="FG27" s="1536"/>
      <c r="FH27" s="1536"/>
      <c r="FI27" s="1536"/>
      <c r="FJ27" s="1536"/>
      <c r="FK27" s="1536"/>
      <c r="FL27" s="1536"/>
      <c r="FM27" s="1536"/>
      <c r="FN27" s="1536"/>
      <c r="FO27" s="1536"/>
      <c r="FP27" s="1536"/>
      <c r="FQ27" s="1536"/>
      <c r="FR27" s="1536"/>
      <c r="FS27" s="1536"/>
      <c r="FT27" s="1536"/>
      <c r="FU27" s="1536"/>
      <c r="FV27" s="1536"/>
      <c r="FW27" s="1536"/>
      <c r="FX27" s="1536"/>
      <c r="FY27" s="1536"/>
      <c r="FZ27" s="1536"/>
      <c r="GA27" s="1536"/>
      <c r="GB27" s="1536"/>
      <c r="GC27" s="1536"/>
      <c r="GD27" s="1536"/>
      <c r="GE27" s="1536"/>
      <c r="GF27" s="1536"/>
      <c r="GG27" s="1536"/>
      <c r="GH27" s="1536"/>
      <c r="GI27" s="1536"/>
      <c r="GJ27" s="1536"/>
      <c r="GK27" s="1536"/>
      <c r="GL27" s="1536"/>
      <c r="GM27" s="1536"/>
      <c r="GN27" s="1536"/>
      <c r="GO27" s="1536"/>
      <c r="GP27" s="1536"/>
      <c r="GQ27" s="1536"/>
      <c r="GR27" s="1536"/>
      <c r="GS27" s="1536"/>
      <c r="GT27" s="1536"/>
      <c r="GU27" s="1536"/>
      <c r="GV27" s="1536"/>
      <c r="GW27" s="1536"/>
      <c r="GX27" s="1536"/>
      <c r="GY27" s="1536"/>
      <c r="GZ27" s="1536"/>
      <c r="HA27" s="1536"/>
      <c r="HB27" s="1536"/>
      <c r="HC27" s="1536"/>
      <c r="HD27" s="1536"/>
      <c r="HE27" s="1536"/>
      <c r="HF27" s="1536"/>
      <c r="HG27" s="1536"/>
      <c r="HH27" s="1536"/>
      <c r="HI27" s="1536"/>
      <c r="HJ27" s="1536"/>
      <c r="HK27" s="1536"/>
      <c r="HL27" s="1536"/>
      <c r="HM27" s="1536"/>
      <c r="HN27" s="1536"/>
      <c r="HO27" s="1536"/>
      <c r="HP27" s="1536"/>
      <c r="HQ27" s="1536"/>
      <c r="HR27" s="1536"/>
      <c r="HS27" s="1536"/>
      <c r="HT27" s="1536"/>
      <c r="HU27" s="1536"/>
      <c r="HV27" s="1536"/>
      <c r="HW27" s="1536"/>
      <c r="HX27" s="1536"/>
      <c r="HY27" s="1536"/>
      <c r="HZ27" s="1536"/>
      <c r="IA27" s="1536"/>
      <c r="IB27" s="1536"/>
      <c r="IC27" s="1536"/>
      <c r="ID27" s="1536"/>
      <c r="IE27" s="1536"/>
      <c r="IF27" s="1536"/>
      <c r="IG27" s="1536"/>
      <c r="IH27" s="1536"/>
      <c r="II27" s="1536"/>
      <c r="IJ27" s="1536"/>
      <c r="IK27" s="1536"/>
      <c r="IL27" s="1536"/>
      <c r="IM27" s="1536"/>
      <c r="IN27" s="1536"/>
      <c r="IO27" s="1536"/>
      <c r="IP27" s="1536"/>
      <c r="IQ27" s="1536"/>
      <c r="IR27" s="1536"/>
      <c r="IS27" s="1536"/>
      <c r="IT27" s="1536"/>
      <c r="IU27" s="1536"/>
      <c r="IV27" s="1536"/>
      <c r="IW27" s="1536"/>
      <c r="IX27" s="1536"/>
      <c r="IY27" s="1536"/>
      <c r="IZ27" s="1536"/>
      <c r="JA27" s="1536"/>
      <c r="JB27" s="1536"/>
      <c r="JC27" s="1536"/>
      <c r="JD27" s="1536"/>
      <c r="JE27" s="1536"/>
      <c r="JF27" s="1536"/>
      <c r="JG27" s="1536"/>
      <c r="JH27" s="1536"/>
      <c r="JI27" s="1536"/>
      <c r="JJ27" s="1536"/>
      <c r="JK27" s="1536"/>
      <c r="JL27" s="1536"/>
      <c r="JM27" s="1536"/>
      <c r="JN27" s="1536"/>
      <c r="JO27" s="1536"/>
      <c r="JP27" s="1536"/>
      <c r="JQ27" s="1536"/>
      <c r="JR27" s="1536"/>
      <c r="JS27" s="1536"/>
      <c r="JT27" s="1536"/>
      <c r="JU27" s="1536"/>
      <c r="JV27" s="1536"/>
      <c r="JW27" s="1536"/>
      <c r="JX27" s="1536"/>
      <c r="JY27" s="1536"/>
      <c r="JZ27" s="1536"/>
      <c r="KA27" s="1536"/>
      <c r="KB27" s="1536"/>
      <c r="KC27" s="1536"/>
      <c r="KD27" s="1536"/>
      <c r="KE27" s="1536"/>
      <c r="KF27" s="1536"/>
      <c r="KG27" s="1536"/>
      <c r="KH27" s="1536"/>
      <c r="KI27" s="1536"/>
      <c r="KJ27" s="1536"/>
      <c r="KK27" s="1536"/>
      <c r="KL27" s="1536"/>
      <c r="KM27" s="1536"/>
      <c r="KN27" s="1536"/>
      <c r="KO27" s="1536"/>
      <c r="KP27" s="1536"/>
      <c r="KQ27" s="1536"/>
      <c r="KR27" s="1536"/>
      <c r="KS27" s="1536"/>
      <c r="KT27" s="1536"/>
      <c r="KU27" s="1536"/>
      <c r="KV27" s="1536"/>
      <c r="KW27" s="1536"/>
      <c r="KX27" s="1536"/>
      <c r="KY27" s="1536"/>
      <c r="KZ27" s="1536"/>
      <c r="LA27" s="1536"/>
      <c r="LB27" s="1536"/>
      <c r="LC27" s="1536"/>
      <c r="LD27" s="1536"/>
      <c r="LE27" s="1536"/>
      <c r="LF27" s="1536"/>
      <c r="LG27" s="1536"/>
      <c r="LH27" s="1536"/>
      <c r="LI27" s="1536"/>
      <c r="LJ27" s="1536"/>
      <c r="LK27" s="1536"/>
      <c r="LL27" s="1536"/>
      <c r="LM27" s="1536"/>
      <c r="LN27" s="1536"/>
      <c r="LO27" s="1536"/>
      <c r="LP27" s="1536"/>
      <c r="LQ27" s="1536"/>
      <c r="LR27" s="1536"/>
      <c r="LS27" s="1536"/>
      <c r="LT27" s="1536"/>
      <c r="LU27" s="1536"/>
      <c r="LV27" s="1536"/>
      <c r="LW27" s="1536"/>
      <c r="LX27" s="1536"/>
      <c r="LY27" s="1536"/>
      <c r="LZ27" s="1536"/>
      <c r="MA27" s="1536"/>
      <c r="MB27" s="1536"/>
      <c r="MC27" s="1536"/>
      <c r="MD27" s="1536"/>
      <c r="ME27" s="1536"/>
      <c r="MF27" s="1536"/>
      <c r="MG27" s="1536"/>
      <c r="MH27" s="1536"/>
      <c r="MI27" s="1536"/>
      <c r="MJ27" s="1536"/>
      <c r="MK27" s="1536"/>
      <c r="ML27" s="1536"/>
      <c r="MM27" s="1536"/>
      <c r="MN27" s="1536"/>
      <c r="MO27" s="1536"/>
      <c r="MP27" s="1536"/>
      <c r="MQ27" s="1536"/>
      <c r="MR27" s="1536"/>
      <c r="MS27" s="1536"/>
      <c r="MT27" s="1536"/>
      <c r="MU27" s="1536"/>
      <c r="MV27" s="1536"/>
      <c r="MW27" s="1536"/>
      <c r="MX27" s="1536"/>
      <c r="MY27" s="1536"/>
      <c r="MZ27" s="1536"/>
      <c r="NA27" s="1536"/>
      <c r="NB27" s="1536"/>
      <c r="NC27" s="1536"/>
      <c r="ND27" s="1536"/>
      <c r="NE27" s="1536"/>
      <c r="NF27" s="1536"/>
      <c r="NG27" s="1536"/>
      <c r="NH27" s="1536"/>
      <c r="NI27" s="1536"/>
      <c r="NJ27" s="1536"/>
      <c r="NK27" s="1536"/>
      <c r="NL27" s="1536"/>
      <c r="NM27" s="1536"/>
      <c r="NN27" s="1536"/>
      <c r="NO27" s="1536"/>
      <c r="NP27" s="1536"/>
      <c r="NQ27" s="1536"/>
      <c r="NR27" s="1536"/>
      <c r="NS27" s="1536"/>
      <c r="NT27" s="1536"/>
      <c r="NU27" s="1536"/>
      <c r="NV27" s="1536"/>
      <c r="NW27" s="1536"/>
      <c r="NX27" s="1536"/>
      <c r="NY27" s="1536"/>
      <c r="NZ27" s="1536"/>
      <c r="OA27" s="1536"/>
      <c r="OB27" s="1536"/>
      <c r="OC27" s="1536"/>
      <c r="OD27" s="1536"/>
      <c r="OE27" s="1536"/>
      <c r="OF27" s="1536"/>
      <c r="OG27" s="1536"/>
      <c r="OH27" s="1536"/>
      <c r="OI27" s="1536"/>
      <c r="OJ27" s="1536"/>
      <c r="OK27" s="1536"/>
      <c r="OL27" s="1536"/>
      <c r="OM27" s="1536"/>
      <c r="ON27" s="1536"/>
      <c r="OO27" s="1536"/>
      <c r="OP27" s="1536"/>
      <c r="OQ27" s="1536"/>
      <c r="OR27" s="1536"/>
      <c r="OS27" s="1536"/>
      <c r="OT27" s="1536"/>
      <c r="OU27" s="1536"/>
      <c r="OV27" s="1536"/>
      <c r="OW27" s="1536"/>
      <c r="OX27" s="1536"/>
      <c r="OY27" s="1536"/>
      <c r="OZ27" s="1536"/>
      <c r="PA27" s="1536"/>
      <c r="PB27" s="1536"/>
      <c r="PC27" s="1536"/>
      <c r="PD27" s="1536"/>
      <c r="PE27" s="1536"/>
      <c r="PF27" s="1536"/>
      <c r="PG27" s="1536"/>
      <c r="PH27" s="1536"/>
      <c r="PI27" s="1536"/>
      <c r="PJ27" s="1536"/>
      <c r="PK27" s="1536"/>
      <c r="PL27" s="1536"/>
      <c r="PM27" s="1536"/>
      <c r="PN27" s="1536"/>
      <c r="PO27" s="1536"/>
      <c r="PP27" s="1536"/>
      <c r="PQ27" s="1536"/>
      <c r="PR27" s="1536"/>
      <c r="PS27" s="1536"/>
      <c r="PT27" s="1536"/>
      <c r="PU27" s="1536"/>
      <c r="PV27" s="1536"/>
      <c r="PW27" s="1536"/>
      <c r="PX27" s="1536"/>
      <c r="PY27" s="1536"/>
      <c r="PZ27" s="1536"/>
      <c r="QA27" s="1536"/>
      <c r="QB27" s="1536"/>
      <c r="QC27" s="1536"/>
      <c r="QD27" s="1536"/>
      <c r="QE27" s="1536"/>
      <c r="QF27" s="1536"/>
      <c r="QG27" s="1536"/>
      <c r="QH27" s="1536"/>
      <c r="QI27" s="1536"/>
      <c r="QJ27" s="1536"/>
      <c r="QK27" s="1536"/>
      <c r="QL27" s="1536"/>
      <c r="QM27" s="1536"/>
      <c r="QN27" s="1536"/>
      <c r="QO27" s="1536"/>
      <c r="QP27" s="1536"/>
      <c r="QQ27" s="1536"/>
      <c r="QR27" s="1536"/>
      <c r="QS27" s="1536"/>
      <c r="QT27" s="1536"/>
      <c r="QU27" s="1536"/>
      <c r="QV27" s="1536"/>
      <c r="QW27" s="1536"/>
      <c r="QX27" s="1536"/>
      <c r="QY27" s="1536"/>
      <c r="QZ27" s="1536"/>
      <c r="RA27" s="1536"/>
      <c r="RB27" s="1536"/>
      <c r="RC27" s="1536"/>
      <c r="RD27" s="1536"/>
      <c r="RE27" s="1536"/>
      <c r="RF27" s="1536"/>
      <c r="RG27" s="1536"/>
      <c r="RH27" s="1536"/>
      <c r="RI27" s="1536"/>
      <c r="RJ27" s="1536"/>
      <c r="RK27" s="1536"/>
      <c r="RL27" s="1536"/>
      <c r="RM27" s="1536"/>
      <c r="RN27" s="1536"/>
      <c r="RO27" s="1536"/>
      <c r="RP27" s="1536"/>
      <c r="RQ27" s="1536"/>
      <c r="RR27" s="1536"/>
      <c r="RS27" s="1536"/>
      <c r="RT27" s="1536"/>
      <c r="RU27" s="1536"/>
      <c r="RV27" s="1536"/>
      <c r="RW27" s="1536"/>
      <c r="RX27" s="1536"/>
      <c r="RY27" s="1536"/>
      <c r="RZ27" s="1536"/>
      <c r="SA27" s="1536"/>
      <c r="SB27" s="1536"/>
      <c r="SC27" s="1536"/>
      <c r="SD27" s="1536"/>
      <c r="SE27" s="1536"/>
      <c r="SF27" s="1536"/>
      <c r="SG27" s="1536"/>
      <c r="SH27" s="1536"/>
      <c r="SI27" s="1536"/>
      <c r="SJ27" s="1536"/>
      <c r="SK27" s="1536"/>
      <c r="SL27" s="1536"/>
      <c r="SM27" s="1536"/>
      <c r="SN27" s="1536"/>
      <c r="SO27" s="1536"/>
      <c r="SP27" s="1536"/>
      <c r="SQ27" s="1536"/>
      <c r="SR27" s="1536"/>
      <c r="SS27" s="1536"/>
      <c r="ST27" s="1536"/>
      <c r="SU27" s="1536"/>
      <c r="SV27" s="1536"/>
      <c r="SW27" s="1536"/>
      <c r="SX27" s="1536"/>
      <c r="SY27" s="1536"/>
      <c r="SZ27" s="1536"/>
      <c r="TA27" s="1536"/>
      <c r="TB27" s="1536"/>
      <c r="TC27" s="1536"/>
      <c r="TD27" s="1536"/>
      <c r="TE27" s="1536"/>
      <c r="TF27" s="1536"/>
      <c r="TG27" s="1536"/>
      <c r="TH27" s="1536"/>
      <c r="TI27" s="1536"/>
      <c r="TJ27" s="1536"/>
      <c r="TK27" s="1536"/>
      <c r="TL27" s="1536"/>
      <c r="TM27" s="1536"/>
      <c r="TN27" s="1536"/>
      <c r="TO27" s="1536"/>
      <c r="TP27" s="1536"/>
      <c r="TQ27" s="1536"/>
      <c r="TR27" s="1536"/>
      <c r="TS27" s="1536"/>
      <c r="TT27" s="1536"/>
      <c r="TU27" s="1536"/>
      <c r="TV27" s="1536"/>
      <c r="TW27" s="1536"/>
      <c r="TX27" s="1536"/>
      <c r="TY27" s="1536"/>
      <c r="TZ27" s="1536"/>
      <c r="UA27" s="1536"/>
      <c r="UB27" s="1536"/>
      <c r="UC27" s="1536"/>
      <c r="UD27" s="1536"/>
      <c r="UE27" s="1536"/>
      <c r="UF27" s="1536"/>
      <c r="UG27" s="1536"/>
      <c r="UH27" s="1536"/>
      <c r="UI27" s="1536"/>
      <c r="UJ27" s="1536"/>
      <c r="UK27" s="1536"/>
      <c r="UL27" s="1536"/>
      <c r="UM27" s="1536"/>
      <c r="UN27" s="1536"/>
      <c r="UO27" s="1536"/>
      <c r="UP27" s="1536"/>
      <c r="UQ27" s="1536"/>
      <c r="UR27" s="1536"/>
      <c r="US27" s="1536"/>
      <c r="UT27" s="1536"/>
      <c r="UU27" s="1536"/>
      <c r="UV27" s="1536"/>
      <c r="UW27" s="1536"/>
      <c r="UX27" s="1536"/>
      <c r="UY27" s="1536"/>
      <c r="UZ27" s="1536"/>
      <c r="VA27" s="1536"/>
      <c r="VB27" s="1536"/>
      <c r="VC27" s="1536"/>
      <c r="VD27" s="1536"/>
      <c r="VE27" s="1536"/>
      <c r="VF27" s="1536"/>
      <c r="VG27" s="1536"/>
      <c r="VH27" s="1536"/>
      <c r="VI27" s="1536"/>
      <c r="VJ27" s="1536"/>
      <c r="VK27" s="1536"/>
      <c r="VL27" s="1536"/>
      <c r="VM27" s="1536"/>
      <c r="VN27" s="1536"/>
      <c r="VO27" s="1536"/>
      <c r="VP27" s="1536"/>
      <c r="VQ27" s="1536"/>
      <c r="VR27" s="1536"/>
      <c r="VS27" s="1536"/>
      <c r="VT27" s="1536"/>
      <c r="VU27" s="1536"/>
      <c r="VV27" s="1536"/>
      <c r="VW27" s="1536"/>
      <c r="VX27" s="1536"/>
      <c r="VY27" s="1536"/>
      <c r="VZ27" s="1536"/>
      <c r="WA27" s="1536"/>
      <c r="WB27" s="1536"/>
      <c r="WC27" s="1536"/>
      <c r="WD27" s="1536"/>
      <c r="WE27" s="1536"/>
      <c r="WF27" s="1536"/>
      <c r="WG27" s="1536"/>
      <c r="WH27" s="1536"/>
      <c r="WI27" s="1536"/>
      <c r="WJ27" s="1536"/>
      <c r="WK27" s="1536"/>
      <c r="WL27" s="1536"/>
      <c r="WM27" s="1536"/>
      <c r="WN27" s="1536"/>
      <c r="WO27" s="1536"/>
      <c r="WP27" s="1536"/>
      <c r="WQ27" s="1536"/>
      <c r="WR27" s="1536"/>
      <c r="WS27" s="1536"/>
      <c r="WT27" s="1536"/>
      <c r="WU27" s="1536"/>
      <c r="WV27" s="1536"/>
      <c r="WW27" s="1536"/>
      <c r="WX27" s="1536"/>
      <c r="WY27" s="1536"/>
      <c r="WZ27" s="1536"/>
      <c r="XA27" s="1536"/>
      <c r="XB27" s="1536"/>
      <c r="XC27" s="1536"/>
      <c r="XD27" s="1536"/>
      <c r="XE27" s="1536"/>
      <c r="XF27" s="1536"/>
      <c r="XG27" s="1536"/>
      <c r="XH27" s="1536"/>
      <c r="XI27" s="1536"/>
      <c r="XJ27" s="1536"/>
      <c r="XK27" s="1536"/>
      <c r="XL27" s="1536"/>
      <c r="XM27" s="1536"/>
      <c r="XN27" s="1536"/>
      <c r="XO27" s="1536"/>
      <c r="XP27" s="1536"/>
      <c r="XQ27" s="1536"/>
      <c r="XR27" s="1536"/>
      <c r="XS27" s="1536"/>
      <c r="XT27" s="1536"/>
      <c r="XU27" s="1536"/>
      <c r="XV27" s="1536"/>
      <c r="XW27" s="1536"/>
      <c r="XX27" s="1536"/>
      <c r="XY27" s="1536"/>
      <c r="XZ27" s="1536"/>
      <c r="YA27" s="1536"/>
      <c r="YB27" s="1536"/>
      <c r="YC27" s="1536"/>
      <c r="YD27" s="1536"/>
      <c r="YE27" s="1536"/>
      <c r="YF27" s="1536"/>
      <c r="YG27" s="1536"/>
      <c r="YH27" s="1536"/>
      <c r="YI27" s="1536"/>
      <c r="YJ27" s="1536"/>
      <c r="YK27" s="1536"/>
      <c r="YL27" s="1536"/>
      <c r="YM27" s="1536"/>
      <c r="YN27" s="1536"/>
      <c r="YO27" s="1536"/>
      <c r="YP27" s="1536"/>
      <c r="YQ27" s="1536"/>
      <c r="YR27" s="1536"/>
      <c r="YS27" s="1536"/>
      <c r="YT27" s="1536"/>
      <c r="YU27" s="1536"/>
      <c r="YV27" s="1536"/>
      <c r="YW27" s="1536"/>
      <c r="YX27" s="1536"/>
      <c r="YY27" s="1536"/>
      <c r="YZ27" s="1536"/>
      <c r="ZA27" s="1536"/>
      <c r="ZB27" s="1536"/>
      <c r="ZC27" s="1536"/>
      <c r="ZD27" s="1536"/>
      <c r="ZE27" s="1536"/>
      <c r="ZF27" s="1536"/>
      <c r="ZG27" s="1536"/>
      <c r="ZH27" s="1536"/>
      <c r="ZI27" s="1536"/>
      <c r="ZJ27" s="1536"/>
      <c r="ZK27" s="1536"/>
      <c r="ZL27" s="1536"/>
      <c r="ZM27" s="1536"/>
      <c r="ZN27" s="1536"/>
      <c r="ZO27" s="1536"/>
      <c r="ZP27" s="1536"/>
      <c r="ZQ27" s="1536"/>
      <c r="ZR27" s="1536"/>
      <c r="ZS27" s="1536"/>
      <c r="ZT27" s="1536"/>
      <c r="ZU27" s="1536"/>
      <c r="ZV27" s="1536"/>
      <c r="ZW27" s="1536"/>
      <c r="ZX27" s="1536"/>
      <c r="ZY27" s="1536"/>
      <c r="ZZ27" s="1536"/>
      <c r="AAA27" s="1536"/>
      <c r="AAB27" s="1536"/>
      <c r="AAC27" s="1536"/>
      <c r="AAD27" s="1536"/>
      <c r="AAE27" s="1536"/>
      <c r="AAF27" s="1536"/>
      <c r="AAG27" s="1536"/>
      <c r="AAH27" s="1536"/>
      <c r="AAI27" s="1536"/>
      <c r="AAJ27" s="1536"/>
      <c r="AAK27" s="1536"/>
      <c r="AAL27" s="1536"/>
      <c r="AAM27" s="1536"/>
      <c r="AAN27" s="1536"/>
      <c r="AAO27" s="1536"/>
      <c r="AAP27" s="1536"/>
      <c r="AAQ27" s="1536"/>
      <c r="AAR27" s="1536"/>
      <c r="AAS27" s="1536"/>
      <c r="AAT27" s="1536"/>
      <c r="AAU27" s="1536"/>
      <c r="AAV27" s="1536"/>
      <c r="AAW27" s="1536"/>
      <c r="AAX27" s="1536"/>
      <c r="AAY27" s="1536"/>
      <c r="AAZ27" s="1536"/>
      <c r="ABA27" s="1536"/>
      <c r="ABB27" s="1536"/>
      <c r="ABC27" s="1536"/>
      <c r="ABD27" s="1536"/>
      <c r="ABE27" s="1536"/>
      <c r="ABF27" s="1536"/>
      <c r="ABG27" s="1536"/>
      <c r="ABH27" s="1536"/>
      <c r="ABI27" s="1536"/>
      <c r="ABJ27" s="1536"/>
      <c r="ABK27" s="1536"/>
      <c r="ABL27" s="1536"/>
      <c r="ABM27" s="1536"/>
      <c r="ABN27" s="1536"/>
      <c r="ABO27" s="1536"/>
      <c r="ABP27" s="1536"/>
      <c r="ABQ27" s="1536"/>
      <c r="ABR27" s="1536"/>
      <c r="ABS27" s="1536"/>
      <c r="ABT27" s="1536"/>
      <c r="ABU27" s="1536"/>
      <c r="ABV27" s="1536"/>
      <c r="ABW27" s="1536"/>
      <c r="ABX27" s="1536"/>
      <c r="ABY27" s="1536"/>
      <c r="ABZ27" s="1536"/>
      <c r="ACA27" s="1536"/>
      <c r="ACB27" s="1536"/>
      <c r="ACC27" s="1536"/>
      <c r="ACD27" s="1536"/>
      <c r="ACE27" s="1536"/>
      <c r="ACF27" s="1536"/>
      <c r="ACG27" s="1536"/>
      <c r="ACH27" s="1536"/>
      <c r="ACI27" s="1536"/>
      <c r="ACJ27" s="1536"/>
      <c r="ACK27" s="1536"/>
      <c r="ACL27" s="1536"/>
      <c r="ACM27" s="1536"/>
      <c r="ACN27" s="1536"/>
      <c r="ACO27" s="1536"/>
      <c r="ACP27" s="1536"/>
      <c r="ACQ27" s="1536"/>
      <c r="ACR27" s="1536"/>
      <c r="ACS27" s="1536"/>
      <c r="ACT27" s="1536"/>
      <c r="ACU27" s="1536"/>
      <c r="ACV27" s="1536"/>
      <c r="ACW27" s="1536"/>
      <c r="ACX27" s="1536"/>
      <c r="ACY27" s="1536"/>
      <c r="ACZ27" s="1536"/>
      <c r="ADA27" s="1536"/>
      <c r="ADB27" s="1536"/>
      <c r="ADC27" s="1536"/>
      <c r="ADD27" s="1536"/>
      <c r="ADE27" s="1536"/>
      <c r="ADF27" s="1536"/>
      <c r="ADG27" s="1536"/>
      <c r="ADH27" s="1536"/>
      <c r="ADI27" s="1536"/>
      <c r="ADJ27" s="1536"/>
      <c r="ADK27" s="1536"/>
      <c r="ADL27" s="1536"/>
      <c r="ADM27" s="1536"/>
      <c r="ADN27" s="1536"/>
      <c r="ADO27" s="1536"/>
      <c r="ADP27" s="1536"/>
      <c r="ADQ27" s="1536"/>
      <c r="ADR27" s="1536"/>
      <c r="ADS27" s="1536"/>
      <c r="ADT27" s="1536"/>
      <c r="ADU27" s="1536"/>
      <c r="ADV27" s="1536"/>
      <c r="ADW27" s="1536"/>
      <c r="ADX27" s="1536"/>
      <c r="ADY27" s="1536"/>
      <c r="ADZ27" s="1536"/>
      <c r="AEA27" s="1536"/>
      <c r="AEB27" s="1536"/>
      <c r="AEC27" s="1536"/>
      <c r="AED27" s="1536"/>
      <c r="AEE27" s="1536"/>
      <c r="AEF27" s="1536"/>
      <c r="AEG27" s="1536"/>
      <c r="AEH27" s="1536"/>
      <c r="AEI27" s="1536"/>
      <c r="AEJ27" s="1536"/>
      <c r="AEK27" s="1536"/>
      <c r="AEL27" s="1536"/>
      <c r="AEM27" s="1536"/>
      <c r="AEN27" s="1536"/>
      <c r="AEO27" s="1536"/>
      <c r="AEP27" s="1536"/>
      <c r="AEQ27" s="1536"/>
      <c r="AER27" s="1536"/>
      <c r="AES27" s="1536"/>
      <c r="AET27" s="1536"/>
      <c r="AEU27" s="1536"/>
      <c r="AEV27" s="1536"/>
      <c r="AEW27" s="1536"/>
      <c r="AEX27" s="1536"/>
      <c r="AEY27" s="1536"/>
      <c r="AEZ27" s="1536"/>
      <c r="AFA27" s="1536"/>
      <c r="AFB27" s="1536"/>
      <c r="AFC27" s="1536"/>
      <c r="AFD27" s="1536"/>
      <c r="AFE27" s="1536"/>
      <c r="AFF27" s="1536"/>
      <c r="AFG27" s="1536"/>
      <c r="AFH27" s="1536"/>
      <c r="AFI27" s="1536"/>
      <c r="AFJ27" s="1536"/>
      <c r="AFK27" s="1536"/>
      <c r="AFL27" s="1536"/>
      <c r="AFM27" s="1536"/>
      <c r="AFN27" s="1536"/>
      <c r="AFO27" s="1536"/>
      <c r="AFP27" s="1536"/>
      <c r="AFQ27" s="1536"/>
      <c r="AFR27" s="1536"/>
      <c r="AFS27" s="1536"/>
      <c r="AFT27" s="1536"/>
      <c r="AFU27" s="1536"/>
      <c r="AFV27" s="1536"/>
      <c r="AFW27" s="1536"/>
      <c r="AFX27" s="1536"/>
      <c r="AFY27" s="1536"/>
      <c r="AFZ27" s="1536"/>
      <c r="AGA27" s="1536"/>
      <c r="AGB27" s="1536"/>
      <c r="AGC27" s="1536"/>
      <c r="AGD27" s="1536"/>
      <c r="AGE27" s="1536"/>
      <c r="AGF27" s="1536"/>
      <c r="AGG27" s="1536"/>
      <c r="AGH27" s="1536"/>
      <c r="AGI27" s="1536"/>
      <c r="AGJ27" s="1536"/>
      <c r="AGK27" s="1536"/>
      <c r="AGL27" s="1536"/>
      <c r="AGM27" s="1536"/>
      <c r="AGN27" s="1536"/>
      <c r="AGO27" s="1536"/>
      <c r="AGP27" s="1536"/>
      <c r="AGQ27" s="1536"/>
      <c r="AGR27" s="1536"/>
      <c r="AGS27" s="1536"/>
      <c r="AGT27" s="1536"/>
      <c r="AGU27" s="1536"/>
      <c r="AGV27" s="1536"/>
      <c r="AGW27" s="1536"/>
      <c r="AGX27" s="1536"/>
      <c r="AGY27" s="1536"/>
      <c r="AGZ27" s="1536"/>
      <c r="AHA27" s="1536"/>
      <c r="AHB27" s="1536"/>
      <c r="AHC27" s="1536"/>
      <c r="AHD27" s="1536"/>
      <c r="AHE27" s="1536"/>
      <c r="AHF27" s="1536"/>
      <c r="AHG27" s="1536"/>
      <c r="AHH27" s="1536"/>
      <c r="AHI27" s="1536"/>
      <c r="AHJ27" s="1536"/>
      <c r="AHK27" s="1536"/>
      <c r="AHL27" s="1536"/>
      <c r="AHM27" s="1536"/>
      <c r="AHN27" s="1536"/>
      <c r="AHO27" s="1536"/>
      <c r="AHP27" s="1536"/>
      <c r="AHQ27" s="1536"/>
      <c r="AHR27" s="1536"/>
      <c r="AHS27" s="1536"/>
      <c r="AHT27" s="1536"/>
      <c r="AHU27" s="1536"/>
      <c r="AHV27" s="1536"/>
      <c r="AHW27" s="1536"/>
      <c r="AHX27" s="1536"/>
      <c r="AHY27" s="1536"/>
      <c r="AHZ27" s="1536"/>
      <c r="AIA27" s="1536"/>
      <c r="AIB27" s="1536"/>
      <c r="AIC27" s="1536"/>
      <c r="AID27" s="1536"/>
      <c r="AIE27" s="1536"/>
      <c r="AIF27" s="1536"/>
      <c r="AIG27" s="1536"/>
      <c r="AIH27" s="1536"/>
      <c r="AII27" s="1536"/>
      <c r="AIJ27" s="1536"/>
      <c r="AIK27" s="1536"/>
      <c r="AIL27" s="1536"/>
      <c r="AIM27" s="1536"/>
      <c r="AIN27" s="1536"/>
      <c r="AIO27" s="1536"/>
      <c r="AIP27" s="1536"/>
      <c r="AIQ27" s="1536"/>
      <c r="AIR27" s="1536"/>
      <c r="AIS27" s="1536"/>
      <c r="AIT27" s="1536"/>
      <c r="AIU27" s="1536"/>
      <c r="AIV27" s="1536"/>
      <c r="AIW27" s="1536"/>
      <c r="AIX27" s="1536"/>
      <c r="AIY27" s="1536"/>
      <c r="AIZ27" s="1536"/>
      <c r="AJA27" s="1536"/>
      <c r="AJB27" s="1536"/>
      <c r="AJC27" s="1536"/>
      <c r="AJD27" s="1536"/>
      <c r="AJE27" s="1536"/>
      <c r="AJF27" s="1536"/>
      <c r="AJG27" s="1536"/>
      <c r="AJH27" s="1536"/>
      <c r="AJI27" s="1536"/>
      <c r="AJJ27" s="1536"/>
      <c r="AJK27" s="1536"/>
      <c r="AJL27" s="1536"/>
      <c r="AJM27" s="1536"/>
      <c r="AJN27" s="1536"/>
      <c r="AJO27" s="1536"/>
      <c r="AJP27" s="1536"/>
      <c r="AJQ27" s="1536"/>
      <c r="AJR27" s="1536"/>
      <c r="AJS27" s="1536"/>
      <c r="AJT27" s="1536"/>
      <c r="AJU27" s="1536"/>
      <c r="AJV27" s="1536"/>
      <c r="AJW27" s="1536"/>
      <c r="AJX27" s="1536"/>
      <c r="AJY27" s="1536"/>
      <c r="AJZ27" s="1536"/>
      <c r="AKA27" s="1536"/>
      <c r="AKB27" s="1536"/>
      <c r="AKC27" s="1536"/>
      <c r="AKD27" s="1536"/>
      <c r="AKE27" s="1536"/>
      <c r="AKF27" s="1536"/>
      <c r="AKG27" s="1536"/>
      <c r="AKH27" s="1536"/>
      <c r="AKI27" s="1536"/>
      <c r="AKJ27" s="1536"/>
      <c r="AKK27" s="1536"/>
      <c r="AKL27" s="1536"/>
      <c r="AKM27" s="1536"/>
      <c r="AKN27" s="1536"/>
      <c r="AKO27" s="1536"/>
      <c r="AKP27" s="1536"/>
      <c r="AKQ27" s="1536"/>
      <c r="AKR27" s="1536"/>
      <c r="AKS27" s="1536"/>
      <c r="AKT27" s="1536"/>
      <c r="AKU27" s="1536"/>
      <c r="AKV27" s="1536"/>
      <c r="AKW27" s="1536"/>
      <c r="AKX27" s="1536"/>
      <c r="AKY27" s="1536"/>
      <c r="AKZ27" s="1536"/>
      <c r="ALA27" s="1536"/>
      <c r="ALB27" s="1536"/>
      <c r="ALC27" s="1536"/>
      <c r="ALD27" s="1536"/>
      <c r="ALE27" s="1536"/>
      <c r="ALF27" s="1536"/>
      <c r="ALG27" s="1536"/>
      <c r="ALH27" s="1536"/>
      <c r="ALI27" s="1536"/>
      <c r="ALJ27" s="1536"/>
      <c r="ALK27" s="1536"/>
      <c r="ALL27" s="1536"/>
      <c r="ALM27" s="1536"/>
      <c r="ALN27" s="1536"/>
      <c r="ALO27" s="1536"/>
      <c r="ALP27" s="1536"/>
      <c r="ALQ27" s="1536"/>
      <c r="ALR27" s="1536"/>
      <c r="ALS27" s="1536"/>
      <c r="ALT27" s="1536"/>
      <c r="ALU27" s="1536"/>
      <c r="ALV27" s="1536"/>
      <c r="ALW27" s="1536"/>
      <c r="ALX27" s="1536"/>
      <c r="ALY27" s="1536"/>
      <c r="ALZ27" s="1536"/>
      <c r="AMA27" s="1536"/>
      <c r="AMB27" s="1536"/>
      <c r="AMC27" s="1536"/>
      <c r="AMD27" s="1536"/>
      <c r="AME27" s="1536"/>
      <c r="AMF27" s="1536"/>
      <c r="AMG27" s="1536"/>
      <c r="AMH27" s="1536"/>
      <c r="AMI27" s="1536"/>
      <c r="AMJ27" s="1536"/>
      <c r="AMK27" s="1536"/>
    </row>
    <row r="28" spans="1:1026" ht="28.5" customHeight="1" outlineLevel="1" x14ac:dyDescent="0.35">
      <c r="B28" s="749" t="str">
        <f>+'8_MP'!C31</f>
        <v>Producto 3: Centro de Operación de Redes operando</v>
      </c>
      <c r="C28" s="795" t="str">
        <f>+'8_MP'!V31</f>
        <v># Centro de Operación</v>
      </c>
      <c r="D28" s="796">
        <v>0</v>
      </c>
      <c r="E28" s="801">
        <v>0</v>
      </c>
      <c r="F28" s="801">
        <v>0</v>
      </c>
      <c r="G28" s="797">
        <v>1</v>
      </c>
      <c r="H28" s="801">
        <v>0</v>
      </c>
      <c r="I28" s="801">
        <v>0</v>
      </c>
      <c r="J28" s="797">
        <f>+SUM(D28:I28)</f>
        <v>1</v>
      </c>
      <c r="K28" s="1696" t="s">
        <v>2010</v>
      </c>
      <c r="L28" s="1696"/>
      <c r="M28" s="1692"/>
      <c r="N28" s="1692"/>
      <c r="AML28" s="1171"/>
    </row>
    <row r="29" spans="1:1026" s="16" customFormat="1" ht="10.5" x14ac:dyDescent="0.25">
      <c r="K29" s="775"/>
      <c r="M29" s="780"/>
      <c r="N29" s="780"/>
    </row>
    <row r="30" spans="1:1026" ht="30.75" customHeight="1" x14ac:dyDescent="0.35">
      <c r="B30" s="21" t="s">
        <v>603</v>
      </c>
      <c r="C30" s="1391" t="s">
        <v>59</v>
      </c>
      <c r="D30" s="1391" t="s">
        <v>60</v>
      </c>
      <c r="E30" s="1391" t="s">
        <v>1873</v>
      </c>
      <c r="F30" s="1391" t="s">
        <v>62</v>
      </c>
      <c r="G30" s="1391" t="s">
        <v>63</v>
      </c>
      <c r="H30" s="1391" t="s">
        <v>64</v>
      </c>
      <c r="I30" s="1391" t="s">
        <v>65</v>
      </c>
      <c r="J30" s="1391" t="s">
        <v>853</v>
      </c>
      <c r="K30" s="1690" t="s">
        <v>854</v>
      </c>
      <c r="L30" s="1690"/>
      <c r="M30" s="1690" t="s">
        <v>739</v>
      </c>
      <c r="N30" s="1690"/>
      <c r="AML30" s="1171"/>
    </row>
    <row r="31" spans="1:1026" ht="18.75" customHeight="1" x14ac:dyDescent="0.35">
      <c r="B31" s="1413" t="str">
        <f>+'8_MP'!C33</f>
        <v xml:space="preserve">Componente 2: Transformación Digital del Gobierno </v>
      </c>
      <c r="C31" s="1413"/>
      <c r="D31" s="1413"/>
      <c r="E31" s="1413"/>
      <c r="F31" s="1413"/>
      <c r="G31" s="1413"/>
      <c r="H31" s="1413"/>
      <c r="I31" s="1413"/>
      <c r="J31" s="1413"/>
      <c r="K31" s="1728"/>
      <c r="L31" s="1729"/>
      <c r="M31" s="1687"/>
      <c r="N31" s="1689"/>
      <c r="AML31" s="1171"/>
    </row>
    <row r="32" spans="1:1026" s="985" customFormat="1" x14ac:dyDescent="0.35">
      <c r="A32" s="16"/>
      <c r="B32" s="1414" t="str">
        <f>+'8_MP'!$C$34</f>
        <v xml:space="preserve">Subcomponente 2.1: Calidad y eficiencia en la prestación de servicios públicos a ciudadanos y empresas </v>
      </c>
      <c r="C32" s="1414"/>
      <c r="D32" s="1414"/>
      <c r="E32" s="1414"/>
      <c r="F32" s="1414"/>
      <c r="G32" s="1414"/>
      <c r="H32" s="1414"/>
      <c r="I32" s="1414"/>
      <c r="J32" s="1414"/>
      <c r="K32" s="1730"/>
      <c r="L32" s="1731"/>
      <c r="M32" s="1697"/>
      <c r="N32" s="1698"/>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c r="JE32" s="16"/>
      <c r="JF32" s="16"/>
      <c r="JG32" s="16"/>
      <c r="JH32" s="16"/>
      <c r="JI32" s="16"/>
      <c r="JJ32" s="16"/>
      <c r="JK32" s="16"/>
      <c r="JL32" s="16"/>
      <c r="JM32" s="16"/>
      <c r="JN32" s="16"/>
      <c r="JO32" s="16"/>
      <c r="JP32" s="16"/>
      <c r="JQ32" s="16"/>
      <c r="JR32" s="16"/>
      <c r="JS32" s="16"/>
      <c r="JT32" s="16"/>
      <c r="JU32" s="16"/>
      <c r="JV32" s="16"/>
      <c r="JW32" s="16"/>
      <c r="JX32" s="16"/>
      <c r="JY32" s="16"/>
      <c r="JZ32" s="16"/>
      <c r="KA32" s="16"/>
      <c r="KB32" s="16"/>
      <c r="KC32" s="16"/>
      <c r="KD32" s="16"/>
      <c r="KE32" s="16"/>
      <c r="KF32" s="16"/>
      <c r="KG32" s="16"/>
      <c r="KH32" s="16"/>
      <c r="KI32" s="16"/>
      <c r="KJ32" s="16"/>
      <c r="KK32" s="16"/>
      <c r="KL32" s="16"/>
      <c r="KM32" s="16"/>
      <c r="KN32" s="16"/>
      <c r="KO32" s="16"/>
      <c r="KP32" s="16"/>
      <c r="KQ32" s="16"/>
      <c r="KR32" s="16"/>
      <c r="KS32" s="16"/>
      <c r="KT32" s="16"/>
      <c r="KU32" s="16"/>
      <c r="KV32" s="16"/>
      <c r="KW32" s="16"/>
      <c r="KX32" s="16"/>
      <c r="KY32" s="16"/>
      <c r="KZ32" s="16"/>
      <c r="LA32" s="16"/>
      <c r="LB32" s="16"/>
      <c r="LC32" s="16"/>
      <c r="LD32" s="16"/>
      <c r="LE32" s="16"/>
      <c r="LF32" s="16"/>
      <c r="LG32" s="16"/>
      <c r="LH32" s="16"/>
      <c r="LI32" s="16"/>
      <c r="LJ32" s="16"/>
      <c r="LK32" s="16"/>
      <c r="LL32" s="16"/>
      <c r="LM32" s="16"/>
      <c r="LN32" s="16"/>
      <c r="LO32" s="16"/>
      <c r="LP32" s="16"/>
      <c r="LQ32" s="16"/>
      <c r="LR32" s="16"/>
      <c r="LS32" s="16"/>
      <c r="LT32" s="16"/>
      <c r="LU32" s="16"/>
      <c r="LV32" s="16"/>
      <c r="LW32" s="16"/>
      <c r="LX32" s="16"/>
      <c r="LY32" s="16"/>
      <c r="LZ32" s="16"/>
      <c r="MA32" s="16"/>
      <c r="MB32" s="16"/>
      <c r="MC32" s="16"/>
      <c r="MD32" s="16"/>
      <c r="ME32" s="16"/>
      <c r="MF32" s="16"/>
      <c r="MG32" s="16"/>
      <c r="MH32" s="16"/>
      <c r="MI32" s="16"/>
      <c r="MJ32" s="16"/>
      <c r="MK32" s="16"/>
      <c r="ML32" s="16"/>
      <c r="MM32" s="16"/>
      <c r="MN32" s="16"/>
      <c r="MO32" s="16"/>
      <c r="MP32" s="16"/>
      <c r="MQ32" s="16"/>
      <c r="MR32" s="16"/>
      <c r="MS32" s="16"/>
      <c r="MT32" s="16"/>
      <c r="MU32" s="16"/>
      <c r="MV32" s="16"/>
      <c r="MW32" s="16"/>
      <c r="MX32" s="16"/>
      <c r="MY32" s="16"/>
      <c r="MZ32" s="16"/>
      <c r="NA32" s="16"/>
      <c r="NB32" s="16"/>
      <c r="NC32" s="16"/>
      <c r="ND32" s="16"/>
      <c r="NE32" s="16"/>
      <c r="NF32" s="16"/>
      <c r="NG32" s="16"/>
      <c r="NH32" s="16"/>
      <c r="NI32" s="16"/>
      <c r="NJ32" s="16"/>
      <c r="NK32" s="16"/>
      <c r="NL32" s="16"/>
      <c r="NM32" s="16"/>
      <c r="NN32" s="16"/>
      <c r="NO32" s="16"/>
      <c r="NP32" s="16"/>
      <c r="NQ32" s="16"/>
      <c r="NR32" s="16"/>
      <c r="NS32" s="16"/>
      <c r="NT32" s="16"/>
      <c r="NU32" s="16"/>
      <c r="NV32" s="16"/>
      <c r="NW32" s="16"/>
      <c r="NX32" s="16"/>
      <c r="NY32" s="16"/>
      <c r="NZ32" s="16"/>
      <c r="OA32" s="16"/>
      <c r="OB32" s="16"/>
      <c r="OC32" s="16"/>
      <c r="OD32" s="16"/>
      <c r="OE32" s="16"/>
      <c r="OF32" s="16"/>
      <c r="OG32" s="16"/>
      <c r="OH32" s="16"/>
      <c r="OI32" s="16"/>
      <c r="OJ32" s="16"/>
      <c r="OK32" s="16"/>
      <c r="OL32" s="16"/>
      <c r="OM32" s="16"/>
      <c r="ON32" s="16"/>
      <c r="OO32" s="16"/>
      <c r="OP32" s="16"/>
      <c r="OQ32" s="16"/>
      <c r="OR32" s="16"/>
      <c r="OS32" s="16"/>
      <c r="OT32" s="16"/>
      <c r="OU32" s="16"/>
      <c r="OV32" s="16"/>
      <c r="OW32" s="16"/>
      <c r="OX32" s="16"/>
      <c r="OY32" s="16"/>
      <c r="OZ32" s="16"/>
      <c r="PA32" s="16"/>
      <c r="PB32" s="16"/>
      <c r="PC32" s="16"/>
      <c r="PD32" s="16"/>
      <c r="PE32" s="16"/>
      <c r="PF32" s="16"/>
      <c r="PG32" s="16"/>
      <c r="PH32" s="16"/>
      <c r="PI32" s="16"/>
      <c r="PJ32" s="16"/>
      <c r="PK32" s="16"/>
      <c r="PL32" s="16"/>
      <c r="PM32" s="16"/>
      <c r="PN32" s="16"/>
      <c r="PO32" s="16"/>
      <c r="PP32" s="16"/>
      <c r="PQ32" s="16"/>
      <c r="PR32" s="16"/>
      <c r="PS32" s="16"/>
      <c r="PT32" s="16"/>
      <c r="PU32" s="16"/>
      <c r="PV32" s="16"/>
      <c r="PW32" s="16"/>
      <c r="PX32" s="16"/>
      <c r="PY32" s="16"/>
      <c r="PZ32" s="16"/>
      <c r="QA32" s="16"/>
      <c r="QB32" s="16"/>
      <c r="QC32" s="16"/>
      <c r="QD32" s="16"/>
      <c r="QE32" s="16"/>
      <c r="QF32" s="16"/>
      <c r="QG32" s="16"/>
      <c r="QH32" s="16"/>
      <c r="QI32" s="16"/>
      <c r="QJ32" s="16"/>
      <c r="QK32" s="16"/>
      <c r="QL32" s="16"/>
      <c r="QM32" s="16"/>
      <c r="QN32" s="16"/>
      <c r="QO32" s="16"/>
      <c r="QP32" s="16"/>
      <c r="QQ32" s="16"/>
      <c r="QR32" s="16"/>
      <c r="QS32" s="16"/>
      <c r="QT32" s="16"/>
      <c r="QU32" s="16"/>
      <c r="QV32" s="16"/>
      <c r="QW32" s="16"/>
      <c r="QX32" s="16"/>
      <c r="QY32" s="16"/>
      <c r="QZ32" s="16"/>
      <c r="RA32" s="16"/>
      <c r="RB32" s="16"/>
      <c r="RC32" s="16"/>
      <c r="RD32" s="16"/>
      <c r="RE32" s="16"/>
      <c r="RF32" s="16"/>
      <c r="RG32" s="16"/>
      <c r="RH32" s="16"/>
      <c r="RI32" s="16"/>
      <c r="RJ32" s="16"/>
      <c r="RK32" s="16"/>
      <c r="RL32" s="16"/>
      <c r="RM32" s="16"/>
      <c r="RN32" s="16"/>
      <c r="RO32" s="16"/>
      <c r="RP32" s="16"/>
      <c r="RQ32" s="16"/>
      <c r="RR32" s="16"/>
      <c r="RS32" s="16"/>
      <c r="RT32" s="16"/>
      <c r="RU32" s="16"/>
      <c r="RV32" s="16"/>
      <c r="RW32" s="16"/>
      <c r="RX32" s="16"/>
      <c r="RY32" s="16"/>
      <c r="RZ32" s="16"/>
      <c r="SA32" s="16"/>
      <c r="SB32" s="16"/>
      <c r="SC32" s="16"/>
      <c r="SD32" s="16"/>
      <c r="SE32" s="16"/>
      <c r="SF32" s="16"/>
      <c r="SG32" s="16"/>
      <c r="SH32" s="16"/>
      <c r="SI32" s="16"/>
      <c r="SJ32" s="16"/>
      <c r="SK32" s="16"/>
      <c r="SL32" s="16"/>
      <c r="SM32" s="16"/>
      <c r="SN32" s="16"/>
      <c r="SO32" s="16"/>
      <c r="SP32" s="16"/>
      <c r="SQ32" s="16"/>
      <c r="SR32" s="16"/>
      <c r="SS32" s="16"/>
      <c r="ST32" s="16"/>
      <c r="SU32" s="16"/>
      <c r="SV32" s="16"/>
      <c r="SW32" s="16"/>
      <c r="SX32" s="16"/>
      <c r="SY32" s="16"/>
      <c r="SZ32" s="16"/>
      <c r="TA32" s="16"/>
      <c r="TB32" s="16"/>
      <c r="TC32" s="16"/>
      <c r="TD32" s="16"/>
      <c r="TE32" s="16"/>
      <c r="TF32" s="16"/>
      <c r="TG32" s="16"/>
      <c r="TH32" s="16"/>
      <c r="TI32" s="16"/>
      <c r="TJ32" s="16"/>
      <c r="TK32" s="16"/>
      <c r="TL32" s="16"/>
      <c r="TM32" s="16"/>
      <c r="TN32" s="16"/>
      <c r="TO32" s="16"/>
      <c r="TP32" s="16"/>
      <c r="TQ32" s="16"/>
      <c r="TR32" s="16"/>
      <c r="TS32" s="16"/>
      <c r="TT32" s="16"/>
      <c r="TU32" s="16"/>
      <c r="TV32" s="16"/>
      <c r="TW32" s="16"/>
      <c r="TX32" s="16"/>
      <c r="TY32" s="16"/>
      <c r="TZ32" s="16"/>
      <c r="UA32" s="16"/>
      <c r="UB32" s="16"/>
      <c r="UC32" s="16"/>
      <c r="UD32" s="16"/>
      <c r="UE32" s="16"/>
      <c r="UF32" s="16"/>
      <c r="UG32" s="16"/>
      <c r="UH32" s="16"/>
      <c r="UI32" s="16"/>
      <c r="UJ32" s="16"/>
      <c r="UK32" s="16"/>
      <c r="UL32" s="16"/>
      <c r="UM32" s="16"/>
      <c r="UN32" s="16"/>
      <c r="UO32" s="16"/>
      <c r="UP32" s="16"/>
      <c r="UQ32" s="16"/>
      <c r="UR32" s="16"/>
      <c r="US32" s="16"/>
      <c r="UT32" s="16"/>
      <c r="UU32" s="16"/>
      <c r="UV32" s="16"/>
      <c r="UW32" s="16"/>
      <c r="UX32" s="16"/>
      <c r="UY32" s="16"/>
      <c r="UZ32" s="16"/>
      <c r="VA32" s="16"/>
      <c r="VB32" s="16"/>
      <c r="VC32" s="16"/>
      <c r="VD32" s="16"/>
      <c r="VE32" s="16"/>
      <c r="VF32" s="16"/>
      <c r="VG32" s="16"/>
      <c r="VH32" s="16"/>
      <c r="VI32" s="16"/>
      <c r="VJ32" s="16"/>
      <c r="VK32" s="16"/>
      <c r="VL32" s="16"/>
      <c r="VM32" s="16"/>
      <c r="VN32" s="16"/>
      <c r="VO32" s="16"/>
      <c r="VP32" s="16"/>
      <c r="VQ32" s="16"/>
      <c r="VR32" s="16"/>
      <c r="VS32" s="16"/>
      <c r="VT32" s="16"/>
      <c r="VU32" s="16"/>
      <c r="VV32" s="16"/>
      <c r="VW32" s="16"/>
      <c r="VX32" s="16"/>
      <c r="VY32" s="16"/>
      <c r="VZ32" s="16"/>
      <c r="WA32" s="16"/>
      <c r="WB32" s="16"/>
      <c r="WC32" s="16"/>
      <c r="WD32" s="16"/>
      <c r="WE32" s="16"/>
      <c r="WF32" s="16"/>
      <c r="WG32" s="16"/>
      <c r="WH32" s="16"/>
      <c r="WI32" s="16"/>
      <c r="WJ32" s="16"/>
      <c r="WK32" s="16"/>
      <c r="WL32" s="16"/>
      <c r="WM32" s="16"/>
      <c r="WN32" s="16"/>
      <c r="WO32" s="16"/>
      <c r="WP32" s="16"/>
      <c r="WQ32" s="16"/>
      <c r="WR32" s="16"/>
      <c r="WS32" s="16"/>
      <c r="WT32" s="16"/>
      <c r="WU32" s="16"/>
      <c r="WV32" s="16"/>
      <c r="WW32" s="16"/>
      <c r="WX32" s="16"/>
      <c r="WY32" s="16"/>
      <c r="WZ32" s="16"/>
      <c r="XA32" s="16"/>
      <c r="XB32" s="16"/>
      <c r="XC32" s="16"/>
      <c r="XD32" s="16"/>
      <c r="XE32" s="16"/>
      <c r="XF32" s="16"/>
      <c r="XG32" s="16"/>
      <c r="XH32" s="16"/>
      <c r="XI32" s="16"/>
      <c r="XJ32" s="16"/>
      <c r="XK32" s="16"/>
      <c r="XL32" s="16"/>
      <c r="XM32" s="16"/>
      <c r="XN32" s="16"/>
      <c r="XO32" s="16"/>
      <c r="XP32" s="16"/>
      <c r="XQ32" s="16"/>
      <c r="XR32" s="16"/>
      <c r="XS32" s="16"/>
      <c r="XT32" s="16"/>
      <c r="XU32" s="16"/>
      <c r="XV32" s="16"/>
      <c r="XW32" s="16"/>
      <c r="XX32" s="16"/>
      <c r="XY32" s="16"/>
      <c r="XZ32" s="16"/>
      <c r="YA32" s="16"/>
      <c r="YB32" s="16"/>
      <c r="YC32" s="16"/>
      <c r="YD32" s="16"/>
      <c r="YE32" s="16"/>
      <c r="YF32" s="16"/>
      <c r="YG32" s="16"/>
      <c r="YH32" s="16"/>
      <c r="YI32" s="16"/>
      <c r="YJ32" s="16"/>
      <c r="YK32" s="16"/>
      <c r="YL32" s="16"/>
      <c r="YM32" s="16"/>
      <c r="YN32" s="16"/>
      <c r="YO32" s="16"/>
      <c r="YP32" s="16"/>
      <c r="YQ32" s="16"/>
      <c r="YR32" s="16"/>
      <c r="YS32" s="16"/>
      <c r="YT32" s="16"/>
      <c r="YU32" s="16"/>
      <c r="YV32" s="16"/>
      <c r="YW32" s="16"/>
      <c r="YX32" s="16"/>
      <c r="YY32" s="16"/>
      <c r="YZ32" s="16"/>
      <c r="ZA32" s="16"/>
      <c r="ZB32" s="16"/>
      <c r="ZC32" s="16"/>
      <c r="ZD32" s="16"/>
      <c r="ZE32" s="16"/>
      <c r="ZF32" s="16"/>
      <c r="ZG32" s="16"/>
      <c r="ZH32" s="16"/>
      <c r="ZI32" s="16"/>
      <c r="ZJ32" s="16"/>
      <c r="ZK32" s="16"/>
      <c r="ZL32" s="16"/>
      <c r="ZM32" s="16"/>
      <c r="ZN32" s="16"/>
      <c r="ZO32" s="16"/>
      <c r="ZP32" s="16"/>
      <c r="ZQ32" s="16"/>
      <c r="ZR32" s="16"/>
      <c r="ZS32" s="16"/>
      <c r="ZT32" s="16"/>
      <c r="ZU32" s="16"/>
      <c r="ZV32" s="16"/>
      <c r="ZW32" s="16"/>
      <c r="ZX32" s="16"/>
      <c r="ZY32" s="16"/>
      <c r="ZZ32" s="16"/>
      <c r="AAA32" s="16"/>
      <c r="AAB32" s="16"/>
      <c r="AAC32" s="16"/>
      <c r="AAD32" s="16"/>
      <c r="AAE32" s="16"/>
      <c r="AAF32" s="16"/>
      <c r="AAG32" s="16"/>
      <c r="AAH32" s="16"/>
      <c r="AAI32" s="16"/>
      <c r="AAJ32" s="16"/>
      <c r="AAK32" s="16"/>
      <c r="AAL32" s="16"/>
      <c r="AAM32" s="16"/>
      <c r="AAN32" s="16"/>
      <c r="AAO32" s="16"/>
      <c r="AAP32" s="16"/>
      <c r="AAQ32" s="16"/>
      <c r="AAR32" s="16"/>
      <c r="AAS32" s="16"/>
      <c r="AAT32" s="16"/>
      <c r="AAU32" s="16"/>
      <c r="AAV32" s="16"/>
      <c r="AAW32" s="16"/>
      <c r="AAX32" s="16"/>
      <c r="AAY32" s="16"/>
      <c r="AAZ32" s="16"/>
      <c r="ABA32" s="16"/>
      <c r="ABB32" s="16"/>
      <c r="ABC32" s="16"/>
      <c r="ABD32" s="16"/>
      <c r="ABE32" s="16"/>
      <c r="ABF32" s="16"/>
      <c r="ABG32" s="16"/>
      <c r="ABH32" s="16"/>
      <c r="ABI32" s="16"/>
      <c r="ABJ32" s="16"/>
      <c r="ABK32" s="16"/>
      <c r="ABL32" s="16"/>
      <c r="ABM32" s="16"/>
      <c r="ABN32" s="16"/>
      <c r="ABO32" s="16"/>
      <c r="ABP32" s="16"/>
      <c r="ABQ32" s="16"/>
      <c r="ABR32" s="16"/>
      <c r="ABS32" s="16"/>
      <c r="ABT32" s="16"/>
      <c r="ABU32" s="16"/>
      <c r="ABV32" s="16"/>
      <c r="ABW32" s="16"/>
      <c r="ABX32" s="16"/>
      <c r="ABY32" s="16"/>
      <c r="ABZ32" s="16"/>
      <c r="ACA32" s="16"/>
      <c r="ACB32" s="16"/>
      <c r="ACC32" s="16"/>
      <c r="ACD32" s="16"/>
      <c r="ACE32" s="16"/>
      <c r="ACF32" s="16"/>
      <c r="ACG32" s="16"/>
      <c r="ACH32" s="16"/>
      <c r="ACI32" s="16"/>
      <c r="ACJ32" s="16"/>
      <c r="ACK32" s="16"/>
      <c r="ACL32" s="16"/>
      <c r="ACM32" s="16"/>
      <c r="ACN32" s="16"/>
      <c r="ACO32" s="16"/>
      <c r="ACP32" s="16"/>
      <c r="ACQ32" s="16"/>
      <c r="ACR32" s="16"/>
      <c r="ACS32" s="16"/>
      <c r="ACT32" s="16"/>
      <c r="ACU32" s="16"/>
      <c r="ACV32" s="16"/>
      <c r="ACW32" s="16"/>
      <c r="ACX32" s="16"/>
      <c r="ACY32" s="16"/>
      <c r="ACZ32" s="16"/>
      <c r="ADA32" s="16"/>
      <c r="ADB32" s="16"/>
      <c r="ADC32" s="16"/>
      <c r="ADD32" s="16"/>
      <c r="ADE32" s="16"/>
      <c r="ADF32" s="16"/>
      <c r="ADG32" s="16"/>
      <c r="ADH32" s="16"/>
      <c r="ADI32" s="16"/>
      <c r="ADJ32" s="16"/>
      <c r="ADK32" s="16"/>
      <c r="ADL32" s="16"/>
      <c r="ADM32" s="16"/>
      <c r="ADN32" s="16"/>
      <c r="ADO32" s="16"/>
      <c r="ADP32" s="16"/>
      <c r="ADQ32" s="16"/>
      <c r="ADR32" s="16"/>
      <c r="ADS32" s="16"/>
      <c r="ADT32" s="16"/>
      <c r="ADU32" s="16"/>
      <c r="ADV32" s="16"/>
      <c r="ADW32" s="16"/>
      <c r="ADX32" s="16"/>
      <c r="ADY32" s="16"/>
      <c r="ADZ32" s="16"/>
      <c r="AEA32" s="16"/>
      <c r="AEB32" s="16"/>
      <c r="AEC32" s="16"/>
      <c r="AED32" s="16"/>
      <c r="AEE32" s="16"/>
      <c r="AEF32" s="16"/>
      <c r="AEG32" s="16"/>
      <c r="AEH32" s="16"/>
      <c r="AEI32" s="16"/>
      <c r="AEJ32" s="16"/>
      <c r="AEK32" s="16"/>
      <c r="AEL32" s="16"/>
      <c r="AEM32" s="16"/>
      <c r="AEN32" s="16"/>
      <c r="AEO32" s="16"/>
      <c r="AEP32" s="16"/>
      <c r="AEQ32" s="16"/>
      <c r="AER32" s="16"/>
      <c r="AES32" s="16"/>
      <c r="AET32" s="16"/>
      <c r="AEU32" s="16"/>
      <c r="AEV32" s="16"/>
      <c r="AEW32" s="16"/>
      <c r="AEX32" s="16"/>
      <c r="AEY32" s="16"/>
      <c r="AEZ32" s="16"/>
      <c r="AFA32" s="16"/>
      <c r="AFB32" s="16"/>
      <c r="AFC32" s="16"/>
      <c r="AFD32" s="16"/>
      <c r="AFE32" s="16"/>
      <c r="AFF32" s="16"/>
      <c r="AFG32" s="16"/>
      <c r="AFH32" s="16"/>
      <c r="AFI32" s="16"/>
      <c r="AFJ32" s="16"/>
      <c r="AFK32" s="16"/>
      <c r="AFL32" s="16"/>
      <c r="AFM32" s="16"/>
      <c r="AFN32" s="16"/>
      <c r="AFO32" s="16"/>
      <c r="AFP32" s="16"/>
      <c r="AFQ32" s="16"/>
      <c r="AFR32" s="16"/>
      <c r="AFS32" s="16"/>
      <c r="AFT32" s="16"/>
      <c r="AFU32" s="16"/>
      <c r="AFV32" s="16"/>
      <c r="AFW32" s="16"/>
      <c r="AFX32" s="16"/>
      <c r="AFY32" s="16"/>
      <c r="AFZ32" s="16"/>
      <c r="AGA32" s="16"/>
      <c r="AGB32" s="16"/>
      <c r="AGC32" s="16"/>
      <c r="AGD32" s="16"/>
      <c r="AGE32" s="16"/>
      <c r="AGF32" s="16"/>
      <c r="AGG32" s="16"/>
      <c r="AGH32" s="16"/>
      <c r="AGI32" s="16"/>
      <c r="AGJ32" s="16"/>
      <c r="AGK32" s="16"/>
      <c r="AGL32" s="16"/>
      <c r="AGM32" s="16"/>
      <c r="AGN32" s="16"/>
      <c r="AGO32" s="16"/>
      <c r="AGP32" s="16"/>
      <c r="AGQ32" s="16"/>
      <c r="AGR32" s="16"/>
      <c r="AGS32" s="16"/>
      <c r="AGT32" s="16"/>
      <c r="AGU32" s="16"/>
      <c r="AGV32" s="16"/>
      <c r="AGW32" s="16"/>
      <c r="AGX32" s="16"/>
      <c r="AGY32" s="16"/>
      <c r="AGZ32" s="16"/>
      <c r="AHA32" s="16"/>
      <c r="AHB32" s="16"/>
      <c r="AHC32" s="16"/>
      <c r="AHD32" s="16"/>
      <c r="AHE32" s="16"/>
      <c r="AHF32" s="16"/>
      <c r="AHG32" s="16"/>
      <c r="AHH32" s="16"/>
      <c r="AHI32" s="16"/>
      <c r="AHJ32" s="16"/>
      <c r="AHK32" s="16"/>
      <c r="AHL32" s="16"/>
      <c r="AHM32" s="16"/>
      <c r="AHN32" s="16"/>
      <c r="AHO32" s="16"/>
      <c r="AHP32" s="16"/>
      <c r="AHQ32" s="16"/>
      <c r="AHR32" s="16"/>
      <c r="AHS32" s="16"/>
      <c r="AHT32" s="16"/>
      <c r="AHU32" s="16"/>
      <c r="AHV32" s="16"/>
      <c r="AHW32" s="16"/>
      <c r="AHX32" s="16"/>
      <c r="AHY32" s="16"/>
      <c r="AHZ32" s="16"/>
      <c r="AIA32" s="16"/>
      <c r="AIB32" s="16"/>
      <c r="AIC32" s="16"/>
      <c r="AID32" s="16"/>
      <c r="AIE32" s="16"/>
      <c r="AIF32" s="16"/>
      <c r="AIG32" s="16"/>
      <c r="AIH32" s="16"/>
      <c r="AII32" s="16"/>
      <c r="AIJ32" s="16"/>
      <c r="AIK32" s="16"/>
      <c r="AIL32" s="16"/>
      <c r="AIM32" s="16"/>
      <c r="AIN32" s="16"/>
      <c r="AIO32" s="16"/>
      <c r="AIP32" s="16"/>
      <c r="AIQ32" s="16"/>
      <c r="AIR32" s="16"/>
      <c r="AIS32" s="16"/>
      <c r="AIT32" s="16"/>
      <c r="AIU32" s="16"/>
      <c r="AIV32" s="16"/>
      <c r="AIW32" s="16"/>
      <c r="AIX32" s="16"/>
      <c r="AIY32" s="16"/>
      <c r="AIZ32" s="16"/>
      <c r="AJA32" s="16"/>
      <c r="AJB32" s="16"/>
      <c r="AJC32" s="16"/>
      <c r="AJD32" s="16"/>
      <c r="AJE32" s="16"/>
      <c r="AJF32" s="16"/>
      <c r="AJG32" s="16"/>
      <c r="AJH32" s="16"/>
      <c r="AJI32" s="16"/>
      <c r="AJJ32" s="16"/>
      <c r="AJK32" s="16"/>
      <c r="AJL32" s="16"/>
      <c r="AJM32" s="16"/>
      <c r="AJN32" s="16"/>
      <c r="AJO32" s="16"/>
      <c r="AJP32" s="16"/>
      <c r="AJQ32" s="16"/>
      <c r="AJR32" s="16"/>
      <c r="AJS32" s="16"/>
      <c r="AJT32" s="16"/>
      <c r="AJU32" s="16"/>
      <c r="AJV32" s="16"/>
      <c r="AJW32" s="16"/>
      <c r="AJX32" s="16"/>
      <c r="AJY32" s="16"/>
      <c r="AJZ32" s="16"/>
      <c r="AKA32" s="16"/>
      <c r="AKB32" s="16"/>
      <c r="AKC32" s="16"/>
      <c r="AKD32" s="16"/>
      <c r="AKE32" s="16"/>
      <c r="AKF32" s="16"/>
      <c r="AKG32" s="16"/>
      <c r="AKH32" s="16"/>
      <c r="AKI32" s="16"/>
      <c r="AKJ32" s="16"/>
      <c r="AKK32" s="16"/>
      <c r="AKL32" s="16"/>
      <c r="AKM32" s="16"/>
      <c r="AKN32" s="16"/>
      <c r="AKO32" s="16"/>
      <c r="AKP32" s="16"/>
      <c r="AKQ32" s="16"/>
      <c r="AKR32" s="16"/>
      <c r="AKS32" s="16"/>
      <c r="AKT32" s="16"/>
      <c r="AKU32" s="16"/>
      <c r="AKV32" s="16"/>
      <c r="AKW32" s="16"/>
      <c r="AKX32" s="16"/>
      <c r="AKY32" s="16"/>
      <c r="AKZ32" s="16"/>
      <c r="ALA32" s="16"/>
      <c r="ALB32" s="16"/>
      <c r="ALC32" s="16"/>
      <c r="ALD32" s="16"/>
      <c r="ALE32" s="16"/>
      <c r="ALF32" s="16"/>
      <c r="ALG32" s="16"/>
      <c r="ALH32" s="16"/>
      <c r="ALI32" s="16"/>
      <c r="ALJ32" s="16"/>
      <c r="ALK32" s="16"/>
      <c r="ALL32" s="16"/>
      <c r="ALM32" s="16"/>
      <c r="ALN32" s="16"/>
      <c r="ALO32" s="16"/>
      <c r="ALP32" s="16"/>
      <c r="ALQ32" s="16"/>
      <c r="ALR32" s="16"/>
      <c r="ALS32" s="16"/>
      <c r="ALT32" s="16"/>
      <c r="ALU32" s="16"/>
      <c r="ALV32" s="16"/>
      <c r="ALW32" s="16"/>
      <c r="ALX32" s="16"/>
      <c r="ALY32" s="16"/>
      <c r="ALZ32" s="16"/>
      <c r="AMA32" s="16"/>
      <c r="AMB32" s="16"/>
      <c r="AMC32" s="16"/>
      <c r="AMD32" s="16"/>
      <c r="AME32" s="16"/>
      <c r="AMF32" s="16"/>
      <c r="AMG32" s="16"/>
      <c r="AMH32" s="16"/>
      <c r="AMI32" s="16"/>
      <c r="AMJ32" s="16"/>
      <c r="AMK32" s="16"/>
      <c r="AML32" s="1171"/>
    </row>
    <row r="33" spans="1:1026" ht="51" customHeight="1" outlineLevel="1" x14ac:dyDescent="0.35">
      <c r="B33" s="749" t="str">
        <f>+'8_MP'!C35</f>
        <v>Producto 4: Capacidad técnica y operativa de la DPTMGD incrementada</v>
      </c>
      <c r="C33" s="795" t="str">
        <f>+'8_MP'!V35</f>
        <v># Personal-año</v>
      </c>
      <c r="D33" s="796">
        <v>0</v>
      </c>
      <c r="E33" s="797">
        <v>10</v>
      </c>
      <c r="F33" s="797">
        <f>10+15</f>
        <v>25</v>
      </c>
      <c r="G33" s="797">
        <f>10+15+8</f>
        <v>33</v>
      </c>
      <c r="H33" s="797">
        <f>15+8</f>
        <v>23</v>
      </c>
      <c r="I33" s="797">
        <v>8</v>
      </c>
      <c r="J33" s="797">
        <f>SUM(D33:I33)</f>
        <v>99</v>
      </c>
      <c r="K33" s="1696" t="s">
        <v>2011</v>
      </c>
      <c r="L33" s="1696"/>
      <c r="M33" s="1692" t="s">
        <v>2264</v>
      </c>
      <c r="N33" s="1692"/>
      <c r="AML33" s="1171"/>
    </row>
    <row r="34" spans="1:1026" s="1171" customFormat="1" ht="81" customHeight="1" outlineLevel="1" x14ac:dyDescent="0.35">
      <c r="A34" s="16"/>
      <c r="B34" s="749" t="str">
        <f>+'8_MP'!C57</f>
        <v>Producto 5: Estrategia de Gestión del Cambio y Comunicación diseñada e implementada</v>
      </c>
      <c r="C34" s="750" t="str">
        <f>+'8_MP'!V57</f>
        <v># Estrategia</v>
      </c>
      <c r="D34" s="1191">
        <v>0</v>
      </c>
      <c r="E34" s="1201" t="s">
        <v>843</v>
      </c>
      <c r="F34" s="1201" t="s">
        <v>843</v>
      </c>
      <c r="G34" s="1201" t="s">
        <v>843</v>
      </c>
      <c r="H34" s="1201" t="s">
        <v>843</v>
      </c>
      <c r="I34" s="1411">
        <v>1</v>
      </c>
      <c r="J34" s="1411">
        <f t="shared" ref="J34:J49" si="1">SUM(D34:I34)</f>
        <v>1</v>
      </c>
      <c r="K34" s="1696" t="s">
        <v>2012</v>
      </c>
      <c r="L34" s="1696"/>
      <c r="M34" s="1692"/>
      <c r="N34" s="1692"/>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c r="JE34" s="16"/>
      <c r="JF34" s="16"/>
      <c r="JG34" s="16"/>
      <c r="JH34" s="16"/>
      <c r="JI34" s="16"/>
      <c r="JJ34" s="16"/>
      <c r="JK34" s="16"/>
      <c r="JL34" s="16"/>
      <c r="JM34" s="16"/>
      <c r="JN34" s="16"/>
      <c r="JO34" s="16"/>
      <c r="JP34" s="16"/>
      <c r="JQ34" s="16"/>
      <c r="JR34" s="16"/>
      <c r="JS34" s="16"/>
      <c r="JT34" s="16"/>
      <c r="JU34" s="16"/>
      <c r="JV34" s="16"/>
      <c r="JW34" s="16"/>
      <c r="JX34" s="16"/>
      <c r="JY34" s="16"/>
      <c r="JZ34" s="16"/>
      <c r="KA34" s="16"/>
      <c r="KB34" s="16"/>
      <c r="KC34" s="16"/>
      <c r="KD34" s="16"/>
      <c r="KE34" s="16"/>
      <c r="KF34" s="16"/>
      <c r="KG34" s="16"/>
      <c r="KH34" s="16"/>
      <c r="KI34" s="16"/>
      <c r="KJ34" s="16"/>
      <c r="KK34" s="16"/>
      <c r="KL34" s="16"/>
      <c r="KM34" s="16"/>
      <c r="KN34" s="16"/>
      <c r="KO34" s="16"/>
      <c r="KP34" s="16"/>
      <c r="KQ34" s="16"/>
      <c r="KR34" s="16"/>
      <c r="KS34" s="16"/>
      <c r="KT34" s="16"/>
      <c r="KU34" s="16"/>
      <c r="KV34" s="16"/>
      <c r="KW34" s="16"/>
      <c r="KX34" s="16"/>
      <c r="KY34" s="16"/>
      <c r="KZ34" s="16"/>
      <c r="LA34" s="16"/>
      <c r="LB34" s="16"/>
      <c r="LC34" s="16"/>
      <c r="LD34" s="16"/>
      <c r="LE34" s="16"/>
      <c r="LF34" s="16"/>
      <c r="LG34" s="16"/>
      <c r="LH34" s="16"/>
      <c r="LI34" s="16"/>
      <c r="LJ34" s="16"/>
      <c r="LK34" s="16"/>
      <c r="LL34" s="16"/>
      <c r="LM34" s="16"/>
      <c r="LN34" s="16"/>
      <c r="LO34" s="16"/>
      <c r="LP34" s="16"/>
      <c r="LQ34" s="16"/>
      <c r="LR34" s="16"/>
      <c r="LS34" s="16"/>
      <c r="LT34" s="16"/>
      <c r="LU34" s="16"/>
      <c r="LV34" s="16"/>
      <c r="LW34" s="16"/>
      <c r="LX34" s="16"/>
      <c r="LY34" s="16"/>
      <c r="LZ34" s="16"/>
      <c r="MA34" s="16"/>
      <c r="MB34" s="16"/>
      <c r="MC34" s="16"/>
      <c r="MD34" s="16"/>
      <c r="ME34" s="16"/>
      <c r="MF34" s="16"/>
      <c r="MG34" s="16"/>
      <c r="MH34" s="16"/>
      <c r="MI34" s="16"/>
      <c r="MJ34" s="16"/>
      <c r="MK34" s="16"/>
      <c r="ML34" s="16"/>
      <c r="MM34" s="16"/>
      <c r="MN34" s="16"/>
      <c r="MO34" s="16"/>
      <c r="MP34" s="16"/>
      <c r="MQ34" s="16"/>
      <c r="MR34" s="16"/>
      <c r="MS34" s="16"/>
      <c r="MT34" s="16"/>
      <c r="MU34" s="16"/>
      <c r="MV34" s="16"/>
      <c r="MW34" s="16"/>
      <c r="MX34" s="16"/>
      <c r="MY34" s="16"/>
      <c r="MZ34" s="16"/>
      <c r="NA34" s="16"/>
      <c r="NB34" s="16"/>
      <c r="NC34" s="16"/>
      <c r="ND34" s="16"/>
      <c r="NE34" s="16"/>
      <c r="NF34" s="16"/>
      <c r="NG34" s="16"/>
      <c r="NH34" s="16"/>
      <c r="NI34" s="16"/>
      <c r="NJ34" s="16"/>
      <c r="NK34" s="16"/>
      <c r="NL34" s="16"/>
      <c r="NM34" s="16"/>
      <c r="NN34" s="16"/>
      <c r="NO34" s="16"/>
      <c r="NP34" s="16"/>
      <c r="NQ34" s="16"/>
      <c r="NR34" s="16"/>
      <c r="NS34" s="16"/>
      <c r="NT34" s="16"/>
      <c r="NU34" s="16"/>
      <c r="NV34" s="16"/>
      <c r="NW34" s="16"/>
      <c r="NX34" s="16"/>
      <c r="NY34" s="16"/>
      <c r="NZ34" s="16"/>
      <c r="OA34" s="16"/>
      <c r="OB34" s="16"/>
      <c r="OC34" s="16"/>
      <c r="OD34" s="16"/>
      <c r="OE34" s="16"/>
      <c r="OF34" s="16"/>
      <c r="OG34" s="16"/>
      <c r="OH34" s="16"/>
      <c r="OI34" s="16"/>
      <c r="OJ34" s="16"/>
      <c r="OK34" s="16"/>
      <c r="OL34" s="16"/>
      <c r="OM34" s="16"/>
      <c r="ON34" s="16"/>
      <c r="OO34" s="16"/>
      <c r="OP34" s="16"/>
      <c r="OQ34" s="16"/>
      <c r="OR34" s="16"/>
      <c r="OS34" s="16"/>
      <c r="OT34" s="16"/>
      <c r="OU34" s="16"/>
      <c r="OV34" s="16"/>
      <c r="OW34" s="16"/>
      <c r="OX34" s="16"/>
      <c r="OY34" s="16"/>
      <c r="OZ34" s="16"/>
      <c r="PA34" s="16"/>
      <c r="PB34" s="16"/>
      <c r="PC34" s="16"/>
      <c r="PD34" s="16"/>
      <c r="PE34" s="16"/>
      <c r="PF34" s="16"/>
      <c r="PG34" s="16"/>
      <c r="PH34" s="16"/>
      <c r="PI34" s="16"/>
      <c r="PJ34" s="16"/>
      <c r="PK34" s="16"/>
      <c r="PL34" s="16"/>
      <c r="PM34" s="16"/>
      <c r="PN34" s="16"/>
      <c r="PO34" s="16"/>
      <c r="PP34" s="16"/>
      <c r="PQ34" s="16"/>
      <c r="PR34" s="16"/>
      <c r="PS34" s="16"/>
      <c r="PT34" s="16"/>
      <c r="PU34" s="16"/>
      <c r="PV34" s="16"/>
      <c r="PW34" s="16"/>
      <c r="PX34" s="16"/>
      <c r="PY34" s="16"/>
      <c r="PZ34" s="16"/>
      <c r="QA34" s="16"/>
      <c r="QB34" s="16"/>
      <c r="QC34" s="16"/>
      <c r="QD34" s="16"/>
      <c r="QE34" s="16"/>
      <c r="QF34" s="16"/>
      <c r="QG34" s="16"/>
      <c r="QH34" s="16"/>
      <c r="QI34" s="16"/>
      <c r="QJ34" s="16"/>
      <c r="QK34" s="16"/>
      <c r="QL34" s="16"/>
      <c r="QM34" s="16"/>
      <c r="QN34" s="16"/>
      <c r="QO34" s="16"/>
      <c r="QP34" s="16"/>
      <c r="QQ34" s="16"/>
      <c r="QR34" s="16"/>
      <c r="QS34" s="16"/>
      <c r="QT34" s="16"/>
      <c r="QU34" s="16"/>
      <c r="QV34" s="16"/>
      <c r="QW34" s="16"/>
      <c r="QX34" s="16"/>
      <c r="QY34" s="16"/>
      <c r="QZ34" s="16"/>
      <c r="RA34" s="16"/>
      <c r="RB34" s="16"/>
      <c r="RC34" s="16"/>
      <c r="RD34" s="16"/>
      <c r="RE34" s="16"/>
      <c r="RF34" s="16"/>
      <c r="RG34" s="16"/>
      <c r="RH34" s="16"/>
      <c r="RI34" s="16"/>
      <c r="RJ34" s="16"/>
      <c r="RK34" s="16"/>
      <c r="RL34" s="16"/>
      <c r="RM34" s="16"/>
      <c r="RN34" s="16"/>
      <c r="RO34" s="16"/>
      <c r="RP34" s="16"/>
      <c r="RQ34" s="16"/>
      <c r="RR34" s="16"/>
      <c r="RS34" s="16"/>
      <c r="RT34" s="16"/>
      <c r="RU34" s="16"/>
      <c r="RV34" s="16"/>
      <c r="RW34" s="16"/>
      <c r="RX34" s="16"/>
      <c r="RY34" s="16"/>
      <c r="RZ34" s="16"/>
      <c r="SA34" s="16"/>
      <c r="SB34" s="16"/>
      <c r="SC34" s="16"/>
      <c r="SD34" s="16"/>
      <c r="SE34" s="16"/>
      <c r="SF34" s="16"/>
      <c r="SG34" s="16"/>
      <c r="SH34" s="16"/>
      <c r="SI34" s="16"/>
      <c r="SJ34" s="16"/>
      <c r="SK34" s="16"/>
      <c r="SL34" s="16"/>
      <c r="SM34" s="16"/>
      <c r="SN34" s="16"/>
      <c r="SO34" s="16"/>
      <c r="SP34" s="16"/>
      <c r="SQ34" s="16"/>
      <c r="SR34" s="16"/>
      <c r="SS34" s="16"/>
      <c r="ST34" s="16"/>
      <c r="SU34" s="16"/>
      <c r="SV34" s="16"/>
      <c r="SW34" s="16"/>
      <c r="SX34" s="16"/>
      <c r="SY34" s="16"/>
      <c r="SZ34" s="16"/>
      <c r="TA34" s="16"/>
      <c r="TB34" s="16"/>
      <c r="TC34" s="16"/>
      <c r="TD34" s="16"/>
      <c r="TE34" s="16"/>
      <c r="TF34" s="16"/>
      <c r="TG34" s="16"/>
      <c r="TH34" s="16"/>
      <c r="TI34" s="16"/>
      <c r="TJ34" s="16"/>
      <c r="TK34" s="16"/>
      <c r="TL34" s="16"/>
      <c r="TM34" s="16"/>
      <c r="TN34" s="16"/>
      <c r="TO34" s="16"/>
      <c r="TP34" s="16"/>
      <c r="TQ34" s="16"/>
      <c r="TR34" s="16"/>
      <c r="TS34" s="16"/>
      <c r="TT34" s="16"/>
      <c r="TU34" s="16"/>
      <c r="TV34" s="16"/>
      <c r="TW34" s="16"/>
      <c r="TX34" s="16"/>
      <c r="TY34" s="16"/>
      <c r="TZ34" s="16"/>
      <c r="UA34" s="16"/>
      <c r="UB34" s="16"/>
      <c r="UC34" s="16"/>
      <c r="UD34" s="16"/>
      <c r="UE34" s="16"/>
      <c r="UF34" s="16"/>
      <c r="UG34" s="16"/>
      <c r="UH34" s="16"/>
      <c r="UI34" s="16"/>
      <c r="UJ34" s="16"/>
      <c r="UK34" s="16"/>
      <c r="UL34" s="16"/>
      <c r="UM34" s="16"/>
      <c r="UN34" s="16"/>
      <c r="UO34" s="16"/>
      <c r="UP34" s="16"/>
      <c r="UQ34" s="16"/>
      <c r="UR34" s="16"/>
      <c r="US34" s="16"/>
      <c r="UT34" s="16"/>
      <c r="UU34" s="16"/>
      <c r="UV34" s="16"/>
      <c r="UW34" s="16"/>
      <c r="UX34" s="16"/>
      <c r="UY34" s="16"/>
      <c r="UZ34" s="16"/>
      <c r="VA34" s="16"/>
      <c r="VB34" s="16"/>
      <c r="VC34" s="16"/>
      <c r="VD34" s="16"/>
      <c r="VE34" s="16"/>
      <c r="VF34" s="16"/>
      <c r="VG34" s="16"/>
      <c r="VH34" s="16"/>
      <c r="VI34" s="16"/>
      <c r="VJ34" s="16"/>
      <c r="VK34" s="16"/>
      <c r="VL34" s="16"/>
      <c r="VM34" s="16"/>
      <c r="VN34" s="16"/>
      <c r="VO34" s="16"/>
      <c r="VP34" s="16"/>
      <c r="VQ34" s="16"/>
      <c r="VR34" s="16"/>
      <c r="VS34" s="16"/>
      <c r="VT34" s="16"/>
      <c r="VU34" s="16"/>
      <c r="VV34" s="16"/>
      <c r="VW34" s="16"/>
      <c r="VX34" s="16"/>
      <c r="VY34" s="16"/>
      <c r="VZ34" s="16"/>
      <c r="WA34" s="16"/>
      <c r="WB34" s="16"/>
      <c r="WC34" s="16"/>
      <c r="WD34" s="16"/>
      <c r="WE34" s="16"/>
      <c r="WF34" s="16"/>
      <c r="WG34" s="16"/>
      <c r="WH34" s="16"/>
      <c r="WI34" s="16"/>
      <c r="WJ34" s="16"/>
      <c r="WK34" s="16"/>
      <c r="WL34" s="16"/>
      <c r="WM34" s="16"/>
      <c r="WN34" s="16"/>
      <c r="WO34" s="16"/>
      <c r="WP34" s="16"/>
      <c r="WQ34" s="16"/>
      <c r="WR34" s="16"/>
      <c r="WS34" s="16"/>
      <c r="WT34" s="16"/>
      <c r="WU34" s="16"/>
      <c r="WV34" s="16"/>
      <c r="WW34" s="16"/>
      <c r="WX34" s="16"/>
      <c r="WY34" s="16"/>
      <c r="WZ34" s="16"/>
      <c r="XA34" s="16"/>
      <c r="XB34" s="16"/>
      <c r="XC34" s="16"/>
      <c r="XD34" s="16"/>
      <c r="XE34" s="16"/>
      <c r="XF34" s="16"/>
      <c r="XG34" s="16"/>
      <c r="XH34" s="16"/>
      <c r="XI34" s="16"/>
      <c r="XJ34" s="16"/>
      <c r="XK34" s="16"/>
      <c r="XL34" s="16"/>
      <c r="XM34" s="16"/>
      <c r="XN34" s="16"/>
      <c r="XO34" s="16"/>
      <c r="XP34" s="16"/>
      <c r="XQ34" s="16"/>
      <c r="XR34" s="16"/>
      <c r="XS34" s="16"/>
      <c r="XT34" s="16"/>
      <c r="XU34" s="16"/>
      <c r="XV34" s="16"/>
      <c r="XW34" s="16"/>
      <c r="XX34" s="16"/>
      <c r="XY34" s="16"/>
      <c r="XZ34" s="16"/>
      <c r="YA34" s="16"/>
      <c r="YB34" s="16"/>
      <c r="YC34" s="16"/>
      <c r="YD34" s="16"/>
      <c r="YE34" s="16"/>
      <c r="YF34" s="16"/>
      <c r="YG34" s="16"/>
      <c r="YH34" s="16"/>
      <c r="YI34" s="16"/>
      <c r="YJ34" s="16"/>
      <c r="YK34" s="16"/>
      <c r="YL34" s="16"/>
      <c r="YM34" s="16"/>
      <c r="YN34" s="16"/>
      <c r="YO34" s="16"/>
      <c r="YP34" s="16"/>
      <c r="YQ34" s="16"/>
      <c r="YR34" s="16"/>
      <c r="YS34" s="16"/>
      <c r="YT34" s="16"/>
      <c r="YU34" s="16"/>
      <c r="YV34" s="16"/>
      <c r="YW34" s="16"/>
      <c r="YX34" s="16"/>
      <c r="YY34" s="16"/>
      <c r="YZ34" s="16"/>
      <c r="ZA34" s="16"/>
      <c r="ZB34" s="16"/>
      <c r="ZC34" s="16"/>
      <c r="ZD34" s="16"/>
      <c r="ZE34" s="16"/>
      <c r="ZF34" s="16"/>
      <c r="ZG34" s="16"/>
      <c r="ZH34" s="16"/>
      <c r="ZI34" s="16"/>
      <c r="ZJ34" s="16"/>
      <c r="ZK34" s="16"/>
      <c r="ZL34" s="16"/>
      <c r="ZM34" s="16"/>
      <c r="ZN34" s="16"/>
      <c r="ZO34" s="16"/>
      <c r="ZP34" s="16"/>
      <c r="ZQ34" s="16"/>
      <c r="ZR34" s="16"/>
      <c r="ZS34" s="16"/>
      <c r="ZT34" s="16"/>
      <c r="ZU34" s="16"/>
      <c r="ZV34" s="16"/>
      <c r="ZW34" s="16"/>
      <c r="ZX34" s="16"/>
      <c r="ZY34" s="16"/>
      <c r="ZZ34" s="16"/>
      <c r="AAA34" s="16"/>
      <c r="AAB34" s="16"/>
      <c r="AAC34" s="16"/>
      <c r="AAD34" s="16"/>
      <c r="AAE34" s="16"/>
      <c r="AAF34" s="16"/>
      <c r="AAG34" s="16"/>
      <c r="AAH34" s="16"/>
      <c r="AAI34" s="16"/>
      <c r="AAJ34" s="16"/>
      <c r="AAK34" s="16"/>
      <c r="AAL34" s="16"/>
      <c r="AAM34" s="16"/>
      <c r="AAN34" s="16"/>
      <c r="AAO34" s="16"/>
      <c r="AAP34" s="16"/>
      <c r="AAQ34" s="16"/>
      <c r="AAR34" s="16"/>
      <c r="AAS34" s="16"/>
      <c r="AAT34" s="16"/>
      <c r="AAU34" s="16"/>
      <c r="AAV34" s="16"/>
      <c r="AAW34" s="16"/>
      <c r="AAX34" s="16"/>
      <c r="AAY34" s="16"/>
      <c r="AAZ34" s="16"/>
      <c r="ABA34" s="16"/>
      <c r="ABB34" s="16"/>
      <c r="ABC34" s="16"/>
      <c r="ABD34" s="16"/>
      <c r="ABE34" s="16"/>
      <c r="ABF34" s="16"/>
      <c r="ABG34" s="16"/>
      <c r="ABH34" s="16"/>
      <c r="ABI34" s="16"/>
      <c r="ABJ34" s="16"/>
      <c r="ABK34" s="16"/>
      <c r="ABL34" s="16"/>
      <c r="ABM34" s="16"/>
      <c r="ABN34" s="16"/>
      <c r="ABO34" s="16"/>
      <c r="ABP34" s="16"/>
      <c r="ABQ34" s="16"/>
      <c r="ABR34" s="16"/>
      <c r="ABS34" s="16"/>
      <c r="ABT34" s="16"/>
      <c r="ABU34" s="16"/>
      <c r="ABV34" s="16"/>
      <c r="ABW34" s="16"/>
      <c r="ABX34" s="16"/>
      <c r="ABY34" s="16"/>
      <c r="ABZ34" s="16"/>
      <c r="ACA34" s="16"/>
      <c r="ACB34" s="16"/>
      <c r="ACC34" s="16"/>
      <c r="ACD34" s="16"/>
      <c r="ACE34" s="16"/>
      <c r="ACF34" s="16"/>
      <c r="ACG34" s="16"/>
      <c r="ACH34" s="16"/>
      <c r="ACI34" s="16"/>
      <c r="ACJ34" s="16"/>
      <c r="ACK34" s="16"/>
      <c r="ACL34" s="16"/>
      <c r="ACM34" s="16"/>
      <c r="ACN34" s="16"/>
      <c r="ACO34" s="16"/>
      <c r="ACP34" s="16"/>
      <c r="ACQ34" s="16"/>
      <c r="ACR34" s="16"/>
      <c r="ACS34" s="16"/>
      <c r="ACT34" s="16"/>
      <c r="ACU34" s="16"/>
      <c r="ACV34" s="16"/>
      <c r="ACW34" s="16"/>
      <c r="ACX34" s="16"/>
      <c r="ACY34" s="16"/>
      <c r="ACZ34" s="16"/>
      <c r="ADA34" s="16"/>
      <c r="ADB34" s="16"/>
      <c r="ADC34" s="16"/>
      <c r="ADD34" s="16"/>
      <c r="ADE34" s="16"/>
      <c r="ADF34" s="16"/>
      <c r="ADG34" s="16"/>
      <c r="ADH34" s="16"/>
      <c r="ADI34" s="16"/>
      <c r="ADJ34" s="16"/>
      <c r="ADK34" s="16"/>
      <c r="ADL34" s="16"/>
      <c r="ADM34" s="16"/>
      <c r="ADN34" s="16"/>
      <c r="ADO34" s="16"/>
      <c r="ADP34" s="16"/>
      <c r="ADQ34" s="16"/>
      <c r="ADR34" s="16"/>
      <c r="ADS34" s="16"/>
      <c r="ADT34" s="16"/>
      <c r="ADU34" s="16"/>
      <c r="ADV34" s="16"/>
      <c r="ADW34" s="16"/>
      <c r="ADX34" s="16"/>
      <c r="ADY34" s="16"/>
      <c r="ADZ34" s="16"/>
      <c r="AEA34" s="16"/>
      <c r="AEB34" s="16"/>
      <c r="AEC34" s="16"/>
      <c r="AED34" s="16"/>
      <c r="AEE34" s="16"/>
      <c r="AEF34" s="16"/>
      <c r="AEG34" s="16"/>
      <c r="AEH34" s="16"/>
      <c r="AEI34" s="16"/>
      <c r="AEJ34" s="16"/>
      <c r="AEK34" s="16"/>
      <c r="AEL34" s="16"/>
      <c r="AEM34" s="16"/>
      <c r="AEN34" s="16"/>
      <c r="AEO34" s="16"/>
      <c r="AEP34" s="16"/>
      <c r="AEQ34" s="16"/>
      <c r="AER34" s="16"/>
      <c r="AES34" s="16"/>
      <c r="AET34" s="16"/>
      <c r="AEU34" s="16"/>
      <c r="AEV34" s="16"/>
      <c r="AEW34" s="16"/>
      <c r="AEX34" s="16"/>
      <c r="AEY34" s="16"/>
      <c r="AEZ34" s="16"/>
      <c r="AFA34" s="16"/>
      <c r="AFB34" s="16"/>
      <c r="AFC34" s="16"/>
      <c r="AFD34" s="16"/>
      <c r="AFE34" s="16"/>
      <c r="AFF34" s="16"/>
      <c r="AFG34" s="16"/>
      <c r="AFH34" s="16"/>
      <c r="AFI34" s="16"/>
      <c r="AFJ34" s="16"/>
      <c r="AFK34" s="16"/>
      <c r="AFL34" s="16"/>
      <c r="AFM34" s="16"/>
      <c r="AFN34" s="16"/>
      <c r="AFO34" s="16"/>
      <c r="AFP34" s="16"/>
      <c r="AFQ34" s="16"/>
      <c r="AFR34" s="16"/>
      <c r="AFS34" s="16"/>
      <c r="AFT34" s="16"/>
      <c r="AFU34" s="16"/>
      <c r="AFV34" s="16"/>
      <c r="AFW34" s="16"/>
      <c r="AFX34" s="16"/>
      <c r="AFY34" s="16"/>
      <c r="AFZ34" s="16"/>
      <c r="AGA34" s="16"/>
      <c r="AGB34" s="16"/>
      <c r="AGC34" s="16"/>
      <c r="AGD34" s="16"/>
      <c r="AGE34" s="16"/>
      <c r="AGF34" s="16"/>
      <c r="AGG34" s="16"/>
      <c r="AGH34" s="16"/>
      <c r="AGI34" s="16"/>
      <c r="AGJ34" s="16"/>
      <c r="AGK34" s="16"/>
      <c r="AGL34" s="16"/>
      <c r="AGM34" s="16"/>
      <c r="AGN34" s="16"/>
      <c r="AGO34" s="16"/>
      <c r="AGP34" s="16"/>
      <c r="AGQ34" s="16"/>
      <c r="AGR34" s="16"/>
      <c r="AGS34" s="16"/>
      <c r="AGT34" s="16"/>
      <c r="AGU34" s="16"/>
      <c r="AGV34" s="16"/>
      <c r="AGW34" s="16"/>
      <c r="AGX34" s="16"/>
      <c r="AGY34" s="16"/>
      <c r="AGZ34" s="16"/>
      <c r="AHA34" s="16"/>
      <c r="AHB34" s="16"/>
      <c r="AHC34" s="16"/>
      <c r="AHD34" s="16"/>
      <c r="AHE34" s="16"/>
      <c r="AHF34" s="16"/>
      <c r="AHG34" s="16"/>
      <c r="AHH34" s="16"/>
      <c r="AHI34" s="16"/>
      <c r="AHJ34" s="16"/>
      <c r="AHK34" s="16"/>
      <c r="AHL34" s="16"/>
      <c r="AHM34" s="16"/>
      <c r="AHN34" s="16"/>
      <c r="AHO34" s="16"/>
      <c r="AHP34" s="16"/>
      <c r="AHQ34" s="16"/>
      <c r="AHR34" s="16"/>
      <c r="AHS34" s="16"/>
      <c r="AHT34" s="16"/>
      <c r="AHU34" s="16"/>
      <c r="AHV34" s="16"/>
      <c r="AHW34" s="16"/>
      <c r="AHX34" s="16"/>
      <c r="AHY34" s="16"/>
      <c r="AHZ34" s="16"/>
      <c r="AIA34" s="16"/>
      <c r="AIB34" s="16"/>
      <c r="AIC34" s="16"/>
      <c r="AID34" s="16"/>
      <c r="AIE34" s="16"/>
      <c r="AIF34" s="16"/>
      <c r="AIG34" s="16"/>
      <c r="AIH34" s="16"/>
      <c r="AII34" s="16"/>
      <c r="AIJ34" s="16"/>
      <c r="AIK34" s="16"/>
      <c r="AIL34" s="16"/>
      <c r="AIM34" s="16"/>
      <c r="AIN34" s="16"/>
      <c r="AIO34" s="16"/>
      <c r="AIP34" s="16"/>
      <c r="AIQ34" s="16"/>
      <c r="AIR34" s="16"/>
      <c r="AIS34" s="16"/>
      <c r="AIT34" s="16"/>
      <c r="AIU34" s="16"/>
      <c r="AIV34" s="16"/>
      <c r="AIW34" s="16"/>
      <c r="AIX34" s="16"/>
      <c r="AIY34" s="16"/>
      <c r="AIZ34" s="16"/>
      <c r="AJA34" s="16"/>
      <c r="AJB34" s="16"/>
      <c r="AJC34" s="16"/>
      <c r="AJD34" s="16"/>
      <c r="AJE34" s="16"/>
      <c r="AJF34" s="16"/>
      <c r="AJG34" s="16"/>
      <c r="AJH34" s="16"/>
      <c r="AJI34" s="16"/>
      <c r="AJJ34" s="16"/>
      <c r="AJK34" s="16"/>
      <c r="AJL34" s="16"/>
      <c r="AJM34" s="16"/>
      <c r="AJN34" s="16"/>
      <c r="AJO34" s="16"/>
      <c r="AJP34" s="16"/>
      <c r="AJQ34" s="16"/>
      <c r="AJR34" s="16"/>
      <c r="AJS34" s="16"/>
      <c r="AJT34" s="16"/>
      <c r="AJU34" s="16"/>
      <c r="AJV34" s="16"/>
      <c r="AJW34" s="16"/>
      <c r="AJX34" s="16"/>
      <c r="AJY34" s="16"/>
      <c r="AJZ34" s="16"/>
      <c r="AKA34" s="16"/>
      <c r="AKB34" s="16"/>
      <c r="AKC34" s="16"/>
      <c r="AKD34" s="16"/>
      <c r="AKE34" s="16"/>
      <c r="AKF34" s="16"/>
      <c r="AKG34" s="16"/>
      <c r="AKH34" s="16"/>
      <c r="AKI34" s="16"/>
      <c r="AKJ34" s="16"/>
      <c r="AKK34" s="16"/>
      <c r="AKL34" s="16"/>
      <c r="AKM34" s="16"/>
      <c r="AKN34" s="16"/>
      <c r="AKO34" s="16"/>
      <c r="AKP34" s="16"/>
      <c r="AKQ34" s="16"/>
      <c r="AKR34" s="16"/>
      <c r="AKS34" s="16"/>
      <c r="AKT34" s="16"/>
      <c r="AKU34" s="16"/>
      <c r="AKV34" s="16"/>
      <c r="AKW34" s="16"/>
      <c r="AKX34" s="16"/>
      <c r="AKY34" s="16"/>
      <c r="AKZ34" s="16"/>
      <c r="ALA34" s="16"/>
      <c r="ALB34" s="16"/>
      <c r="ALC34" s="16"/>
      <c r="ALD34" s="16"/>
      <c r="ALE34" s="16"/>
      <c r="ALF34" s="16"/>
      <c r="ALG34" s="16"/>
      <c r="ALH34" s="16"/>
      <c r="ALI34" s="16"/>
      <c r="ALJ34" s="16"/>
      <c r="ALK34" s="16"/>
      <c r="ALL34" s="16"/>
      <c r="ALM34" s="16"/>
      <c r="ALN34" s="16"/>
      <c r="ALO34" s="16"/>
      <c r="ALP34" s="16"/>
      <c r="ALQ34" s="16"/>
      <c r="ALR34" s="16"/>
      <c r="ALS34" s="16"/>
      <c r="ALT34" s="16"/>
      <c r="ALU34" s="16"/>
      <c r="ALV34" s="16"/>
      <c r="ALW34" s="16"/>
      <c r="ALX34" s="16"/>
      <c r="ALY34" s="16"/>
      <c r="ALZ34" s="16"/>
      <c r="AMA34" s="16"/>
      <c r="AMB34" s="16"/>
      <c r="AMC34" s="16"/>
      <c r="AMD34" s="16"/>
      <c r="AME34" s="16"/>
      <c r="AMF34" s="16"/>
      <c r="AMG34" s="16"/>
      <c r="AMH34" s="16"/>
      <c r="AMI34" s="16"/>
      <c r="AMJ34" s="16"/>
      <c r="AMK34" s="16"/>
    </row>
    <row r="35" spans="1:1026" s="1202" customFormat="1" ht="46.5" customHeight="1" outlineLevel="1" x14ac:dyDescent="0.35">
      <c r="A35" s="1199"/>
      <c r="B35" s="788" t="s">
        <v>1875</v>
      </c>
      <c r="C35" s="1198" t="s">
        <v>1874</v>
      </c>
      <c r="D35" s="1200">
        <v>0</v>
      </c>
      <c r="E35" s="1201">
        <v>1</v>
      </c>
      <c r="F35" s="1201" t="s">
        <v>843</v>
      </c>
      <c r="G35" s="1201" t="s">
        <v>843</v>
      </c>
      <c r="H35" s="1201" t="s">
        <v>843</v>
      </c>
      <c r="I35" s="1411" t="s">
        <v>843</v>
      </c>
      <c r="J35" s="1411">
        <f t="shared" si="1"/>
        <v>1</v>
      </c>
      <c r="K35" s="1724" t="s">
        <v>2013</v>
      </c>
      <c r="L35" s="1724"/>
      <c r="M35" s="1691"/>
      <c r="N35" s="1691"/>
      <c r="O35" s="1199"/>
      <c r="P35" s="1199"/>
      <c r="Q35" s="1199"/>
      <c r="R35" s="1199"/>
      <c r="S35" s="1199"/>
      <c r="T35" s="1199"/>
      <c r="U35" s="1199"/>
      <c r="V35" s="1199"/>
      <c r="W35" s="1199"/>
      <c r="X35" s="1199"/>
      <c r="Y35" s="1199"/>
      <c r="Z35" s="1199"/>
      <c r="AA35" s="1199"/>
      <c r="AB35" s="1199"/>
      <c r="AC35" s="1199"/>
      <c r="AD35" s="1199"/>
      <c r="AE35" s="1199"/>
      <c r="AF35" s="1199"/>
      <c r="AG35" s="1199"/>
      <c r="AH35" s="1199"/>
      <c r="AI35" s="1199"/>
      <c r="AJ35" s="1199"/>
      <c r="AK35" s="1199"/>
      <c r="AL35" s="1199"/>
      <c r="AM35" s="1199"/>
      <c r="AN35" s="1199"/>
      <c r="AO35" s="1199"/>
      <c r="AP35" s="1199"/>
      <c r="AQ35" s="1199"/>
      <c r="AR35" s="1199"/>
      <c r="AS35" s="1199"/>
      <c r="AT35" s="1199"/>
      <c r="AU35" s="1199"/>
      <c r="AV35" s="1199"/>
      <c r="AW35" s="1199"/>
      <c r="AX35" s="1199"/>
      <c r="AY35" s="1199"/>
      <c r="AZ35" s="1199"/>
      <c r="BA35" s="1199"/>
      <c r="BB35" s="1199"/>
      <c r="BC35" s="1199"/>
      <c r="BD35" s="1199"/>
      <c r="BE35" s="1199"/>
      <c r="BF35" s="1199"/>
      <c r="BG35" s="1199"/>
      <c r="BH35" s="1199"/>
      <c r="BI35" s="1199"/>
      <c r="BJ35" s="1199"/>
      <c r="BK35" s="1199"/>
      <c r="BL35" s="1199"/>
      <c r="BM35" s="1199"/>
      <c r="BN35" s="1199"/>
      <c r="BO35" s="1199"/>
      <c r="BP35" s="1199"/>
      <c r="BQ35" s="1199"/>
      <c r="BR35" s="1199"/>
      <c r="BS35" s="1199"/>
      <c r="BT35" s="1199"/>
      <c r="BU35" s="1199"/>
      <c r="BV35" s="1199"/>
      <c r="BW35" s="1199"/>
      <c r="BX35" s="1199"/>
      <c r="BY35" s="1199"/>
      <c r="BZ35" s="1199"/>
      <c r="CA35" s="1199"/>
      <c r="CB35" s="1199"/>
      <c r="CC35" s="1199"/>
      <c r="CD35" s="1199"/>
      <c r="CE35" s="1199"/>
      <c r="CF35" s="1199"/>
      <c r="CG35" s="1199"/>
      <c r="CH35" s="1199"/>
      <c r="CI35" s="1199"/>
      <c r="CJ35" s="1199"/>
      <c r="CK35" s="1199"/>
      <c r="CL35" s="1199"/>
      <c r="CM35" s="1199"/>
      <c r="CN35" s="1199"/>
      <c r="CO35" s="1199"/>
      <c r="CP35" s="1199"/>
      <c r="CQ35" s="1199"/>
      <c r="CR35" s="1199"/>
      <c r="CS35" s="1199"/>
      <c r="CT35" s="1199"/>
      <c r="CU35" s="1199"/>
      <c r="CV35" s="1199"/>
      <c r="CW35" s="1199"/>
      <c r="CX35" s="1199"/>
      <c r="CY35" s="1199"/>
      <c r="CZ35" s="1199"/>
      <c r="DA35" s="1199"/>
      <c r="DB35" s="1199"/>
      <c r="DC35" s="1199"/>
      <c r="DD35" s="1199"/>
      <c r="DE35" s="1199"/>
      <c r="DF35" s="1199"/>
      <c r="DG35" s="1199"/>
      <c r="DH35" s="1199"/>
      <c r="DI35" s="1199"/>
      <c r="DJ35" s="1199"/>
      <c r="DK35" s="1199"/>
      <c r="DL35" s="1199"/>
      <c r="DM35" s="1199"/>
      <c r="DN35" s="1199"/>
      <c r="DO35" s="1199"/>
      <c r="DP35" s="1199"/>
      <c r="DQ35" s="1199"/>
      <c r="DR35" s="1199"/>
      <c r="DS35" s="1199"/>
      <c r="DT35" s="1199"/>
      <c r="DU35" s="1199"/>
      <c r="DV35" s="1199"/>
      <c r="DW35" s="1199"/>
      <c r="DX35" s="1199"/>
      <c r="DY35" s="1199"/>
      <c r="DZ35" s="1199"/>
      <c r="EA35" s="1199"/>
      <c r="EB35" s="1199"/>
      <c r="EC35" s="1199"/>
      <c r="ED35" s="1199"/>
      <c r="EE35" s="1199"/>
      <c r="EF35" s="1199"/>
      <c r="EG35" s="1199"/>
      <c r="EH35" s="1199"/>
      <c r="EI35" s="1199"/>
      <c r="EJ35" s="1199"/>
      <c r="EK35" s="1199"/>
      <c r="EL35" s="1199"/>
      <c r="EM35" s="1199"/>
      <c r="EN35" s="1199"/>
      <c r="EO35" s="1199"/>
      <c r="EP35" s="1199"/>
      <c r="EQ35" s="1199"/>
      <c r="ER35" s="1199"/>
      <c r="ES35" s="1199"/>
      <c r="ET35" s="1199"/>
      <c r="EU35" s="1199"/>
      <c r="EV35" s="1199"/>
      <c r="EW35" s="1199"/>
      <c r="EX35" s="1199"/>
      <c r="EY35" s="1199"/>
      <c r="EZ35" s="1199"/>
      <c r="FA35" s="1199"/>
      <c r="FB35" s="1199"/>
      <c r="FC35" s="1199"/>
      <c r="FD35" s="1199"/>
      <c r="FE35" s="1199"/>
      <c r="FF35" s="1199"/>
      <c r="FG35" s="1199"/>
      <c r="FH35" s="1199"/>
      <c r="FI35" s="1199"/>
      <c r="FJ35" s="1199"/>
      <c r="FK35" s="1199"/>
      <c r="FL35" s="1199"/>
      <c r="FM35" s="1199"/>
      <c r="FN35" s="1199"/>
      <c r="FO35" s="1199"/>
      <c r="FP35" s="1199"/>
      <c r="FQ35" s="1199"/>
      <c r="FR35" s="1199"/>
      <c r="FS35" s="1199"/>
      <c r="FT35" s="1199"/>
      <c r="FU35" s="1199"/>
      <c r="FV35" s="1199"/>
      <c r="FW35" s="1199"/>
      <c r="FX35" s="1199"/>
      <c r="FY35" s="1199"/>
      <c r="FZ35" s="1199"/>
      <c r="GA35" s="1199"/>
      <c r="GB35" s="1199"/>
      <c r="GC35" s="1199"/>
      <c r="GD35" s="1199"/>
      <c r="GE35" s="1199"/>
      <c r="GF35" s="1199"/>
      <c r="GG35" s="1199"/>
      <c r="GH35" s="1199"/>
      <c r="GI35" s="1199"/>
      <c r="GJ35" s="1199"/>
      <c r="GK35" s="1199"/>
      <c r="GL35" s="1199"/>
      <c r="GM35" s="1199"/>
      <c r="GN35" s="1199"/>
      <c r="GO35" s="1199"/>
      <c r="GP35" s="1199"/>
      <c r="GQ35" s="1199"/>
      <c r="GR35" s="1199"/>
      <c r="GS35" s="1199"/>
      <c r="GT35" s="1199"/>
      <c r="GU35" s="1199"/>
      <c r="GV35" s="1199"/>
      <c r="GW35" s="1199"/>
      <c r="GX35" s="1199"/>
      <c r="GY35" s="1199"/>
      <c r="GZ35" s="1199"/>
      <c r="HA35" s="1199"/>
      <c r="HB35" s="1199"/>
      <c r="HC35" s="1199"/>
      <c r="HD35" s="1199"/>
      <c r="HE35" s="1199"/>
      <c r="HF35" s="1199"/>
      <c r="HG35" s="1199"/>
      <c r="HH35" s="1199"/>
      <c r="HI35" s="1199"/>
      <c r="HJ35" s="1199"/>
      <c r="HK35" s="1199"/>
      <c r="HL35" s="1199"/>
      <c r="HM35" s="1199"/>
      <c r="HN35" s="1199"/>
      <c r="HO35" s="1199"/>
      <c r="HP35" s="1199"/>
      <c r="HQ35" s="1199"/>
      <c r="HR35" s="1199"/>
      <c r="HS35" s="1199"/>
      <c r="HT35" s="1199"/>
      <c r="HU35" s="1199"/>
      <c r="HV35" s="1199"/>
      <c r="HW35" s="1199"/>
      <c r="HX35" s="1199"/>
      <c r="HY35" s="1199"/>
      <c r="HZ35" s="1199"/>
      <c r="IA35" s="1199"/>
      <c r="IB35" s="1199"/>
      <c r="IC35" s="1199"/>
      <c r="ID35" s="1199"/>
      <c r="IE35" s="1199"/>
      <c r="IF35" s="1199"/>
      <c r="IG35" s="1199"/>
      <c r="IH35" s="1199"/>
      <c r="II35" s="1199"/>
      <c r="IJ35" s="1199"/>
      <c r="IK35" s="1199"/>
      <c r="IL35" s="1199"/>
      <c r="IM35" s="1199"/>
      <c r="IN35" s="1199"/>
      <c r="IO35" s="1199"/>
      <c r="IP35" s="1199"/>
      <c r="IQ35" s="1199"/>
      <c r="IR35" s="1199"/>
      <c r="IS35" s="1199"/>
      <c r="IT35" s="1199"/>
      <c r="IU35" s="1199"/>
      <c r="IV35" s="1199"/>
      <c r="IW35" s="1199"/>
      <c r="IX35" s="1199"/>
      <c r="IY35" s="1199"/>
      <c r="IZ35" s="1199"/>
      <c r="JA35" s="1199"/>
      <c r="JB35" s="1199"/>
      <c r="JC35" s="1199"/>
      <c r="JD35" s="1199"/>
      <c r="JE35" s="1199"/>
      <c r="JF35" s="1199"/>
      <c r="JG35" s="1199"/>
      <c r="JH35" s="1199"/>
      <c r="JI35" s="1199"/>
      <c r="JJ35" s="1199"/>
      <c r="JK35" s="1199"/>
      <c r="JL35" s="1199"/>
      <c r="JM35" s="1199"/>
      <c r="JN35" s="1199"/>
      <c r="JO35" s="1199"/>
      <c r="JP35" s="1199"/>
      <c r="JQ35" s="1199"/>
      <c r="JR35" s="1199"/>
      <c r="JS35" s="1199"/>
      <c r="JT35" s="1199"/>
      <c r="JU35" s="1199"/>
      <c r="JV35" s="1199"/>
      <c r="JW35" s="1199"/>
      <c r="JX35" s="1199"/>
      <c r="JY35" s="1199"/>
      <c r="JZ35" s="1199"/>
      <c r="KA35" s="1199"/>
      <c r="KB35" s="1199"/>
      <c r="KC35" s="1199"/>
      <c r="KD35" s="1199"/>
      <c r="KE35" s="1199"/>
      <c r="KF35" s="1199"/>
      <c r="KG35" s="1199"/>
      <c r="KH35" s="1199"/>
      <c r="KI35" s="1199"/>
      <c r="KJ35" s="1199"/>
      <c r="KK35" s="1199"/>
      <c r="KL35" s="1199"/>
      <c r="KM35" s="1199"/>
      <c r="KN35" s="1199"/>
      <c r="KO35" s="1199"/>
      <c r="KP35" s="1199"/>
      <c r="KQ35" s="1199"/>
      <c r="KR35" s="1199"/>
      <c r="KS35" s="1199"/>
      <c r="KT35" s="1199"/>
      <c r="KU35" s="1199"/>
      <c r="KV35" s="1199"/>
      <c r="KW35" s="1199"/>
      <c r="KX35" s="1199"/>
      <c r="KY35" s="1199"/>
      <c r="KZ35" s="1199"/>
      <c r="LA35" s="1199"/>
      <c r="LB35" s="1199"/>
      <c r="LC35" s="1199"/>
      <c r="LD35" s="1199"/>
      <c r="LE35" s="1199"/>
      <c r="LF35" s="1199"/>
      <c r="LG35" s="1199"/>
      <c r="LH35" s="1199"/>
      <c r="LI35" s="1199"/>
      <c r="LJ35" s="1199"/>
      <c r="LK35" s="1199"/>
      <c r="LL35" s="1199"/>
      <c r="LM35" s="1199"/>
      <c r="LN35" s="1199"/>
      <c r="LO35" s="1199"/>
      <c r="LP35" s="1199"/>
      <c r="LQ35" s="1199"/>
      <c r="LR35" s="1199"/>
      <c r="LS35" s="1199"/>
      <c r="LT35" s="1199"/>
      <c r="LU35" s="1199"/>
      <c r="LV35" s="1199"/>
      <c r="LW35" s="1199"/>
      <c r="LX35" s="1199"/>
      <c r="LY35" s="1199"/>
      <c r="LZ35" s="1199"/>
      <c r="MA35" s="1199"/>
      <c r="MB35" s="1199"/>
      <c r="MC35" s="1199"/>
      <c r="MD35" s="1199"/>
      <c r="ME35" s="1199"/>
      <c r="MF35" s="1199"/>
      <c r="MG35" s="1199"/>
      <c r="MH35" s="1199"/>
      <c r="MI35" s="1199"/>
      <c r="MJ35" s="1199"/>
      <c r="MK35" s="1199"/>
      <c r="ML35" s="1199"/>
      <c r="MM35" s="1199"/>
      <c r="MN35" s="1199"/>
      <c r="MO35" s="1199"/>
      <c r="MP35" s="1199"/>
      <c r="MQ35" s="1199"/>
      <c r="MR35" s="1199"/>
      <c r="MS35" s="1199"/>
      <c r="MT35" s="1199"/>
      <c r="MU35" s="1199"/>
      <c r="MV35" s="1199"/>
      <c r="MW35" s="1199"/>
      <c r="MX35" s="1199"/>
      <c r="MY35" s="1199"/>
      <c r="MZ35" s="1199"/>
      <c r="NA35" s="1199"/>
      <c r="NB35" s="1199"/>
      <c r="NC35" s="1199"/>
      <c r="ND35" s="1199"/>
      <c r="NE35" s="1199"/>
      <c r="NF35" s="1199"/>
      <c r="NG35" s="1199"/>
      <c r="NH35" s="1199"/>
      <c r="NI35" s="1199"/>
      <c r="NJ35" s="1199"/>
      <c r="NK35" s="1199"/>
      <c r="NL35" s="1199"/>
      <c r="NM35" s="1199"/>
      <c r="NN35" s="1199"/>
      <c r="NO35" s="1199"/>
      <c r="NP35" s="1199"/>
      <c r="NQ35" s="1199"/>
      <c r="NR35" s="1199"/>
      <c r="NS35" s="1199"/>
      <c r="NT35" s="1199"/>
      <c r="NU35" s="1199"/>
      <c r="NV35" s="1199"/>
      <c r="NW35" s="1199"/>
      <c r="NX35" s="1199"/>
      <c r="NY35" s="1199"/>
      <c r="NZ35" s="1199"/>
      <c r="OA35" s="1199"/>
      <c r="OB35" s="1199"/>
      <c r="OC35" s="1199"/>
      <c r="OD35" s="1199"/>
      <c r="OE35" s="1199"/>
      <c r="OF35" s="1199"/>
      <c r="OG35" s="1199"/>
      <c r="OH35" s="1199"/>
      <c r="OI35" s="1199"/>
      <c r="OJ35" s="1199"/>
      <c r="OK35" s="1199"/>
      <c r="OL35" s="1199"/>
      <c r="OM35" s="1199"/>
      <c r="ON35" s="1199"/>
      <c r="OO35" s="1199"/>
      <c r="OP35" s="1199"/>
      <c r="OQ35" s="1199"/>
      <c r="OR35" s="1199"/>
      <c r="OS35" s="1199"/>
      <c r="OT35" s="1199"/>
      <c r="OU35" s="1199"/>
      <c r="OV35" s="1199"/>
      <c r="OW35" s="1199"/>
      <c r="OX35" s="1199"/>
      <c r="OY35" s="1199"/>
      <c r="OZ35" s="1199"/>
      <c r="PA35" s="1199"/>
      <c r="PB35" s="1199"/>
      <c r="PC35" s="1199"/>
      <c r="PD35" s="1199"/>
      <c r="PE35" s="1199"/>
      <c r="PF35" s="1199"/>
      <c r="PG35" s="1199"/>
      <c r="PH35" s="1199"/>
      <c r="PI35" s="1199"/>
      <c r="PJ35" s="1199"/>
      <c r="PK35" s="1199"/>
      <c r="PL35" s="1199"/>
      <c r="PM35" s="1199"/>
      <c r="PN35" s="1199"/>
      <c r="PO35" s="1199"/>
      <c r="PP35" s="1199"/>
      <c r="PQ35" s="1199"/>
      <c r="PR35" s="1199"/>
      <c r="PS35" s="1199"/>
      <c r="PT35" s="1199"/>
      <c r="PU35" s="1199"/>
      <c r="PV35" s="1199"/>
      <c r="PW35" s="1199"/>
      <c r="PX35" s="1199"/>
      <c r="PY35" s="1199"/>
      <c r="PZ35" s="1199"/>
      <c r="QA35" s="1199"/>
      <c r="QB35" s="1199"/>
      <c r="QC35" s="1199"/>
      <c r="QD35" s="1199"/>
      <c r="QE35" s="1199"/>
      <c r="QF35" s="1199"/>
      <c r="QG35" s="1199"/>
      <c r="QH35" s="1199"/>
      <c r="QI35" s="1199"/>
      <c r="QJ35" s="1199"/>
      <c r="QK35" s="1199"/>
      <c r="QL35" s="1199"/>
      <c r="QM35" s="1199"/>
      <c r="QN35" s="1199"/>
      <c r="QO35" s="1199"/>
      <c r="QP35" s="1199"/>
      <c r="QQ35" s="1199"/>
      <c r="QR35" s="1199"/>
      <c r="QS35" s="1199"/>
      <c r="QT35" s="1199"/>
      <c r="QU35" s="1199"/>
      <c r="QV35" s="1199"/>
      <c r="QW35" s="1199"/>
      <c r="QX35" s="1199"/>
      <c r="QY35" s="1199"/>
      <c r="QZ35" s="1199"/>
      <c r="RA35" s="1199"/>
      <c r="RB35" s="1199"/>
      <c r="RC35" s="1199"/>
      <c r="RD35" s="1199"/>
      <c r="RE35" s="1199"/>
      <c r="RF35" s="1199"/>
      <c r="RG35" s="1199"/>
      <c r="RH35" s="1199"/>
      <c r="RI35" s="1199"/>
      <c r="RJ35" s="1199"/>
      <c r="RK35" s="1199"/>
      <c r="RL35" s="1199"/>
      <c r="RM35" s="1199"/>
      <c r="RN35" s="1199"/>
      <c r="RO35" s="1199"/>
      <c r="RP35" s="1199"/>
      <c r="RQ35" s="1199"/>
      <c r="RR35" s="1199"/>
      <c r="RS35" s="1199"/>
      <c r="RT35" s="1199"/>
      <c r="RU35" s="1199"/>
      <c r="RV35" s="1199"/>
      <c r="RW35" s="1199"/>
      <c r="RX35" s="1199"/>
      <c r="RY35" s="1199"/>
      <c r="RZ35" s="1199"/>
      <c r="SA35" s="1199"/>
      <c r="SB35" s="1199"/>
      <c r="SC35" s="1199"/>
      <c r="SD35" s="1199"/>
      <c r="SE35" s="1199"/>
      <c r="SF35" s="1199"/>
      <c r="SG35" s="1199"/>
      <c r="SH35" s="1199"/>
      <c r="SI35" s="1199"/>
      <c r="SJ35" s="1199"/>
      <c r="SK35" s="1199"/>
      <c r="SL35" s="1199"/>
      <c r="SM35" s="1199"/>
      <c r="SN35" s="1199"/>
      <c r="SO35" s="1199"/>
      <c r="SP35" s="1199"/>
      <c r="SQ35" s="1199"/>
      <c r="SR35" s="1199"/>
      <c r="SS35" s="1199"/>
      <c r="ST35" s="1199"/>
      <c r="SU35" s="1199"/>
      <c r="SV35" s="1199"/>
      <c r="SW35" s="1199"/>
      <c r="SX35" s="1199"/>
      <c r="SY35" s="1199"/>
      <c r="SZ35" s="1199"/>
      <c r="TA35" s="1199"/>
      <c r="TB35" s="1199"/>
      <c r="TC35" s="1199"/>
      <c r="TD35" s="1199"/>
      <c r="TE35" s="1199"/>
      <c r="TF35" s="1199"/>
      <c r="TG35" s="1199"/>
      <c r="TH35" s="1199"/>
      <c r="TI35" s="1199"/>
      <c r="TJ35" s="1199"/>
      <c r="TK35" s="1199"/>
      <c r="TL35" s="1199"/>
      <c r="TM35" s="1199"/>
      <c r="TN35" s="1199"/>
      <c r="TO35" s="1199"/>
      <c r="TP35" s="1199"/>
      <c r="TQ35" s="1199"/>
      <c r="TR35" s="1199"/>
      <c r="TS35" s="1199"/>
      <c r="TT35" s="1199"/>
      <c r="TU35" s="1199"/>
      <c r="TV35" s="1199"/>
      <c r="TW35" s="1199"/>
      <c r="TX35" s="1199"/>
      <c r="TY35" s="1199"/>
      <c r="TZ35" s="1199"/>
      <c r="UA35" s="1199"/>
      <c r="UB35" s="1199"/>
      <c r="UC35" s="1199"/>
      <c r="UD35" s="1199"/>
      <c r="UE35" s="1199"/>
      <c r="UF35" s="1199"/>
      <c r="UG35" s="1199"/>
      <c r="UH35" s="1199"/>
      <c r="UI35" s="1199"/>
      <c r="UJ35" s="1199"/>
      <c r="UK35" s="1199"/>
      <c r="UL35" s="1199"/>
      <c r="UM35" s="1199"/>
      <c r="UN35" s="1199"/>
      <c r="UO35" s="1199"/>
      <c r="UP35" s="1199"/>
      <c r="UQ35" s="1199"/>
      <c r="UR35" s="1199"/>
      <c r="US35" s="1199"/>
      <c r="UT35" s="1199"/>
      <c r="UU35" s="1199"/>
      <c r="UV35" s="1199"/>
      <c r="UW35" s="1199"/>
      <c r="UX35" s="1199"/>
      <c r="UY35" s="1199"/>
      <c r="UZ35" s="1199"/>
      <c r="VA35" s="1199"/>
      <c r="VB35" s="1199"/>
      <c r="VC35" s="1199"/>
      <c r="VD35" s="1199"/>
      <c r="VE35" s="1199"/>
      <c r="VF35" s="1199"/>
      <c r="VG35" s="1199"/>
      <c r="VH35" s="1199"/>
      <c r="VI35" s="1199"/>
      <c r="VJ35" s="1199"/>
      <c r="VK35" s="1199"/>
      <c r="VL35" s="1199"/>
      <c r="VM35" s="1199"/>
      <c r="VN35" s="1199"/>
      <c r="VO35" s="1199"/>
      <c r="VP35" s="1199"/>
      <c r="VQ35" s="1199"/>
      <c r="VR35" s="1199"/>
      <c r="VS35" s="1199"/>
      <c r="VT35" s="1199"/>
      <c r="VU35" s="1199"/>
      <c r="VV35" s="1199"/>
      <c r="VW35" s="1199"/>
      <c r="VX35" s="1199"/>
      <c r="VY35" s="1199"/>
      <c r="VZ35" s="1199"/>
      <c r="WA35" s="1199"/>
      <c r="WB35" s="1199"/>
      <c r="WC35" s="1199"/>
      <c r="WD35" s="1199"/>
      <c r="WE35" s="1199"/>
      <c r="WF35" s="1199"/>
      <c r="WG35" s="1199"/>
      <c r="WH35" s="1199"/>
      <c r="WI35" s="1199"/>
      <c r="WJ35" s="1199"/>
      <c r="WK35" s="1199"/>
      <c r="WL35" s="1199"/>
      <c r="WM35" s="1199"/>
      <c r="WN35" s="1199"/>
      <c r="WO35" s="1199"/>
      <c r="WP35" s="1199"/>
      <c r="WQ35" s="1199"/>
      <c r="WR35" s="1199"/>
      <c r="WS35" s="1199"/>
      <c r="WT35" s="1199"/>
      <c r="WU35" s="1199"/>
      <c r="WV35" s="1199"/>
      <c r="WW35" s="1199"/>
      <c r="WX35" s="1199"/>
      <c r="WY35" s="1199"/>
      <c r="WZ35" s="1199"/>
      <c r="XA35" s="1199"/>
      <c r="XB35" s="1199"/>
      <c r="XC35" s="1199"/>
      <c r="XD35" s="1199"/>
      <c r="XE35" s="1199"/>
      <c r="XF35" s="1199"/>
      <c r="XG35" s="1199"/>
      <c r="XH35" s="1199"/>
      <c r="XI35" s="1199"/>
      <c r="XJ35" s="1199"/>
      <c r="XK35" s="1199"/>
      <c r="XL35" s="1199"/>
      <c r="XM35" s="1199"/>
      <c r="XN35" s="1199"/>
      <c r="XO35" s="1199"/>
      <c r="XP35" s="1199"/>
      <c r="XQ35" s="1199"/>
      <c r="XR35" s="1199"/>
      <c r="XS35" s="1199"/>
      <c r="XT35" s="1199"/>
      <c r="XU35" s="1199"/>
      <c r="XV35" s="1199"/>
      <c r="XW35" s="1199"/>
      <c r="XX35" s="1199"/>
      <c r="XY35" s="1199"/>
      <c r="XZ35" s="1199"/>
      <c r="YA35" s="1199"/>
      <c r="YB35" s="1199"/>
      <c r="YC35" s="1199"/>
      <c r="YD35" s="1199"/>
      <c r="YE35" s="1199"/>
      <c r="YF35" s="1199"/>
      <c r="YG35" s="1199"/>
      <c r="YH35" s="1199"/>
      <c r="YI35" s="1199"/>
      <c r="YJ35" s="1199"/>
      <c r="YK35" s="1199"/>
      <c r="YL35" s="1199"/>
      <c r="YM35" s="1199"/>
      <c r="YN35" s="1199"/>
      <c r="YO35" s="1199"/>
      <c r="YP35" s="1199"/>
      <c r="YQ35" s="1199"/>
      <c r="YR35" s="1199"/>
      <c r="YS35" s="1199"/>
      <c r="YT35" s="1199"/>
      <c r="YU35" s="1199"/>
      <c r="YV35" s="1199"/>
      <c r="YW35" s="1199"/>
      <c r="YX35" s="1199"/>
      <c r="YY35" s="1199"/>
      <c r="YZ35" s="1199"/>
      <c r="ZA35" s="1199"/>
      <c r="ZB35" s="1199"/>
      <c r="ZC35" s="1199"/>
      <c r="ZD35" s="1199"/>
      <c r="ZE35" s="1199"/>
      <c r="ZF35" s="1199"/>
      <c r="ZG35" s="1199"/>
      <c r="ZH35" s="1199"/>
      <c r="ZI35" s="1199"/>
      <c r="ZJ35" s="1199"/>
      <c r="ZK35" s="1199"/>
      <c r="ZL35" s="1199"/>
      <c r="ZM35" s="1199"/>
      <c r="ZN35" s="1199"/>
      <c r="ZO35" s="1199"/>
      <c r="ZP35" s="1199"/>
      <c r="ZQ35" s="1199"/>
      <c r="ZR35" s="1199"/>
      <c r="ZS35" s="1199"/>
      <c r="ZT35" s="1199"/>
      <c r="ZU35" s="1199"/>
      <c r="ZV35" s="1199"/>
      <c r="ZW35" s="1199"/>
      <c r="ZX35" s="1199"/>
      <c r="ZY35" s="1199"/>
      <c r="ZZ35" s="1199"/>
      <c r="AAA35" s="1199"/>
      <c r="AAB35" s="1199"/>
      <c r="AAC35" s="1199"/>
      <c r="AAD35" s="1199"/>
      <c r="AAE35" s="1199"/>
      <c r="AAF35" s="1199"/>
      <c r="AAG35" s="1199"/>
      <c r="AAH35" s="1199"/>
      <c r="AAI35" s="1199"/>
      <c r="AAJ35" s="1199"/>
      <c r="AAK35" s="1199"/>
      <c r="AAL35" s="1199"/>
      <c r="AAM35" s="1199"/>
      <c r="AAN35" s="1199"/>
      <c r="AAO35" s="1199"/>
      <c r="AAP35" s="1199"/>
      <c r="AAQ35" s="1199"/>
      <c r="AAR35" s="1199"/>
      <c r="AAS35" s="1199"/>
      <c r="AAT35" s="1199"/>
      <c r="AAU35" s="1199"/>
      <c r="AAV35" s="1199"/>
      <c r="AAW35" s="1199"/>
      <c r="AAX35" s="1199"/>
      <c r="AAY35" s="1199"/>
      <c r="AAZ35" s="1199"/>
      <c r="ABA35" s="1199"/>
      <c r="ABB35" s="1199"/>
      <c r="ABC35" s="1199"/>
      <c r="ABD35" s="1199"/>
      <c r="ABE35" s="1199"/>
      <c r="ABF35" s="1199"/>
      <c r="ABG35" s="1199"/>
      <c r="ABH35" s="1199"/>
      <c r="ABI35" s="1199"/>
      <c r="ABJ35" s="1199"/>
      <c r="ABK35" s="1199"/>
      <c r="ABL35" s="1199"/>
      <c r="ABM35" s="1199"/>
      <c r="ABN35" s="1199"/>
      <c r="ABO35" s="1199"/>
      <c r="ABP35" s="1199"/>
      <c r="ABQ35" s="1199"/>
      <c r="ABR35" s="1199"/>
      <c r="ABS35" s="1199"/>
      <c r="ABT35" s="1199"/>
      <c r="ABU35" s="1199"/>
      <c r="ABV35" s="1199"/>
      <c r="ABW35" s="1199"/>
      <c r="ABX35" s="1199"/>
      <c r="ABY35" s="1199"/>
      <c r="ABZ35" s="1199"/>
      <c r="ACA35" s="1199"/>
      <c r="ACB35" s="1199"/>
      <c r="ACC35" s="1199"/>
      <c r="ACD35" s="1199"/>
      <c r="ACE35" s="1199"/>
      <c r="ACF35" s="1199"/>
      <c r="ACG35" s="1199"/>
      <c r="ACH35" s="1199"/>
      <c r="ACI35" s="1199"/>
      <c r="ACJ35" s="1199"/>
      <c r="ACK35" s="1199"/>
      <c r="ACL35" s="1199"/>
      <c r="ACM35" s="1199"/>
      <c r="ACN35" s="1199"/>
      <c r="ACO35" s="1199"/>
      <c r="ACP35" s="1199"/>
      <c r="ACQ35" s="1199"/>
      <c r="ACR35" s="1199"/>
      <c r="ACS35" s="1199"/>
      <c r="ACT35" s="1199"/>
      <c r="ACU35" s="1199"/>
      <c r="ACV35" s="1199"/>
      <c r="ACW35" s="1199"/>
      <c r="ACX35" s="1199"/>
      <c r="ACY35" s="1199"/>
      <c r="ACZ35" s="1199"/>
      <c r="ADA35" s="1199"/>
      <c r="ADB35" s="1199"/>
      <c r="ADC35" s="1199"/>
      <c r="ADD35" s="1199"/>
      <c r="ADE35" s="1199"/>
      <c r="ADF35" s="1199"/>
      <c r="ADG35" s="1199"/>
      <c r="ADH35" s="1199"/>
      <c r="ADI35" s="1199"/>
      <c r="ADJ35" s="1199"/>
      <c r="ADK35" s="1199"/>
      <c r="ADL35" s="1199"/>
      <c r="ADM35" s="1199"/>
      <c r="ADN35" s="1199"/>
      <c r="ADO35" s="1199"/>
      <c r="ADP35" s="1199"/>
      <c r="ADQ35" s="1199"/>
      <c r="ADR35" s="1199"/>
      <c r="ADS35" s="1199"/>
      <c r="ADT35" s="1199"/>
      <c r="ADU35" s="1199"/>
      <c r="ADV35" s="1199"/>
      <c r="ADW35" s="1199"/>
      <c r="ADX35" s="1199"/>
      <c r="ADY35" s="1199"/>
      <c r="ADZ35" s="1199"/>
      <c r="AEA35" s="1199"/>
      <c r="AEB35" s="1199"/>
      <c r="AEC35" s="1199"/>
      <c r="AED35" s="1199"/>
      <c r="AEE35" s="1199"/>
      <c r="AEF35" s="1199"/>
      <c r="AEG35" s="1199"/>
      <c r="AEH35" s="1199"/>
      <c r="AEI35" s="1199"/>
      <c r="AEJ35" s="1199"/>
      <c r="AEK35" s="1199"/>
      <c r="AEL35" s="1199"/>
      <c r="AEM35" s="1199"/>
      <c r="AEN35" s="1199"/>
      <c r="AEO35" s="1199"/>
      <c r="AEP35" s="1199"/>
      <c r="AEQ35" s="1199"/>
      <c r="AER35" s="1199"/>
      <c r="AES35" s="1199"/>
      <c r="AET35" s="1199"/>
      <c r="AEU35" s="1199"/>
      <c r="AEV35" s="1199"/>
      <c r="AEW35" s="1199"/>
      <c r="AEX35" s="1199"/>
      <c r="AEY35" s="1199"/>
      <c r="AEZ35" s="1199"/>
      <c r="AFA35" s="1199"/>
      <c r="AFB35" s="1199"/>
      <c r="AFC35" s="1199"/>
      <c r="AFD35" s="1199"/>
      <c r="AFE35" s="1199"/>
      <c r="AFF35" s="1199"/>
      <c r="AFG35" s="1199"/>
      <c r="AFH35" s="1199"/>
      <c r="AFI35" s="1199"/>
      <c r="AFJ35" s="1199"/>
      <c r="AFK35" s="1199"/>
      <c r="AFL35" s="1199"/>
      <c r="AFM35" s="1199"/>
      <c r="AFN35" s="1199"/>
      <c r="AFO35" s="1199"/>
      <c r="AFP35" s="1199"/>
      <c r="AFQ35" s="1199"/>
      <c r="AFR35" s="1199"/>
      <c r="AFS35" s="1199"/>
      <c r="AFT35" s="1199"/>
      <c r="AFU35" s="1199"/>
      <c r="AFV35" s="1199"/>
      <c r="AFW35" s="1199"/>
      <c r="AFX35" s="1199"/>
      <c r="AFY35" s="1199"/>
      <c r="AFZ35" s="1199"/>
      <c r="AGA35" s="1199"/>
      <c r="AGB35" s="1199"/>
      <c r="AGC35" s="1199"/>
      <c r="AGD35" s="1199"/>
      <c r="AGE35" s="1199"/>
      <c r="AGF35" s="1199"/>
      <c r="AGG35" s="1199"/>
      <c r="AGH35" s="1199"/>
      <c r="AGI35" s="1199"/>
      <c r="AGJ35" s="1199"/>
      <c r="AGK35" s="1199"/>
      <c r="AGL35" s="1199"/>
      <c r="AGM35" s="1199"/>
      <c r="AGN35" s="1199"/>
      <c r="AGO35" s="1199"/>
      <c r="AGP35" s="1199"/>
      <c r="AGQ35" s="1199"/>
      <c r="AGR35" s="1199"/>
      <c r="AGS35" s="1199"/>
      <c r="AGT35" s="1199"/>
      <c r="AGU35" s="1199"/>
      <c r="AGV35" s="1199"/>
      <c r="AGW35" s="1199"/>
      <c r="AGX35" s="1199"/>
      <c r="AGY35" s="1199"/>
      <c r="AGZ35" s="1199"/>
      <c r="AHA35" s="1199"/>
      <c r="AHB35" s="1199"/>
      <c r="AHC35" s="1199"/>
      <c r="AHD35" s="1199"/>
      <c r="AHE35" s="1199"/>
      <c r="AHF35" s="1199"/>
      <c r="AHG35" s="1199"/>
      <c r="AHH35" s="1199"/>
      <c r="AHI35" s="1199"/>
      <c r="AHJ35" s="1199"/>
      <c r="AHK35" s="1199"/>
      <c r="AHL35" s="1199"/>
      <c r="AHM35" s="1199"/>
      <c r="AHN35" s="1199"/>
      <c r="AHO35" s="1199"/>
      <c r="AHP35" s="1199"/>
      <c r="AHQ35" s="1199"/>
      <c r="AHR35" s="1199"/>
      <c r="AHS35" s="1199"/>
      <c r="AHT35" s="1199"/>
      <c r="AHU35" s="1199"/>
      <c r="AHV35" s="1199"/>
      <c r="AHW35" s="1199"/>
      <c r="AHX35" s="1199"/>
      <c r="AHY35" s="1199"/>
      <c r="AHZ35" s="1199"/>
      <c r="AIA35" s="1199"/>
      <c r="AIB35" s="1199"/>
      <c r="AIC35" s="1199"/>
      <c r="AID35" s="1199"/>
      <c r="AIE35" s="1199"/>
      <c r="AIF35" s="1199"/>
      <c r="AIG35" s="1199"/>
      <c r="AIH35" s="1199"/>
      <c r="AII35" s="1199"/>
      <c r="AIJ35" s="1199"/>
      <c r="AIK35" s="1199"/>
      <c r="AIL35" s="1199"/>
      <c r="AIM35" s="1199"/>
      <c r="AIN35" s="1199"/>
      <c r="AIO35" s="1199"/>
      <c r="AIP35" s="1199"/>
      <c r="AIQ35" s="1199"/>
      <c r="AIR35" s="1199"/>
      <c r="AIS35" s="1199"/>
      <c r="AIT35" s="1199"/>
      <c r="AIU35" s="1199"/>
      <c r="AIV35" s="1199"/>
      <c r="AIW35" s="1199"/>
      <c r="AIX35" s="1199"/>
      <c r="AIY35" s="1199"/>
      <c r="AIZ35" s="1199"/>
      <c r="AJA35" s="1199"/>
      <c r="AJB35" s="1199"/>
      <c r="AJC35" s="1199"/>
      <c r="AJD35" s="1199"/>
      <c r="AJE35" s="1199"/>
      <c r="AJF35" s="1199"/>
      <c r="AJG35" s="1199"/>
      <c r="AJH35" s="1199"/>
      <c r="AJI35" s="1199"/>
      <c r="AJJ35" s="1199"/>
      <c r="AJK35" s="1199"/>
      <c r="AJL35" s="1199"/>
      <c r="AJM35" s="1199"/>
      <c r="AJN35" s="1199"/>
      <c r="AJO35" s="1199"/>
      <c r="AJP35" s="1199"/>
      <c r="AJQ35" s="1199"/>
      <c r="AJR35" s="1199"/>
      <c r="AJS35" s="1199"/>
      <c r="AJT35" s="1199"/>
      <c r="AJU35" s="1199"/>
      <c r="AJV35" s="1199"/>
      <c r="AJW35" s="1199"/>
      <c r="AJX35" s="1199"/>
      <c r="AJY35" s="1199"/>
      <c r="AJZ35" s="1199"/>
      <c r="AKA35" s="1199"/>
      <c r="AKB35" s="1199"/>
      <c r="AKC35" s="1199"/>
      <c r="AKD35" s="1199"/>
      <c r="AKE35" s="1199"/>
      <c r="AKF35" s="1199"/>
      <c r="AKG35" s="1199"/>
      <c r="AKH35" s="1199"/>
      <c r="AKI35" s="1199"/>
      <c r="AKJ35" s="1199"/>
      <c r="AKK35" s="1199"/>
      <c r="AKL35" s="1199"/>
      <c r="AKM35" s="1199"/>
      <c r="AKN35" s="1199"/>
      <c r="AKO35" s="1199"/>
      <c r="AKP35" s="1199"/>
      <c r="AKQ35" s="1199"/>
      <c r="AKR35" s="1199"/>
      <c r="AKS35" s="1199"/>
      <c r="AKT35" s="1199"/>
      <c r="AKU35" s="1199"/>
      <c r="AKV35" s="1199"/>
      <c r="AKW35" s="1199"/>
      <c r="AKX35" s="1199"/>
      <c r="AKY35" s="1199"/>
      <c r="AKZ35" s="1199"/>
      <c r="ALA35" s="1199"/>
      <c r="ALB35" s="1199"/>
      <c r="ALC35" s="1199"/>
      <c r="ALD35" s="1199"/>
      <c r="ALE35" s="1199"/>
      <c r="ALF35" s="1199"/>
      <c r="ALG35" s="1199"/>
      <c r="ALH35" s="1199"/>
      <c r="ALI35" s="1199"/>
      <c r="ALJ35" s="1199"/>
      <c r="ALK35" s="1199"/>
      <c r="ALL35" s="1199"/>
      <c r="ALM35" s="1199"/>
      <c r="ALN35" s="1199"/>
      <c r="ALO35" s="1199"/>
      <c r="ALP35" s="1199"/>
      <c r="ALQ35" s="1199"/>
      <c r="ALR35" s="1199"/>
      <c r="ALS35" s="1199"/>
      <c r="ALT35" s="1199"/>
      <c r="ALU35" s="1199"/>
      <c r="ALV35" s="1199"/>
      <c r="ALW35" s="1199"/>
      <c r="ALX35" s="1199"/>
      <c r="ALY35" s="1199"/>
      <c r="ALZ35" s="1199"/>
      <c r="AMA35" s="1199"/>
      <c r="AMB35" s="1199"/>
      <c r="AMC35" s="1199"/>
      <c r="AMD35" s="1199"/>
      <c r="AME35" s="1199"/>
      <c r="AMF35" s="1199"/>
      <c r="AMG35" s="1199"/>
      <c r="AMH35" s="1199"/>
      <c r="AMI35" s="1199"/>
      <c r="AMJ35" s="1199"/>
      <c r="AMK35" s="1199"/>
    </row>
    <row r="36" spans="1:1026" s="1202" customFormat="1" ht="48.75" customHeight="1" outlineLevel="1" x14ac:dyDescent="0.35">
      <c r="A36" s="1199"/>
      <c r="B36" s="788" t="s">
        <v>1876</v>
      </c>
      <c r="C36" s="1198" t="s">
        <v>624</v>
      </c>
      <c r="D36" s="1200">
        <v>0</v>
      </c>
      <c r="E36" s="1201">
        <v>5</v>
      </c>
      <c r="F36" s="1201">
        <v>20</v>
      </c>
      <c r="G36" s="1201">
        <v>30</v>
      </c>
      <c r="H36" s="1201">
        <v>25</v>
      </c>
      <c r="I36" s="1411">
        <f>15+5</f>
        <v>20</v>
      </c>
      <c r="J36" s="1411">
        <f t="shared" si="1"/>
        <v>100</v>
      </c>
      <c r="K36" s="1724" t="s">
        <v>2014</v>
      </c>
      <c r="L36" s="1724"/>
      <c r="M36" s="1691" t="s">
        <v>2036</v>
      </c>
      <c r="N36" s="1691"/>
      <c r="O36" s="1199"/>
      <c r="P36" s="1199"/>
      <c r="Q36" s="1199"/>
      <c r="R36" s="1199"/>
      <c r="S36" s="1199"/>
      <c r="T36" s="1199"/>
      <c r="U36" s="1199"/>
      <c r="V36" s="1199"/>
      <c r="W36" s="1199"/>
      <c r="X36" s="1199"/>
      <c r="Y36" s="1199"/>
      <c r="Z36" s="1199"/>
      <c r="AA36" s="1199"/>
      <c r="AB36" s="1199"/>
      <c r="AC36" s="1199"/>
      <c r="AD36" s="1199"/>
      <c r="AE36" s="1199"/>
      <c r="AF36" s="1199"/>
      <c r="AG36" s="1199"/>
      <c r="AH36" s="1199"/>
      <c r="AI36" s="1199"/>
      <c r="AJ36" s="1199"/>
      <c r="AK36" s="1199"/>
      <c r="AL36" s="1199"/>
      <c r="AM36" s="1199"/>
      <c r="AN36" s="1199"/>
      <c r="AO36" s="1199"/>
      <c r="AP36" s="1199"/>
      <c r="AQ36" s="1199"/>
      <c r="AR36" s="1199"/>
      <c r="AS36" s="1199"/>
      <c r="AT36" s="1199"/>
      <c r="AU36" s="1199"/>
      <c r="AV36" s="1199"/>
      <c r="AW36" s="1199"/>
      <c r="AX36" s="1199"/>
      <c r="AY36" s="1199"/>
      <c r="AZ36" s="1199"/>
      <c r="BA36" s="1199"/>
      <c r="BB36" s="1199"/>
      <c r="BC36" s="1199"/>
      <c r="BD36" s="1199"/>
      <c r="BE36" s="1199"/>
      <c r="BF36" s="1199"/>
      <c r="BG36" s="1199"/>
      <c r="BH36" s="1199"/>
      <c r="BI36" s="1199"/>
      <c r="BJ36" s="1199"/>
      <c r="BK36" s="1199"/>
      <c r="BL36" s="1199"/>
      <c r="BM36" s="1199"/>
      <c r="BN36" s="1199"/>
      <c r="BO36" s="1199"/>
      <c r="BP36" s="1199"/>
      <c r="BQ36" s="1199"/>
      <c r="BR36" s="1199"/>
      <c r="BS36" s="1199"/>
      <c r="BT36" s="1199"/>
      <c r="BU36" s="1199"/>
      <c r="BV36" s="1199"/>
      <c r="BW36" s="1199"/>
      <c r="BX36" s="1199"/>
      <c r="BY36" s="1199"/>
      <c r="BZ36" s="1199"/>
      <c r="CA36" s="1199"/>
      <c r="CB36" s="1199"/>
      <c r="CC36" s="1199"/>
      <c r="CD36" s="1199"/>
      <c r="CE36" s="1199"/>
      <c r="CF36" s="1199"/>
      <c r="CG36" s="1199"/>
      <c r="CH36" s="1199"/>
      <c r="CI36" s="1199"/>
      <c r="CJ36" s="1199"/>
      <c r="CK36" s="1199"/>
      <c r="CL36" s="1199"/>
      <c r="CM36" s="1199"/>
      <c r="CN36" s="1199"/>
      <c r="CO36" s="1199"/>
      <c r="CP36" s="1199"/>
      <c r="CQ36" s="1199"/>
      <c r="CR36" s="1199"/>
      <c r="CS36" s="1199"/>
      <c r="CT36" s="1199"/>
      <c r="CU36" s="1199"/>
      <c r="CV36" s="1199"/>
      <c r="CW36" s="1199"/>
      <c r="CX36" s="1199"/>
      <c r="CY36" s="1199"/>
      <c r="CZ36" s="1199"/>
      <c r="DA36" s="1199"/>
      <c r="DB36" s="1199"/>
      <c r="DC36" s="1199"/>
      <c r="DD36" s="1199"/>
      <c r="DE36" s="1199"/>
      <c r="DF36" s="1199"/>
      <c r="DG36" s="1199"/>
      <c r="DH36" s="1199"/>
      <c r="DI36" s="1199"/>
      <c r="DJ36" s="1199"/>
      <c r="DK36" s="1199"/>
      <c r="DL36" s="1199"/>
      <c r="DM36" s="1199"/>
      <c r="DN36" s="1199"/>
      <c r="DO36" s="1199"/>
      <c r="DP36" s="1199"/>
      <c r="DQ36" s="1199"/>
      <c r="DR36" s="1199"/>
      <c r="DS36" s="1199"/>
      <c r="DT36" s="1199"/>
      <c r="DU36" s="1199"/>
      <c r="DV36" s="1199"/>
      <c r="DW36" s="1199"/>
      <c r="DX36" s="1199"/>
      <c r="DY36" s="1199"/>
      <c r="DZ36" s="1199"/>
      <c r="EA36" s="1199"/>
      <c r="EB36" s="1199"/>
      <c r="EC36" s="1199"/>
      <c r="ED36" s="1199"/>
      <c r="EE36" s="1199"/>
      <c r="EF36" s="1199"/>
      <c r="EG36" s="1199"/>
      <c r="EH36" s="1199"/>
      <c r="EI36" s="1199"/>
      <c r="EJ36" s="1199"/>
      <c r="EK36" s="1199"/>
      <c r="EL36" s="1199"/>
      <c r="EM36" s="1199"/>
      <c r="EN36" s="1199"/>
      <c r="EO36" s="1199"/>
      <c r="EP36" s="1199"/>
      <c r="EQ36" s="1199"/>
      <c r="ER36" s="1199"/>
      <c r="ES36" s="1199"/>
      <c r="ET36" s="1199"/>
      <c r="EU36" s="1199"/>
      <c r="EV36" s="1199"/>
      <c r="EW36" s="1199"/>
      <c r="EX36" s="1199"/>
      <c r="EY36" s="1199"/>
      <c r="EZ36" s="1199"/>
      <c r="FA36" s="1199"/>
      <c r="FB36" s="1199"/>
      <c r="FC36" s="1199"/>
      <c r="FD36" s="1199"/>
      <c r="FE36" s="1199"/>
      <c r="FF36" s="1199"/>
      <c r="FG36" s="1199"/>
      <c r="FH36" s="1199"/>
      <c r="FI36" s="1199"/>
      <c r="FJ36" s="1199"/>
      <c r="FK36" s="1199"/>
      <c r="FL36" s="1199"/>
      <c r="FM36" s="1199"/>
      <c r="FN36" s="1199"/>
      <c r="FO36" s="1199"/>
      <c r="FP36" s="1199"/>
      <c r="FQ36" s="1199"/>
      <c r="FR36" s="1199"/>
      <c r="FS36" s="1199"/>
      <c r="FT36" s="1199"/>
      <c r="FU36" s="1199"/>
      <c r="FV36" s="1199"/>
      <c r="FW36" s="1199"/>
      <c r="FX36" s="1199"/>
      <c r="FY36" s="1199"/>
      <c r="FZ36" s="1199"/>
      <c r="GA36" s="1199"/>
      <c r="GB36" s="1199"/>
      <c r="GC36" s="1199"/>
      <c r="GD36" s="1199"/>
      <c r="GE36" s="1199"/>
      <c r="GF36" s="1199"/>
      <c r="GG36" s="1199"/>
      <c r="GH36" s="1199"/>
      <c r="GI36" s="1199"/>
      <c r="GJ36" s="1199"/>
      <c r="GK36" s="1199"/>
      <c r="GL36" s="1199"/>
      <c r="GM36" s="1199"/>
      <c r="GN36" s="1199"/>
      <c r="GO36" s="1199"/>
      <c r="GP36" s="1199"/>
      <c r="GQ36" s="1199"/>
      <c r="GR36" s="1199"/>
      <c r="GS36" s="1199"/>
      <c r="GT36" s="1199"/>
      <c r="GU36" s="1199"/>
      <c r="GV36" s="1199"/>
      <c r="GW36" s="1199"/>
      <c r="GX36" s="1199"/>
      <c r="GY36" s="1199"/>
      <c r="GZ36" s="1199"/>
      <c r="HA36" s="1199"/>
      <c r="HB36" s="1199"/>
      <c r="HC36" s="1199"/>
      <c r="HD36" s="1199"/>
      <c r="HE36" s="1199"/>
      <c r="HF36" s="1199"/>
      <c r="HG36" s="1199"/>
      <c r="HH36" s="1199"/>
      <c r="HI36" s="1199"/>
      <c r="HJ36" s="1199"/>
      <c r="HK36" s="1199"/>
      <c r="HL36" s="1199"/>
      <c r="HM36" s="1199"/>
      <c r="HN36" s="1199"/>
      <c r="HO36" s="1199"/>
      <c r="HP36" s="1199"/>
      <c r="HQ36" s="1199"/>
      <c r="HR36" s="1199"/>
      <c r="HS36" s="1199"/>
      <c r="HT36" s="1199"/>
      <c r="HU36" s="1199"/>
      <c r="HV36" s="1199"/>
      <c r="HW36" s="1199"/>
      <c r="HX36" s="1199"/>
      <c r="HY36" s="1199"/>
      <c r="HZ36" s="1199"/>
      <c r="IA36" s="1199"/>
      <c r="IB36" s="1199"/>
      <c r="IC36" s="1199"/>
      <c r="ID36" s="1199"/>
      <c r="IE36" s="1199"/>
      <c r="IF36" s="1199"/>
      <c r="IG36" s="1199"/>
      <c r="IH36" s="1199"/>
      <c r="II36" s="1199"/>
      <c r="IJ36" s="1199"/>
      <c r="IK36" s="1199"/>
      <c r="IL36" s="1199"/>
      <c r="IM36" s="1199"/>
      <c r="IN36" s="1199"/>
      <c r="IO36" s="1199"/>
      <c r="IP36" s="1199"/>
      <c r="IQ36" s="1199"/>
      <c r="IR36" s="1199"/>
      <c r="IS36" s="1199"/>
      <c r="IT36" s="1199"/>
      <c r="IU36" s="1199"/>
      <c r="IV36" s="1199"/>
      <c r="IW36" s="1199"/>
      <c r="IX36" s="1199"/>
      <c r="IY36" s="1199"/>
      <c r="IZ36" s="1199"/>
      <c r="JA36" s="1199"/>
      <c r="JB36" s="1199"/>
      <c r="JC36" s="1199"/>
      <c r="JD36" s="1199"/>
      <c r="JE36" s="1199"/>
      <c r="JF36" s="1199"/>
      <c r="JG36" s="1199"/>
      <c r="JH36" s="1199"/>
      <c r="JI36" s="1199"/>
      <c r="JJ36" s="1199"/>
      <c r="JK36" s="1199"/>
      <c r="JL36" s="1199"/>
      <c r="JM36" s="1199"/>
      <c r="JN36" s="1199"/>
      <c r="JO36" s="1199"/>
      <c r="JP36" s="1199"/>
      <c r="JQ36" s="1199"/>
      <c r="JR36" s="1199"/>
      <c r="JS36" s="1199"/>
      <c r="JT36" s="1199"/>
      <c r="JU36" s="1199"/>
      <c r="JV36" s="1199"/>
      <c r="JW36" s="1199"/>
      <c r="JX36" s="1199"/>
      <c r="JY36" s="1199"/>
      <c r="JZ36" s="1199"/>
      <c r="KA36" s="1199"/>
      <c r="KB36" s="1199"/>
      <c r="KC36" s="1199"/>
      <c r="KD36" s="1199"/>
      <c r="KE36" s="1199"/>
      <c r="KF36" s="1199"/>
      <c r="KG36" s="1199"/>
      <c r="KH36" s="1199"/>
      <c r="KI36" s="1199"/>
      <c r="KJ36" s="1199"/>
      <c r="KK36" s="1199"/>
      <c r="KL36" s="1199"/>
      <c r="KM36" s="1199"/>
      <c r="KN36" s="1199"/>
      <c r="KO36" s="1199"/>
      <c r="KP36" s="1199"/>
      <c r="KQ36" s="1199"/>
      <c r="KR36" s="1199"/>
      <c r="KS36" s="1199"/>
      <c r="KT36" s="1199"/>
      <c r="KU36" s="1199"/>
      <c r="KV36" s="1199"/>
      <c r="KW36" s="1199"/>
      <c r="KX36" s="1199"/>
      <c r="KY36" s="1199"/>
      <c r="KZ36" s="1199"/>
      <c r="LA36" s="1199"/>
      <c r="LB36" s="1199"/>
      <c r="LC36" s="1199"/>
      <c r="LD36" s="1199"/>
      <c r="LE36" s="1199"/>
      <c r="LF36" s="1199"/>
      <c r="LG36" s="1199"/>
      <c r="LH36" s="1199"/>
      <c r="LI36" s="1199"/>
      <c r="LJ36" s="1199"/>
      <c r="LK36" s="1199"/>
      <c r="LL36" s="1199"/>
      <c r="LM36" s="1199"/>
      <c r="LN36" s="1199"/>
      <c r="LO36" s="1199"/>
      <c r="LP36" s="1199"/>
      <c r="LQ36" s="1199"/>
      <c r="LR36" s="1199"/>
      <c r="LS36" s="1199"/>
      <c r="LT36" s="1199"/>
      <c r="LU36" s="1199"/>
      <c r="LV36" s="1199"/>
      <c r="LW36" s="1199"/>
      <c r="LX36" s="1199"/>
      <c r="LY36" s="1199"/>
      <c r="LZ36" s="1199"/>
      <c r="MA36" s="1199"/>
      <c r="MB36" s="1199"/>
      <c r="MC36" s="1199"/>
      <c r="MD36" s="1199"/>
      <c r="ME36" s="1199"/>
      <c r="MF36" s="1199"/>
      <c r="MG36" s="1199"/>
      <c r="MH36" s="1199"/>
      <c r="MI36" s="1199"/>
      <c r="MJ36" s="1199"/>
      <c r="MK36" s="1199"/>
      <c r="ML36" s="1199"/>
      <c r="MM36" s="1199"/>
      <c r="MN36" s="1199"/>
      <c r="MO36" s="1199"/>
      <c r="MP36" s="1199"/>
      <c r="MQ36" s="1199"/>
      <c r="MR36" s="1199"/>
      <c r="MS36" s="1199"/>
      <c r="MT36" s="1199"/>
      <c r="MU36" s="1199"/>
      <c r="MV36" s="1199"/>
      <c r="MW36" s="1199"/>
      <c r="MX36" s="1199"/>
      <c r="MY36" s="1199"/>
      <c r="MZ36" s="1199"/>
      <c r="NA36" s="1199"/>
      <c r="NB36" s="1199"/>
      <c r="NC36" s="1199"/>
      <c r="ND36" s="1199"/>
      <c r="NE36" s="1199"/>
      <c r="NF36" s="1199"/>
      <c r="NG36" s="1199"/>
      <c r="NH36" s="1199"/>
      <c r="NI36" s="1199"/>
      <c r="NJ36" s="1199"/>
      <c r="NK36" s="1199"/>
      <c r="NL36" s="1199"/>
      <c r="NM36" s="1199"/>
      <c r="NN36" s="1199"/>
      <c r="NO36" s="1199"/>
      <c r="NP36" s="1199"/>
      <c r="NQ36" s="1199"/>
      <c r="NR36" s="1199"/>
      <c r="NS36" s="1199"/>
      <c r="NT36" s="1199"/>
      <c r="NU36" s="1199"/>
      <c r="NV36" s="1199"/>
      <c r="NW36" s="1199"/>
      <c r="NX36" s="1199"/>
      <c r="NY36" s="1199"/>
      <c r="NZ36" s="1199"/>
      <c r="OA36" s="1199"/>
      <c r="OB36" s="1199"/>
      <c r="OC36" s="1199"/>
      <c r="OD36" s="1199"/>
      <c r="OE36" s="1199"/>
      <c r="OF36" s="1199"/>
      <c r="OG36" s="1199"/>
      <c r="OH36" s="1199"/>
      <c r="OI36" s="1199"/>
      <c r="OJ36" s="1199"/>
      <c r="OK36" s="1199"/>
      <c r="OL36" s="1199"/>
      <c r="OM36" s="1199"/>
      <c r="ON36" s="1199"/>
      <c r="OO36" s="1199"/>
      <c r="OP36" s="1199"/>
      <c r="OQ36" s="1199"/>
      <c r="OR36" s="1199"/>
      <c r="OS36" s="1199"/>
      <c r="OT36" s="1199"/>
      <c r="OU36" s="1199"/>
      <c r="OV36" s="1199"/>
      <c r="OW36" s="1199"/>
      <c r="OX36" s="1199"/>
      <c r="OY36" s="1199"/>
      <c r="OZ36" s="1199"/>
      <c r="PA36" s="1199"/>
      <c r="PB36" s="1199"/>
      <c r="PC36" s="1199"/>
      <c r="PD36" s="1199"/>
      <c r="PE36" s="1199"/>
      <c r="PF36" s="1199"/>
      <c r="PG36" s="1199"/>
      <c r="PH36" s="1199"/>
      <c r="PI36" s="1199"/>
      <c r="PJ36" s="1199"/>
      <c r="PK36" s="1199"/>
      <c r="PL36" s="1199"/>
      <c r="PM36" s="1199"/>
      <c r="PN36" s="1199"/>
      <c r="PO36" s="1199"/>
      <c r="PP36" s="1199"/>
      <c r="PQ36" s="1199"/>
      <c r="PR36" s="1199"/>
      <c r="PS36" s="1199"/>
      <c r="PT36" s="1199"/>
      <c r="PU36" s="1199"/>
      <c r="PV36" s="1199"/>
      <c r="PW36" s="1199"/>
      <c r="PX36" s="1199"/>
      <c r="PY36" s="1199"/>
      <c r="PZ36" s="1199"/>
      <c r="QA36" s="1199"/>
      <c r="QB36" s="1199"/>
      <c r="QC36" s="1199"/>
      <c r="QD36" s="1199"/>
      <c r="QE36" s="1199"/>
      <c r="QF36" s="1199"/>
      <c r="QG36" s="1199"/>
      <c r="QH36" s="1199"/>
      <c r="QI36" s="1199"/>
      <c r="QJ36" s="1199"/>
      <c r="QK36" s="1199"/>
      <c r="QL36" s="1199"/>
      <c r="QM36" s="1199"/>
      <c r="QN36" s="1199"/>
      <c r="QO36" s="1199"/>
      <c r="QP36" s="1199"/>
      <c r="QQ36" s="1199"/>
      <c r="QR36" s="1199"/>
      <c r="QS36" s="1199"/>
      <c r="QT36" s="1199"/>
      <c r="QU36" s="1199"/>
      <c r="QV36" s="1199"/>
      <c r="QW36" s="1199"/>
      <c r="QX36" s="1199"/>
      <c r="QY36" s="1199"/>
      <c r="QZ36" s="1199"/>
      <c r="RA36" s="1199"/>
      <c r="RB36" s="1199"/>
      <c r="RC36" s="1199"/>
      <c r="RD36" s="1199"/>
      <c r="RE36" s="1199"/>
      <c r="RF36" s="1199"/>
      <c r="RG36" s="1199"/>
      <c r="RH36" s="1199"/>
      <c r="RI36" s="1199"/>
      <c r="RJ36" s="1199"/>
      <c r="RK36" s="1199"/>
      <c r="RL36" s="1199"/>
      <c r="RM36" s="1199"/>
      <c r="RN36" s="1199"/>
      <c r="RO36" s="1199"/>
      <c r="RP36" s="1199"/>
      <c r="RQ36" s="1199"/>
      <c r="RR36" s="1199"/>
      <c r="RS36" s="1199"/>
      <c r="RT36" s="1199"/>
      <c r="RU36" s="1199"/>
      <c r="RV36" s="1199"/>
      <c r="RW36" s="1199"/>
      <c r="RX36" s="1199"/>
      <c r="RY36" s="1199"/>
      <c r="RZ36" s="1199"/>
      <c r="SA36" s="1199"/>
      <c r="SB36" s="1199"/>
      <c r="SC36" s="1199"/>
      <c r="SD36" s="1199"/>
      <c r="SE36" s="1199"/>
      <c r="SF36" s="1199"/>
      <c r="SG36" s="1199"/>
      <c r="SH36" s="1199"/>
      <c r="SI36" s="1199"/>
      <c r="SJ36" s="1199"/>
      <c r="SK36" s="1199"/>
      <c r="SL36" s="1199"/>
      <c r="SM36" s="1199"/>
      <c r="SN36" s="1199"/>
      <c r="SO36" s="1199"/>
      <c r="SP36" s="1199"/>
      <c r="SQ36" s="1199"/>
      <c r="SR36" s="1199"/>
      <c r="SS36" s="1199"/>
      <c r="ST36" s="1199"/>
      <c r="SU36" s="1199"/>
      <c r="SV36" s="1199"/>
      <c r="SW36" s="1199"/>
      <c r="SX36" s="1199"/>
      <c r="SY36" s="1199"/>
      <c r="SZ36" s="1199"/>
      <c r="TA36" s="1199"/>
      <c r="TB36" s="1199"/>
      <c r="TC36" s="1199"/>
      <c r="TD36" s="1199"/>
      <c r="TE36" s="1199"/>
      <c r="TF36" s="1199"/>
      <c r="TG36" s="1199"/>
      <c r="TH36" s="1199"/>
      <c r="TI36" s="1199"/>
      <c r="TJ36" s="1199"/>
      <c r="TK36" s="1199"/>
      <c r="TL36" s="1199"/>
      <c r="TM36" s="1199"/>
      <c r="TN36" s="1199"/>
      <c r="TO36" s="1199"/>
      <c r="TP36" s="1199"/>
      <c r="TQ36" s="1199"/>
      <c r="TR36" s="1199"/>
      <c r="TS36" s="1199"/>
      <c r="TT36" s="1199"/>
      <c r="TU36" s="1199"/>
      <c r="TV36" s="1199"/>
      <c r="TW36" s="1199"/>
      <c r="TX36" s="1199"/>
      <c r="TY36" s="1199"/>
      <c r="TZ36" s="1199"/>
      <c r="UA36" s="1199"/>
      <c r="UB36" s="1199"/>
      <c r="UC36" s="1199"/>
      <c r="UD36" s="1199"/>
      <c r="UE36" s="1199"/>
      <c r="UF36" s="1199"/>
      <c r="UG36" s="1199"/>
      <c r="UH36" s="1199"/>
      <c r="UI36" s="1199"/>
      <c r="UJ36" s="1199"/>
      <c r="UK36" s="1199"/>
      <c r="UL36" s="1199"/>
      <c r="UM36" s="1199"/>
      <c r="UN36" s="1199"/>
      <c r="UO36" s="1199"/>
      <c r="UP36" s="1199"/>
      <c r="UQ36" s="1199"/>
      <c r="UR36" s="1199"/>
      <c r="US36" s="1199"/>
      <c r="UT36" s="1199"/>
      <c r="UU36" s="1199"/>
      <c r="UV36" s="1199"/>
      <c r="UW36" s="1199"/>
      <c r="UX36" s="1199"/>
      <c r="UY36" s="1199"/>
      <c r="UZ36" s="1199"/>
      <c r="VA36" s="1199"/>
      <c r="VB36" s="1199"/>
      <c r="VC36" s="1199"/>
      <c r="VD36" s="1199"/>
      <c r="VE36" s="1199"/>
      <c r="VF36" s="1199"/>
      <c r="VG36" s="1199"/>
      <c r="VH36" s="1199"/>
      <c r="VI36" s="1199"/>
      <c r="VJ36" s="1199"/>
      <c r="VK36" s="1199"/>
      <c r="VL36" s="1199"/>
      <c r="VM36" s="1199"/>
      <c r="VN36" s="1199"/>
      <c r="VO36" s="1199"/>
      <c r="VP36" s="1199"/>
      <c r="VQ36" s="1199"/>
      <c r="VR36" s="1199"/>
      <c r="VS36" s="1199"/>
      <c r="VT36" s="1199"/>
      <c r="VU36" s="1199"/>
      <c r="VV36" s="1199"/>
      <c r="VW36" s="1199"/>
      <c r="VX36" s="1199"/>
      <c r="VY36" s="1199"/>
      <c r="VZ36" s="1199"/>
      <c r="WA36" s="1199"/>
      <c r="WB36" s="1199"/>
      <c r="WC36" s="1199"/>
      <c r="WD36" s="1199"/>
      <c r="WE36" s="1199"/>
      <c r="WF36" s="1199"/>
      <c r="WG36" s="1199"/>
      <c r="WH36" s="1199"/>
      <c r="WI36" s="1199"/>
      <c r="WJ36" s="1199"/>
      <c r="WK36" s="1199"/>
      <c r="WL36" s="1199"/>
      <c r="WM36" s="1199"/>
      <c r="WN36" s="1199"/>
      <c r="WO36" s="1199"/>
      <c r="WP36" s="1199"/>
      <c r="WQ36" s="1199"/>
      <c r="WR36" s="1199"/>
      <c r="WS36" s="1199"/>
      <c r="WT36" s="1199"/>
      <c r="WU36" s="1199"/>
      <c r="WV36" s="1199"/>
      <c r="WW36" s="1199"/>
      <c r="WX36" s="1199"/>
      <c r="WY36" s="1199"/>
      <c r="WZ36" s="1199"/>
      <c r="XA36" s="1199"/>
      <c r="XB36" s="1199"/>
      <c r="XC36" s="1199"/>
      <c r="XD36" s="1199"/>
      <c r="XE36" s="1199"/>
      <c r="XF36" s="1199"/>
      <c r="XG36" s="1199"/>
      <c r="XH36" s="1199"/>
      <c r="XI36" s="1199"/>
      <c r="XJ36" s="1199"/>
      <c r="XK36" s="1199"/>
      <c r="XL36" s="1199"/>
      <c r="XM36" s="1199"/>
      <c r="XN36" s="1199"/>
      <c r="XO36" s="1199"/>
      <c r="XP36" s="1199"/>
      <c r="XQ36" s="1199"/>
      <c r="XR36" s="1199"/>
      <c r="XS36" s="1199"/>
      <c r="XT36" s="1199"/>
      <c r="XU36" s="1199"/>
      <c r="XV36" s="1199"/>
      <c r="XW36" s="1199"/>
      <c r="XX36" s="1199"/>
      <c r="XY36" s="1199"/>
      <c r="XZ36" s="1199"/>
      <c r="YA36" s="1199"/>
      <c r="YB36" s="1199"/>
      <c r="YC36" s="1199"/>
      <c r="YD36" s="1199"/>
      <c r="YE36" s="1199"/>
      <c r="YF36" s="1199"/>
      <c r="YG36" s="1199"/>
      <c r="YH36" s="1199"/>
      <c r="YI36" s="1199"/>
      <c r="YJ36" s="1199"/>
      <c r="YK36" s="1199"/>
      <c r="YL36" s="1199"/>
      <c r="YM36" s="1199"/>
      <c r="YN36" s="1199"/>
      <c r="YO36" s="1199"/>
      <c r="YP36" s="1199"/>
      <c r="YQ36" s="1199"/>
      <c r="YR36" s="1199"/>
      <c r="YS36" s="1199"/>
      <c r="YT36" s="1199"/>
      <c r="YU36" s="1199"/>
      <c r="YV36" s="1199"/>
      <c r="YW36" s="1199"/>
      <c r="YX36" s="1199"/>
      <c r="YY36" s="1199"/>
      <c r="YZ36" s="1199"/>
      <c r="ZA36" s="1199"/>
      <c r="ZB36" s="1199"/>
      <c r="ZC36" s="1199"/>
      <c r="ZD36" s="1199"/>
      <c r="ZE36" s="1199"/>
      <c r="ZF36" s="1199"/>
      <c r="ZG36" s="1199"/>
      <c r="ZH36" s="1199"/>
      <c r="ZI36" s="1199"/>
      <c r="ZJ36" s="1199"/>
      <c r="ZK36" s="1199"/>
      <c r="ZL36" s="1199"/>
      <c r="ZM36" s="1199"/>
      <c r="ZN36" s="1199"/>
      <c r="ZO36" s="1199"/>
      <c r="ZP36" s="1199"/>
      <c r="ZQ36" s="1199"/>
      <c r="ZR36" s="1199"/>
      <c r="ZS36" s="1199"/>
      <c r="ZT36" s="1199"/>
      <c r="ZU36" s="1199"/>
      <c r="ZV36" s="1199"/>
      <c r="ZW36" s="1199"/>
      <c r="ZX36" s="1199"/>
      <c r="ZY36" s="1199"/>
      <c r="ZZ36" s="1199"/>
      <c r="AAA36" s="1199"/>
      <c r="AAB36" s="1199"/>
      <c r="AAC36" s="1199"/>
      <c r="AAD36" s="1199"/>
      <c r="AAE36" s="1199"/>
      <c r="AAF36" s="1199"/>
      <c r="AAG36" s="1199"/>
      <c r="AAH36" s="1199"/>
      <c r="AAI36" s="1199"/>
      <c r="AAJ36" s="1199"/>
      <c r="AAK36" s="1199"/>
      <c r="AAL36" s="1199"/>
      <c r="AAM36" s="1199"/>
      <c r="AAN36" s="1199"/>
      <c r="AAO36" s="1199"/>
      <c r="AAP36" s="1199"/>
      <c r="AAQ36" s="1199"/>
      <c r="AAR36" s="1199"/>
      <c r="AAS36" s="1199"/>
      <c r="AAT36" s="1199"/>
      <c r="AAU36" s="1199"/>
      <c r="AAV36" s="1199"/>
      <c r="AAW36" s="1199"/>
      <c r="AAX36" s="1199"/>
      <c r="AAY36" s="1199"/>
      <c r="AAZ36" s="1199"/>
      <c r="ABA36" s="1199"/>
      <c r="ABB36" s="1199"/>
      <c r="ABC36" s="1199"/>
      <c r="ABD36" s="1199"/>
      <c r="ABE36" s="1199"/>
      <c r="ABF36" s="1199"/>
      <c r="ABG36" s="1199"/>
      <c r="ABH36" s="1199"/>
      <c r="ABI36" s="1199"/>
      <c r="ABJ36" s="1199"/>
      <c r="ABK36" s="1199"/>
      <c r="ABL36" s="1199"/>
      <c r="ABM36" s="1199"/>
      <c r="ABN36" s="1199"/>
      <c r="ABO36" s="1199"/>
      <c r="ABP36" s="1199"/>
      <c r="ABQ36" s="1199"/>
      <c r="ABR36" s="1199"/>
      <c r="ABS36" s="1199"/>
      <c r="ABT36" s="1199"/>
      <c r="ABU36" s="1199"/>
      <c r="ABV36" s="1199"/>
      <c r="ABW36" s="1199"/>
      <c r="ABX36" s="1199"/>
      <c r="ABY36" s="1199"/>
      <c r="ABZ36" s="1199"/>
      <c r="ACA36" s="1199"/>
      <c r="ACB36" s="1199"/>
      <c r="ACC36" s="1199"/>
      <c r="ACD36" s="1199"/>
      <c r="ACE36" s="1199"/>
      <c r="ACF36" s="1199"/>
      <c r="ACG36" s="1199"/>
      <c r="ACH36" s="1199"/>
      <c r="ACI36" s="1199"/>
      <c r="ACJ36" s="1199"/>
      <c r="ACK36" s="1199"/>
      <c r="ACL36" s="1199"/>
      <c r="ACM36" s="1199"/>
      <c r="ACN36" s="1199"/>
      <c r="ACO36" s="1199"/>
      <c r="ACP36" s="1199"/>
      <c r="ACQ36" s="1199"/>
      <c r="ACR36" s="1199"/>
      <c r="ACS36" s="1199"/>
      <c r="ACT36" s="1199"/>
      <c r="ACU36" s="1199"/>
      <c r="ACV36" s="1199"/>
      <c r="ACW36" s="1199"/>
      <c r="ACX36" s="1199"/>
      <c r="ACY36" s="1199"/>
      <c r="ACZ36" s="1199"/>
      <c r="ADA36" s="1199"/>
      <c r="ADB36" s="1199"/>
      <c r="ADC36" s="1199"/>
      <c r="ADD36" s="1199"/>
      <c r="ADE36" s="1199"/>
      <c r="ADF36" s="1199"/>
      <c r="ADG36" s="1199"/>
      <c r="ADH36" s="1199"/>
      <c r="ADI36" s="1199"/>
      <c r="ADJ36" s="1199"/>
      <c r="ADK36" s="1199"/>
      <c r="ADL36" s="1199"/>
      <c r="ADM36" s="1199"/>
      <c r="ADN36" s="1199"/>
      <c r="ADO36" s="1199"/>
      <c r="ADP36" s="1199"/>
      <c r="ADQ36" s="1199"/>
      <c r="ADR36" s="1199"/>
      <c r="ADS36" s="1199"/>
      <c r="ADT36" s="1199"/>
      <c r="ADU36" s="1199"/>
      <c r="ADV36" s="1199"/>
      <c r="ADW36" s="1199"/>
      <c r="ADX36" s="1199"/>
      <c r="ADY36" s="1199"/>
      <c r="ADZ36" s="1199"/>
      <c r="AEA36" s="1199"/>
      <c r="AEB36" s="1199"/>
      <c r="AEC36" s="1199"/>
      <c r="AED36" s="1199"/>
      <c r="AEE36" s="1199"/>
      <c r="AEF36" s="1199"/>
      <c r="AEG36" s="1199"/>
      <c r="AEH36" s="1199"/>
      <c r="AEI36" s="1199"/>
      <c r="AEJ36" s="1199"/>
      <c r="AEK36" s="1199"/>
      <c r="AEL36" s="1199"/>
      <c r="AEM36" s="1199"/>
      <c r="AEN36" s="1199"/>
      <c r="AEO36" s="1199"/>
      <c r="AEP36" s="1199"/>
      <c r="AEQ36" s="1199"/>
      <c r="AER36" s="1199"/>
      <c r="AES36" s="1199"/>
      <c r="AET36" s="1199"/>
      <c r="AEU36" s="1199"/>
      <c r="AEV36" s="1199"/>
      <c r="AEW36" s="1199"/>
      <c r="AEX36" s="1199"/>
      <c r="AEY36" s="1199"/>
      <c r="AEZ36" s="1199"/>
      <c r="AFA36" s="1199"/>
      <c r="AFB36" s="1199"/>
      <c r="AFC36" s="1199"/>
      <c r="AFD36" s="1199"/>
      <c r="AFE36" s="1199"/>
      <c r="AFF36" s="1199"/>
      <c r="AFG36" s="1199"/>
      <c r="AFH36" s="1199"/>
      <c r="AFI36" s="1199"/>
      <c r="AFJ36" s="1199"/>
      <c r="AFK36" s="1199"/>
      <c r="AFL36" s="1199"/>
      <c r="AFM36" s="1199"/>
      <c r="AFN36" s="1199"/>
      <c r="AFO36" s="1199"/>
      <c r="AFP36" s="1199"/>
      <c r="AFQ36" s="1199"/>
      <c r="AFR36" s="1199"/>
      <c r="AFS36" s="1199"/>
      <c r="AFT36" s="1199"/>
      <c r="AFU36" s="1199"/>
      <c r="AFV36" s="1199"/>
      <c r="AFW36" s="1199"/>
      <c r="AFX36" s="1199"/>
      <c r="AFY36" s="1199"/>
      <c r="AFZ36" s="1199"/>
      <c r="AGA36" s="1199"/>
      <c r="AGB36" s="1199"/>
      <c r="AGC36" s="1199"/>
      <c r="AGD36" s="1199"/>
      <c r="AGE36" s="1199"/>
      <c r="AGF36" s="1199"/>
      <c r="AGG36" s="1199"/>
      <c r="AGH36" s="1199"/>
      <c r="AGI36" s="1199"/>
      <c r="AGJ36" s="1199"/>
      <c r="AGK36" s="1199"/>
      <c r="AGL36" s="1199"/>
      <c r="AGM36" s="1199"/>
      <c r="AGN36" s="1199"/>
      <c r="AGO36" s="1199"/>
      <c r="AGP36" s="1199"/>
      <c r="AGQ36" s="1199"/>
      <c r="AGR36" s="1199"/>
      <c r="AGS36" s="1199"/>
      <c r="AGT36" s="1199"/>
      <c r="AGU36" s="1199"/>
      <c r="AGV36" s="1199"/>
      <c r="AGW36" s="1199"/>
      <c r="AGX36" s="1199"/>
      <c r="AGY36" s="1199"/>
      <c r="AGZ36" s="1199"/>
      <c r="AHA36" s="1199"/>
      <c r="AHB36" s="1199"/>
      <c r="AHC36" s="1199"/>
      <c r="AHD36" s="1199"/>
      <c r="AHE36" s="1199"/>
      <c r="AHF36" s="1199"/>
      <c r="AHG36" s="1199"/>
      <c r="AHH36" s="1199"/>
      <c r="AHI36" s="1199"/>
      <c r="AHJ36" s="1199"/>
      <c r="AHK36" s="1199"/>
      <c r="AHL36" s="1199"/>
      <c r="AHM36" s="1199"/>
      <c r="AHN36" s="1199"/>
      <c r="AHO36" s="1199"/>
      <c r="AHP36" s="1199"/>
      <c r="AHQ36" s="1199"/>
      <c r="AHR36" s="1199"/>
      <c r="AHS36" s="1199"/>
      <c r="AHT36" s="1199"/>
      <c r="AHU36" s="1199"/>
      <c r="AHV36" s="1199"/>
      <c r="AHW36" s="1199"/>
      <c r="AHX36" s="1199"/>
      <c r="AHY36" s="1199"/>
      <c r="AHZ36" s="1199"/>
      <c r="AIA36" s="1199"/>
      <c r="AIB36" s="1199"/>
      <c r="AIC36" s="1199"/>
      <c r="AID36" s="1199"/>
      <c r="AIE36" s="1199"/>
      <c r="AIF36" s="1199"/>
      <c r="AIG36" s="1199"/>
      <c r="AIH36" s="1199"/>
      <c r="AII36" s="1199"/>
      <c r="AIJ36" s="1199"/>
      <c r="AIK36" s="1199"/>
      <c r="AIL36" s="1199"/>
      <c r="AIM36" s="1199"/>
      <c r="AIN36" s="1199"/>
      <c r="AIO36" s="1199"/>
      <c r="AIP36" s="1199"/>
      <c r="AIQ36" s="1199"/>
      <c r="AIR36" s="1199"/>
      <c r="AIS36" s="1199"/>
      <c r="AIT36" s="1199"/>
      <c r="AIU36" s="1199"/>
      <c r="AIV36" s="1199"/>
      <c r="AIW36" s="1199"/>
      <c r="AIX36" s="1199"/>
      <c r="AIY36" s="1199"/>
      <c r="AIZ36" s="1199"/>
      <c r="AJA36" s="1199"/>
      <c r="AJB36" s="1199"/>
      <c r="AJC36" s="1199"/>
      <c r="AJD36" s="1199"/>
      <c r="AJE36" s="1199"/>
      <c r="AJF36" s="1199"/>
      <c r="AJG36" s="1199"/>
      <c r="AJH36" s="1199"/>
      <c r="AJI36" s="1199"/>
      <c r="AJJ36" s="1199"/>
      <c r="AJK36" s="1199"/>
      <c r="AJL36" s="1199"/>
      <c r="AJM36" s="1199"/>
      <c r="AJN36" s="1199"/>
      <c r="AJO36" s="1199"/>
      <c r="AJP36" s="1199"/>
      <c r="AJQ36" s="1199"/>
      <c r="AJR36" s="1199"/>
      <c r="AJS36" s="1199"/>
      <c r="AJT36" s="1199"/>
      <c r="AJU36" s="1199"/>
      <c r="AJV36" s="1199"/>
      <c r="AJW36" s="1199"/>
      <c r="AJX36" s="1199"/>
      <c r="AJY36" s="1199"/>
      <c r="AJZ36" s="1199"/>
      <c r="AKA36" s="1199"/>
      <c r="AKB36" s="1199"/>
      <c r="AKC36" s="1199"/>
      <c r="AKD36" s="1199"/>
      <c r="AKE36" s="1199"/>
      <c r="AKF36" s="1199"/>
      <c r="AKG36" s="1199"/>
      <c r="AKH36" s="1199"/>
      <c r="AKI36" s="1199"/>
      <c r="AKJ36" s="1199"/>
      <c r="AKK36" s="1199"/>
      <c r="AKL36" s="1199"/>
      <c r="AKM36" s="1199"/>
      <c r="AKN36" s="1199"/>
      <c r="AKO36" s="1199"/>
      <c r="AKP36" s="1199"/>
      <c r="AKQ36" s="1199"/>
      <c r="AKR36" s="1199"/>
      <c r="AKS36" s="1199"/>
      <c r="AKT36" s="1199"/>
      <c r="AKU36" s="1199"/>
      <c r="AKV36" s="1199"/>
      <c r="AKW36" s="1199"/>
      <c r="AKX36" s="1199"/>
      <c r="AKY36" s="1199"/>
      <c r="AKZ36" s="1199"/>
      <c r="ALA36" s="1199"/>
      <c r="ALB36" s="1199"/>
      <c r="ALC36" s="1199"/>
      <c r="ALD36" s="1199"/>
      <c r="ALE36" s="1199"/>
      <c r="ALF36" s="1199"/>
      <c r="ALG36" s="1199"/>
      <c r="ALH36" s="1199"/>
      <c r="ALI36" s="1199"/>
      <c r="ALJ36" s="1199"/>
      <c r="ALK36" s="1199"/>
      <c r="ALL36" s="1199"/>
      <c r="ALM36" s="1199"/>
      <c r="ALN36" s="1199"/>
      <c r="ALO36" s="1199"/>
      <c r="ALP36" s="1199"/>
      <c r="ALQ36" s="1199"/>
      <c r="ALR36" s="1199"/>
      <c r="ALS36" s="1199"/>
      <c r="ALT36" s="1199"/>
      <c r="ALU36" s="1199"/>
      <c r="ALV36" s="1199"/>
      <c r="ALW36" s="1199"/>
      <c r="ALX36" s="1199"/>
      <c r="ALY36" s="1199"/>
      <c r="ALZ36" s="1199"/>
      <c r="AMA36" s="1199"/>
      <c r="AMB36" s="1199"/>
      <c r="AMC36" s="1199"/>
      <c r="AMD36" s="1199"/>
      <c r="AME36" s="1199"/>
      <c r="AMF36" s="1199"/>
      <c r="AMG36" s="1199"/>
      <c r="AMH36" s="1199"/>
      <c r="AMI36" s="1199"/>
      <c r="AMJ36" s="1199"/>
      <c r="AMK36" s="1199"/>
    </row>
    <row r="37" spans="1:1026" ht="39.75" customHeight="1" outlineLevel="1" x14ac:dyDescent="0.35">
      <c r="B37" s="749" t="str">
        <f>+'8_MP'!C68</f>
        <v>Producto 6: Servicios a ciudadanos y empresas priorizados, digitalizados y simplificados</v>
      </c>
      <c r="C37" s="795" t="str">
        <f>+'8_MP'!V68</f>
        <v># Servicios</v>
      </c>
      <c r="D37" s="796">
        <v>0</v>
      </c>
      <c r="E37" s="797" t="s">
        <v>843</v>
      </c>
      <c r="F37" s="1201">
        <v>2</v>
      </c>
      <c r="G37" s="797">
        <v>5</v>
      </c>
      <c r="H37" s="797">
        <v>5</v>
      </c>
      <c r="I37" s="1412">
        <v>3</v>
      </c>
      <c r="J37" s="1412">
        <f t="shared" si="1"/>
        <v>15</v>
      </c>
      <c r="K37" s="1696" t="s">
        <v>2015</v>
      </c>
      <c r="L37" s="1696"/>
      <c r="M37" s="1701"/>
      <c r="N37" s="1701"/>
      <c r="AML37" s="1171"/>
    </row>
    <row r="38" spans="1:1026" ht="78" customHeight="1" outlineLevel="1" x14ac:dyDescent="0.35">
      <c r="B38" s="749" t="str">
        <f>+'8_MP'!C77</f>
        <v>Producto 7: Servicios de back office, tanto verticales como compartidos, priorizados, digitalizados y simplificados</v>
      </c>
      <c r="C38" s="795" t="str">
        <f>+'8_MP'!V77</f>
        <v># Servicios</v>
      </c>
      <c r="D38" s="796">
        <v>0</v>
      </c>
      <c r="E38" s="797" t="s">
        <v>843</v>
      </c>
      <c r="F38" s="797">
        <v>2</v>
      </c>
      <c r="G38" s="797">
        <v>2</v>
      </c>
      <c r="H38" s="797">
        <v>2</v>
      </c>
      <c r="I38" s="1412">
        <f>1+1</f>
        <v>2</v>
      </c>
      <c r="J38" s="1412">
        <f t="shared" si="1"/>
        <v>8</v>
      </c>
      <c r="K38" s="1696" t="s">
        <v>2016</v>
      </c>
      <c r="L38" s="1696"/>
      <c r="M38" s="1692" t="s">
        <v>1863</v>
      </c>
      <c r="N38" s="1692"/>
      <c r="AML38" s="1171"/>
    </row>
    <row r="39" spans="1:1026" ht="63" customHeight="1" outlineLevel="1" x14ac:dyDescent="0.35">
      <c r="B39" s="758" t="str">
        <f>+'8_MP'!C126</f>
        <v>Producto 8: Sistema para conexión a pasarela de pago de instituciones públicas, funcionando</v>
      </c>
      <c r="C39" s="1192" t="str">
        <f>+'8_MP'!V126</f>
        <v># Trámites con pago en línea</v>
      </c>
      <c r="D39" s="1193">
        <v>0</v>
      </c>
      <c r="E39" s="1194" t="s">
        <v>843</v>
      </c>
      <c r="F39" s="1194" t="s">
        <v>843</v>
      </c>
      <c r="G39" s="1194" t="s">
        <v>843</v>
      </c>
      <c r="H39" s="1194" t="s">
        <v>843</v>
      </c>
      <c r="I39" s="794">
        <v>30</v>
      </c>
      <c r="J39" s="794">
        <f t="shared" si="1"/>
        <v>30</v>
      </c>
      <c r="K39" s="1725" t="s">
        <v>2017</v>
      </c>
      <c r="L39" s="1725"/>
      <c r="M39" s="1699"/>
      <c r="N39" s="1699"/>
      <c r="AML39" s="1171"/>
    </row>
    <row r="40" spans="1:1026" s="966" customFormat="1" ht="38.25" customHeight="1" outlineLevel="1" x14ac:dyDescent="0.35">
      <c r="A40" s="16"/>
      <c r="B40" s="788" t="s">
        <v>858</v>
      </c>
      <c r="C40" s="971" t="s">
        <v>859</v>
      </c>
      <c r="D40" s="796"/>
      <c r="E40" s="781" t="s">
        <v>843</v>
      </c>
      <c r="F40" s="781" t="s">
        <v>843</v>
      </c>
      <c r="G40" s="797">
        <v>1</v>
      </c>
      <c r="H40" s="781" t="s">
        <v>843</v>
      </c>
      <c r="I40" s="781" t="s">
        <v>843</v>
      </c>
      <c r="J40" s="1412">
        <f t="shared" si="1"/>
        <v>1</v>
      </c>
      <c r="K40" s="1696" t="s">
        <v>2009</v>
      </c>
      <c r="L40" s="1696"/>
      <c r="M40" s="1692"/>
      <c r="N40" s="1692"/>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c r="IN40" s="16"/>
      <c r="IO40" s="16"/>
      <c r="IP40" s="16"/>
      <c r="IQ40" s="16"/>
      <c r="IR40" s="16"/>
      <c r="IS40" s="16"/>
      <c r="IT40" s="16"/>
      <c r="IU40" s="16"/>
      <c r="IV40" s="16"/>
      <c r="IW40" s="16"/>
      <c r="IX40" s="16"/>
      <c r="IY40" s="16"/>
      <c r="IZ40" s="16"/>
      <c r="JA40" s="16"/>
      <c r="JB40" s="16"/>
      <c r="JC40" s="16"/>
      <c r="JD40" s="16"/>
      <c r="JE40" s="16"/>
      <c r="JF40" s="16"/>
      <c r="JG40" s="16"/>
      <c r="JH40" s="16"/>
      <c r="JI40" s="16"/>
      <c r="JJ40" s="16"/>
      <c r="JK40" s="16"/>
      <c r="JL40" s="16"/>
      <c r="JM40" s="16"/>
      <c r="JN40" s="16"/>
      <c r="JO40" s="16"/>
      <c r="JP40" s="16"/>
      <c r="JQ40" s="16"/>
      <c r="JR40" s="16"/>
      <c r="JS40" s="16"/>
      <c r="JT40" s="16"/>
      <c r="JU40" s="16"/>
      <c r="JV40" s="16"/>
      <c r="JW40" s="16"/>
      <c r="JX40" s="16"/>
      <c r="JY40" s="16"/>
      <c r="JZ40" s="16"/>
      <c r="KA40" s="16"/>
      <c r="KB40" s="16"/>
      <c r="KC40" s="16"/>
      <c r="KD40" s="16"/>
      <c r="KE40" s="16"/>
      <c r="KF40" s="16"/>
      <c r="KG40" s="16"/>
      <c r="KH40" s="16"/>
      <c r="KI40" s="16"/>
      <c r="KJ40" s="16"/>
      <c r="KK40" s="16"/>
      <c r="KL40" s="16"/>
      <c r="KM40" s="16"/>
      <c r="KN40" s="16"/>
      <c r="KO40" s="16"/>
      <c r="KP40" s="16"/>
      <c r="KQ40" s="16"/>
      <c r="KR40" s="16"/>
      <c r="KS40" s="16"/>
      <c r="KT40" s="16"/>
      <c r="KU40" s="16"/>
      <c r="KV40" s="16"/>
      <c r="KW40" s="16"/>
      <c r="KX40" s="16"/>
      <c r="KY40" s="16"/>
      <c r="KZ40" s="16"/>
      <c r="LA40" s="16"/>
      <c r="LB40" s="16"/>
      <c r="LC40" s="16"/>
      <c r="LD40" s="16"/>
      <c r="LE40" s="16"/>
      <c r="LF40" s="16"/>
      <c r="LG40" s="16"/>
      <c r="LH40" s="16"/>
      <c r="LI40" s="16"/>
      <c r="LJ40" s="16"/>
      <c r="LK40" s="16"/>
      <c r="LL40" s="16"/>
      <c r="LM40" s="16"/>
      <c r="LN40" s="16"/>
      <c r="LO40" s="16"/>
      <c r="LP40" s="16"/>
      <c r="LQ40" s="16"/>
      <c r="LR40" s="16"/>
      <c r="LS40" s="16"/>
      <c r="LT40" s="16"/>
      <c r="LU40" s="16"/>
      <c r="LV40" s="16"/>
      <c r="LW40" s="16"/>
      <c r="LX40" s="16"/>
      <c r="LY40" s="16"/>
      <c r="LZ40" s="16"/>
      <c r="MA40" s="16"/>
      <c r="MB40" s="16"/>
      <c r="MC40" s="16"/>
      <c r="MD40" s="16"/>
      <c r="ME40" s="16"/>
      <c r="MF40" s="16"/>
      <c r="MG40" s="16"/>
      <c r="MH40" s="16"/>
      <c r="MI40" s="16"/>
      <c r="MJ40" s="16"/>
      <c r="MK40" s="16"/>
      <c r="ML40" s="16"/>
      <c r="MM40" s="16"/>
      <c r="MN40" s="16"/>
      <c r="MO40" s="16"/>
      <c r="MP40" s="16"/>
      <c r="MQ40" s="16"/>
      <c r="MR40" s="16"/>
      <c r="MS40" s="16"/>
      <c r="MT40" s="16"/>
      <c r="MU40" s="16"/>
      <c r="MV40" s="16"/>
      <c r="MW40" s="16"/>
      <c r="MX40" s="16"/>
      <c r="MY40" s="16"/>
      <c r="MZ40" s="16"/>
      <c r="NA40" s="16"/>
      <c r="NB40" s="16"/>
      <c r="NC40" s="16"/>
      <c r="ND40" s="16"/>
      <c r="NE40" s="16"/>
      <c r="NF40" s="16"/>
      <c r="NG40" s="16"/>
      <c r="NH40" s="16"/>
      <c r="NI40" s="16"/>
      <c r="NJ40" s="16"/>
      <c r="NK40" s="16"/>
      <c r="NL40" s="16"/>
      <c r="NM40" s="16"/>
      <c r="NN40" s="16"/>
      <c r="NO40" s="16"/>
      <c r="NP40" s="16"/>
      <c r="NQ40" s="16"/>
      <c r="NR40" s="16"/>
      <c r="NS40" s="16"/>
      <c r="NT40" s="16"/>
      <c r="NU40" s="16"/>
      <c r="NV40" s="16"/>
      <c r="NW40" s="16"/>
      <c r="NX40" s="16"/>
      <c r="NY40" s="16"/>
      <c r="NZ40" s="16"/>
      <c r="OA40" s="16"/>
      <c r="OB40" s="16"/>
      <c r="OC40" s="16"/>
      <c r="OD40" s="16"/>
      <c r="OE40" s="16"/>
      <c r="OF40" s="16"/>
      <c r="OG40" s="16"/>
      <c r="OH40" s="16"/>
      <c r="OI40" s="16"/>
      <c r="OJ40" s="16"/>
      <c r="OK40" s="16"/>
      <c r="OL40" s="16"/>
      <c r="OM40" s="16"/>
      <c r="ON40" s="16"/>
      <c r="OO40" s="16"/>
      <c r="OP40" s="16"/>
      <c r="OQ40" s="16"/>
      <c r="OR40" s="16"/>
      <c r="OS40" s="16"/>
      <c r="OT40" s="16"/>
      <c r="OU40" s="16"/>
      <c r="OV40" s="16"/>
      <c r="OW40" s="16"/>
      <c r="OX40" s="16"/>
      <c r="OY40" s="16"/>
      <c r="OZ40" s="16"/>
      <c r="PA40" s="16"/>
      <c r="PB40" s="16"/>
      <c r="PC40" s="16"/>
      <c r="PD40" s="16"/>
      <c r="PE40" s="16"/>
      <c r="PF40" s="16"/>
      <c r="PG40" s="16"/>
      <c r="PH40" s="16"/>
      <c r="PI40" s="16"/>
      <c r="PJ40" s="16"/>
      <c r="PK40" s="16"/>
      <c r="PL40" s="16"/>
      <c r="PM40" s="16"/>
      <c r="PN40" s="16"/>
      <c r="PO40" s="16"/>
      <c r="PP40" s="16"/>
      <c r="PQ40" s="16"/>
      <c r="PR40" s="16"/>
      <c r="PS40" s="16"/>
      <c r="PT40" s="16"/>
      <c r="PU40" s="16"/>
      <c r="PV40" s="16"/>
      <c r="PW40" s="16"/>
      <c r="PX40" s="16"/>
      <c r="PY40" s="16"/>
      <c r="PZ40" s="16"/>
      <c r="QA40" s="16"/>
      <c r="QB40" s="16"/>
      <c r="QC40" s="16"/>
      <c r="QD40" s="16"/>
      <c r="QE40" s="16"/>
      <c r="QF40" s="16"/>
      <c r="QG40" s="16"/>
      <c r="QH40" s="16"/>
      <c r="QI40" s="16"/>
      <c r="QJ40" s="16"/>
      <c r="QK40" s="16"/>
      <c r="QL40" s="16"/>
      <c r="QM40" s="16"/>
      <c r="QN40" s="16"/>
      <c r="QO40" s="16"/>
      <c r="QP40" s="16"/>
      <c r="QQ40" s="16"/>
      <c r="QR40" s="16"/>
      <c r="QS40" s="16"/>
      <c r="QT40" s="16"/>
      <c r="QU40" s="16"/>
      <c r="QV40" s="16"/>
      <c r="QW40" s="16"/>
      <c r="QX40" s="16"/>
      <c r="QY40" s="16"/>
      <c r="QZ40" s="16"/>
      <c r="RA40" s="16"/>
      <c r="RB40" s="16"/>
      <c r="RC40" s="16"/>
      <c r="RD40" s="16"/>
      <c r="RE40" s="16"/>
      <c r="RF40" s="16"/>
      <c r="RG40" s="16"/>
      <c r="RH40" s="16"/>
      <c r="RI40" s="16"/>
      <c r="RJ40" s="16"/>
      <c r="RK40" s="16"/>
      <c r="RL40" s="16"/>
      <c r="RM40" s="16"/>
      <c r="RN40" s="16"/>
      <c r="RO40" s="16"/>
      <c r="RP40" s="16"/>
      <c r="RQ40" s="16"/>
      <c r="RR40" s="16"/>
      <c r="RS40" s="16"/>
      <c r="RT40" s="16"/>
      <c r="RU40" s="16"/>
      <c r="RV40" s="16"/>
      <c r="RW40" s="16"/>
      <c r="RX40" s="16"/>
      <c r="RY40" s="16"/>
      <c r="RZ40" s="16"/>
      <c r="SA40" s="16"/>
      <c r="SB40" s="16"/>
      <c r="SC40" s="16"/>
      <c r="SD40" s="16"/>
      <c r="SE40" s="16"/>
      <c r="SF40" s="16"/>
      <c r="SG40" s="16"/>
      <c r="SH40" s="16"/>
      <c r="SI40" s="16"/>
      <c r="SJ40" s="16"/>
      <c r="SK40" s="16"/>
      <c r="SL40" s="16"/>
      <c r="SM40" s="16"/>
      <c r="SN40" s="16"/>
      <c r="SO40" s="16"/>
      <c r="SP40" s="16"/>
      <c r="SQ40" s="16"/>
      <c r="SR40" s="16"/>
      <c r="SS40" s="16"/>
      <c r="ST40" s="16"/>
      <c r="SU40" s="16"/>
      <c r="SV40" s="16"/>
      <c r="SW40" s="16"/>
      <c r="SX40" s="16"/>
      <c r="SY40" s="16"/>
      <c r="SZ40" s="16"/>
      <c r="TA40" s="16"/>
      <c r="TB40" s="16"/>
      <c r="TC40" s="16"/>
      <c r="TD40" s="16"/>
      <c r="TE40" s="16"/>
      <c r="TF40" s="16"/>
      <c r="TG40" s="16"/>
      <c r="TH40" s="16"/>
      <c r="TI40" s="16"/>
      <c r="TJ40" s="16"/>
      <c r="TK40" s="16"/>
      <c r="TL40" s="16"/>
      <c r="TM40" s="16"/>
      <c r="TN40" s="16"/>
      <c r="TO40" s="16"/>
      <c r="TP40" s="16"/>
      <c r="TQ40" s="16"/>
      <c r="TR40" s="16"/>
      <c r="TS40" s="16"/>
      <c r="TT40" s="16"/>
      <c r="TU40" s="16"/>
      <c r="TV40" s="16"/>
      <c r="TW40" s="16"/>
      <c r="TX40" s="16"/>
      <c r="TY40" s="16"/>
      <c r="TZ40" s="16"/>
      <c r="UA40" s="16"/>
      <c r="UB40" s="16"/>
      <c r="UC40" s="16"/>
      <c r="UD40" s="16"/>
      <c r="UE40" s="16"/>
      <c r="UF40" s="16"/>
      <c r="UG40" s="16"/>
      <c r="UH40" s="16"/>
      <c r="UI40" s="16"/>
      <c r="UJ40" s="16"/>
      <c r="UK40" s="16"/>
      <c r="UL40" s="16"/>
      <c r="UM40" s="16"/>
      <c r="UN40" s="16"/>
      <c r="UO40" s="16"/>
      <c r="UP40" s="16"/>
      <c r="UQ40" s="16"/>
      <c r="UR40" s="16"/>
      <c r="US40" s="16"/>
      <c r="UT40" s="16"/>
      <c r="UU40" s="16"/>
      <c r="UV40" s="16"/>
      <c r="UW40" s="16"/>
      <c r="UX40" s="16"/>
      <c r="UY40" s="16"/>
      <c r="UZ40" s="16"/>
      <c r="VA40" s="16"/>
      <c r="VB40" s="16"/>
      <c r="VC40" s="16"/>
      <c r="VD40" s="16"/>
      <c r="VE40" s="16"/>
      <c r="VF40" s="16"/>
      <c r="VG40" s="16"/>
      <c r="VH40" s="16"/>
      <c r="VI40" s="16"/>
      <c r="VJ40" s="16"/>
      <c r="VK40" s="16"/>
      <c r="VL40" s="16"/>
      <c r="VM40" s="16"/>
      <c r="VN40" s="16"/>
      <c r="VO40" s="16"/>
      <c r="VP40" s="16"/>
      <c r="VQ40" s="16"/>
      <c r="VR40" s="16"/>
      <c r="VS40" s="16"/>
      <c r="VT40" s="16"/>
      <c r="VU40" s="16"/>
      <c r="VV40" s="16"/>
      <c r="VW40" s="16"/>
      <c r="VX40" s="16"/>
      <c r="VY40" s="16"/>
      <c r="VZ40" s="16"/>
      <c r="WA40" s="16"/>
      <c r="WB40" s="16"/>
      <c r="WC40" s="16"/>
      <c r="WD40" s="16"/>
      <c r="WE40" s="16"/>
      <c r="WF40" s="16"/>
      <c r="WG40" s="16"/>
      <c r="WH40" s="16"/>
      <c r="WI40" s="16"/>
      <c r="WJ40" s="16"/>
      <c r="WK40" s="16"/>
      <c r="WL40" s="16"/>
      <c r="WM40" s="16"/>
      <c r="WN40" s="16"/>
      <c r="WO40" s="16"/>
      <c r="WP40" s="16"/>
      <c r="WQ40" s="16"/>
      <c r="WR40" s="16"/>
      <c r="WS40" s="16"/>
      <c r="WT40" s="16"/>
      <c r="WU40" s="16"/>
      <c r="WV40" s="16"/>
      <c r="WW40" s="16"/>
      <c r="WX40" s="16"/>
      <c r="WY40" s="16"/>
      <c r="WZ40" s="16"/>
      <c r="XA40" s="16"/>
      <c r="XB40" s="16"/>
      <c r="XC40" s="16"/>
      <c r="XD40" s="16"/>
      <c r="XE40" s="16"/>
      <c r="XF40" s="16"/>
      <c r="XG40" s="16"/>
      <c r="XH40" s="16"/>
      <c r="XI40" s="16"/>
      <c r="XJ40" s="16"/>
      <c r="XK40" s="16"/>
      <c r="XL40" s="16"/>
      <c r="XM40" s="16"/>
      <c r="XN40" s="16"/>
      <c r="XO40" s="16"/>
      <c r="XP40" s="16"/>
      <c r="XQ40" s="16"/>
      <c r="XR40" s="16"/>
      <c r="XS40" s="16"/>
      <c r="XT40" s="16"/>
      <c r="XU40" s="16"/>
      <c r="XV40" s="16"/>
      <c r="XW40" s="16"/>
      <c r="XX40" s="16"/>
      <c r="XY40" s="16"/>
      <c r="XZ40" s="16"/>
      <c r="YA40" s="16"/>
      <c r="YB40" s="16"/>
      <c r="YC40" s="16"/>
      <c r="YD40" s="16"/>
      <c r="YE40" s="16"/>
      <c r="YF40" s="16"/>
      <c r="YG40" s="16"/>
      <c r="YH40" s="16"/>
      <c r="YI40" s="16"/>
      <c r="YJ40" s="16"/>
      <c r="YK40" s="16"/>
      <c r="YL40" s="16"/>
      <c r="YM40" s="16"/>
      <c r="YN40" s="16"/>
      <c r="YO40" s="16"/>
      <c r="YP40" s="16"/>
      <c r="YQ40" s="16"/>
      <c r="YR40" s="16"/>
      <c r="YS40" s="16"/>
      <c r="YT40" s="16"/>
      <c r="YU40" s="16"/>
      <c r="YV40" s="16"/>
      <c r="YW40" s="16"/>
      <c r="YX40" s="16"/>
      <c r="YY40" s="16"/>
      <c r="YZ40" s="16"/>
      <c r="ZA40" s="16"/>
      <c r="ZB40" s="16"/>
      <c r="ZC40" s="16"/>
      <c r="ZD40" s="16"/>
      <c r="ZE40" s="16"/>
      <c r="ZF40" s="16"/>
      <c r="ZG40" s="16"/>
      <c r="ZH40" s="16"/>
      <c r="ZI40" s="16"/>
      <c r="ZJ40" s="16"/>
      <c r="ZK40" s="16"/>
      <c r="ZL40" s="16"/>
      <c r="ZM40" s="16"/>
      <c r="ZN40" s="16"/>
      <c r="ZO40" s="16"/>
      <c r="ZP40" s="16"/>
      <c r="ZQ40" s="16"/>
      <c r="ZR40" s="16"/>
      <c r="ZS40" s="16"/>
      <c r="ZT40" s="16"/>
      <c r="ZU40" s="16"/>
      <c r="ZV40" s="16"/>
      <c r="ZW40" s="16"/>
      <c r="ZX40" s="16"/>
      <c r="ZY40" s="16"/>
      <c r="ZZ40" s="16"/>
      <c r="AAA40" s="16"/>
      <c r="AAB40" s="16"/>
      <c r="AAC40" s="16"/>
      <c r="AAD40" s="16"/>
      <c r="AAE40" s="16"/>
      <c r="AAF40" s="16"/>
      <c r="AAG40" s="16"/>
      <c r="AAH40" s="16"/>
      <c r="AAI40" s="16"/>
      <c r="AAJ40" s="16"/>
      <c r="AAK40" s="16"/>
      <c r="AAL40" s="16"/>
      <c r="AAM40" s="16"/>
      <c r="AAN40" s="16"/>
      <c r="AAO40" s="16"/>
      <c r="AAP40" s="16"/>
      <c r="AAQ40" s="16"/>
      <c r="AAR40" s="16"/>
      <c r="AAS40" s="16"/>
      <c r="AAT40" s="16"/>
      <c r="AAU40" s="16"/>
      <c r="AAV40" s="16"/>
      <c r="AAW40" s="16"/>
      <c r="AAX40" s="16"/>
      <c r="AAY40" s="16"/>
      <c r="AAZ40" s="16"/>
      <c r="ABA40" s="16"/>
      <c r="ABB40" s="16"/>
      <c r="ABC40" s="16"/>
      <c r="ABD40" s="16"/>
      <c r="ABE40" s="16"/>
      <c r="ABF40" s="16"/>
      <c r="ABG40" s="16"/>
      <c r="ABH40" s="16"/>
      <c r="ABI40" s="16"/>
      <c r="ABJ40" s="16"/>
      <c r="ABK40" s="16"/>
      <c r="ABL40" s="16"/>
      <c r="ABM40" s="16"/>
      <c r="ABN40" s="16"/>
      <c r="ABO40" s="16"/>
      <c r="ABP40" s="16"/>
      <c r="ABQ40" s="16"/>
      <c r="ABR40" s="16"/>
      <c r="ABS40" s="16"/>
      <c r="ABT40" s="16"/>
      <c r="ABU40" s="16"/>
      <c r="ABV40" s="16"/>
      <c r="ABW40" s="16"/>
      <c r="ABX40" s="16"/>
      <c r="ABY40" s="16"/>
      <c r="ABZ40" s="16"/>
      <c r="ACA40" s="16"/>
      <c r="ACB40" s="16"/>
      <c r="ACC40" s="16"/>
      <c r="ACD40" s="16"/>
      <c r="ACE40" s="16"/>
      <c r="ACF40" s="16"/>
      <c r="ACG40" s="16"/>
      <c r="ACH40" s="16"/>
      <c r="ACI40" s="16"/>
      <c r="ACJ40" s="16"/>
      <c r="ACK40" s="16"/>
      <c r="ACL40" s="16"/>
      <c r="ACM40" s="16"/>
      <c r="ACN40" s="16"/>
      <c r="ACO40" s="16"/>
      <c r="ACP40" s="16"/>
      <c r="ACQ40" s="16"/>
      <c r="ACR40" s="16"/>
      <c r="ACS40" s="16"/>
      <c r="ACT40" s="16"/>
      <c r="ACU40" s="16"/>
      <c r="ACV40" s="16"/>
      <c r="ACW40" s="16"/>
      <c r="ACX40" s="16"/>
      <c r="ACY40" s="16"/>
      <c r="ACZ40" s="16"/>
      <c r="ADA40" s="16"/>
      <c r="ADB40" s="16"/>
      <c r="ADC40" s="16"/>
      <c r="ADD40" s="16"/>
      <c r="ADE40" s="16"/>
      <c r="ADF40" s="16"/>
      <c r="ADG40" s="16"/>
      <c r="ADH40" s="16"/>
      <c r="ADI40" s="16"/>
      <c r="ADJ40" s="16"/>
      <c r="ADK40" s="16"/>
      <c r="ADL40" s="16"/>
      <c r="ADM40" s="16"/>
      <c r="ADN40" s="16"/>
      <c r="ADO40" s="16"/>
      <c r="ADP40" s="16"/>
      <c r="ADQ40" s="16"/>
      <c r="ADR40" s="16"/>
      <c r="ADS40" s="16"/>
      <c r="ADT40" s="16"/>
      <c r="ADU40" s="16"/>
      <c r="ADV40" s="16"/>
      <c r="ADW40" s="16"/>
      <c r="ADX40" s="16"/>
      <c r="ADY40" s="16"/>
      <c r="ADZ40" s="16"/>
      <c r="AEA40" s="16"/>
      <c r="AEB40" s="16"/>
      <c r="AEC40" s="16"/>
      <c r="AED40" s="16"/>
      <c r="AEE40" s="16"/>
      <c r="AEF40" s="16"/>
      <c r="AEG40" s="16"/>
      <c r="AEH40" s="16"/>
      <c r="AEI40" s="16"/>
      <c r="AEJ40" s="16"/>
      <c r="AEK40" s="16"/>
      <c r="AEL40" s="16"/>
      <c r="AEM40" s="16"/>
      <c r="AEN40" s="16"/>
      <c r="AEO40" s="16"/>
      <c r="AEP40" s="16"/>
      <c r="AEQ40" s="16"/>
      <c r="AER40" s="16"/>
      <c r="AES40" s="16"/>
      <c r="AET40" s="16"/>
      <c r="AEU40" s="16"/>
      <c r="AEV40" s="16"/>
      <c r="AEW40" s="16"/>
      <c r="AEX40" s="16"/>
      <c r="AEY40" s="16"/>
      <c r="AEZ40" s="16"/>
      <c r="AFA40" s="16"/>
      <c r="AFB40" s="16"/>
      <c r="AFC40" s="16"/>
      <c r="AFD40" s="16"/>
      <c r="AFE40" s="16"/>
      <c r="AFF40" s="16"/>
      <c r="AFG40" s="16"/>
      <c r="AFH40" s="16"/>
      <c r="AFI40" s="16"/>
      <c r="AFJ40" s="16"/>
      <c r="AFK40" s="16"/>
      <c r="AFL40" s="16"/>
      <c r="AFM40" s="16"/>
      <c r="AFN40" s="16"/>
      <c r="AFO40" s="16"/>
      <c r="AFP40" s="16"/>
      <c r="AFQ40" s="16"/>
      <c r="AFR40" s="16"/>
      <c r="AFS40" s="16"/>
      <c r="AFT40" s="16"/>
      <c r="AFU40" s="16"/>
      <c r="AFV40" s="16"/>
      <c r="AFW40" s="16"/>
      <c r="AFX40" s="16"/>
      <c r="AFY40" s="16"/>
      <c r="AFZ40" s="16"/>
      <c r="AGA40" s="16"/>
      <c r="AGB40" s="16"/>
      <c r="AGC40" s="16"/>
      <c r="AGD40" s="16"/>
      <c r="AGE40" s="16"/>
      <c r="AGF40" s="16"/>
      <c r="AGG40" s="16"/>
      <c r="AGH40" s="16"/>
      <c r="AGI40" s="16"/>
      <c r="AGJ40" s="16"/>
      <c r="AGK40" s="16"/>
      <c r="AGL40" s="16"/>
      <c r="AGM40" s="16"/>
      <c r="AGN40" s="16"/>
      <c r="AGO40" s="16"/>
      <c r="AGP40" s="16"/>
      <c r="AGQ40" s="16"/>
      <c r="AGR40" s="16"/>
      <c r="AGS40" s="16"/>
      <c r="AGT40" s="16"/>
      <c r="AGU40" s="16"/>
      <c r="AGV40" s="16"/>
      <c r="AGW40" s="16"/>
      <c r="AGX40" s="16"/>
      <c r="AGY40" s="16"/>
      <c r="AGZ40" s="16"/>
      <c r="AHA40" s="16"/>
      <c r="AHB40" s="16"/>
      <c r="AHC40" s="16"/>
      <c r="AHD40" s="16"/>
      <c r="AHE40" s="16"/>
      <c r="AHF40" s="16"/>
      <c r="AHG40" s="16"/>
      <c r="AHH40" s="16"/>
      <c r="AHI40" s="16"/>
      <c r="AHJ40" s="16"/>
      <c r="AHK40" s="16"/>
      <c r="AHL40" s="16"/>
      <c r="AHM40" s="16"/>
      <c r="AHN40" s="16"/>
      <c r="AHO40" s="16"/>
      <c r="AHP40" s="16"/>
      <c r="AHQ40" s="16"/>
      <c r="AHR40" s="16"/>
      <c r="AHS40" s="16"/>
      <c r="AHT40" s="16"/>
      <c r="AHU40" s="16"/>
      <c r="AHV40" s="16"/>
      <c r="AHW40" s="16"/>
      <c r="AHX40" s="16"/>
      <c r="AHY40" s="16"/>
      <c r="AHZ40" s="16"/>
      <c r="AIA40" s="16"/>
      <c r="AIB40" s="16"/>
      <c r="AIC40" s="16"/>
      <c r="AID40" s="16"/>
      <c r="AIE40" s="16"/>
      <c r="AIF40" s="16"/>
      <c r="AIG40" s="16"/>
      <c r="AIH40" s="16"/>
      <c r="AII40" s="16"/>
      <c r="AIJ40" s="16"/>
      <c r="AIK40" s="16"/>
      <c r="AIL40" s="16"/>
      <c r="AIM40" s="16"/>
      <c r="AIN40" s="16"/>
      <c r="AIO40" s="16"/>
      <c r="AIP40" s="16"/>
      <c r="AIQ40" s="16"/>
      <c r="AIR40" s="16"/>
      <c r="AIS40" s="16"/>
      <c r="AIT40" s="16"/>
      <c r="AIU40" s="16"/>
      <c r="AIV40" s="16"/>
      <c r="AIW40" s="16"/>
      <c r="AIX40" s="16"/>
      <c r="AIY40" s="16"/>
      <c r="AIZ40" s="16"/>
      <c r="AJA40" s="16"/>
      <c r="AJB40" s="16"/>
      <c r="AJC40" s="16"/>
      <c r="AJD40" s="16"/>
      <c r="AJE40" s="16"/>
      <c r="AJF40" s="16"/>
      <c r="AJG40" s="16"/>
      <c r="AJH40" s="16"/>
      <c r="AJI40" s="16"/>
      <c r="AJJ40" s="16"/>
      <c r="AJK40" s="16"/>
      <c r="AJL40" s="16"/>
      <c r="AJM40" s="16"/>
      <c r="AJN40" s="16"/>
      <c r="AJO40" s="16"/>
      <c r="AJP40" s="16"/>
      <c r="AJQ40" s="16"/>
      <c r="AJR40" s="16"/>
      <c r="AJS40" s="16"/>
      <c r="AJT40" s="16"/>
      <c r="AJU40" s="16"/>
      <c r="AJV40" s="16"/>
      <c r="AJW40" s="16"/>
      <c r="AJX40" s="16"/>
      <c r="AJY40" s="16"/>
      <c r="AJZ40" s="16"/>
      <c r="AKA40" s="16"/>
      <c r="AKB40" s="16"/>
      <c r="AKC40" s="16"/>
      <c r="AKD40" s="16"/>
      <c r="AKE40" s="16"/>
      <c r="AKF40" s="16"/>
      <c r="AKG40" s="16"/>
      <c r="AKH40" s="16"/>
      <c r="AKI40" s="16"/>
      <c r="AKJ40" s="16"/>
      <c r="AKK40" s="16"/>
      <c r="AKL40" s="16"/>
      <c r="AKM40" s="16"/>
      <c r="AKN40" s="16"/>
      <c r="AKO40" s="16"/>
      <c r="AKP40" s="16"/>
      <c r="AKQ40" s="16"/>
      <c r="AKR40" s="16"/>
      <c r="AKS40" s="16"/>
      <c r="AKT40" s="16"/>
      <c r="AKU40" s="16"/>
      <c r="AKV40" s="16"/>
      <c r="AKW40" s="16"/>
      <c r="AKX40" s="16"/>
      <c r="AKY40" s="16"/>
      <c r="AKZ40" s="16"/>
      <c r="ALA40" s="16"/>
      <c r="ALB40" s="16"/>
      <c r="ALC40" s="16"/>
      <c r="ALD40" s="16"/>
      <c r="ALE40" s="16"/>
      <c r="ALF40" s="16"/>
      <c r="ALG40" s="16"/>
      <c r="ALH40" s="16"/>
      <c r="ALI40" s="16"/>
      <c r="ALJ40" s="16"/>
      <c r="ALK40" s="16"/>
      <c r="ALL40" s="16"/>
      <c r="ALM40" s="16"/>
      <c r="ALN40" s="16"/>
      <c r="ALO40" s="16"/>
      <c r="ALP40" s="16"/>
      <c r="ALQ40" s="16"/>
      <c r="ALR40" s="16"/>
      <c r="ALS40" s="16"/>
      <c r="ALT40" s="16"/>
      <c r="ALU40" s="16"/>
      <c r="ALV40" s="16"/>
      <c r="ALW40" s="16"/>
      <c r="ALX40" s="16"/>
      <c r="ALY40" s="16"/>
      <c r="ALZ40" s="16"/>
      <c r="AMA40" s="16"/>
      <c r="AMB40" s="16"/>
      <c r="AMC40" s="16"/>
      <c r="AMD40" s="16"/>
      <c r="AME40" s="16"/>
      <c r="AMF40" s="16"/>
      <c r="AMG40" s="16"/>
      <c r="AMH40" s="16"/>
      <c r="AMI40" s="16"/>
      <c r="AMJ40" s="16"/>
      <c r="AMK40" s="16"/>
      <c r="AML40" s="1171"/>
    </row>
    <row r="41" spans="1:1026" s="966" customFormat="1" ht="32.25" customHeight="1" outlineLevel="1" x14ac:dyDescent="0.35">
      <c r="A41" s="16"/>
      <c r="B41" s="788" t="s">
        <v>860</v>
      </c>
      <c r="C41" s="971" t="s">
        <v>861</v>
      </c>
      <c r="D41" s="796">
        <v>0</v>
      </c>
      <c r="E41" s="781" t="s">
        <v>843</v>
      </c>
      <c r="F41" s="781" t="s">
        <v>843</v>
      </c>
      <c r="G41" s="797">
        <v>10</v>
      </c>
      <c r="H41" s="797">
        <v>10</v>
      </c>
      <c r="I41" s="1412">
        <v>10</v>
      </c>
      <c r="J41" s="1412">
        <f t="shared" si="1"/>
        <v>30</v>
      </c>
      <c r="K41" s="1696" t="s">
        <v>2018</v>
      </c>
      <c r="L41" s="1696"/>
      <c r="M41" s="1692"/>
      <c r="N41" s="1692"/>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c r="IN41" s="16"/>
      <c r="IO41" s="16"/>
      <c r="IP41" s="16"/>
      <c r="IQ41" s="16"/>
      <c r="IR41" s="16"/>
      <c r="IS41" s="16"/>
      <c r="IT41" s="16"/>
      <c r="IU41" s="16"/>
      <c r="IV41" s="16"/>
      <c r="IW41" s="16"/>
      <c r="IX41" s="16"/>
      <c r="IY41" s="16"/>
      <c r="IZ41" s="16"/>
      <c r="JA41" s="16"/>
      <c r="JB41" s="16"/>
      <c r="JC41" s="16"/>
      <c r="JD41" s="16"/>
      <c r="JE41" s="16"/>
      <c r="JF41" s="16"/>
      <c r="JG41" s="16"/>
      <c r="JH41" s="16"/>
      <c r="JI41" s="16"/>
      <c r="JJ41" s="16"/>
      <c r="JK41" s="16"/>
      <c r="JL41" s="16"/>
      <c r="JM41" s="16"/>
      <c r="JN41" s="16"/>
      <c r="JO41" s="16"/>
      <c r="JP41" s="16"/>
      <c r="JQ41" s="16"/>
      <c r="JR41" s="16"/>
      <c r="JS41" s="16"/>
      <c r="JT41" s="16"/>
      <c r="JU41" s="16"/>
      <c r="JV41" s="16"/>
      <c r="JW41" s="16"/>
      <c r="JX41" s="16"/>
      <c r="JY41" s="16"/>
      <c r="JZ41" s="16"/>
      <c r="KA41" s="16"/>
      <c r="KB41" s="16"/>
      <c r="KC41" s="16"/>
      <c r="KD41" s="16"/>
      <c r="KE41" s="16"/>
      <c r="KF41" s="16"/>
      <c r="KG41" s="16"/>
      <c r="KH41" s="16"/>
      <c r="KI41" s="16"/>
      <c r="KJ41" s="16"/>
      <c r="KK41" s="16"/>
      <c r="KL41" s="16"/>
      <c r="KM41" s="16"/>
      <c r="KN41" s="16"/>
      <c r="KO41" s="16"/>
      <c r="KP41" s="16"/>
      <c r="KQ41" s="16"/>
      <c r="KR41" s="16"/>
      <c r="KS41" s="16"/>
      <c r="KT41" s="16"/>
      <c r="KU41" s="16"/>
      <c r="KV41" s="16"/>
      <c r="KW41" s="16"/>
      <c r="KX41" s="16"/>
      <c r="KY41" s="16"/>
      <c r="KZ41" s="16"/>
      <c r="LA41" s="16"/>
      <c r="LB41" s="16"/>
      <c r="LC41" s="16"/>
      <c r="LD41" s="16"/>
      <c r="LE41" s="16"/>
      <c r="LF41" s="16"/>
      <c r="LG41" s="16"/>
      <c r="LH41" s="16"/>
      <c r="LI41" s="16"/>
      <c r="LJ41" s="16"/>
      <c r="LK41" s="16"/>
      <c r="LL41" s="16"/>
      <c r="LM41" s="16"/>
      <c r="LN41" s="16"/>
      <c r="LO41" s="16"/>
      <c r="LP41" s="16"/>
      <c r="LQ41" s="16"/>
      <c r="LR41" s="16"/>
      <c r="LS41" s="16"/>
      <c r="LT41" s="16"/>
      <c r="LU41" s="16"/>
      <c r="LV41" s="16"/>
      <c r="LW41" s="16"/>
      <c r="LX41" s="16"/>
      <c r="LY41" s="16"/>
      <c r="LZ41" s="16"/>
      <c r="MA41" s="16"/>
      <c r="MB41" s="16"/>
      <c r="MC41" s="16"/>
      <c r="MD41" s="16"/>
      <c r="ME41" s="16"/>
      <c r="MF41" s="16"/>
      <c r="MG41" s="16"/>
      <c r="MH41" s="16"/>
      <c r="MI41" s="16"/>
      <c r="MJ41" s="16"/>
      <c r="MK41" s="16"/>
      <c r="ML41" s="16"/>
      <c r="MM41" s="16"/>
      <c r="MN41" s="16"/>
      <c r="MO41" s="16"/>
      <c r="MP41" s="16"/>
      <c r="MQ41" s="16"/>
      <c r="MR41" s="16"/>
      <c r="MS41" s="16"/>
      <c r="MT41" s="16"/>
      <c r="MU41" s="16"/>
      <c r="MV41" s="16"/>
      <c r="MW41" s="16"/>
      <c r="MX41" s="16"/>
      <c r="MY41" s="16"/>
      <c r="MZ41" s="16"/>
      <c r="NA41" s="16"/>
      <c r="NB41" s="16"/>
      <c r="NC41" s="16"/>
      <c r="ND41" s="16"/>
      <c r="NE41" s="16"/>
      <c r="NF41" s="16"/>
      <c r="NG41" s="16"/>
      <c r="NH41" s="16"/>
      <c r="NI41" s="16"/>
      <c r="NJ41" s="16"/>
      <c r="NK41" s="16"/>
      <c r="NL41" s="16"/>
      <c r="NM41" s="16"/>
      <c r="NN41" s="16"/>
      <c r="NO41" s="16"/>
      <c r="NP41" s="16"/>
      <c r="NQ41" s="16"/>
      <c r="NR41" s="16"/>
      <c r="NS41" s="16"/>
      <c r="NT41" s="16"/>
      <c r="NU41" s="16"/>
      <c r="NV41" s="16"/>
      <c r="NW41" s="16"/>
      <c r="NX41" s="16"/>
      <c r="NY41" s="16"/>
      <c r="NZ41" s="16"/>
      <c r="OA41" s="16"/>
      <c r="OB41" s="16"/>
      <c r="OC41" s="16"/>
      <c r="OD41" s="16"/>
      <c r="OE41" s="16"/>
      <c r="OF41" s="16"/>
      <c r="OG41" s="16"/>
      <c r="OH41" s="16"/>
      <c r="OI41" s="16"/>
      <c r="OJ41" s="16"/>
      <c r="OK41" s="16"/>
      <c r="OL41" s="16"/>
      <c r="OM41" s="16"/>
      <c r="ON41" s="16"/>
      <c r="OO41" s="16"/>
      <c r="OP41" s="16"/>
      <c r="OQ41" s="16"/>
      <c r="OR41" s="16"/>
      <c r="OS41" s="16"/>
      <c r="OT41" s="16"/>
      <c r="OU41" s="16"/>
      <c r="OV41" s="16"/>
      <c r="OW41" s="16"/>
      <c r="OX41" s="16"/>
      <c r="OY41" s="16"/>
      <c r="OZ41" s="16"/>
      <c r="PA41" s="16"/>
      <c r="PB41" s="16"/>
      <c r="PC41" s="16"/>
      <c r="PD41" s="16"/>
      <c r="PE41" s="16"/>
      <c r="PF41" s="16"/>
      <c r="PG41" s="16"/>
      <c r="PH41" s="16"/>
      <c r="PI41" s="16"/>
      <c r="PJ41" s="16"/>
      <c r="PK41" s="16"/>
      <c r="PL41" s="16"/>
      <c r="PM41" s="16"/>
      <c r="PN41" s="16"/>
      <c r="PO41" s="16"/>
      <c r="PP41" s="16"/>
      <c r="PQ41" s="16"/>
      <c r="PR41" s="16"/>
      <c r="PS41" s="16"/>
      <c r="PT41" s="16"/>
      <c r="PU41" s="16"/>
      <c r="PV41" s="16"/>
      <c r="PW41" s="16"/>
      <c r="PX41" s="16"/>
      <c r="PY41" s="16"/>
      <c r="PZ41" s="16"/>
      <c r="QA41" s="16"/>
      <c r="QB41" s="16"/>
      <c r="QC41" s="16"/>
      <c r="QD41" s="16"/>
      <c r="QE41" s="16"/>
      <c r="QF41" s="16"/>
      <c r="QG41" s="16"/>
      <c r="QH41" s="16"/>
      <c r="QI41" s="16"/>
      <c r="QJ41" s="16"/>
      <c r="QK41" s="16"/>
      <c r="QL41" s="16"/>
      <c r="QM41" s="16"/>
      <c r="QN41" s="16"/>
      <c r="QO41" s="16"/>
      <c r="QP41" s="16"/>
      <c r="QQ41" s="16"/>
      <c r="QR41" s="16"/>
      <c r="QS41" s="16"/>
      <c r="QT41" s="16"/>
      <c r="QU41" s="16"/>
      <c r="QV41" s="16"/>
      <c r="QW41" s="16"/>
      <c r="QX41" s="16"/>
      <c r="QY41" s="16"/>
      <c r="QZ41" s="16"/>
      <c r="RA41" s="16"/>
      <c r="RB41" s="16"/>
      <c r="RC41" s="16"/>
      <c r="RD41" s="16"/>
      <c r="RE41" s="16"/>
      <c r="RF41" s="16"/>
      <c r="RG41" s="16"/>
      <c r="RH41" s="16"/>
      <c r="RI41" s="16"/>
      <c r="RJ41" s="16"/>
      <c r="RK41" s="16"/>
      <c r="RL41" s="16"/>
      <c r="RM41" s="16"/>
      <c r="RN41" s="16"/>
      <c r="RO41" s="16"/>
      <c r="RP41" s="16"/>
      <c r="RQ41" s="16"/>
      <c r="RR41" s="16"/>
      <c r="RS41" s="16"/>
      <c r="RT41" s="16"/>
      <c r="RU41" s="16"/>
      <c r="RV41" s="16"/>
      <c r="RW41" s="16"/>
      <c r="RX41" s="16"/>
      <c r="RY41" s="16"/>
      <c r="RZ41" s="16"/>
      <c r="SA41" s="16"/>
      <c r="SB41" s="16"/>
      <c r="SC41" s="16"/>
      <c r="SD41" s="16"/>
      <c r="SE41" s="16"/>
      <c r="SF41" s="16"/>
      <c r="SG41" s="16"/>
      <c r="SH41" s="16"/>
      <c r="SI41" s="16"/>
      <c r="SJ41" s="16"/>
      <c r="SK41" s="16"/>
      <c r="SL41" s="16"/>
      <c r="SM41" s="16"/>
      <c r="SN41" s="16"/>
      <c r="SO41" s="16"/>
      <c r="SP41" s="16"/>
      <c r="SQ41" s="16"/>
      <c r="SR41" s="16"/>
      <c r="SS41" s="16"/>
      <c r="ST41" s="16"/>
      <c r="SU41" s="16"/>
      <c r="SV41" s="16"/>
      <c r="SW41" s="16"/>
      <c r="SX41" s="16"/>
      <c r="SY41" s="16"/>
      <c r="SZ41" s="16"/>
      <c r="TA41" s="16"/>
      <c r="TB41" s="16"/>
      <c r="TC41" s="16"/>
      <c r="TD41" s="16"/>
      <c r="TE41" s="16"/>
      <c r="TF41" s="16"/>
      <c r="TG41" s="16"/>
      <c r="TH41" s="16"/>
      <c r="TI41" s="16"/>
      <c r="TJ41" s="16"/>
      <c r="TK41" s="16"/>
      <c r="TL41" s="16"/>
      <c r="TM41" s="16"/>
      <c r="TN41" s="16"/>
      <c r="TO41" s="16"/>
      <c r="TP41" s="16"/>
      <c r="TQ41" s="16"/>
      <c r="TR41" s="16"/>
      <c r="TS41" s="16"/>
      <c r="TT41" s="16"/>
      <c r="TU41" s="16"/>
      <c r="TV41" s="16"/>
      <c r="TW41" s="16"/>
      <c r="TX41" s="16"/>
      <c r="TY41" s="16"/>
      <c r="TZ41" s="16"/>
      <c r="UA41" s="16"/>
      <c r="UB41" s="16"/>
      <c r="UC41" s="16"/>
      <c r="UD41" s="16"/>
      <c r="UE41" s="16"/>
      <c r="UF41" s="16"/>
      <c r="UG41" s="16"/>
      <c r="UH41" s="16"/>
      <c r="UI41" s="16"/>
      <c r="UJ41" s="16"/>
      <c r="UK41" s="16"/>
      <c r="UL41" s="16"/>
      <c r="UM41" s="16"/>
      <c r="UN41" s="16"/>
      <c r="UO41" s="16"/>
      <c r="UP41" s="16"/>
      <c r="UQ41" s="16"/>
      <c r="UR41" s="16"/>
      <c r="US41" s="16"/>
      <c r="UT41" s="16"/>
      <c r="UU41" s="16"/>
      <c r="UV41" s="16"/>
      <c r="UW41" s="16"/>
      <c r="UX41" s="16"/>
      <c r="UY41" s="16"/>
      <c r="UZ41" s="16"/>
      <c r="VA41" s="16"/>
      <c r="VB41" s="16"/>
      <c r="VC41" s="16"/>
      <c r="VD41" s="16"/>
      <c r="VE41" s="16"/>
      <c r="VF41" s="16"/>
      <c r="VG41" s="16"/>
      <c r="VH41" s="16"/>
      <c r="VI41" s="16"/>
      <c r="VJ41" s="16"/>
      <c r="VK41" s="16"/>
      <c r="VL41" s="16"/>
      <c r="VM41" s="16"/>
      <c r="VN41" s="16"/>
      <c r="VO41" s="16"/>
      <c r="VP41" s="16"/>
      <c r="VQ41" s="16"/>
      <c r="VR41" s="16"/>
      <c r="VS41" s="16"/>
      <c r="VT41" s="16"/>
      <c r="VU41" s="16"/>
      <c r="VV41" s="16"/>
      <c r="VW41" s="16"/>
      <c r="VX41" s="16"/>
      <c r="VY41" s="16"/>
      <c r="VZ41" s="16"/>
      <c r="WA41" s="16"/>
      <c r="WB41" s="16"/>
      <c r="WC41" s="16"/>
      <c r="WD41" s="16"/>
      <c r="WE41" s="16"/>
      <c r="WF41" s="16"/>
      <c r="WG41" s="16"/>
      <c r="WH41" s="16"/>
      <c r="WI41" s="16"/>
      <c r="WJ41" s="16"/>
      <c r="WK41" s="16"/>
      <c r="WL41" s="16"/>
      <c r="WM41" s="16"/>
      <c r="WN41" s="16"/>
      <c r="WO41" s="16"/>
      <c r="WP41" s="16"/>
      <c r="WQ41" s="16"/>
      <c r="WR41" s="16"/>
      <c r="WS41" s="16"/>
      <c r="WT41" s="16"/>
      <c r="WU41" s="16"/>
      <c r="WV41" s="16"/>
      <c r="WW41" s="16"/>
      <c r="WX41" s="16"/>
      <c r="WY41" s="16"/>
      <c r="WZ41" s="16"/>
      <c r="XA41" s="16"/>
      <c r="XB41" s="16"/>
      <c r="XC41" s="16"/>
      <c r="XD41" s="16"/>
      <c r="XE41" s="16"/>
      <c r="XF41" s="16"/>
      <c r="XG41" s="16"/>
      <c r="XH41" s="16"/>
      <c r="XI41" s="16"/>
      <c r="XJ41" s="16"/>
      <c r="XK41" s="16"/>
      <c r="XL41" s="16"/>
      <c r="XM41" s="16"/>
      <c r="XN41" s="16"/>
      <c r="XO41" s="16"/>
      <c r="XP41" s="16"/>
      <c r="XQ41" s="16"/>
      <c r="XR41" s="16"/>
      <c r="XS41" s="16"/>
      <c r="XT41" s="16"/>
      <c r="XU41" s="16"/>
      <c r="XV41" s="16"/>
      <c r="XW41" s="16"/>
      <c r="XX41" s="16"/>
      <c r="XY41" s="16"/>
      <c r="XZ41" s="16"/>
      <c r="YA41" s="16"/>
      <c r="YB41" s="16"/>
      <c r="YC41" s="16"/>
      <c r="YD41" s="16"/>
      <c r="YE41" s="16"/>
      <c r="YF41" s="16"/>
      <c r="YG41" s="16"/>
      <c r="YH41" s="16"/>
      <c r="YI41" s="16"/>
      <c r="YJ41" s="16"/>
      <c r="YK41" s="16"/>
      <c r="YL41" s="16"/>
      <c r="YM41" s="16"/>
      <c r="YN41" s="16"/>
      <c r="YO41" s="16"/>
      <c r="YP41" s="16"/>
      <c r="YQ41" s="16"/>
      <c r="YR41" s="16"/>
      <c r="YS41" s="16"/>
      <c r="YT41" s="16"/>
      <c r="YU41" s="16"/>
      <c r="YV41" s="16"/>
      <c r="YW41" s="16"/>
      <c r="YX41" s="16"/>
      <c r="YY41" s="16"/>
      <c r="YZ41" s="16"/>
      <c r="ZA41" s="16"/>
      <c r="ZB41" s="16"/>
      <c r="ZC41" s="16"/>
      <c r="ZD41" s="16"/>
      <c r="ZE41" s="16"/>
      <c r="ZF41" s="16"/>
      <c r="ZG41" s="16"/>
      <c r="ZH41" s="16"/>
      <c r="ZI41" s="16"/>
      <c r="ZJ41" s="16"/>
      <c r="ZK41" s="16"/>
      <c r="ZL41" s="16"/>
      <c r="ZM41" s="16"/>
      <c r="ZN41" s="16"/>
      <c r="ZO41" s="16"/>
      <c r="ZP41" s="16"/>
      <c r="ZQ41" s="16"/>
      <c r="ZR41" s="16"/>
      <c r="ZS41" s="16"/>
      <c r="ZT41" s="16"/>
      <c r="ZU41" s="16"/>
      <c r="ZV41" s="16"/>
      <c r="ZW41" s="16"/>
      <c r="ZX41" s="16"/>
      <c r="ZY41" s="16"/>
      <c r="ZZ41" s="16"/>
      <c r="AAA41" s="16"/>
      <c r="AAB41" s="16"/>
      <c r="AAC41" s="16"/>
      <c r="AAD41" s="16"/>
      <c r="AAE41" s="16"/>
      <c r="AAF41" s="16"/>
      <c r="AAG41" s="16"/>
      <c r="AAH41" s="16"/>
      <c r="AAI41" s="16"/>
      <c r="AAJ41" s="16"/>
      <c r="AAK41" s="16"/>
      <c r="AAL41" s="16"/>
      <c r="AAM41" s="16"/>
      <c r="AAN41" s="16"/>
      <c r="AAO41" s="16"/>
      <c r="AAP41" s="16"/>
      <c r="AAQ41" s="16"/>
      <c r="AAR41" s="16"/>
      <c r="AAS41" s="16"/>
      <c r="AAT41" s="16"/>
      <c r="AAU41" s="16"/>
      <c r="AAV41" s="16"/>
      <c r="AAW41" s="16"/>
      <c r="AAX41" s="16"/>
      <c r="AAY41" s="16"/>
      <c r="AAZ41" s="16"/>
      <c r="ABA41" s="16"/>
      <c r="ABB41" s="16"/>
      <c r="ABC41" s="16"/>
      <c r="ABD41" s="16"/>
      <c r="ABE41" s="16"/>
      <c r="ABF41" s="16"/>
      <c r="ABG41" s="16"/>
      <c r="ABH41" s="16"/>
      <c r="ABI41" s="16"/>
      <c r="ABJ41" s="16"/>
      <c r="ABK41" s="16"/>
      <c r="ABL41" s="16"/>
      <c r="ABM41" s="16"/>
      <c r="ABN41" s="16"/>
      <c r="ABO41" s="16"/>
      <c r="ABP41" s="16"/>
      <c r="ABQ41" s="16"/>
      <c r="ABR41" s="16"/>
      <c r="ABS41" s="16"/>
      <c r="ABT41" s="16"/>
      <c r="ABU41" s="16"/>
      <c r="ABV41" s="16"/>
      <c r="ABW41" s="16"/>
      <c r="ABX41" s="16"/>
      <c r="ABY41" s="16"/>
      <c r="ABZ41" s="16"/>
      <c r="ACA41" s="16"/>
      <c r="ACB41" s="16"/>
      <c r="ACC41" s="16"/>
      <c r="ACD41" s="16"/>
      <c r="ACE41" s="16"/>
      <c r="ACF41" s="16"/>
      <c r="ACG41" s="16"/>
      <c r="ACH41" s="16"/>
      <c r="ACI41" s="16"/>
      <c r="ACJ41" s="16"/>
      <c r="ACK41" s="16"/>
      <c r="ACL41" s="16"/>
      <c r="ACM41" s="16"/>
      <c r="ACN41" s="16"/>
      <c r="ACO41" s="16"/>
      <c r="ACP41" s="16"/>
      <c r="ACQ41" s="16"/>
      <c r="ACR41" s="16"/>
      <c r="ACS41" s="16"/>
      <c r="ACT41" s="16"/>
      <c r="ACU41" s="16"/>
      <c r="ACV41" s="16"/>
      <c r="ACW41" s="16"/>
      <c r="ACX41" s="16"/>
      <c r="ACY41" s="16"/>
      <c r="ACZ41" s="16"/>
      <c r="ADA41" s="16"/>
      <c r="ADB41" s="16"/>
      <c r="ADC41" s="16"/>
      <c r="ADD41" s="16"/>
      <c r="ADE41" s="16"/>
      <c r="ADF41" s="16"/>
      <c r="ADG41" s="16"/>
      <c r="ADH41" s="16"/>
      <c r="ADI41" s="16"/>
      <c r="ADJ41" s="16"/>
      <c r="ADK41" s="16"/>
      <c r="ADL41" s="16"/>
      <c r="ADM41" s="16"/>
      <c r="ADN41" s="16"/>
      <c r="ADO41" s="16"/>
      <c r="ADP41" s="16"/>
      <c r="ADQ41" s="16"/>
      <c r="ADR41" s="16"/>
      <c r="ADS41" s="16"/>
      <c r="ADT41" s="16"/>
      <c r="ADU41" s="16"/>
      <c r="ADV41" s="16"/>
      <c r="ADW41" s="16"/>
      <c r="ADX41" s="16"/>
      <c r="ADY41" s="16"/>
      <c r="ADZ41" s="16"/>
      <c r="AEA41" s="16"/>
      <c r="AEB41" s="16"/>
      <c r="AEC41" s="16"/>
      <c r="AED41" s="16"/>
      <c r="AEE41" s="16"/>
      <c r="AEF41" s="16"/>
      <c r="AEG41" s="16"/>
      <c r="AEH41" s="16"/>
      <c r="AEI41" s="16"/>
      <c r="AEJ41" s="16"/>
      <c r="AEK41" s="16"/>
      <c r="AEL41" s="16"/>
      <c r="AEM41" s="16"/>
      <c r="AEN41" s="16"/>
      <c r="AEO41" s="16"/>
      <c r="AEP41" s="16"/>
      <c r="AEQ41" s="16"/>
      <c r="AER41" s="16"/>
      <c r="AES41" s="16"/>
      <c r="AET41" s="16"/>
      <c r="AEU41" s="16"/>
      <c r="AEV41" s="16"/>
      <c r="AEW41" s="16"/>
      <c r="AEX41" s="16"/>
      <c r="AEY41" s="16"/>
      <c r="AEZ41" s="16"/>
      <c r="AFA41" s="16"/>
      <c r="AFB41" s="16"/>
      <c r="AFC41" s="16"/>
      <c r="AFD41" s="16"/>
      <c r="AFE41" s="16"/>
      <c r="AFF41" s="16"/>
      <c r="AFG41" s="16"/>
      <c r="AFH41" s="16"/>
      <c r="AFI41" s="16"/>
      <c r="AFJ41" s="16"/>
      <c r="AFK41" s="16"/>
      <c r="AFL41" s="16"/>
      <c r="AFM41" s="16"/>
      <c r="AFN41" s="16"/>
      <c r="AFO41" s="16"/>
      <c r="AFP41" s="16"/>
      <c r="AFQ41" s="16"/>
      <c r="AFR41" s="16"/>
      <c r="AFS41" s="16"/>
      <c r="AFT41" s="16"/>
      <c r="AFU41" s="16"/>
      <c r="AFV41" s="16"/>
      <c r="AFW41" s="16"/>
      <c r="AFX41" s="16"/>
      <c r="AFY41" s="16"/>
      <c r="AFZ41" s="16"/>
      <c r="AGA41" s="16"/>
      <c r="AGB41" s="16"/>
      <c r="AGC41" s="16"/>
      <c r="AGD41" s="16"/>
      <c r="AGE41" s="16"/>
      <c r="AGF41" s="16"/>
      <c r="AGG41" s="16"/>
      <c r="AGH41" s="16"/>
      <c r="AGI41" s="16"/>
      <c r="AGJ41" s="16"/>
      <c r="AGK41" s="16"/>
      <c r="AGL41" s="16"/>
      <c r="AGM41" s="16"/>
      <c r="AGN41" s="16"/>
      <c r="AGO41" s="16"/>
      <c r="AGP41" s="16"/>
      <c r="AGQ41" s="16"/>
      <c r="AGR41" s="16"/>
      <c r="AGS41" s="16"/>
      <c r="AGT41" s="16"/>
      <c r="AGU41" s="16"/>
      <c r="AGV41" s="16"/>
      <c r="AGW41" s="16"/>
      <c r="AGX41" s="16"/>
      <c r="AGY41" s="16"/>
      <c r="AGZ41" s="16"/>
      <c r="AHA41" s="16"/>
      <c r="AHB41" s="16"/>
      <c r="AHC41" s="16"/>
      <c r="AHD41" s="16"/>
      <c r="AHE41" s="16"/>
      <c r="AHF41" s="16"/>
      <c r="AHG41" s="16"/>
      <c r="AHH41" s="16"/>
      <c r="AHI41" s="16"/>
      <c r="AHJ41" s="16"/>
      <c r="AHK41" s="16"/>
      <c r="AHL41" s="16"/>
      <c r="AHM41" s="16"/>
      <c r="AHN41" s="16"/>
      <c r="AHO41" s="16"/>
      <c r="AHP41" s="16"/>
      <c r="AHQ41" s="16"/>
      <c r="AHR41" s="16"/>
      <c r="AHS41" s="16"/>
      <c r="AHT41" s="16"/>
      <c r="AHU41" s="16"/>
      <c r="AHV41" s="16"/>
      <c r="AHW41" s="16"/>
      <c r="AHX41" s="16"/>
      <c r="AHY41" s="16"/>
      <c r="AHZ41" s="16"/>
      <c r="AIA41" s="16"/>
      <c r="AIB41" s="16"/>
      <c r="AIC41" s="16"/>
      <c r="AID41" s="16"/>
      <c r="AIE41" s="16"/>
      <c r="AIF41" s="16"/>
      <c r="AIG41" s="16"/>
      <c r="AIH41" s="16"/>
      <c r="AII41" s="16"/>
      <c r="AIJ41" s="16"/>
      <c r="AIK41" s="16"/>
      <c r="AIL41" s="16"/>
      <c r="AIM41" s="16"/>
      <c r="AIN41" s="16"/>
      <c r="AIO41" s="16"/>
      <c r="AIP41" s="16"/>
      <c r="AIQ41" s="16"/>
      <c r="AIR41" s="16"/>
      <c r="AIS41" s="16"/>
      <c r="AIT41" s="16"/>
      <c r="AIU41" s="16"/>
      <c r="AIV41" s="16"/>
      <c r="AIW41" s="16"/>
      <c r="AIX41" s="16"/>
      <c r="AIY41" s="16"/>
      <c r="AIZ41" s="16"/>
      <c r="AJA41" s="16"/>
      <c r="AJB41" s="16"/>
      <c r="AJC41" s="16"/>
      <c r="AJD41" s="16"/>
      <c r="AJE41" s="16"/>
      <c r="AJF41" s="16"/>
      <c r="AJG41" s="16"/>
      <c r="AJH41" s="16"/>
      <c r="AJI41" s="16"/>
      <c r="AJJ41" s="16"/>
      <c r="AJK41" s="16"/>
      <c r="AJL41" s="16"/>
      <c r="AJM41" s="16"/>
      <c r="AJN41" s="16"/>
      <c r="AJO41" s="16"/>
      <c r="AJP41" s="16"/>
      <c r="AJQ41" s="16"/>
      <c r="AJR41" s="16"/>
      <c r="AJS41" s="16"/>
      <c r="AJT41" s="16"/>
      <c r="AJU41" s="16"/>
      <c r="AJV41" s="16"/>
      <c r="AJW41" s="16"/>
      <c r="AJX41" s="16"/>
      <c r="AJY41" s="16"/>
      <c r="AJZ41" s="16"/>
      <c r="AKA41" s="16"/>
      <c r="AKB41" s="16"/>
      <c r="AKC41" s="16"/>
      <c r="AKD41" s="16"/>
      <c r="AKE41" s="16"/>
      <c r="AKF41" s="16"/>
      <c r="AKG41" s="16"/>
      <c r="AKH41" s="16"/>
      <c r="AKI41" s="16"/>
      <c r="AKJ41" s="16"/>
      <c r="AKK41" s="16"/>
      <c r="AKL41" s="16"/>
      <c r="AKM41" s="16"/>
      <c r="AKN41" s="16"/>
      <c r="AKO41" s="16"/>
      <c r="AKP41" s="16"/>
      <c r="AKQ41" s="16"/>
      <c r="AKR41" s="16"/>
      <c r="AKS41" s="16"/>
      <c r="AKT41" s="16"/>
      <c r="AKU41" s="16"/>
      <c r="AKV41" s="16"/>
      <c r="AKW41" s="16"/>
      <c r="AKX41" s="16"/>
      <c r="AKY41" s="16"/>
      <c r="AKZ41" s="16"/>
      <c r="ALA41" s="16"/>
      <c r="ALB41" s="16"/>
      <c r="ALC41" s="16"/>
      <c r="ALD41" s="16"/>
      <c r="ALE41" s="16"/>
      <c r="ALF41" s="16"/>
      <c r="ALG41" s="16"/>
      <c r="ALH41" s="16"/>
      <c r="ALI41" s="16"/>
      <c r="ALJ41" s="16"/>
      <c r="ALK41" s="16"/>
      <c r="ALL41" s="16"/>
      <c r="ALM41" s="16"/>
      <c r="ALN41" s="16"/>
      <c r="ALO41" s="16"/>
      <c r="ALP41" s="16"/>
      <c r="ALQ41" s="16"/>
      <c r="ALR41" s="16"/>
      <c r="ALS41" s="16"/>
      <c r="ALT41" s="16"/>
      <c r="ALU41" s="16"/>
      <c r="ALV41" s="16"/>
      <c r="ALW41" s="16"/>
      <c r="ALX41" s="16"/>
      <c r="ALY41" s="16"/>
      <c r="ALZ41" s="16"/>
      <c r="AMA41" s="16"/>
      <c r="AMB41" s="16"/>
      <c r="AMC41" s="16"/>
      <c r="AMD41" s="16"/>
      <c r="AME41" s="16"/>
      <c r="AMF41" s="16"/>
      <c r="AMG41" s="16"/>
      <c r="AMH41" s="16"/>
      <c r="AMI41" s="16"/>
      <c r="AMJ41" s="16"/>
      <c r="AMK41" s="16"/>
      <c r="AML41" s="1171"/>
    </row>
    <row r="42" spans="1:1026" ht="45" customHeight="1" outlineLevel="1" x14ac:dyDescent="0.35">
      <c r="B42" s="749" t="str">
        <f>+'8_MP'!C130</f>
        <v>Producto 9: Proyecto de actualización del marco normativo de gobierno digital desarrollado</v>
      </c>
      <c r="C42" s="702" t="str">
        <f>+'8_MP'!V130</f>
        <v># Proyectos</v>
      </c>
      <c r="D42" s="798">
        <v>0</v>
      </c>
      <c r="E42" s="781" t="s">
        <v>843</v>
      </c>
      <c r="F42" s="778">
        <v>1</v>
      </c>
      <c r="G42" s="778">
        <v>2</v>
      </c>
      <c r="H42" s="781" t="s">
        <v>843</v>
      </c>
      <c r="I42" s="1411" t="s">
        <v>843</v>
      </c>
      <c r="J42" s="1411">
        <f t="shared" si="1"/>
        <v>3</v>
      </c>
      <c r="K42" s="1627" t="s">
        <v>2019</v>
      </c>
      <c r="L42" s="1627"/>
      <c r="M42" s="1692" t="s">
        <v>862</v>
      </c>
      <c r="N42" s="1692"/>
      <c r="AML42" s="1171"/>
    </row>
    <row r="43" spans="1:1026" ht="37.5" customHeight="1" outlineLevel="1" x14ac:dyDescent="0.35">
      <c r="B43" s="790" t="str">
        <f>+'8_MP'!C135</f>
        <v>Producto 10: Seguridad de activos digitales gubernamentales fortalecida</v>
      </c>
      <c r="C43" s="1392" t="str">
        <f>+'8_MP'!V135</f>
        <v># Activos digitales</v>
      </c>
      <c r="D43" s="794"/>
      <c r="E43" s="794" t="s">
        <v>843</v>
      </c>
      <c r="F43" s="794" t="s">
        <v>843</v>
      </c>
      <c r="G43" s="794" t="s">
        <v>843</v>
      </c>
      <c r="H43" s="794">
        <v>5</v>
      </c>
      <c r="I43" s="794" t="s">
        <v>843</v>
      </c>
      <c r="J43" s="794">
        <f t="shared" si="1"/>
        <v>5</v>
      </c>
      <c r="K43" s="1725" t="s">
        <v>2020</v>
      </c>
      <c r="L43" s="1725"/>
      <c r="M43" s="1699"/>
      <c r="N43" s="1699"/>
      <c r="AML43" s="1171"/>
    </row>
    <row r="44" spans="1:1026" s="708" customFormat="1" ht="42" customHeight="1" outlineLevel="1" x14ac:dyDescent="0.35">
      <c r="A44" s="707"/>
      <c r="B44" s="788" t="s">
        <v>863</v>
      </c>
      <c r="C44" s="787" t="s">
        <v>864</v>
      </c>
      <c r="D44" s="789">
        <v>0</v>
      </c>
      <c r="E44" s="789" t="s">
        <v>843</v>
      </c>
      <c r="F44" s="789">
        <v>1</v>
      </c>
      <c r="G44" s="789" t="s">
        <v>843</v>
      </c>
      <c r="H44" s="789" t="s">
        <v>843</v>
      </c>
      <c r="I44" s="789" t="s">
        <v>843</v>
      </c>
      <c r="J44" s="789">
        <f t="shared" si="1"/>
        <v>1</v>
      </c>
      <c r="K44" s="1695" t="s">
        <v>2009</v>
      </c>
      <c r="L44" s="1695"/>
      <c r="M44" s="1692" t="s">
        <v>865</v>
      </c>
      <c r="N44" s="1692"/>
      <c r="O44" s="707"/>
      <c r="P44" s="707"/>
      <c r="Q44" s="707"/>
      <c r="R44" s="707"/>
      <c r="S44" s="707"/>
      <c r="T44" s="707"/>
      <c r="U44" s="707"/>
      <c r="V44" s="707"/>
      <c r="W44" s="707"/>
      <c r="X44" s="707"/>
      <c r="Y44" s="707"/>
      <c r="Z44" s="707"/>
      <c r="AA44" s="707"/>
      <c r="AB44" s="707"/>
      <c r="AC44" s="707"/>
      <c r="AD44" s="707"/>
      <c r="AE44" s="707"/>
      <c r="AF44" s="707"/>
      <c r="AG44" s="707"/>
      <c r="AH44" s="707"/>
      <c r="AI44" s="707"/>
      <c r="AJ44" s="707"/>
      <c r="AK44" s="707"/>
      <c r="AL44" s="707"/>
      <c r="AM44" s="707"/>
      <c r="AN44" s="707"/>
      <c r="AO44" s="707"/>
      <c r="AP44" s="707"/>
      <c r="AQ44" s="707"/>
      <c r="AR44" s="707"/>
      <c r="AS44" s="707"/>
      <c r="AT44" s="707"/>
      <c r="AU44" s="707"/>
      <c r="AV44" s="707"/>
      <c r="AW44" s="707"/>
      <c r="AX44" s="707"/>
      <c r="AY44" s="707"/>
      <c r="AZ44" s="707"/>
      <c r="BA44" s="707"/>
      <c r="BB44" s="707"/>
      <c r="BC44" s="707"/>
      <c r="BD44" s="707"/>
      <c r="BE44" s="707"/>
      <c r="BF44" s="707"/>
      <c r="BG44" s="707"/>
      <c r="BH44" s="707"/>
      <c r="BI44" s="707"/>
      <c r="BJ44" s="707"/>
      <c r="BK44" s="707"/>
      <c r="BL44" s="707"/>
      <c r="BM44" s="707"/>
      <c r="BN44" s="707"/>
      <c r="BO44" s="707"/>
      <c r="BP44" s="707"/>
      <c r="BQ44" s="707"/>
      <c r="BR44" s="707"/>
      <c r="BS44" s="707"/>
      <c r="BT44" s="707"/>
      <c r="BU44" s="707"/>
      <c r="BV44" s="707"/>
      <c r="BW44" s="707"/>
      <c r="BX44" s="707"/>
      <c r="BY44" s="707"/>
      <c r="BZ44" s="707"/>
      <c r="CA44" s="707"/>
      <c r="CB44" s="707"/>
      <c r="CC44" s="707"/>
      <c r="CD44" s="707"/>
      <c r="CE44" s="707"/>
      <c r="CF44" s="707"/>
      <c r="CG44" s="707"/>
      <c r="CH44" s="707"/>
      <c r="CI44" s="707"/>
      <c r="CJ44" s="707"/>
      <c r="CK44" s="707"/>
      <c r="CL44" s="707"/>
      <c r="CM44" s="707"/>
      <c r="CN44" s="707"/>
      <c r="CO44" s="707"/>
      <c r="CP44" s="707"/>
      <c r="CQ44" s="707"/>
      <c r="CR44" s="707"/>
      <c r="CS44" s="707"/>
      <c r="CT44" s="707"/>
      <c r="CU44" s="707"/>
      <c r="CV44" s="707"/>
      <c r="CW44" s="707"/>
      <c r="CX44" s="707"/>
      <c r="CY44" s="707"/>
      <c r="CZ44" s="707"/>
      <c r="DA44" s="707"/>
      <c r="DB44" s="707"/>
      <c r="DC44" s="707"/>
      <c r="DD44" s="707"/>
      <c r="DE44" s="707"/>
      <c r="DF44" s="707"/>
      <c r="DG44" s="707"/>
      <c r="DH44" s="707"/>
      <c r="DI44" s="707"/>
      <c r="DJ44" s="707"/>
      <c r="DK44" s="707"/>
      <c r="DL44" s="707"/>
      <c r="DM44" s="707"/>
      <c r="DN44" s="707"/>
      <c r="DO44" s="707"/>
      <c r="DP44" s="707"/>
      <c r="DQ44" s="707"/>
      <c r="DR44" s="707"/>
      <c r="DS44" s="707"/>
      <c r="DT44" s="707"/>
      <c r="DU44" s="707"/>
      <c r="DV44" s="707"/>
      <c r="DW44" s="707"/>
      <c r="DX44" s="707"/>
      <c r="DY44" s="707"/>
      <c r="DZ44" s="707"/>
      <c r="EA44" s="707"/>
      <c r="EB44" s="707"/>
      <c r="EC44" s="707"/>
      <c r="ED44" s="707"/>
      <c r="EE44" s="707"/>
      <c r="EF44" s="707"/>
      <c r="EG44" s="707"/>
      <c r="EH44" s="707"/>
      <c r="EI44" s="707"/>
      <c r="EJ44" s="707"/>
      <c r="EK44" s="707"/>
      <c r="EL44" s="707"/>
      <c r="EM44" s="707"/>
      <c r="EN44" s="707"/>
      <c r="EO44" s="707"/>
      <c r="EP44" s="707"/>
      <c r="EQ44" s="707"/>
      <c r="ER44" s="707"/>
      <c r="ES44" s="707"/>
      <c r="ET44" s="707"/>
      <c r="EU44" s="707"/>
      <c r="EV44" s="707"/>
      <c r="EW44" s="707"/>
      <c r="EX44" s="707"/>
      <c r="EY44" s="707"/>
      <c r="EZ44" s="707"/>
      <c r="FA44" s="707"/>
      <c r="FB44" s="707"/>
      <c r="FC44" s="707"/>
      <c r="FD44" s="707"/>
      <c r="FE44" s="707"/>
      <c r="FF44" s="707"/>
      <c r="FG44" s="707"/>
      <c r="FH44" s="707"/>
      <c r="FI44" s="707"/>
      <c r="FJ44" s="707"/>
      <c r="FK44" s="707"/>
      <c r="FL44" s="707"/>
      <c r="FM44" s="707"/>
      <c r="FN44" s="707"/>
      <c r="FO44" s="707"/>
      <c r="FP44" s="707"/>
      <c r="FQ44" s="707"/>
      <c r="FR44" s="707"/>
      <c r="FS44" s="707"/>
      <c r="FT44" s="707"/>
      <c r="FU44" s="707"/>
      <c r="FV44" s="707"/>
      <c r="FW44" s="707"/>
      <c r="FX44" s="707"/>
      <c r="FY44" s="707"/>
      <c r="FZ44" s="707"/>
      <c r="GA44" s="707"/>
      <c r="GB44" s="707"/>
      <c r="GC44" s="707"/>
      <c r="GD44" s="707"/>
      <c r="GE44" s="707"/>
      <c r="GF44" s="707"/>
      <c r="GG44" s="707"/>
      <c r="GH44" s="707"/>
      <c r="GI44" s="707"/>
      <c r="GJ44" s="707"/>
      <c r="GK44" s="707"/>
      <c r="GL44" s="707"/>
      <c r="GM44" s="707"/>
      <c r="GN44" s="707"/>
      <c r="GO44" s="707"/>
      <c r="GP44" s="707"/>
      <c r="GQ44" s="707"/>
      <c r="GR44" s="707"/>
      <c r="GS44" s="707"/>
      <c r="GT44" s="707"/>
      <c r="GU44" s="707"/>
      <c r="GV44" s="707"/>
      <c r="GW44" s="707"/>
      <c r="GX44" s="707"/>
      <c r="GY44" s="707"/>
      <c r="GZ44" s="707"/>
      <c r="HA44" s="707"/>
      <c r="HB44" s="707"/>
      <c r="HC44" s="707"/>
      <c r="HD44" s="707"/>
      <c r="HE44" s="707"/>
      <c r="HF44" s="707"/>
      <c r="HG44" s="707"/>
      <c r="HH44" s="707"/>
      <c r="HI44" s="707"/>
      <c r="HJ44" s="707"/>
      <c r="HK44" s="707"/>
      <c r="HL44" s="707"/>
      <c r="HM44" s="707"/>
      <c r="HN44" s="707"/>
      <c r="HO44" s="707"/>
      <c r="HP44" s="707"/>
      <c r="HQ44" s="707"/>
      <c r="HR44" s="707"/>
      <c r="HS44" s="707"/>
      <c r="HT44" s="707"/>
      <c r="HU44" s="707"/>
      <c r="HV44" s="707"/>
      <c r="HW44" s="707"/>
      <c r="HX44" s="707"/>
      <c r="HY44" s="707"/>
      <c r="HZ44" s="707"/>
      <c r="IA44" s="707"/>
      <c r="IB44" s="707"/>
      <c r="IC44" s="707"/>
      <c r="ID44" s="707"/>
      <c r="IE44" s="707"/>
      <c r="IF44" s="707"/>
      <c r="IG44" s="707"/>
      <c r="IH44" s="707"/>
      <c r="II44" s="707"/>
      <c r="IJ44" s="707"/>
      <c r="IK44" s="707"/>
      <c r="IL44" s="707"/>
      <c r="IM44" s="707"/>
      <c r="IN44" s="707"/>
      <c r="IO44" s="707"/>
      <c r="IP44" s="707"/>
      <c r="IQ44" s="707"/>
      <c r="IR44" s="707"/>
      <c r="IS44" s="707"/>
      <c r="IT44" s="707"/>
      <c r="IU44" s="707"/>
      <c r="IV44" s="707"/>
      <c r="IW44" s="707"/>
      <c r="IX44" s="707"/>
      <c r="IY44" s="707"/>
      <c r="IZ44" s="707"/>
      <c r="JA44" s="707"/>
      <c r="JB44" s="707"/>
      <c r="JC44" s="707"/>
      <c r="JD44" s="707"/>
      <c r="JE44" s="707"/>
      <c r="JF44" s="707"/>
      <c r="JG44" s="707"/>
      <c r="JH44" s="707"/>
      <c r="JI44" s="707"/>
      <c r="JJ44" s="707"/>
      <c r="JK44" s="707"/>
      <c r="JL44" s="707"/>
      <c r="JM44" s="707"/>
      <c r="JN44" s="707"/>
      <c r="JO44" s="707"/>
      <c r="JP44" s="707"/>
      <c r="JQ44" s="707"/>
      <c r="JR44" s="707"/>
      <c r="JS44" s="707"/>
      <c r="JT44" s="707"/>
      <c r="JU44" s="707"/>
      <c r="JV44" s="707"/>
      <c r="JW44" s="707"/>
      <c r="JX44" s="707"/>
      <c r="JY44" s="707"/>
      <c r="JZ44" s="707"/>
      <c r="KA44" s="707"/>
      <c r="KB44" s="707"/>
      <c r="KC44" s="707"/>
      <c r="KD44" s="707"/>
      <c r="KE44" s="707"/>
      <c r="KF44" s="707"/>
      <c r="KG44" s="707"/>
      <c r="KH44" s="707"/>
      <c r="KI44" s="707"/>
      <c r="KJ44" s="707"/>
      <c r="KK44" s="707"/>
      <c r="KL44" s="707"/>
      <c r="KM44" s="707"/>
      <c r="KN44" s="707"/>
      <c r="KO44" s="707"/>
      <c r="KP44" s="707"/>
      <c r="KQ44" s="707"/>
      <c r="KR44" s="707"/>
      <c r="KS44" s="707"/>
      <c r="KT44" s="707"/>
      <c r="KU44" s="707"/>
      <c r="KV44" s="707"/>
      <c r="KW44" s="707"/>
      <c r="KX44" s="707"/>
      <c r="KY44" s="707"/>
      <c r="KZ44" s="707"/>
      <c r="LA44" s="707"/>
      <c r="LB44" s="707"/>
      <c r="LC44" s="707"/>
      <c r="LD44" s="707"/>
      <c r="LE44" s="707"/>
      <c r="LF44" s="707"/>
      <c r="LG44" s="707"/>
      <c r="LH44" s="707"/>
      <c r="LI44" s="707"/>
      <c r="LJ44" s="707"/>
      <c r="LK44" s="707"/>
      <c r="LL44" s="707"/>
      <c r="LM44" s="707"/>
      <c r="LN44" s="707"/>
      <c r="LO44" s="707"/>
      <c r="LP44" s="707"/>
      <c r="LQ44" s="707"/>
      <c r="LR44" s="707"/>
      <c r="LS44" s="707"/>
      <c r="LT44" s="707"/>
      <c r="LU44" s="707"/>
      <c r="LV44" s="707"/>
      <c r="LW44" s="707"/>
      <c r="LX44" s="707"/>
      <c r="LY44" s="707"/>
      <c r="LZ44" s="707"/>
      <c r="MA44" s="707"/>
      <c r="MB44" s="707"/>
      <c r="MC44" s="707"/>
      <c r="MD44" s="707"/>
      <c r="ME44" s="707"/>
      <c r="MF44" s="707"/>
      <c r="MG44" s="707"/>
      <c r="MH44" s="707"/>
      <c r="MI44" s="707"/>
      <c r="MJ44" s="707"/>
      <c r="MK44" s="707"/>
      <c r="ML44" s="707"/>
      <c r="MM44" s="707"/>
      <c r="MN44" s="707"/>
      <c r="MO44" s="707"/>
      <c r="MP44" s="707"/>
      <c r="MQ44" s="707"/>
      <c r="MR44" s="707"/>
      <c r="MS44" s="707"/>
      <c r="MT44" s="707"/>
      <c r="MU44" s="707"/>
      <c r="MV44" s="707"/>
      <c r="MW44" s="707"/>
      <c r="MX44" s="707"/>
      <c r="MY44" s="707"/>
      <c r="MZ44" s="707"/>
      <c r="NA44" s="707"/>
      <c r="NB44" s="707"/>
      <c r="NC44" s="707"/>
      <c r="ND44" s="707"/>
      <c r="NE44" s="707"/>
      <c r="NF44" s="707"/>
      <c r="NG44" s="707"/>
      <c r="NH44" s="707"/>
      <c r="NI44" s="707"/>
      <c r="NJ44" s="707"/>
      <c r="NK44" s="707"/>
      <c r="NL44" s="707"/>
      <c r="NM44" s="707"/>
      <c r="NN44" s="707"/>
      <c r="NO44" s="707"/>
      <c r="NP44" s="707"/>
      <c r="NQ44" s="707"/>
      <c r="NR44" s="707"/>
      <c r="NS44" s="707"/>
      <c r="NT44" s="707"/>
      <c r="NU44" s="707"/>
      <c r="NV44" s="707"/>
      <c r="NW44" s="707"/>
      <c r="NX44" s="707"/>
      <c r="NY44" s="707"/>
      <c r="NZ44" s="707"/>
      <c r="OA44" s="707"/>
      <c r="OB44" s="707"/>
      <c r="OC44" s="707"/>
      <c r="OD44" s="707"/>
      <c r="OE44" s="707"/>
      <c r="OF44" s="707"/>
      <c r="OG44" s="707"/>
      <c r="OH44" s="707"/>
      <c r="OI44" s="707"/>
      <c r="OJ44" s="707"/>
      <c r="OK44" s="707"/>
      <c r="OL44" s="707"/>
      <c r="OM44" s="707"/>
      <c r="ON44" s="707"/>
      <c r="OO44" s="707"/>
      <c r="OP44" s="707"/>
      <c r="OQ44" s="707"/>
      <c r="OR44" s="707"/>
      <c r="OS44" s="707"/>
      <c r="OT44" s="707"/>
      <c r="OU44" s="707"/>
      <c r="OV44" s="707"/>
      <c r="OW44" s="707"/>
      <c r="OX44" s="707"/>
      <c r="OY44" s="707"/>
      <c r="OZ44" s="707"/>
      <c r="PA44" s="707"/>
      <c r="PB44" s="707"/>
      <c r="PC44" s="707"/>
      <c r="PD44" s="707"/>
      <c r="PE44" s="707"/>
      <c r="PF44" s="707"/>
      <c r="PG44" s="707"/>
      <c r="PH44" s="707"/>
      <c r="PI44" s="707"/>
      <c r="PJ44" s="707"/>
      <c r="PK44" s="707"/>
      <c r="PL44" s="707"/>
      <c r="PM44" s="707"/>
      <c r="PN44" s="707"/>
      <c r="PO44" s="707"/>
      <c r="PP44" s="707"/>
      <c r="PQ44" s="707"/>
      <c r="PR44" s="707"/>
      <c r="PS44" s="707"/>
      <c r="PT44" s="707"/>
      <c r="PU44" s="707"/>
      <c r="PV44" s="707"/>
      <c r="PW44" s="707"/>
      <c r="PX44" s="707"/>
      <c r="PY44" s="707"/>
      <c r="PZ44" s="707"/>
      <c r="QA44" s="707"/>
      <c r="QB44" s="707"/>
      <c r="QC44" s="707"/>
      <c r="QD44" s="707"/>
      <c r="QE44" s="707"/>
      <c r="QF44" s="707"/>
      <c r="QG44" s="707"/>
      <c r="QH44" s="707"/>
      <c r="QI44" s="707"/>
      <c r="QJ44" s="707"/>
      <c r="QK44" s="707"/>
      <c r="QL44" s="707"/>
      <c r="QM44" s="707"/>
      <c r="QN44" s="707"/>
      <c r="QO44" s="707"/>
      <c r="QP44" s="707"/>
      <c r="QQ44" s="707"/>
      <c r="QR44" s="707"/>
      <c r="QS44" s="707"/>
      <c r="QT44" s="707"/>
      <c r="QU44" s="707"/>
      <c r="QV44" s="707"/>
      <c r="QW44" s="707"/>
      <c r="QX44" s="707"/>
      <c r="QY44" s="707"/>
      <c r="QZ44" s="707"/>
      <c r="RA44" s="707"/>
      <c r="RB44" s="707"/>
      <c r="RC44" s="707"/>
      <c r="RD44" s="707"/>
      <c r="RE44" s="707"/>
      <c r="RF44" s="707"/>
      <c r="RG44" s="707"/>
      <c r="RH44" s="707"/>
      <c r="RI44" s="707"/>
      <c r="RJ44" s="707"/>
      <c r="RK44" s="707"/>
      <c r="RL44" s="707"/>
      <c r="RM44" s="707"/>
      <c r="RN44" s="707"/>
      <c r="RO44" s="707"/>
      <c r="RP44" s="707"/>
      <c r="RQ44" s="707"/>
      <c r="RR44" s="707"/>
      <c r="RS44" s="707"/>
      <c r="RT44" s="707"/>
      <c r="RU44" s="707"/>
      <c r="RV44" s="707"/>
      <c r="RW44" s="707"/>
      <c r="RX44" s="707"/>
      <c r="RY44" s="707"/>
      <c r="RZ44" s="707"/>
      <c r="SA44" s="707"/>
      <c r="SB44" s="707"/>
      <c r="SC44" s="707"/>
      <c r="SD44" s="707"/>
      <c r="SE44" s="707"/>
      <c r="SF44" s="707"/>
      <c r="SG44" s="707"/>
      <c r="SH44" s="707"/>
      <c r="SI44" s="707"/>
      <c r="SJ44" s="707"/>
      <c r="SK44" s="707"/>
      <c r="SL44" s="707"/>
      <c r="SM44" s="707"/>
      <c r="SN44" s="707"/>
      <c r="SO44" s="707"/>
      <c r="SP44" s="707"/>
      <c r="SQ44" s="707"/>
      <c r="SR44" s="707"/>
      <c r="SS44" s="707"/>
      <c r="ST44" s="707"/>
      <c r="SU44" s="707"/>
      <c r="SV44" s="707"/>
      <c r="SW44" s="707"/>
      <c r="SX44" s="707"/>
      <c r="SY44" s="707"/>
      <c r="SZ44" s="707"/>
      <c r="TA44" s="707"/>
      <c r="TB44" s="707"/>
      <c r="TC44" s="707"/>
      <c r="TD44" s="707"/>
      <c r="TE44" s="707"/>
      <c r="TF44" s="707"/>
      <c r="TG44" s="707"/>
      <c r="TH44" s="707"/>
      <c r="TI44" s="707"/>
      <c r="TJ44" s="707"/>
      <c r="TK44" s="707"/>
      <c r="TL44" s="707"/>
      <c r="TM44" s="707"/>
      <c r="TN44" s="707"/>
      <c r="TO44" s="707"/>
      <c r="TP44" s="707"/>
      <c r="TQ44" s="707"/>
      <c r="TR44" s="707"/>
      <c r="TS44" s="707"/>
      <c r="TT44" s="707"/>
      <c r="TU44" s="707"/>
      <c r="TV44" s="707"/>
      <c r="TW44" s="707"/>
      <c r="TX44" s="707"/>
      <c r="TY44" s="707"/>
      <c r="TZ44" s="707"/>
      <c r="UA44" s="707"/>
      <c r="UB44" s="707"/>
      <c r="UC44" s="707"/>
      <c r="UD44" s="707"/>
      <c r="UE44" s="707"/>
      <c r="UF44" s="707"/>
      <c r="UG44" s="707"/>
      <c r="UH44" s="707"/>
      <c r="UI44" s="707"/>
      <c r="UJ44" s="707"/>
      <c r="UK44" s="707"/>
      <c r="UL44" s="707"/>
      <c r="UM44" s="707"/>
      <c r="UN44" s="707"/>
      <c r="UO44" s="707"/>
      <c r="UP44" s="707"/>
      <c r="UQ44" s="707"/>
      <c r="UR44" s="707"/>
      <c r="US44" s="707"/>
      <c r="UT44" s="707"/>
      <c r="UU44" s="707"/>
      <c r="UV44" s="707"/>
      <c r="UW44" s="707"/>
      <c r="UX44" s="707"/>
      <c r="UY44" s="707"/>
      <c r="UZ44" s="707"/>
      <c r="VA44" s="707"/>
      <c r="VB44" s="707"/>
      <c r="VC44" s="707"/>
      <c r="VD44" s="707"/>
      <c r="VE44" s="707"/>
      <c r="VF44" s="707"/>
      <c r="VG44" s="707"/>
      <c r="VH44" s="707"/>
      <c r="VI44" s="707"/>
      <c r="VJ44" s="707"/>
      <c r="VK44" s="707"/>
      <c r="VL44" s="707"/>
      <c r="VM44" s="707"/>
      <c r="VN44" s="707"/>
      <c r="VO44" s="707"/>
      <c r="VP44" s="707"/>
      <c r="VQ44" s="707"/>
      <c r="VR44" s="707"/>
      <c r="VS44" s="707"/>
      <c r="VT44" s="707"/>
      <c r="VU44" s="707"/>
      <c r="VV44" s="707"/>
      <c r="VW44" s="707"/>
      <c r="VX44" s="707"/>
      <c r="VY44" s="707"/>
      <c r="VZ44" s="707"/>
      <c r="WA44" s="707"/>
      <c r="WB44" s="707"/>
      <c r="WC44" s="707"/>
      <c r="WD44" s="707"/>
      <c r="WE44" s="707"/>
      <c r="WF44" s="707"/>
      <c r="WG44" s="707"/>
      <c r="WH44" s="707"/>
      <c r="WI44" s="707"/>
      <c r="WJ44" s="707"/>
      <c r="WK44" s="707"/>
      <c r="WL44" s="707"/>
      <c r="WM44" s="707"/>
      <c r="WN44" s="707"/>
      <c r="WO44" s="707"/>
      <c r="WP44" s="707"/>
      <c r="WQ44" s="707"/>
      <c r="WR44" s="707"/>
      <c r="WS44" s="707"/>
      <c r="WT44" s="707"/>
      <c r="WU44" s="707"/>
      <c r="WV44" s="707"/>
      <c r="WW44" s="707"/>
      <c r="WX44" s="707"/>
      <c r="WY44" s="707"/>
      <c r="WZ44" s="707"/>
      <c r="XA44" s="707"/>
      <c r="XB44" s="707"/>
      <c r="XC44" s="707"/>
      <c r="XD44" s="707"/>
      <c r="XE44" s="707"/>
      <c r="XF44" s="707"/>
      <c r="XG44" s="707"/>
      <c r="XH44" s="707"/>
      <c r="XI44" s="707"/>
      <c r="XJ44" s="707"/>
      <c r="XK44" s="707"/>
      <c r="XL44" s="707"/>
      <c r="XM44" s="707"/>
      <c r="XN44" s="707"/>
      <c r="XO44" s="707"/>
      <c r="XP44" s="707"/>
      <c r="XQ44" s="707"/>
      <c r="XR44" s="707"/>
      <c r="XS44" s="707"/>
      <c r="XT44" s="707"/>
      <c r="XU44" s="707"/>
      <c r="XV44" s="707"/>
      <c r="XW44" s="707"/>
      <c r="XX44" s="707"/>
      <c r="XY44" s="707"/>
      <c r="XZ44" s="707"/>
      <c r="YA44" s="707"/>
      <c r="YB44" s="707"/>
      <c r="YC44" s="707"/>
      <c r="YD44" s="707"/>
      <c r="YE44" s="707"/>
      <c r="YF44" s="707"/>
      <c r="YG44" s="707"/>
      <c r="YH44" s="707"/>
      <c r="YI44" s="707"/>
      <c r="YJ44" s="707"/>
      <c r="YK44" s="707"/>
      <c r="YL44" s="707"/>
      <c r="YM44" s="707"/>
      <c r="YN44" s="707"/>
      <c r="YO44" s="707"/>
      <c r="YP44" s="707"/>
      <c r="YQ44" s="707"/>
      <c r="YR44" s="707"/>
      <c r="YS44" s="707"/>
      <c r="YT44" s="707"/>
      <c r="YU44" s="707"/>
      <c r="YV44" s="707"/>
      <c r="YW44" s="707"/>
      <c r="YX44" s="707"/>
      <c r="YY44" s="707"/>
      <c r="YZ44" s="707"/>
      <c r="ZA44" s="707"/>
      <c r="ZB44" s="707"/>
      <c r="ZC44" s="707"/>
      <c r="ZD44" s="707"/>
      <c r="ZE44" s="707"/>
      <c r="ZF44" s="707"/>
      <c r="ZG44" s="707"/>
      <c r="ZH44" s="707"/>
      <c r="ZI44" s="707"/>
      <c r="ZJ44" s="707"/>
      <c r="ZK44" s="707"/>
      <c r="ZL44" s="707"/>
      <c r="ZM44" s="707"/>
      <c r="ZN44" s="707"/>
      <c r="ZO44" s="707"/>
      <c r="ZP44" s="707"/>
      <c r="ZQ44" s="707"/>
      <c r="ZR44" s="707"/>
      <c r="ZS44" s="707"/>
      <c r="ZT44" s="707"/>
      <c r="ZU44" s="707"/>
      <c r="ZV44" s="707"/>
      <c r="ZW44" s="707"/>
      <c r="ZX44" s="707"/>
      <c r="ZY44" s="707"/>
      <c r="ZZ44" s="707"/>
      <c r="AAA44" s="707"/>
      <c r="AAB44" s="707"/>
      <c r="AAC44" s="707"/>
      <c r="AAD44" s="707"/>
      <c r="AAE44" s="707"/>
      <c r="AAF44" s="707"/>
      <c r="AAG44" s="707"/>
      <c r="AAH44" s="707"/>
      <c r="AAI44" s="707"/>
      <c r="AAJ44" s="707"/>
      <c r="AAK44" s="707"/>
      <c r="AAL44" s="707"/>
      <c r="AAM44" s="707"/>
      <c r="AAN44" s="707"/>
      <c r="AAO44" s="707"/>
      <c r="AAP44" s="707"/>
      <c r="AAQ44" s="707"/>
      <c r="AAR44" s="707"/>
      <c r="AAS44" s="707"/>
      <c r="AAT44" s="707"/>
      <c r="AAU44" s="707"/>
      <c r="AAV44" s="707"/>
      <c r="AAW44" s="707"/>
      <c r="AAX44" s="707"/>
      <c r="AAY44" s="707"/>
      <c r="AAZ44" s="707"/>
      <c r="ABA44" s="707"/>
      <c r="ABB44" s="707"/>
      <c r="ABC44" s="707"/>
      <c r="ABD44" s="707"/>
      <c r="ABE44" s="707"/>
      <c r="ABF44" s="707"/>
      <c r="ABG44" s="707"/>
      <c r="ABH44" s="707"/>
      <c r="ABI44" s="707"/>
      <c r="ABJ44" s="707"/>
      <c r="ABK44" s="707"/>
      <c r="ABL44" s="707"/>
      <c r="ABM44" s="707"/>
      <c r="ABN44" s="707"/>
      <c r="ABO44" s="707"/>
      <c r="ABP44" s="707"/>
      <c r="ABQ44" s="707"/>
      <c r="ABR44" s="707"/>
      <c r="ABS44" s="707"/>
      <c r="ABT44" s="707"/>
      <c r="ABU44" s="707"/>
      <c r="ABV44" s="707"/>
      <c r="ABW44" s="707"/>
      <c r="ABX44" s="707"/>
      <c r="ABY44" s="707"/>
      <c r="ABZ44" s="707"/>
      <c r="ACA44" s="707"/>
      <c r="ACB44" s="707"/>
      <c r="ACC44" s="707"/>
      <c r="ACD44" s="707"/>
      <c r="ACE44" s="707"/>
      <c r="ACF44" s="707"/>
      <c r="ACG44" s="707"/>
      <c r="ACH44" s="707"/>
      <c r="ACI44" s="707"/>
      <c r="ACJ44" s="707"/>
      <c r="ACK44" s="707"/>
      <c r="ACL44" s="707"/>
      <c r="ACM44" s="707"/>
      <c r="ACN44" s="707"/>
      <c r="ACO44" s="707"/>
      <c r="ACP44" s="707"/>
      <c r="ACQ44" s="707"/>
      <c r="ACR44" s="707"/>
      <c r="ACS44" s="707"/>
      <c r="ACT44" s="707"/>
      <c r="ACU44" s="707"/>
      <c r="ACV44" s="707"/>
      <c r="ACW44" s="707"/>
      <c r="ACX44" s="707"/>
      <c r="ACY44" s="707"/>
      <c r="ACZ44" s="707"/>
      <c r="ADA44" s="707"/>
      <c r="ADB44" s="707"/>
      <c r="ADC44" s="707"/>
      <c r="ADD44" s="707"/>
      <c r="ADE44" s="707"/>
      <c r="ADF44" s="707"/>
      <c r="ADG44" s="707"/>
      <c r="ADH44" s="707"/>
      <c r="ADI44" s="707"/>
      <c r="ADJ44" s="707"/>
      <c r="ADK44" s="707"/>
      <c r="ADL44" s="707"/>
      <c r="ADM44" s="707"/>
      <c r="ADN44" s="707"/>
      <c r="ADO44" s="707"/>
      <c r="ADP44" s="707"/>
      <c r="ADQ44" s="707"/>
      <c r="ADR44" s="707"/>
      <c r="ADS44" s="707"/>
      <c r="ADT44" s="707"/>
      <c r="ADU44" s="707"/>
      <c r="ADV44" s="707"/>
      <c r="ADW44" s="707"/>
      <c r="ADX44" s="707"/>
      <c r="ADY44" s="707"/>
      <c r="ADZ44" s="707"/>
      <c r="AEA44" s="707"/>
      <c r="AEB44" s="707"/>
      <c r="AEC44" s="707"/>
      <c r="AED44" s="707"/>
      <c r="AEE44" s="707"/>
      <c r="AEF44" s="707"/>
      <c r="AEG44" s="707"/>
      <c r="AEH44" s="707"/>
      <c r="AEI44" s="707"/>
      <c r="AEJ44" s="707"/>
      <c r="AEK44" s="707"/>
      <c r="AEL44" s="707"/>
      <c r="AEM44" s="707"/>
      <c r="AEN44" s="707"/>
      <c r="AEO44" s="707"/>
      <c r="AEP44" s="707"/>
      <c r="AEQ44" s="707"/>
      <c r="AER44" s="707"/>
      <c r="AES44" s="707"/>
      <c r="AET44" s="707"/>
      <c r="AEU44" s="707"/>
      <c r="AEV44" s="707"/>
      <c r="AEW44" s="707"/>
      <c r="AEX44" s="707"/>
      <c r="AEY44" s="707"/>
      <c r="AEZ44" s="707"/>
      <c r="AFA44" s="707"/>
      <c r="AFB44" s="707"/>
      <c r="AFC44" s="707"/>
      <c r="AFD44" s="707"/>
      <c r="AFE44" s="707"/>
      <c r="AFF44" s="707"/>
      <c r="AFG44" s="707"/>
      <c r="AFH44" s="707"/>
      <c r="AFI44" s="707"/>
      <c r="AFJ44" s="707"/>
      <c r="AFK44" s="707"/>
      <c r="AFL44" s="707"/>
      <c r="AFM44" s="707"/>
      <c r="AFN44" s="707"/>
      <c r="AFO44" s="707"/>
      <c r="AFP44" s="707"/>
      <c r="AFQ44" s="707"/>
      <c r="AFR44" s="707"/>
      <c r="AFS44" s="707"/>
      <c r="AFT44" s="707"/>
      <c r="AFU44" s="707"/>
      <c r="AFV44" s="707"/>
      <c r="AFW44" s="707"/>
      <c r="AFX44" s="707"/>
      <c r="AFY44" s="707"/>
      <c r="AFZ44" s="707"/>
      <c r="AGA44" s="707"/>
      <c r="AGB44" s="707"/>
      <c r="AGC44" s="707"/>
      <c r="AGD44" s="707"/>
      <c r="AGE44" s="707"/>
      <c r="AGF44" s="707"/>
      <c r="AGG44" s="707"/>
      <c r="AGH44" s="707"/>
      <c r="AGI44" s="707"/>
      <c r="AGJ44" s="707"/>
      <c r="AGK44" s="707"/>
      <c r="AGL44" s="707"/>
      <c r="AGM44" s="707"/>
      <c r="AGN44" s="707"/>
      <c r="AGO44" s="707"/>
      <c r="AGP44" s="707"/>
      <c r="AGQ44" s="707"/>
      <c r="AGR44" s="707"/>
      <c r="AGS44" s="707"/>
      <c r="AGT44" s="707"/>
      <c r="AGU44" s="707"/>
      <c r="AGV44" s="707"/>
      <c r="AGW44" s="707"/>
      <c r="AGX44" s="707"/>
      <c r="AGY44" s="707"/>
      <c r="AGZ44" s="707"/>
      <c r="AHA44" s="707"/>
      <c r="AHB44" s="707"/>
      <c r="AHC44" s="707"/>
      <c r="AHD44" s="707"/>
      <c r="AHE44" s="707"/>
      <c r="AHF44" s="707"/>
      <c r="AHG44" s="707"/>
      <c r="AHH44" s="707"/>
      <c r="AHI44" s="707"/>
      <c r="AHJ44" s="707"/>
      <c r="AHK44" s="707"/>
      <c r="AHL44" s="707"/>
      <c r="AHM44" s="707"/>
      <c r="AHN44" s="707"/>
      <c r="AHO44" s="707"/>
      <c r="AHP44" s="707"/>
      <c r="AHQ44" s="707"/>
      <c r="AHR44" s="707"/>
      <c r="AHS44" s="707"/>
      <c r="AHT44" s="707"/>
      <c r="AHU44" s="707"/>
      <c r="AHV44" s="707"/>
      <c r="AHW44" s="707"/>
      <c r="AHX44" s="707"/>
      <c r="AHY44" s="707"/>
      <c r="AHZ44" s="707"/>
      <c r="AIA44" s="707"/>
      <c r="AIB44" s="707"/>
      <c r="AIC44" s="707"/>
      <c r="AID44" s="707"/>
      <c r="AIE44" s="707"/>
      <c r="AIF44" s="707"/>
      <c r="AIG44" s="707"/>
      <c r="AIH44" s="707"/>
      <c r="AII44" s="707"/>
      <c r="AIJ44" s="707"/>
      <c r="AIK44" s="707"/>
      <c r="AIL44" s="707"/>
      <c r="AIM44" s="707"/>
      <c r="AIN44" s="707"/>
      <c r="AIO44" s="707"/>
      <c r="AIP44" s="707"/>
      <c r="AIQ44" s="707"/>
      <c r="AIR44" s="707"/>
      <c r="AIS44" s="707"/>
      <c r="AIT44" s="707"/>
      <c r="AIU44" s="707"/>
      <c r="AIV44" s="707"/>
      <c r="AIW44" s="707"/>
      <c r="AIX44" s="707"/>
      <c r="AIY44" s="707"/>
      <c r="AIZ44" s="707"/>
      <c r="AJA44" s="707"/>
      <c r="AJB44" s="707"/>
      <c r="AJC44" s="707"/>
      <c r="AJD44" s="707"/>
      <c r="AJE44" s="707"/>
      <c r="AJF44" s="707"/>
      <c r="AJG44" s="707"/>
      <c r="AJH44" s="707"/>
      <c r="AJI44" s="707"/>
      <c r="AJJ44" s="707"/>
      <c r="AJK44" s="707"/>
      <c r="AJL44" s="707"/>
      <c r="AJM44" s="707"/>
      <c r="AJN44" s="707"/>
      <c r="AJO44" s="707"/>
      <c r="AJP44" s="707"/>
      <c r="AJQ44" s="707"/>
      <c r="AJR44" s="707"/>
      <c r="AJS44" s="707"/>
      <c r="AJT44" s="707"/>
      <c r="AJU44" s="707"/>
      <c r="AJV44" s="707"/>
      <c r="AJW44" s="707"/>
      <c r="AJX44" s="707"/>
      <c r="AJY44" s="707"/>
      <c r="AJZ44" s="707"/>
      <c r="AKA44" s="707"/>
      <c r="AKB44" s="707"/>
      <c r="AKC44" s="707"/>
      <c r="AKD44" s="707"/>
      <c r="AKE44" s="707"/>
      <c r="AKF44" s="707"/>
      <c r="AKG44" s="707"/>
      <c r="AKH44" s="707"/>
      <c r="AKI44" s="707"/>
      <c r="AKJ44" s="707"/>
      <c r="AKK44" s="707"/>
      <c r="AKL44" s="707"/>
      <c r="AKM44" s="707"/>
      <c r="AKN44" s="707"/>
      <c r="AKO44" s="707"/>
      <c r="AKP44" s="707"/>
      <c r="AKQ44" s="707"/>
      <c r="AKR44" s="707"/>
      <c r="AKS44" s="707"/>
      <c r="AKT44" s="707"/>
      <c r="AKU44" s="707"/>
      <c r="AKV44" s="707"/>
      <c r="AKW44" s="707"/>
      <c r="AKX44" s="707"/>
      <c r="AKY44" s="707"/>
      <c r="AKZ44" s="707"/>
      <c r="ALA44" s="707"/>
      <c r="ALB44" s="707"/>
      <c r="ALC44" s="707"/>
      <c r="ALD44" s="707"/>
      <c r="ALE44" s="707"/>
      <c r="ALF44" s="707"/>
      <c r="ALG44" s="707"/>
      <c r="ALH44" s="707"/>
      <c r="ALI44" s="707"/>
      <c r="ALJ44" s="707"/>
      <c r="ALK44" s="707"/>
      <c r="ALL44" s="707"/>
      <c r="ALM44" s="707"/>
      <c r="ALN44" s="707"/>
      <c r="ALO44" s="707"/>
      <c r="ALP44" s="707"/>
      <c r="ALQ44" s="707"/>
      <c r="ALR44" s="707"/>
      <c r="ALS44" s="707"/>
      <c r="ALT44" s="707"/>
      <c r="ALU44" s="707"/>
      <c r="ALV44" s="707"/>
      <c r="ALW44" s="707"/>
      <c r="ALX44" s="707"/>
      <c r="ALY44" s="707"/>
      <c r="ALZ44" s="707"/>
      <c r="AMA44" s="707"/>
      <c r="AMB44" s="707"/>
      <c r="AMC44" s="707"/>
      <c r="AMD44" s="707"/>
      <c r="AME44" s="707"/>
      <c r="AMF44" s="707"/>
      <c r="AMG44" s="707"/>
      <c r="AMH44" s="707"/>
      <c r="AMI44" s="707"/>
      <c r="AMJ44" s="707"/>
      <c r="AMK44" s="707"/>
    </row>
    <row r="45" spans="1:1026" s="708" customFormat="1" ht="46.5" customHeight="1" outlineLevel="1" x14ac:dyDescent="0.35">
      <c r="A45" s="707"/>
      <c r="B45" s="788" t="s">
        <v>866</v>
      </c>
      <c r="C45" s="787" t="s">
        <v>864</v>
      </c>
      <c r="D45" s="789">
        <v>0</v>
      </c>
      <c r="E45" s="789" t="s">
        <v>843</v>
      </c>
      <c r="F45" s="789" t="s">
        <v>843</v>
      </c>
      <c r="G45" s="789">
        <v>1</v>
      </c>
      <c r="H45" s="789">
        <v>1</v>
      </c>
      <c r="I45" s="789" t="s">
        <v>843</v>
      </c>
      <c r="J45" s="789">
        <f t="shared" si="1"/>
        <v>2</v>
      </c>
      <c r="K45" s="1695" t="s">
        <v>2009</v>
      </c>
      <c r="L45" s="1695"/>
      <c r="M45" s="1692" t="s">
        <v>865</v>
      </c>
      <c r="N45" s="1692"/>
      <c r="O45" s="707"/>
      <c r="P45" s="707"/>
      <c r="Q45" s="707"/>
      <c r="R45" s="707"/>
      <c r="S45" s="707"/>
      <c r="T45" s="707"/>
      <c r="U45" s="707"/>
      <c r="V45" s="707"/>
      <c r="W45" s="707"/>
      <c r="X45" s="707"/>
      <c r="Y45" s="707"/>
      <c r="Z45" s="707"/>
      <c r="AA45" s="707"/>
      <c r="AB45" s="707"/>
      <c r="AC45" s="707"/>
      <c r="AD45" s="707"/>
      <c r="AE45" s="707"/>
      <c r="AF45" s="707"/>
      <c r="AG45" s="707"/>
      <c r="AH45" s="707"/>
      <c r="AI45" s="707"/>
      <c r="AJ45" s="707"/>
      <c r="AK45" s="707"/>
      <c r="AL45" s="707"/>
      <c r="AM45" s="707"/>
      <c r="AN45" s="707"/>
      <c r="AO45" s="707"/>
      <c r="AP45" s="707"/>
      <c r="AQ45" s="707"/>
      <c r="AR45" s="707"/>
      <c r="AS45" s="707"/>
      <c r="AT45" s="707"/>
      <c r="AU45" s="707"/>
      <c r="AV45" s="707"/>
      <c r="AW45" s="707"/>
      <c r="AX45" s="707"/>
      <c r="AY45" s="707"/>
      <c r="AZ45" s="707"/>
      <c r="BA45" s="707"/>
      <c r="BB45" s="707"/>
      <c r="BC45" s="707"/>
      <c r="BD45" s="707"/>
      <c r="BE45" s="707"/>
      <c r="BF45" s="707"/>
      <c r="BG45" s="707"/>
      <c r="BH45" s="707"/>
      <c r="BI45" s="707"/>
      <c r="BJ45" s="707"/>
      <c r="BK45" s="707"/>
      <c r="BL45" s="707"/>
      <c r="BM45" s="707"/>
      <c r="BN45" s="707"/>
      <c r="BO45" s="707"/>
      <c r="BP45" s="707"/>
      <c r="BQ45" s="707"/>
      <c r="BR45" s="707"/>
      <c r="BS45" s="707"/>
      <c r="BT45" s="707"/>
      <c r="BU45" s="707"/>
      <c r="BV45" s="707"/>
      <c r="BW45" s="707"/>
      <c r="BX45" s="707"/>
      <c r="BY45" s="707"/>
      <c r="BZ45" s="707"/>
      <c r="CA45" s="707"/>
      <c r="CB45" s="707"/>
      <c r="CC45" s="707"/>
      <c r="CD45" s="707"/>
      <c r="CE45" s="707"/>
      <c r="CF45" s="707"/>
      <c r="CG45" s="707"/>
      <c r="CH45" s="707"/>
      <c r="CI45" s="707"/>
      <c r="CJ45" s="707"/>
      <c r="CK45" s="707"/>
      <c r="CL45" s="707"/>
      <c r="CM45" s="707"/>
      <c r="CN45" s="707"/>
      <c r="CO45" s="707"/>
      <c r="CP45" s="707"/>
      <c r="CQ45" s="707"/>
      <c r="CR45" s="707"/>
      <c r="CS45" s="707"/>
      <c r="CT45" s="707"/>
      <c r="CU45" s="707"/>
      <c r="CV45" s="707"/>
      <c r="CW45" s="707"/>
      <c r="CX45" s="707"/>
      <c r="CY45" s="707"/>
      <c r="CZ45" s="707"/>
      <c r="DA45" s="707"/>
      <c r="DB45" s="707"/>
      <c r="DC45" s="707"/>
      <c r="DD45" s="707"/>
      <c r="DE45" s="707"/>
      <c r="DF45" s="707"/>
      <c r="DG45" s="707"/>
      <c r="DH45" s="707"/>
      <c r="DI45" s="707"/>
      <c r="DJ45" s="707"/>
      <c r="DK45" s="707"/>
      <c r="DL45" s="707"/>
      <c r="DM45" s="707"/>
      <c r="DN45" s="707"/>
      <c r="DO45" s="707"/>
      <c r="DP45" s="707"/>
      <c r="DQ45" s="707"/>
      <c r="DR45" s="707"/>
      <c r="DS45" s="707"/>
      <c r="DT45" s="707"/>
      <c r="DU45" s="707"/>
      <c r="DV45" s="707"/>
      <c r="DW45" s="707"/>
      <c r="DX45" s="707"/>
      <c r="DY45" s="707"/>
      <c r="DZ45" s="707"/>
      <c r="EA45" s="707"/>
      <c r="EB45" s="707"/>
      <c r="EC45" s="707"/>
      <c r="ED45" s="707"/>
      <c r="EE45" s="707"/>
      <c r="EF45" s="707"/>
      <c r="EG45" s="707"/>
      <c r="EH45" s="707"/>
      <c r="EI45" s="707"/>
      <c r="EJ45" s="707"/>
      <c r="EK45" s="707"/>
      <c r="EL45" s="707"/>
      <c r="EM45" s="707"/>
      <c r="EN45" s="707"/>
      <c r="EO45" s="707"/>
      <c r="EP45" s="707"/>
      <c r="EQ45" s="707"/>
      <c r="ER45" s="707"/>
      <c r="ES45" s="707"/>
      <c r="ET45" s="707"/>
      <c r="EU45" s="707"/>
      <c r="EV45" s="707"/>
      <c r="EW45" s="707"/>
      <c r="EX45" s="707"/>
      <c r="EY45" s="707"/>
      <c r="EZ45" s="707"/>
      <c r="FA45" s="707"/>
      <c r="FB45" s="707"/>
      <c r="FC45" s="707"/>
      <c r="FD45" s="707"/>
      <c r="FE45" s="707"/>
      <c r="FF45" s="707"/>
      <c r="FG45" s="707"/>
      <c r="FH45" s="707"/>
      <c r="FI45" s="707"/>
      <c r="FJ45" s="707"/>
      <c r="FK45" s="707"/>
      <c r="FL45" s="707"/>
      <c r="FM45" s="707"/>
      <c r="FN45" s="707"/>
      <c r="FO45" s="707"/>
      <c r="FP45" s="707"/>
      <c r="FQ45" s="707"/>
      <c r="FR45" s="707"/>
      <c r="FS45" s="707"/>
      <c r="FT45" s="707"/>
      <c r="FU45" s="707"/>
      <c r="FV45" s="707"/>
      <c r="FW45" s="707"/>
      <c r="FX45" s="707"/>
      <c r="FY45" s="707"/>
      <c r="FZ45" s="707"/>
      <c r="GA45" s="707"/>
      <c r="GB45" s="707"/>
      <c r="GC45" s="707"/>
      <c r="GD45" s="707"/>
      <c r="GE45" s="707"/>
      <c r="GF45" s="707"/>
      <c r="GG45" s="707"/>
      <c r="GH45" s="707"/>
      <c r="GI45" s="707"/>
      <c r="GJ45" s="707"/>
      <c r="GK45" s="707"/>
      <c r="GL45" s="707"/>
      <c r="GM45" s="707"/>
      <c r="GN45" s="707"/>
      <c r="GO45" s="707"/>
      <c r="GP45" s="707"/>
      <c r="GQ45" s="707"/>
      <c r="GR45" s="707"/>
      <c r="GS45" s="707"/>
      <c r="GT45" s="707"/>
      <c r="GU45" s="707"/>
      <c r="GV45" s="707"/>
      <c r="GW45" s="707"/>
      <c r="GX45" s="707"/>
      <c r="GY45" s="707"/>
      <c r="GZ45" s="707"/>
      <c r="HA45" s="707"/>
      <c r="HB45" s="707"/>
      <c r="HC45" s="707"/>
      <c r="HD45" s="707"/>
      <c r="HE45" s="707"/>
      <c r="HF45" s="707"/>
      <c r="HG45" s="707"/>
      <c r="HH45" s="707"/>
      <c r="HI45" s="707"/>
      <c r="HJ45" s="707"/>
      <c r="HK45" s="707"/>
      <c r="HL45" s="707"/>
      <c r="HM45" s="707"/>
      <c r="HN45" s="707"/>
      <c r="HO45" s="707"/>
      <c r="HP45" s="707"/>
      <c r="HQ45" s="707"/>
      <c r="HR45" s="707"/>
      <c r="HS45" s="707"/>
      <c r="HT45" s="707"/>
      <c r="HU45" s="707"/>
      <c r="HV45" s="707"/>
      <c r="HW45" s="707"/>
      <c r="HX45" s="707"/>
      <c r="HY45" s="707"/>
      <c r="HZ45" s="707"/>
      <c r="IA45" s="707"/>
      <c r="IB45" s="707"/>
      <c r="IC45" s="707"/>
      <c r="ID45" s="707"/>
      <c r="IE45" s="707"/>
      <c r="IF45" s="707"/>
      <c r="IG45" s="707"/>
      <c r="IH45" s="707"/>
      <c r="II45" s="707"/>
      <c r="IJ45" s="707"/>
      <c r="IK45" s="707"/>
      <c r="IL45" s="707"/>
      <c r="IM45" s="707"/>
      <c r="IN45" s="707"/>
      <c r="IO45" s="707"/>
      <c r="IP45" s="707"/>
      <c r="IQ45" s="707"/>
      <c r="IR45" s="707"/>
      <c r="IS45" s="707"/>
      <c r="IT45" s="707"/>
      <c r="IU45" s="707"/>
      <c r="IV45" s="707"/>
      <c r="IW45" s="707"/>
      <c r="IX45" s="707"/>
      <c r="IY45" s="707"/>
      <c r="IZ45" s="707"/>
      <c r="JA45" s="707"/>
      <c r="JB45" s="707"/>
      <c r="JC45" s="707"/>
      <c r="JD45" s="707"/>
      <c r="JE45" s="707"/>
      <c r="JF45" s="707"/>
      <c r="JG45" s="707"/>
      <c r="JH45" s="707"/>
      <c r="JI45" s="707"/>
      <c r="JJ45" s="707"/>
      <c r="JK45" s="707"/>
      <c r="JL45" s="707"/>
      <c r="JM45" s="707"/>
      <c r="JN45" s="707"/>
      <c r="JO45" s="707"/>
      <c r="JP45" s="707"/>
      <c r="JQ45" s="707"/>
      <c r="JR45" s="707"/>
      <c r="JS45" s="707"/>
      <c r="JT45" s="707"/>
      <c r="JU45" s="707"/>
      <c r="JV45" s="707"/>
      <c r="JW45" s="707"/>
      <c r="JX45" s="707"/>
      <c r="JY45" s="707"/>
      <c r="JZ45" s="707"/>
      <c r="KA45" s="707"/>
      <c r="KB45" s="707"/>
      <c r="KC45" s="707"/>
      <c r="KD45" s="707"/>
      <c r="KE45" s="707"/>
      <c r="KF45" s="707"/>
      <c r="KG45" s="707"/>
      <c r="KH45" s="707"/>
      <c r="KI45" s="707"/>
      <c r="KJ45" s="707"/>
      <c r="KK45" s="707"/>
      <c r="KL45" s="707"/>
      <c r="KM45" s="707"/>
      <c r="KN45" s="707"/>
      <c r="KO45" s="707"/>
      <c r="KP45" s="707"/>
      <c r="KQ45" s="707"/>
      <c r="KR45" s="707"/>
      <c r="KS45" s="707"/>
      <c r="KT45" s="707"/>
      <c r="KU45" s="707"/>
      <c r="KV45" s="707"/>
      <c r="KW45" s="707"/>
      <c r="KX45" s="707"/>
      <c r="KY45" s="707"/>
      <c r="KZ45" s="707"/>
      <c r="LA45" s="707"/>
      <c r="LB45" s="707"/>
      <c r="LC45" s="707"/>
      <c r="LD45" s="707"/>
      <c r="LE45" s="707"/>
      <c r="LF45" s="707"/>
      <c r="LG45" s="707"/>
      <c r="LH45" s="707"/>
      <c r="LI45" s="707"/>
      <c r="LJ45" s="707"/>
      <c r="LK45" s="707"/>
      <c r="LL45" s="707"/>
      <c r="LM45" s="707"/>
      <c r="LN45" s="707"/>
      <c r="LO45" s="707"/>
      <c r="LP45" s="707"/>
      <c r="LQ45" s="707"/>
      <c r="LR45" s="707"/>
      <c r="LS45" s="707"/>
      <c r="LT45" s="707"/>
      <c r="LU45" s="707"/>
      <c r="LV45" s="707"/>
      <c r="LW45" s="707"/>
      <c r="LX45" s="707"/>
      <c r="LY45" s="707"/>
      <c r="LZ45" s="707"/>
      <c r="MA45" s="707"/>
      <c r="MB45" s="707"/>
      <c r="MC45" s="707"/>
      <c r="MD45" s="707"/>
      <c r="ME45" s="707"/>
      <c r="MF45" s="707"/>
      <c r="MG45" s="707"/>
      <c r="MH45" s="707"/>
      <c r="MI45" s="707"/>
      <c r="MJ45" s="707"/>
      <c r="MK45" s="707"/>
      <c r="ML45" s="707"/>
      <c r="MM45" s="707"/>
      <c r="MN45" s="707"/>
      <c r="MO45" s="707"/>
      <c r="MP45" s="707"/>
      <c r="MQ45" s="707"/>
      <c r="MR45" s="707"/>
      <c r="MS45" s="707"/>
      <c r="MT45" s="707"/>
      <c r="MU45" s="707"/>
      <c r="MV45" s="707"/>
      <c r="MW45" s="707"/>
      <c r="MX45" s="707"/>
      <c r="MY45" s="707"/>
      <c r="MZ45" s="707"/>
      <c r="NA45" s="707"/>
      <c r="NB45" s="707"/>
      <c r="NC45" s="707"/>
      <c r="ND45" s="707"/>
      <c r="NE45" s="707"/>
      <c r="NF45" s="707"/>
      <c r="NG45" s="707"/>
      <c r="NH45" s="707"/>
      <c r="NI45" s="707"/>
      <c r="NJ45" s="707"/>
      <c r="NK45" s="707"/>
      <c r="NL45" s="707"/>
      <c r="NM45" s="707"/>
      <c r="NN45" s="707"/>
      <c r="NO45" s="707"/>
      <c r="NP45" s="707"/>
      <c r="NQ45" s="707"/>
      <c r="NR45" s="707"/>
      <c r="NS45" s="707"/>
      <c r="NT45" s="707"/>
      <c r="NU45" s="707"/>
      <c r="NV45" s="707"/>
      <c r="NW45" s="707"/>
      <c r="NX45" s="707"/>
      <c r="NY45" s="707"/>
      <c r="NZ45" s="707"/>
      <c r="OA45" s="707"/>
      <c r="OB45" s="707"/>
      <c r="OC45" s="707"/>
      <c r="OD45" s="707"/>
      <c r="OE45" s="707"/>
      <c r="OF45" s="707"/>
      <c r="OG45" s="707"/>
      <c r="OH45" s="707"/>
      <c r="OI45" s="707"/>
      <c r="OJ45" s="707"/>
      <c r="OK45" s="707"/>
      <c r="OL45" s="707"/>
      <c r="OM45" s="707"/>
      <c r="ON45" s="707"/>
      <c r="OO45" s="707"/>
      <c r="OP45" s="707"/>
      <c r="OQ45" s="707"/>
      <c r="OR45" s="707"/>
      <c r="OS45" s="707"/>
      <c r="OT45" s="707"/>
      <c r="OU45" s="707"/>
      <c r="OV45" s="707"/>
      <c r="OW45" s="707"/>
      <c r="OX45" s="707"/>
      <c r="OY45" s="707"/>
      <c r="OZ45" s="707"/>
      <c r="PA45" s="707"/>
      <c r="PB45" s="707"/>
      <c r="PC45" s="707"/>
      <c r="PD45" s="707"/>
      <c r="PE45" s="707"/>
      <c r="PF45" s="707"/>
      <c r="PG45" s="707"/>
      <c r="PH45" s="707"/>
      <c r="PI45" s="707"/>
      <c r="PJ45" s="707"/>
      <c r="PK45" s="707"/>
      <c r="PL45" s="707"/>
      <c r="PM45" s="707"/>
      <c r="PN45" s="707"/>
      <c r="PO45" s="707"/>
      <c r="PP45" s="707"/>
      <c r="PQ45" s="707"/>
      <c r="PR45" s="707"/>
      <c r="PS45" s="707"/>
      <c r="PT45" s="707"/>
      <c r="PU45" s="707"/>
      <c r="PV45" s="707"/>
      <c r="PW45" s="707"/>
      <c r="PX45" s="707"/>
      <c r="PY45" s="707"/>
      <c r="PZ45" s="707"/>
      <c r="QA45" s="707"/>
      <c r="QB45" s="707"/>
      <c r="QC45" s="707"/>
      <c r="QD45" s="707"/>
      <c r="QE45" s="707"/>
      <c r="QF45" s="707"/>
      <c r="QG45" s="707"/>
      <c r="QH45" s="707"/>
      <c r="QI45" s="707"/>
      <c r="QJ45" s="707"/>
      <c r="QK45" s="707"/>
      <c r="QL45" s="707"/>
      <c r="QM45" s="707"/>
      <c r="QN45" s="707"/>
      <c r="QO45" s="707"/>
      <c r="QP45" s="707"/>
      <c r="QQ45" s="707"/>
      <c r="QR45" s="707"/>
      <c r="QS45" s="707"/>
      <c r="QT45" s="707"/>
      <c r="QU45" s="707"/>
      <c r="QV45" s="707"/>
      <c r="QW45" s="707"/>
      <c r="QX45" s="707"/>
      <c r="QY45" s="707"/>
      <c r="QZ45" s="707"/>
      <c r="RA45" s="707"/>
      <c r="RB45" s="707"/>
      <c r="RC45" s="707"/>
      <c r="RD45" s="707"/>
      <c r="RE45" s="707"/>
      <c r="RF45" s="707"/>
      <c r="RG45" s="707"/>
      <c r="RH45" s="707"/>
      <c r="RI45" s="707"/>
      <c r="RJ45" s="707"/>
      <c r="RK45" s="707"/>
      <c r="RL45" s="707"/>
      <c r="RM45" s="707"/>
      <c r="RN45" s="707"/>
      <c r="RO45" s="707"/>
      <c r="RP45" s="707"/>
      <c r="RQ45" s="707"/>
      <c r="RR45" s="707"/>
      <c r="RS45" s="707"/>
      <c r="RT45" s="707"/>
      <c r="RU45" s="707"/>
      <c r="RV45" s="707"/>
      <c r="RW45" s="707"/>
      <c r="RX45" s="707"/>
      <c r="RY45" s="707"/>
      <c r="RZ45" s="707"/>
      <c r="SA45" s="707"/>
      <c r="SB45" s="707"/>
      <c r="SC45" s="707"/>
      <c r="SD45" s="707"/>
      <c r="SE45" s="707"/>
      <c r="SF45" s="707"/>
      <c r="SG45" s="707"/>
      <c r="SH45" s="707"/>
      <c r="SI45" s="707"/>
      <c r="SJ45" s="707"/>
      <c r="SK45" s="707"/>
      <c r="SL45" s="707"/>
      <c r="SM45" s="707"/>
      <c r="SN45" s="707"/>
      <c r="SO45" s="707"/>
      <c r="SP45" s="707"/>
      <c r="SQ45" s="707"/>
      <c r="SR45" s="707"/>
      <c r="SS45" s="707"/>
      <c r="ST45" s="707"/>
      <c r="SU45" s="707"/>
      <c r="SV45" s="707"/>
      <c r="SW45" s="707"/>
      <c r="SX45" s="707"/>
      <c r="SY45" s="707"/>
      <c r="SZ45" s="707"/>
      <c r="TA45" s="707"/>
      <c r="TB45" s="707"/>
      <c r="TC45" s="707"/>
      <c r="TD45" s="707"/>
      <c r="TE45" s="707"/>
      <c r="TF45" s="707"/>
      <c r="TG45" s="707"/>
      <c r="TH45" s="707"/>
      <c r="TI45" s="707"/>
      <c r="TJ45" s="707"/>
      <c r="TK45" s="707"/>
      <c r="TL45" s="707"/>
      <c r="TM45" s="707"/>
      <c r="TN45" s="707"/>
      <c r="TO45" s="707"/>
      <c r="TP45" s="707"/>
      <c r="TQ45" s="707"/>
      <c r="TR45" s="707"/>
      <c r="TS45" s="707"/>
      <c r="TT45" s="707"/>
      <c r="TU45" s="707"/>
      <c r="TV45" s="707"/>
      <c r="TW45" s="707"/>
      <c r="TX45" s="707"/>
      <c r="TY45" s="707"/>
      <c r="TZ45" s="707"/>
      <c r="UA45" s="707"/>
      <c r="UB45" s="707"/>
      <c r="UC45" s="707"/>
      <c r="UD45" s="707"/>
      <c r="UE45" s="707"/>
      <c r="UF45" s="707"/>
      <c r="UG45" s="707"/>
      <c r="UH45" s="707"/>
      <c r="UI45" s="707"/>
      <c r="UJ45" s="707"/>
      <c r="UK45" s="707"/>
      <c r="UL45" s="707"/>
      <c r="UM45" s="707"/>
      <c r="UN45" s="707"/>
      <c r="UO45" s="707"/>
      <c r="UP45" s="707"/>
      <c r="UQ45" s="707"/>
      <c r="UR45" s="707"/>
      <c r="US45" s="707"/>
      <c r="UT45" s="707"/>
      <c r="UU45" s="707"/>
      <c r="UV45" s="707"/>
      <c r="UW45" s="707"/>
      <c r="UX45" s="707"/>
      <c r="UY45" s="707"/>
      <c r="UZ45" s="707"/>
      <c r="VA45" s="707"/>
      <c r="VB45" s="707"/>
      <c r="VC45" s="707"/>
      <c r="VD45" s="707"/>
      <c r="VE45" s="707"/>
      <c r="VF45" s="707"/>
      <c r="VG45" s="707"/>
      <c r="VH45" s="707"/>
      <c r="VI45" s="707"/>
      <c r="VJ45" s="707"/>
      <c r="VK45" s="707"/>
      <c r="VL45" s="707"/>
      <c r="VM45" s="707"/>
      <c r="VN45" s="707"/>
      <c r="VO45" s="707"/>
      <c r="VP45" s="707"/>
      <c r="VQ45" s="707"/>
      <c r="VR45" s="707"/>
      <c r="VS45" s="707"/>
      <c r="VT45" s="707"/>
      <c r="VU45" s="707"/>
      <c r="VV45" s="707"/>
      <c r="VW45" s="707"/>
      <c r="VX45" s="707"/>
      <c r="VY45" s="707"/>
      <c r="VZ45" s="707"/>
      <c r="WA45" s="707"/>
      <c r="WB45" s="707"/>
      <c r="WC45" s="707"/>
      <c r="WD45" s="707"/>
      <c r="WE45" s="707"/>
      <c r="WF45" s="707"/>
      <c r="WG45" s="707"/>
      <c r="WH45" s="707"/>
      <c r="WI45" s="707"/>
      <c r="WJ45" s="707"/>
      <c r="WK45" s="707"/>
      <c r="WL45" s="707"/>
      <c r="WM45" s="707"/>
      <c r="WN45" s="707"/>
      <c r="WO45" s="707"/>
      <c r="WP45" s="707"/>
      <c r="WQ45" s="707"/>
      <c r="WR45" s="707"/>
      <c r="WS45" s="707"/>
      <c r="WT45" s="707"/>
      <c r="WU45" s="707"/>
      <c r="WV45" s="707"/>
      <c r="WW45" s="707"/>
      <c r="WX45" s="707"/>
      <c r="WY45" s="707"/>
      <c r="WZ45" s="707"/>
      <c r="XA45" s="707"/>
      <c r="XB45" s="707"/>
      <c r="XC45" s="707"/>
      <c r="XD45" s="707"/>
      <c r="XE45" s="707"/>
      <c r="XF45" s="707"/>
      <c r="XG45" s="707"/>
      <c r="XH45" s="707"/>
      <c r="XI45" s="707"/>
      <c r="XJ45" s="707"/>
      <c r="XK45" s="707"/>
      <c r="XL45" s="707"/>
      <c r="XM45" s="707"/>
      <c r="XN45" s="707"/>
      <c r="XO45" s="707"/>
      <c r="XP45" s="707"/>
      <c r="XQ45" s="707"/>
      <c r="XR45" s="707"/>
      <c r="XS45" s="707"/>
      <c r="XT45" s="707"/>
      <c r="XU45" s="707"/>
      <c r="XV45" s="707"/>
      <c r="XW45" s="707"/>
      <c r="XX45" s="707"/>
      <c r="XY45" s="707"/>
      <c r="XZ45" s="707"/>
      <c r="YA45" s="707"/>
      <c r="YB45" s="707"/>
      <c r="YC45" s="707"/>
      <c r="YD45" s="707"/>
      <c r="YE45" s="707"/>
      <c r="YF45" s="707"/>
      <c r="YG45" s="707"/>
      <c r="YH45" s="707"/>
      <c r="YI45" s="707"/>
      <c r="YJ45" s="707"/>
      <c r="YK45" s="707"/>
      <c r="YL45" s="707"/>
      <c r="YM45" s="707"/>
      <c r="YN45" s="707"/>
      <c r="YO45" s="707"/>
      <c r="YP45" s="707"/>
      <c r="YQ45" s="707"/>
      <c r="YR45" s="707"/>
      <c r="YS45" s="707"/>
      <c r="YT45" s="707"/>
      <c r="YU45" s="707"/>
      <c r="YV45" s="707"/>
      <c r="YW45" s="707"/>
      <c r="YX45" s="707"/>
      <c r="YY45" s="707"/>
      <c r="YZ45" s="707"/>
      <c r="ZA45" s="707"/>
      <c r="ZB45" s="707"/>
      <c r="ZC45" s="707"/>
      <c r="ZD45" s="707"/>
      <c r="ZE45" s="707"/>
      <c r="ZF45" s="707"/>
      <c r="ZG45" s="707"/>
      <c r="ZH45" s="707"/>
      <c r="ZI45" s="707"/>
      <c r="ZJ45" s="707"/>
      <c r="ZK45" s="707"/>
      <c r="ZL45" s="707"/>
      <c r="ZM45" s="707"/>
      <c r="ZN45" s="707"/>
      <c r="ZO45" s="707"/>
      <c r="ZP45" s="707"/>
      <c r="ZQ45" s="707"/>
      <c r="ZR45" s="707"/>
      <c r="ZS45" s="707"/>
      <c r="ZT45" s="707"/>
      <c r="ZU45" s="707"/>
      <c r="ZV45" s="707"/>
      <c r="ZW45" s="707"/>
      <c r="ZX45" s="707"/>
      <c r="ZY45" s="707"/>
      <c r="ZZ45" s="707"/>
      <c r="AAA45" s="707"/>
      <c r="AAB45" s="707"/>
      <c r="AAC45" s="707"/>
      <c r="AAD45" s="707"/>
      <c r="AAE45" s="707"/>
      <c r="AAF45" s="707"/>
      <c r="AAG45" s="707"/>
      <c r="AAH45" s="707"/>
      <c r="AAI45" s="707"/>
      <c r="AAJ45" s="707"/>
      <c r="AAK45" s="707"/>
      <c r="AAL45" s="707"/>
      <c r="AAM45" s="707"/>
      <c r="AAN45" s="707"/>
      <c r="AAO45" s="707"/>
      <c r="AAP45" s="707"/>
      <c r="AAQ45" s="707"/>
      <c r="AAR45" s="707"/>
      <c r="AAS45" s="707"/>
      <c r="AAT45" s="707"/>
      <c r="AAU45" s="707"/>
      <c r="AAV45" s="707"/>
      <c r="AAW45" s="707"/>
      <c r="AAX45" s="707"/>
      <c r="AAY45" s="707"/>
      <c r="AAZ45" s="707"/>
      <c r="ABA45" s="707"/>
      <c r="ABB45" s="707"/>
      <c r="ABC45" s="707"/>
      <c r="ABD45" s="707"/>
      <c r="ABE45" s="707"/>
      <c r="ABF45" s="707"/>
      <c r="ABG45" s="707"/>
      <c r="ABH45" s="707"/>
      <c r="ABI45" s="707"/>
      <c r="ABJ45" s="707"/>
      <c r="ABK45" s="707"/>
      <c r="ABL45" s="707"/>
      <c r="ABM45" s="707"/>
      <c r="ABN45" s="707"/>
      <c r="ABO45" s="707"/>
      <c r="ABP45" s="707"/>
      <c r="ABQ45" s="707"/>
      <c r="ABR45" s="707"/>
      <c r="ABS45" s="707"/>
      <c r="ABT45" s="707"/>
      <c r="ABU45" s="707"/>
      <c r="ABV45" s="707"/>
      <c r="ABW45" s="707"/>
      <c r="ABX45" s="707"/>
      <c r="ABY45" s="707"/>
      <c r="ABZ45" s="707"/>
      <c r="ACA45" s="707"/>
      <c r="ACB45" s="707"/>
      <c r="ACC45" s="707"/>
      <c r="ACD45" s="707"/>
      <c r="ACE45" s="707"/>
      <c r="ACF45" s="707"/>
      <c r="ACG45" s="707"/>
      <c r="ACH45" s="707"/>
      <c r="ACI45" s="707"/>
      <c r="ACJ45" s="707"/>
      <c r="ACK45" s="707"/>
      <c r="ACL45" s="707"/>
      <c r="ACM45" s="707"/>
      <c r="ACN45" s="707"/>
      <c r="ACO45" s="707"/>
      <c r="ACP45" s="707"/>
      <c r="ACQ45" s="707"/>
      <c r="ACR45" s="707"/>
      <c r="ACS45" s="707"/>
      <c r="ACT45" s="707"/>
      <c r="ACU45" s="707"/>
      <c r="ACV45" s="707"/>
      <c r="ACW45" s="707"/>
      <c r="ACX45" s="707"/>
      <c r="ACY45" s="707"/>
      <c r="ACZ45" s="707"/>
      <c r="ADA45" s="707"/>
      <c r="ADB45" s="707"/>
      <c r="ADC45" s="707"/>
      <c r="ADD45" s="707"/>
      <c r="ADE45" s="707"/>
      <c r="ADF45" s="707"/>
      <c r="ADG45" s="707"/>
      <c r="ADH45" s="707"/>
      <c r="ADI45" s="707"/>
      <c r="ADJ45" s="707"/>
      <c r="ADK45" s="707"/>
      <c r="ADL45" s="707"/>
      <c r="ADM45" s="707"/>
      <c r="ADN45" s="707"/>
      <c r="ADO45" s="707"/>
      <c r="ADP45" s="707"/>
      <c r="ADQ45" s="707"/>
      <c r="ADR45" s="707"/>
      <c r="ADS45" s="707"/>
      <c r="ADT45" s="707"/>
      <c r="ADU45" s="707"/>
      <c r="ADV45" s="707"/>
      <c r="ADW45" s="707"/>
      <c r="ADX45" s="707"/>
      <c r="ADY45" s="707"/>
      <c r="ADZ45" s="707"/>
      <c r="AEA45" s="707"/>
      <c r="AEB45" s="707"/>
      <c r="AEC45" s="707"/>
      <c r="AED45" s="707"/>
      <c r="AEE45" s="707"/>
      <c r="AEF45" s="707"/>
      <c r="AEG45" s="707"/>
      <c r="AEH45" s="707"/>
      <c r="AEI45" s="707"/>
      <c r="AEJ45" s="707"/>
      <c r="AEK45" s="707"/>
      <c r="AEL45" s="707"/>
      <c r="AEM45" s="707"/>
      <c r="AEN45" s="707"/>
      <c r="AEO45" s="707"/>
      <c r="AEP45" s="707"/>
      <c r="AEQ45" s="707"/>
      <c r="AER45" s="707"/>
      <c r="AES45" s="707"/>
      <c r="AET45" s="707"/>
      <c r="AEU45" s="707"/>
      <c r="AEV45" s="707"/>
      <c r="AEW45" s="707"/>
      <c r="AEX45" s="707"/>
      <c r="AEY45" s="707"/>
      <c r="AEZ45" s="707"/>
      <c r="AFA45" s="707"/>
      <c r="AFB45" s="707"/>
      <c r="AFC45" s="707"/>
      <c r="AFD45" s="707"/>
      <c r="AFE45" s="707"/>
      <c r="AFF45" s="707"/>
      <c r="AFG45" s="707"/>
      <c r="AFH45" s="707"/>
      <c r="AFI45" s="707"/>
      <c r="AFJ45" s="707"/>
      <c r="AFK45" s="707"/>
      <c r="AFL45" s="707"/>
      <c r="AFM45" s="707"/>
      <c r="AFN45" s="707"/>
      <c r="AFO45" s="707"/>
      <c r="AFP45" s="707"/>
      <c r="AFQ45" s="707"/>
      <c r="AFR45" s="707"/>
      <c r="AFS45" s="707"/>
      <c r="AFT45" s="707"/>
      <c r="AFU45" s="707"/>
      <c r="AFV45" s="707"/>
      <c r="AFW45" s="707"/>
      <c r="AFX45" s="707"/>
      <c r="AFY45" s="707"/>
      <c r="AFZ45" s="707"/>
      <c r="AGA45" s="707"/>
      <c r="AGB45" s="707"/>
      <c r="AGC45" s="707"/>
      <c r="AGD45" s="707"/>
      <c r="AGE45" s="707"/>
      <c r="AGF45" s="707"/>
      <c r="AGG45" s="707"/>
      <c r="AGH45" s="707"/>
      <c r="AGI45" s="707"/>
      <c r="AGJ45" s="707"/>
      <c r="AGK45" s="707"/>
      <c r="AGL45" s="707"/>
      <c r="AGM45" s="707"/>
      <c r="AGN45" s="707"/>
      <c r="AGO45" s="707"/>
      <c r="AGP45" s="707"/>
      <c r="AGQ45" s="707"/>
      <c r="AGR45" s="707"/>
      <c r="AGS45" s="707"/>
      <c r="AGT45" s="707"/>
      <c r="AGU45" s="707"/>
      <c r="AGV45" s="707"/>
      <c r="AGW45" s="707"/>
      <c r="AGX45" s="707"/>
      <c r="AGY45" s="707"/>
      <c r="AGZ45" s="707"/>
      <c r="AHA45" s="707"/>
      <c r="AHB45" s="707"/>
      <c r="AHC45" s="707"/>
      <c r="AHD45" s="707"/>
      <c r="AHE45" s="707"/>
      <c r="AHF45" s="707"/>
      <c r="AHG45" s="707"/>
      <c r="AHH45" s="707"/>
      <c r="AHI45" s="707"/>
      <c r="AHJ45" s="707"/>
      <c r="AHK45" s="707"/>
      <c r="AHL45" s="707"/>
      <c r="AHM45" s="707"/>
      <c r="AHN45" s="707"/>
      <c r="AHO45" s="707"/>
      <c r="AHP45" s="707"/>
      <c r="AHQ45" s="707"/>
      <c r="AHR45" s="707"/>
      <c r="AHS45" s="707"/>
      <c r="AHT45" s="707"/>
      <c r="AHU45" s="707"/>
      <c r="AHV45" s="707"/>
      <c r="AHW45" s="707"/>
      <c r="AHX45" s="707"/>
      <c r="AHY45" s="707"/>
      <c r="AHZ45" s="707"/>
      <c r="AIA45" s="707"/>
      <c r="AIB45" s="707"/>
      <c r="AIC45" s="707"/>
      <c r="AID45" s="707"/>
      <c r="AIE45" s="707"/>
      <c r="AIF45" s="707"/>
      <c r="AIG45" s="707"/>
      <c r="AIH45" s="707"/>
      <c r="AII45" s="707"/>
      <c r="AIJ45" s="707"/>
      <c r="AIK45" s="707"/>
      <c r="AIL45" s="707"/>
      <c r="AIM45" s="707"/>
      <c r="AIN45" s="707"/>
      <c r="AIO45" s="707"/>
      <c r="AIP45" s="707"/>
      <c r="AIQ45" s="707"/>
      <c r="AIR45" s="707"/>
      <c r="AIS45" s="707"/>
      <c r="AIT45" s="707"/>
      <c r="AIU45" s="707"/>
      <c r="AIV45" s="707"/>
      <c r="AIW45" s="707"/>
      <c r="AIX45" s="707"/>
      <c r="AIY45" s="707"/>
      <c r="AIZ45" s="707"/>
      <c r="AJA45" s="707"/>
      <c r="AJB45" s="707"/>
      <c r="AJC45" s="707"/>
      <c r="AJD45" s="707"/>
      <c r="AJE45" s="707"/>
      <c r="AJF45" s="707"/>
      <c r="AJG45" s="707"/>
      <c r="AJH45" s="707"/>
      <c r="AJI45" s="707"/>
      <c r="AJJ45" s="707"/>
      <c r="AJK45" s="707"/>
      <c r="AJL45" s="707"/>
      <c r="AJM45" s="707"/>
      <c r="AJN45" s="707"/>
      <c r="AJO45" s="707"/>
      <c r="AJP45" s="707"/>
      <c r="AJQ45" s="707"/>
      <c r="AJR45" s="707"/>
      <c r="AJS45" s="707"/>
      <c r="AJT45" s="707"/>
      <c r="AJU45" s="707"/>
      <c r="AJV45" s="707"/>
      <c r="AJW45" s="707"/>
      <c r="AJX45" s="707"/>
      <c r="AJY45" s="707"/>
      <c r="AJZ45" s="707"/>
      <c r="AKA45" s="707"/>
      <c r="AKB45" s="707"/>
      <c r="AKC45" s="707"/>
      <c r="AKD45" s="707"/>
      <c r="AKE45" s="707"/>
      <c r="AKF45" s="707"/>
      <c r="AKG45" s="707"/>
      <c r="AKH45" s="707"/>
      <c r="AKI45" s="707"/>
      <c r="AKJ45" s="707"/>
      <c r="AKK45" s="707"/>
      <c r="AKL45" s="707"/>
      <c r="AKM45" s="707"/>
      <c r="AKN45" s="707"/>
      <c r="AKO45" s="707"/>
      <c r="AKP45" s="707"/>
      <c r="AKQ45" s="707"/>
      <c r="AKR45" s="707"/>
      <c r="AKS45" s="707"/>
      <c r="AKT45" s="707"/>
      <c r="AKU45" s="707"/>
      <c r="AKV45" s="707"/>
      <c r="AKW45" s="707"/>
      <c r="AKX45" s="707"/>
      <c r="AKY45" s="707"/>
      <c r="AKZ45" s="707"/>
      <c r="ALA45" s="707"/>
      <c r="ALB45" s="707"/>
      <c r="ALC45" s="707"/>
      <c r="ALD45" s="707"/>
      <c r="ALE45" s="707"/>
      <c r="ALF45" s="707"/>
      <c r="ALG45" s="707"/>
      <c r="ALH45" s="707"/>
      <c r="ALI45" s="707"/>
      <c r="ALJ45" s="707"/>
      <c r="ALK45" s="707"/>
      <c r="ALL45" s="707"/>
      <c r="ALM45" s="707"/>
      <c r="ALN45" s="707"/>
      <c r="ALO45" s="707"/>
      <c r="ALP45" s="707"/>
      <c r="ALQ45" s="707"/>
      <c r="ALR45" s="707"/>
      <c r="ALS45" s="707"/>
      <c r="ALT45" s="707"/>
      <c r="ALU45" s="707"/>
      <c r="ALV45" s="707"/>
      <c r="ALW45" s="707"/>
      <c r="ALX45" s="707"/>
      <c r="ALY45" s="707"/>
      <c r="ALZ45" s="707"/>
      <c r="AMA45" s="707"/>
      <c r="AMB45" s="707"/>
      <c r="AMC45" s="707"/>
      <c r="AMD45" s="707"/>
      <c r="AME45" s="707"/>
      <c r="AMF45" s="707"/>
      <c r="AMG45" s="707"/>
      <c r="AMH45" s="707"/>
      <c r="AMI45" s="707"/>
      <c r="AMJ45" s="707"/>
      <c r="AMK45" s="707"/>
    </row>
    <row r="46" spans="1:1026" ht="38.25" customHeight="1" outlineLevel="1" x14ac:dyDescent="0.35">
      <c r="B46" s="790" t="str">
        <f>+'8_MP'!C141</f>
        <v>Producto 11: Plataforma de HonduCompras 2.0 ampliada</v>
      </c>
      <c r="C46" s="1392" t="str">
        <f>+'8_MP'!V141</f>
        <v># Plataforma</v>
      </c>
      <c r="D46" s="794">
        <v>0</v>
      </c>
      <c r="E46" s="794" t="s">
        <v>843</v>
      </c>
      <c r="F46" s="794" t="s">
        <v>843</v>
      </c>
      <c r="G46" s="794" t="s">
        <v>843</v>
      </c>
      <c r="H46" s="794" t="s">
        <v>843</v>
      </c>
      <c r="I46" s="794">
        <v>1</v>
      </c>
      <c r="J46" s="794">
        <f t="shared" si="1"/>
        <v>1</v>
      </c>
      <c r="K46" s="1725" t="s">
        <v>2021</v>
      </c>
      <c r="L46" s="1725"/>
      <c r="M46" s="1699"/>
      <c r="N46" s="1699"/>
      <c r="AML46" s="1171"/>
    </row>
    <row r="47" spans="1:1026" s="708" customFormat="1" ht="25.5" customHeight="1" outlineLevel="1" x14ac:dyDescent="0.35">
      <c r="A47" s="707"/>
      <c r="B47" s="711" t="s">
        <v>867</v>
      </c>
      <c r="C47" s="1393" t="s">
        <v>251</v>
      </c>
      <c r="D47" s="802">
        <v>0</v>
      </c>
      <c r="E47" s="757" t="s">
        <v>843</v>
      </c>
      <c r="F47" s="757">
        <v>1</v>
      </c>
      <c r="G47" s="757" t="s">
        <v>843</v>
      </c>
      <c r="H47" s="757" t="s">
        <v>843</v>
      </c>
      <c r="I47" s="757" t="s">
        <v>843</v>
      </c>
      <c r="J47" s="757">
        <f t="shared" si="1"/>
        <v>1</v>
      </c>
      <c r="K47" s="1695" t="s">
        <v>2022</v>
      </c>
      <c r="L47" s="1695"/>
      <c r="M47" s="1691"/>
      <c r="N47" s="1691"/>
      <c r="O47" s="707"/>
      <c r="P47" s="707"/>
      <c r="Q47" s="707"/>
      <c r="R47" s="707"/>
      <c r="S47" s="707"/>
      <c r="T47" s="707"/>
      <c r="U47" s="707"/>
      <c r="V47" s="707"/>
      <c r="W47" s="707"/>
      <c r="X47" s="707"/>
      <c r="Y47" s="707"/>
      <c r="Z47" s="707"/>
      <c r="AA47" s="707"/>
      <c r="AB47" s="707"/>
      <c r="AC47" s="707"/>
      <c r="AD47" s="707"/>
      <c r="AE47" s="707"/>
      <c r="AF47" s="707"/>
      <c r="AG47" s="707"/>
      <c r="AH47" s="707"/>
      <c r="AI47" s="707"/>
      <c r="AJ47" s="707"/>
      <c r="AK47" s="707"/>
      <c r="AL47" s="707"/>
      <c r="AM47" s="707"/>
      <c r="AN47" s="707"/>
      <c r="AO47" s="707"/>
      <c r="AP47" s="707"/>
      <c r="AQ47" s="707"/>
      <c r="AR47" s="707"/>
      <c r="AS47" s="707"/>
      <c r="AT47" s="707"/>
      <c r="AU47" s="707"/>
      <c r="AV47" s="707"/>
      <c r="AW47" s="707"/>
      <c r="AX47" s="707"/>
      <c r="AY47" s="707"/>
      <c r="AZ47" s="707"/>
      <c r="BA47" s="707"/>
      <c r="BB47" s="707"/>
      <c r="BC47" s="707"/>
      <c r="BD47" s="707"/>
      <c r="BE47" s="707"/>
      <c r="BF47" s="707"/>
      <c r="BG47" s="707"/>
      <c r="BH47" s="707"/>
      <c r="BI47" s="707"/>
      <c r="BJ47" s="707"/>
      <c r="BK47" s="707"/>
      <c r="BL47" s="707"/>
      <c r="BM47" s="707"/>
      <c r="BN47" s="707"/>
      <c r="BO47" s="707"/>
      <c r="BP47" s="707"/>
      <c r="BQ47" s="707"/>
      <c r="BR47" s="707"/>
      <c r="BS47" s="707"/>
      <c r="BT47" s="707"/>
      <c r="BU47" s="707"/>
      <c r="BV47" s="707"/>
      <c r="BW47" s="707"/>
      <c r="BX47" s="707"/>
      <c r="BY47" s="707"/>
      <c r="BZ47" s="707"/>
      <c r="CA47" s="707"/>
      <c r="CB47" s="707"/>
      <c r="CC47" s="707"/>
      <c r="CD47" s="707"/>
      <c r="CE47" s="707"/>
      <c r="CF47" s="707"/>
      <c r="CG47" s="707"/>
      <c r="CH47" s="707"/>
      <c r="CI47" s="707"/>
      <c r="CJ47" s="707"/>
      <c r="CK47" s="707"/>
      <c r="CL47" s="707"/>
      <c r="CM47" s="707"/>
      <c r="CN47" s="707"/>
      <c r="CO47" s="707"/>
      <c r="CP47" s="707"/>
      <c r="CQ47" s="707"/>
      <c r="CR47" s="707"/>
      <c r="CS47" s="707"/>
      <c r="CT47" s="707"/>
      <c r="CU47" s="707"/>
      <c r="CV47" s="707"/>
      <c r="CW47" s="707"/>
      <c r="CX47" s="707"/>
      <c r="CY47" s="707"/>
      <c r="CZ47" s="707"/>
      <c r="DA47" s="707"/>
      <c r="DB47" s="707"/>
      <c r="DC47" s="707"/>
      <c r="DD47" s="707"/>
      <c r="DE47" s="707"/>
      <c r="DF47" s="707"/>
      <c r="DG47" s="707"/>
      <c r="DH47" s="707"/>
      <c r="DI47" s="707"/>
      <c r="DJ47" s="707"/>
      <c r="DK47" s="707"/>
      <c r="DL47" s="707"/>
      <c r="DM47" s="707"/>
      <c r="DN47" s="707"/>
      <c r="DO47" s="707"/>
      <c r="DP47" s="707"/>
      <c r="DQ47" s="707"/>
      <c r="DR47" s="707"/>
      <c r="DS47" s="707"/>
      <c r="DT47" s="707"/>
      <c r="DU47" s="707"/>
      <c r="DV47" s="707"/>
      <c r="DW47" s="707"/>
      <c r="DX47" s="707"/>
      <c r="DY47" s="707"/>
      <c r="DZ47" s="707"/>
      <c r="EA47" s="707"/>
      <c r="EB47" s="707"/>
      <c r="EC47" s="707"/>
      <c r="ED47" s="707"/>
      <c r="EE47" s="707"/>
      <c r="EF47" s="707"/>
      <c r="EG47" s="707"/>
      <c r="EH47" s="707"/>
      <c r="EI47" s="707"/>
      <c r="EJ47" s="707"/>
      <c r="EK47" s="707"/>
      <c r="EL47" s="707"/>
      <c r="EM47" s="707"/>
      <c r="EN47" s="707"/>
      <c r="EO47" s="707"/>
      <c r="EP47" s="707"/>
      <c r="EQ47" s="707"/>
      <c r="ER47" s="707"/>
      <c r="ES47" s="707"/>
      <c r="ET47" s="707"/>
      <c r="EU47" s="707"/>
      <c r="EV47" s="707"/>
      <c r="EW47" s="707"/>
      <c r="EX47" s="707"/>
      <c r="EY47" s="707"/>
      <c r="EZ47" s="707"/>
      <c r="FA47" s="707"/>
      <c r="FB47" s="707"/>
      <c r="FC47" s="707"/>
      <c r="FD47" s="707"/>
      <c r="FE47" s="707"/>
      <c r="FF47" s="707"/>
      <c r="FG47" s="707"/>
      <c r="FH47" s="707"/>
      <c r="FI47" s="707"/>
      <c r="FJ47" s="707"/>
      <c r="FK47" s="707"/>
      <c r="FL47" s="707"/>
      <c r="FM47" s="707"/>
      <c r="FN47" s="707"/>
      <c r="FO47" s="707"/>
      <c r="FP47" s="707"/>
      <c r="FQ47" s="707"/>
      <c r="FR47" s="707"/>
      <c r="FS47" s="707"/>
      <c r="FT47" s="707"/>
      <c r="FU47" s="707"/>
      <c r="FV47" s="707"/>
      <c r="FW47" s="707"/>
      <c r="FX47" s="707"/>
      <c r="FY47" s="707"/>
      <c r="FZ47" s="707"/>
      <c r="GA47" s="707"/>
      <c r="GB47" s="707"/>
      <c r="GC47" s="707"/>
      <c r="GD47" s="707"/>
      <c r="GE47" s="707"/>
      <c r="GF47" s="707"/>
      <c r="GG47" s="707"/>
      <c r="GH47" s="707"/>
      <c r="GI47" s="707"/>
      <c r="GJ47" s="707"/>
      <c r="GK47" s="707"/>
      <c r="GL47" s="707"/>
      <c r="GM47" s="707"/>
      <c r="GN47" s="707"/>
      <c r="GO47" s="707"/>
      <c r="GP47" s="707"/>
      <c r="GQ47" s="707"/>
      <c r="GR47" s="707"/>
      <c r="GS47" s="707"/>
      <c r="GT47" s="707"/>
      <c r="GU47" s="707"/>
      <c r="GV47" s="707"/>
      <c r="GW47" s="707"/>
      <c r="GX47" s="707"/>
      <c r="GY47" s="707"/>
      <c r="GZ47" s="707"/>
      <c r="HA47" s="707"/>
      <c r="HB47" s="707"/>
      <c r="HC47" s="707"/>
      <c r="HD47" s="707"/>
      <c r="HE47" s="707"/>
      <c r="HF47" s="707"/>
      <c r="HG47" s="707"/>
      <c r="HH47" s="707"/>
      <c r="HI47" s="707"/>
      <c r="HJ47" s="707"/>
      <c r="HK47" s="707"/>
      <c r="HL47" s="707"/>
      <c r="HM47" s="707"/>
      <c r="HN47" s="707"/>
      <c r="HO47" s="707"/>
      <c r="HP47" s="707"/>
      <c r="HQ47" s="707"/>
      <c r="HR47" s="707"/>
      <c r="HS47" s="707"/>
      <c r="HT47" s="707"/>
      <c r="HU47" s="707"/>
      <c r="HV47" s="707"/>
      <c r="HW47" s="707"/>
      <c r="HX47" s="707"/>
      <c r="HY47" s="707"/>
      <c r="HZ47" s="707"/>
      <c r="IA47" s="707"/>
      <c r="IB47" s="707"/>
      <c r="IC47" s="707"/>
      <c r="ID47" s="707"/>
      <c r="IE47" s="707"/>
      <c r="IF47" s="707"/>
      <c r="IG47" s="707"/>
      <c r="IH47" s="707"/>
      <c r="II47" s="707"/>
      <c r="IJ47" s="707"/>
      <c r="IK47" s="707"/>
      <c r="IL47" s="707"/>
      <c r="IM47" s="707"/>
      <c r="IN47" s="707"/>
      <c r="IO47" s="707"/>
      <c r="IP47" s="707"/>
      <c r="IQ47" s="707"/>
      <c r="IR47" s="707"/>
      <c r="IS47" s="707"/>
      <c r="IT47" s="707"/>
      <c r="IU47" s="707"/>
      <c r="IV47" s="707"/>
      <c r="IW47" s="707"/>
      <c r="IX47" s="707"/>
      <c r="IY47" s="707"/>
      <c r="IZ47" s="707"/>
      <c r="JA47" s="707"/>
      <c r="JB47" s="707"/>
      <c r="JC47" s="707"/>
      <c r="JD47" s="707"/>
      <c r="JE47" s="707"/>
      <c r="JF47" s="707"/>
      <c r="JG47" s="707"/>
      <c r="JH47" s="707"/>
      <c r="JI47" s="707"/>
      <c r="JJ47" s="707"/>
      <c r="JK47" s="707"/>
      <c r="JL47" s="707"/>
      <c r="JM47" s="707"/>
      <c r="JN47" s="707"/>
      <c r="JO47" s="707"/>
      <c r="JP47" s="707"/>
      <c r="JQ47" s="707"/>
      <c r="JR47" s="707"/>
      <c r="JS47" s="707"/>
      <c r="JT47" s="707"/>
      <c r="JU47" s="707"/>
      <c r="JV47" s="707"/>
      <c r="JW47" s="707"/>
      <c r="JX47" s="707"/>
      <c r="JY47" s="707"/>
      <c r="JZ47" s="707"/>
      <c r="KA47" s="707"/>
      <c r="KB47" s="707"/>
      <c r="KC47" s="707"/>
      <c r="KD47" s="707"/>
      <c r="KE47" s="707"/>
      <c r="KF47" s="707"/>
      <c r="KG47" s="707"/>
      <c r="KH47" s="707"/>
      <c r="KI47" s="707"/>
      <c r="KJ47" s="707"/>
      <c r="KK47" s="707"/>
      <c r="KL47" s="707"/>
      <c r="KM47" s="707"/>
      <c r="KN47" s="707"/>
      <c r="KO47" s="707"/>
      <c r="KP47" s="707"/>
      <c r="KQ47" s="707"/>
      <c r="KR47" s="707"/>
      <c r="KS47" s="707"/>
      <c r="KT47" s="707"/>
      <c r="KU47" s="707"/>
      <c r="KV47" s="707"/>
      <c r="KW47" s="707"/>
      <c r="KX47" s="707"/>
      <c r="KY47" s="707"/>
      <c r="KZ47" s="707"/>
      <c r="LA47" s="707"/>
      <c r="LB47" s="707"/>
      <c r="LC47" s="707"/>
      <c r="LD47" s="707"/>
      <c r="LE47" s="707"/>
      <c r="LF47" s="707"/>
      <c r="LG47" s="707"/>
      <c r="LH47" s="707"/>
      <c r="LI47" s="707"/>
      <c r="LJ47" s="707"/>
      <c r="LK47" s="707"/>
      <c r="LL47" s="707"/>
      <c r="LM47" s="707"/>
      <c r="LN47" s="707"/>
      <c r="LO47" s="707"/>
      <c r="LP47" s="707"/>
      <c r="LQ47" s="707"/>
      <c r="LR47" s="707"/>
      <c r="LS47" s="707"/>
      <c r="LT47" s="707"/>
      <c r="LU47" s="707"/>
      <c r="LV47" s="707"/>
      <c r="LW47" s="707"/>
      <c r="LX47" s="707"/>
      <c r="LY47" s="707"/>
      <c r="LZ47" s="707"/>
      <c r="MA47" s="707"/>
      <c r="MB47" s="707"/>
      <c r="MC47" s="707"/>
      <c r="MD47" s="707"/>
      <c r="ME47" s="707"/>
      <c r="MF47" s="707"/>
      <c r="MG47" s="707"/>
      <c r="MH47" s="707"/>
      <c r="MI47" s="707"/>
      <c r="MJ47" s="707"/>
      <c r="MK47" s="707"/>
      <c r="ML47" s="707"/>
      <c r="MM47" s="707"/>
      <c r="MN47" s="707"/>
      <c r="MO47" s="707"/>
      <c r="MP47" s="707"/>
      <c r="MQ47" s="707"/>
      <c r="MR47" s="707"/>
      <c r="MS47" s="707"/>
      <c r="MT47" s="707"/>
      <c r="MU47" s="707"/>
      <c r="MV47" s="707"/>
      <c r="MW47" s="707"/>
      <c r="MX47" s="707"/>
      <c r="MY47" s="707"/>
      <c r="MZ47" s="707"/>
      <c r="NA47" s="707"/>
      <c r="NB47" s="707"/>
      <c r="NC47" s="707"/>
      <c r="ND47" s="707"/>
      <c r="NE47" s="707"/>
      <c r="NF47" s="707"/>
      <c r="NG47" s="707"/>
      <c r="NH47" s="707"/>
      <c r="NI47" s="707"/>
      <c r="NJ47" s="707"/>
      <c r="NK47" s="707"/>
      <c r="NL47" s="707"/>
      <c r="NM47" s="707"/>
      <c r="NN47" s="707"/>
      <c r="NO47" s="707"/>
      <c r="NP47" s="707"/>
      <c r="NQ47" s="707"/>
      <c r="NR47" s="707"/>
      <c r="NS47" s="707"/>
      <c r="NT47" s="707"/>
      <c r="NU47" s="707"/>
      <c r="NV47" s="707"/>
      <c r="NW47" s="707"/>
      <c r="NX47" s="707"/>
      <c r="NY47" s="707"/>
      <c r="NZ47" s="707"/>
      <c r="OA47" s="707"/>
      <c r="OB47" s="707"/>
      <c r="OC47" s="707"/>
      <c r="OD47" s="707"/>
      <c r="OE47" s="707"/>
      <c r="OF47" s="707"/>
      <c r="OG47" s="707"/>
      <c r="OH47" s="707"/>
      <c r="OI47" s="707"/>
      <c r="OJ47" s="707"/>
      <c r="OK47" s="707"/>
      <c r="OL47" s="707"/>
      <c r="OM47" s="707"/>
      <c r="ON47" s="707"/>
      <c r="OO47" s="707"/>
      <c r="OP47" s="707"/>
      <c r="OQ47" s="707"/>
      <c r="OR47" s="707"/>
      <c r="OS47" s="707"/>
      <c r="OT47" s="707"/>
      <c r="OU47" s="707"/>
      <c r="OV47" s="707"/>
      <c r="OW47" s="707"/>
      <c r="OX47" s="707"/>
      <c r="OY47" s="707"/>
      <c r="OZ47" s="707"/>
      <c r="PA47" s="707"/>
      <c r="PB47" s="707"/>
      <c r="PC47" s="707"/>
      <c r="PD47" s="707"/>
      <c r="PE47" s="707"/>
      <c r="PF47" s="707"/>
      <c r="PG47" s="707"/>
      <c r="PH47" s="707"/>
      <c r="PI47" s="707"/>
      <c r="PJ47" s="707"/>
      <c r="PK47" s="707"/>
      <c r="PL47" s="707"/>
      <c r="PM47" s="707"/>
      <c r="PN47" s="707"/>
      <c r="PO47" s="707"/>
      <c r="PP47" s="707"/>
      <c r="PQ47" s="707"/>
      <c r="PR47" s="707"/>
      <c r="PS47" s="707"/>
      <c r="PT47" s="707"/>
      <c r="PU47" s="707"/>
      <c r="PV47" s="707"/>
      <c r="PW47" s="707"/>
      <c r="PX47" s="707"/>
      <c r="PY47" s="707"/>
      <c r="PZ47" s="707"/>
      <c r="QA47" s="707"/>
      <c r="QB47" s="707"/>
      <c r="QC47" s="707"/>
      <c r="QD47" s="707"/>
      <c r="QE47" s="707"/>
      <c r="QF47" s="707"/>
      <c r="QG47" s="707"/>
      <c r="QH47" s="707"/>
      <c r="QI47" s="707"/>
      <c r="QJ47" s="707"/>
      <c r="QK47" s="707"/>
      <c r="QL47" s="707"/>
      <c r="QM47" s="707"/>
      <c r="QN47" s="707"/>
      <c r="QO47" s="707"/>
      <c r="QP47" s="707"/>
      <c r="QQ47" s="707"/>
      <c r="QR47" s="707"/>
      <c r="QS47" s="707"/>
      <c r="QT47" s="707"/>
      <c r="QU47" s="707"/>
      <c r="QV47" s="707"/>
      <c r="QW47" s="707"/>
      <c r="QX47" s="707"/>
      <c r="QY47" s="707"/>
      <c r="QZ47" s="707"/>
      <c r="RA47" s="707"/>
      <c r="RB47" s="707"/>
      <c r="RC47" s="707"/>
      <c r="RD47" s="707"/>
      <c r="RE47" s="707"/>
      <c r="RF47" s="707"/>
      <c r="RG47" s="707"/>
      <c r="RH47" s="707"/>
      <c r="RI47" s="707"/>
      <c r="RJ47" s="707"/>
      <c r="RK47" s="707"/>
      <c r="RL47" s="707"/>
      <c r="RM47" s="707"/>
      <c r="RN47" s="707"/>
      <c r="RO47" s="707"/>
      <c r="RP47" s="707"/>
      <c r="RQ47" s="707"/>
      <c r="RR47" s="707"/>
      <c r="RS47" s="707"/>
      <c r="RT47" s="707"/>
      <c r="RU47" s="707"/>
      <c r="RV47" s="707"/>
      <c r="RW47" s="707"/>
      <c r="RX47" s="707"/>
      <c r="RY47" s="707"/>
      <c r="RZ47" s="707"/>
      <c r="SA47" s="707"/>
      <c r="SB47" s="707"/>
      <c r="SC47" s="707"/>
      <c r="SD47" s="707"/>
      <c r="SE47" s="707"/>
      <c r="SF47" s="707"/>
      <c r="SG47" s="707"/>
      <c r="SH47" s="707"/>
      <c r="SI47" s="707"/>
      <c r="SJ47" s="707"/>
      <c r="SK47" s="707"/>
      <c r="SL47" s="707"/>
      <c r="SM47" s="707"/>
      <c r="SN47" s="707"/>
      <c r="SO47" s="707"/>
      <c r="SP47" s="707"/>
      <c r="SQ47" s="707"/>
      <c r="SR47" s="707"/>
      <c r="SS47" s="707"/>
      <c r="ST47" s="707"/>
      <c r="SU47" s="707"/>
      <c r="SV47" s="707"/>
      <c r="SW47" s="707"/>
      <c r="SX47" s="707"/>
      <c r="SY47" s="707"/>
      <c r="SZ47" s="707"/>
      <c r="TA47" s="707"/>
      <c r="TB47" s="707"/>
      <c r="TC47" s="707"/>
      <c r="TD47" s="707"/>
      <c r="TE47" s="707"/>
      <c r="TF47" s="707"/>
      <c r="TG47" s="707"/>
      <c r="TH47" s="707"/>
      <c r="TI47" s="707"/>
      <c r="TJ47" s="707"/>
      <c r="TK47" s="707"/>
      <c r="TL47" s="707"/>
      <c r="TM47" s="707"/>
      <c r="TN47" s="707"/>
      <c r="TO47" s="707"/>
      <c r="TP47" s="707"/>
      <c r="TQ47" s="707"/>
      <c r="TR47" s="707"/>
      <c r="TS47" s="707"/>
      <c r="TT47" s="707"/>
      <c r="TU47" s="707"/>
      <c r="TV47" s="707"/>
      <c r="TW47" s="707"/>
      <c r="TX47" s="707"/>
      <c r="TY47" s="707"/>
      <c r="TZ47" s="707"/>
      <c r="UA47" s="707"/>
      <c r="UB47" s="707"/>
      <c r="UC47" s="707"/>
      <c r="UD47" s="707"/>
      <c r="UE47" s="707"/>
      <c r="UF47" s="707"/>
      <c r="UG47" s="707"/>
      <c r="UH47" s="707"/>
      <c r="UI47" s="707"/>
      <c r="UJ47" s="707"/>
      <c r="UK47" s="707"/>
      <c r="UL47" s="707"/>
      <c r="UM47" s="707"/>
      <c r="UN47" s="707"/>
      <c r="UO47" s="707"/>
      <c r="UP47" s="707"/>
      <c r="UQ47" s="707"/>
      <c r="UR47" s="707"/>
      <c r="US47" s="707"/>
      <c r="UT47" s="707"/>
      <c r="UU47" s="707"/>
      <c r="UV47" s="707"/>
      <c r="UW47" s="707"/>
      <c r="UX47" s="707"/>
      <c r="UY47" s="707"/>
      <c r="UZ47" s="707"/>
      <c r="VA47" s="707"/>
      <c r="VB47" s="707"/>
      <c r="VC47" s="707"/>
      <c r="VD47" s="707"/>
      <c r="VE47" s="707"/>
      <c r="VF47" s="707"/>
      <c r="VG47" s="707"/>
      <c r="VH47" s="707"/>
      <c r="VI47" s="707"/>
      <c r="VJ47" s="707"/>
      <c r="VK47" s="707"/>
      <c r="VL47" s="707"/>
      <c r="VM47" s="707"/>
      <c r="VN47" s="707"/>
      <c r="VO47" s="707"/>
      <c r="VP47" s="707"/>
      <c r="VQ47" s="707"/>
      <c r="VR47" s="707"/>
      <c r="VS47" s="707"/>
      <c r="VT47" s="707"/>
      <c r="VU47" s="707"/>
      <c r="VV47" s="707"/>
      <c r="VW47" s="707"/>
      <c r="VX47" s="707"/>
      <c r="VY47" s="707"/>
      <c r="VZ47" s="707"/>
      <c r="WA47" s="707"/>
      <c r="WB47" s="707"/>
      <c r="WC47" s="707"/>
      <c r="WD47" s="707"/>
      <c r="WE47" s="707"/>
      <c r="WF47" s="707"/>
      <c r="WG47" s="707"/>
      <c r="WH47" s="707"/>
      <c r="WI47" s="707"/>
      <c r="WJ47" s="707"/>
      <c r="WK47" s="707"/>
      <c r="WL47" s="707"/>
      <c r="WM47" s="707"/>
      <c r="WN47" s="707"/>
      <c r="WO47" s="707"/>
      <c r="WP47" s="707"/>
      <c r="WQ47" s="707"/>
      <c r="WR47" s="707"/>
      <c r="WS47" s="707"/>
      <c r="WT47" s="707"/>
      <c r="WU47" s="707"/>
      <c r="WV47" s="707"/>
      <c r="WW47" s="707"/>
      <c r="WX47" s="707"/>
      <c r="WY47" s="707"/>
      <c r="WZ47" s="707"/>
      <c r="XA47" s="707"/>
      <c r="XB47" s="707"/>
      <c r="XC47" s="707"/>
      <c r="XD47" s="707"/>
      <c r="XE47" s="707"/>
      <c r="XF47" s="707"/>
      <c r="XG47" s="707"/>
      <c r="XH47" s="707"/>
      <c r="XI47" s="707"/>
      <c r="XJ47" s="707"/>
      <c r="XK47" s="707"/>
      <c r="XL47" s="707"/>
      <c r="XM47" s="707"/>
      <c r="XN47" s="707"/>
      <c r="XO47" s="707"/>
      <c r="XP47" s="707"/>
      <c r="XQ47" s="707"/>
      <c r="XR47" s="707"/>
      <c r="XS47" s="707"/>
      <c r="XT47" s="707"/>
      <c r="XU47" s="707"/>
      <c r="XV47" s="707"/>
      <c r="XW47" s="707"/>
      <c r="XX47" s="707"/>
      <c r="XY47" s="707"/>
      <c r="XZ47" s="707"/>
      <c r="YA47" s="707"/>
      <c r="YB47" s="707"/>
      <c r="YC47" s="707"/>
      <c r="YD47" s="707"/>
      <c r="YE47" s="707"/>
      <c r="YF47" s="707"/>
      <c r="YG47" s="707"/>
      <c r="YH47" s="707"/>
      <c r="YI47" s="707"/>
      <c r="YJ47" s="707"/>
      <c r="YK47" s="707"/>
      <c r="YL47" s="707"/>
      <c r="YM47" s="707"/>
      <c r="YN47" s="707"/>
      <c r="YO47" s="707"/>
      <c r="YP47" s="707"/>
      <c r="YQ47" s="707"/>
      <c r="YR47" s="707"/>
      <c r="YS47" s="707"/>
      <c r="YT47" s="707"/>
      <c r="YU47" s="707"/>
      <c r="YV47" s="707"/>
      <c r="YW47" s="707"/>
      <c r="YX47" s="707"/>
      <c r="YY47" s="707"/>
      <c r="YZ47" s="707"/>
      <c r="ZA47" s="707"/>
      <c r="ZB47" s="707"/>
      <c r="ZC47" s="707"/>
      <c r="ZD47" s="707"/>
      <c r="ZE47" s="707"/>
      <c r="ZF47" s="707"/>
      <c r="ZG47" s="707"/>
      <c r="ZH47" s="707"/>
      <c r="ZI47" s="707"/>
      <c r="ZJ47" s="707"/>
      <c r="ZK47" s="707"/>
      <c r="ZL47" s="707"/>
      <c r="ZM47" s="707"/>
      <c r="ZN47" s="707"/>
      <c r="ZO47" s="707"/>
      <c r="ZP47" s="707"/>
      <c r="ZQ47" s="707"/>
      <c r="ZR47" s="707"/>
      <c r="ZS47" s="707"/>
      <c r="ZT47" s="707"/>
      <c r="ZU47" s="707"/>
      <c r="ZV47" s="707"/>
      <c r="ZW47" s="707"/>
      <c r="ZX47" s="707"/>
      <c r="ZY47" s="707"/>
      <c r="ZZ47" s="707"/>
      <c r="AAA47" s="707"/>
      <c r="AAB47" s="707"/>
      <c r="AAC47" s="707"/>
      <c r="AAD47" s="707"/>
      <c r="AAE47" s="707"/>
      <c r="AAF47" s="707"/>
      <c r="AAG47" s="707"/>
      <c r="AAH47" s="707"/>
      <c r="AAI47" s="707"/>
      <c r="AAJ47" s="707"/>
      <c r="AAK47" s="707"/>
      <c r="AAL47" s="707"/>
      <c r="AAM47" s="707"/>
      <c r="AAN47" s="707"/>
      <c r="AAO47" s="707"/>
      <c r="AAP47" s="707"/>
      <c r="AAQ47" s="707"/>
      <c r="AAR47" s="707"/>
      <c r="AAS47" s="707"/>
      <c r="AAT47" s="707"/>
      <c r="AAU47" s="707"/>
      <c r="AAV47" s="707"/>
      <c r="AAW47" s="707"/>
      <c r="AAX47" s="707"/>
      <c r="AAY47" s="707"/>
      <c r="AAZ47" s="707"/>
      <c r="ABA47" s="707"/>
      <c r="ABB47" s="707"/>
      <c r="ABC47" s="707"/>
      <c r="ABD47" s="707"/>
      <c r="ABE47" s="707"/>
      <c r="ABF47" s="707"/>
      <c r="ABG47" s="707"/>
      <c r="ABH47" s="707"/>
      <c r="ABI47" s="707"/>
      <c r="ABJ47" s="707"/>
      <c r="ABK47" s="707"/>
      <c r="ABL47" s="707"/>
      <c r="ABM47" s="707"/>
      <c r="ABN47" s="707"/>
      <c r="ABO47" s="707"/>
      <c r="ABP47" s="707"/>
      <c r="ABQ47" s="707"/>
      <c r="ABR47" s="707"/>
      <c r="ABS47" s="707"/>
      <c r="ABT47" s="707"/>
      <c r="ABU47" s="707"/>
      <c r="ABV47" s="707"/>
      <c r="ABW47" s="707"/>
      <c r="ABX47" s="707"/>
      <c r="ABY47" s="707"/>
      <c r="ABZ47" s="707"/>
      <c r="ACA47" s="707"/>
      <c r="ACB47" s="707"/>
      <c r="ACC47" s="707"/>
      <c r="ACD47" s="707"/>
      <c r="ACE47" s="707"/>
      <c r="ACF47" s="707"/>
      <c r="ACG47" s="707"/>
      <c r="ACH47" s="707"/>
      <c r="ACI47" s="707"/>
      <c r="ACJ47" s="707"/>
      <c r="ACK47" s="707"/>
      <c r="ACL47" s="707"/>
      <c r="ACM47" s="707"/>
      <c r="ACN47" s="707"/>
      <c r="ACO47" s="707"/>
      <c r="ACP47" s="707"/>
      <c r="ACQ47" s="707"/>
      <c r="ACR47" s="707"/>
      <c r="ACS47" s="707"/>
      <c r="ACT47" s="707"/>
      <c r="ACU47" s="707"/>
      <c r="ACV47" s="707"/>
      <c r="ACW47" s="707"/>
      <c r="ACX47" s="707"/>
      <c r="ACY47" s="707"/>
      <c r="ACZ47" s="707"/>
      <c r="ADA47" s="707"/>
      <c r="ADB47" s="707"/>
      <c r="ADC47" s="707"/>
      <c r="ADD47" s="707"/>
      <c r="ADE47" s="707"/>
      <c r="ADF47" s="707"/>
      <c r="ADG47" s="707"/>
      <c r="ADH47" s="707"/>
      <c r="ADI47" s="707"/>
      <c r="ADJ47" s="707"/>
      <c r="ADK47" s="707"/>
      <c r="ADL47" s="707"/>
      <c r="ADM47" s="707"/>
      <c r="ADN47" s="707"/>
      <c r="ADO47" s="707"/>
      <c r="ADP47" s="707"/>
      <c r="ADQ47" s="707"/>
      <c r="ADR47" s="707"/>
      <c r="ADS47" s="707"/>
      <c r="ADT47" s="707"/>
      <c r="ADU47" s="707"/>
      <c r="ADV47" s="707"/>
      <c r="ADW47" s="707"/>
      <c r="ADX47" s="707"/>
      <c r="ADY47" s="707"/>
      <c r="ADZ47" s="707"/>
      <c r="AEA47" s="707"/>
      <c r="AEB47" s="707"/>
      <c r="AEC47" s="707"/>
      <c r="AED47" s="707"/>
      <c r="AEE47" s="707"/>
      <c r="AEF47" s="707"/>
      <c r="AEG47" s="707"/>
      <c r="AEH47" s="707"/>
      <c r="AEI47" s="707"/>
      <c r="AEJ47" s="707"/>
      <c r="AEK47" s="707"/>
      <c r="AEL47" s="707"/>
      <c r="AEM47" s="707"/>
      <c r="AEN47" s="707"/>
      <c r="AEO47" s="707"/>
      <c r="AEP47" s="707"/>
      <c r="AEQ47" s="707"/>
      <c r="AER47" s="707"/>
      <c r="AES47" s="707"/>
      <c r="AET47" s="707"/>
      <c r="AEU47" s="707"/>
      <c r="AEV47" s="707"/>
      <c r="AEW47" s="707"/>
      <c r="AEX47" s="707"/>
      <c r="AEY47" s="707"/>
      <c r="AEZ47" s="707"/>
      <c r="AFA47" s="707"/>
      <c r="AFB47" s="707"/>
      <c r="AFC47" s="707"/>
      <c r="AFD47" s="707"/>
      <c r="AFE47" s="707"/>
      <c r="AFF47" s="707"/>
      <c r="AFG47" s="707"/>
      <c r="AFH47" s="707"/>
      <c r="AFI47" s="707"/>
      <c r="AFJ47" s="707"/>
      <c r="AFK47" s="707"/>
      <c r="AFL47" s="707"/>
      <c r="AFM47" s="707"/>
      <c r="AFN47" s="707"/>
      <c r="AFO47" s="707"/>
      <c r="AFP47" s="707"/>
      <c r="AFQ47" s="707"/>
      <c r="AFR47" s="707"/>
      <c r="AFS47" s="707"/>
      <c r="AFT47" s="707"/>
      <c r="AFU47" s="707"/>
      <c r="AFV47" s="707"/>
      <c r="AFW47" s="707"/>
      <c r="AFX47" s="707"/>
      <c r="AFY47" s="707"/>
      <c r="AFZ47" s="707"/>
      <c r="AGA47" s="707"/>
      <c r="AGB47" s="707"/>
      <c r="AGC47" s="707"/>
      <c r="AGD47" s="707"/>
      <c r="AGE47" s="707"/>
      <c r="AGF47" s="707"/>
      <c r="AGG47" s="707"/>
      <c r="AGH47" s="707"/>
      <c r="AGI47" s="707"/>
      <c r="AGJ47" s="707"/>
      <c r="AGK47" s="707"/>
      <c r="AGL47" s="707"/>
      <c r="AGM47" s="707"/>
      <c r="AGN47" s="707"/>
      <c r="AGO47" s="707"/>
      <c r="AGP47" s="707"/>
      <c r="AGQ47" s="707"/>
      <c r="AGR47" s="707"/>
      <c r="AGS47" s="707"/>
      <c r="AGT47" s="707"/>
      <c r="AGU47" s="707"/>
      <c r="AGV47" s="707"/>
      <c r="AGW47" s="707"/>
      <c r="AGX47" s="707"/>
      <c r="AGY47" s="707"/>
      <c r="AGZ47" s="707"/>
      <c r="AHA47" s="707"/>
      <c r="AHB47" s="707"/>
      <c r="AHC47" s="707"/>
      <c r="AHD47" s="707"/>
      <c r="AHE47" s="707"/>
      <c r="AHF47" s="707"/>
      <c r="AHG47" s="707"/>
      <c r="AHH47" s="707"/>
      <c r="AHI47" s="707"/>
      <c r="AHJ47" s="707"/>
      <c r="AHK47" s="707"/>
      <c r="AHL47" s="707"/>
      <c r="AHM47" s="707"/>
      <c r="AHN47" s="707"/>
      <c r="AHO47" s="707"/>
      <c r="AHP47" s="707"/>
      <c r="AHQ47" s="707"/>
      <c r="AHR47" s="707"/>
      <c r="AHS47" s="707"/>
      <c r="AHT47" s="707"/>
      <c r="AHU47" s="707"/>
      <c r="AHV47" s="707"/>
      <c r="AHW47" s="707"/>
      <c r="AHX47" s="707"/>
      <c r="AHY47" s="707"/>
      <c r="AHZ47" s="707"/>
      <c r="AIA47" s="707"/>
      <c r="AIB47" s="707"/>
      <c r="AIC47" s="707"/>
      <c r="AID47" s="707"/>
      <c r="AIE47" s="707"/>
      <c r="AIF47" s="707"/>
      <c r="AIG47" s="707"/>
      <c r="AIH47" s="707"/>
      <c r="AII47" s="707"/>
      <c r="AIJ47" s="707"/>
      <c r="AIK47" s="707"/>
      <c r="AIL47" s="707"/>
      <c r="AIM47" s="707"/>
      <c r="AIN47" s="707"/>
      <c r="AIO47" s="707"/>
      <c r="AIP47" s="707"/>
      <c r="AIQ47" s="707"/>
      <c r="AIR47" s="707"/>
      <c r="AIS47" s="707"/>
      <c r="AIT47" s="707"/>
      <c r="AIU47" s="707"/>
      <c r="AIV47" s="707"/>
      <c r="AIW47" s="707"/>
      <c r="AIX47" s="707"/>
      <c r="AIY47" s="707"/>
      <c r="AIZ47" s="707"/>
      <c r="AJA47" s="707"/>
      <c r="AJB47" s="707"/>
      <c r="AJC47" s="707"/>
      <c r="AJD47" s="707"/>
      <c r="AJE47" s="707"/>
      <c r="AJF47" s="707"/>
      <c r="AJG47" s="707"/>
      <c r="AJH47" s="707"/>
      <c r="AJI47" s="707"/>
      <c r="AJJ47" s="707"/>
      <c r="AJK47" s="707"/>
      <c r="AJL47" s="707"/>
      <c r="AJM47" s="707"/>
      <c r="AJN47" s="707"/>
      <c r="AJO47" s="707"/>
      <c r="AJP47" s="707"/>
      <c r="AJQ47" s="707"/>
      <c r="AJR47" s="707"/>
      <c r="AJS47" s="707"/>
      <c r="AJT47" s="707"/>
      <c r="AJU47" s="707"/>
      <c r="AJV47" s="707"/>
      <c r="AJW47" s="707"/>
      <c r="AJX47" s="707"/>
      <c r="AJY47" s="707"/>
      <c r="AJZ47" s="707"/>
      <c r="AKA47" s="707"/>
      <c r="AKB47" s="707"/>
      <c r="AKC47" s="707"/>
      <c r="AKD47" s="707"/>
      <c r="AKE47" s="707"/>
      <c r="AKF47" s="707"/>
      <c r="AKG47" s="707"/>
      <c r="AKH47" s="707"/>
      <c r="AKI47" s="707"/>
      <c r="AKJ47" s="707"/>
      <c r="AKK47" s="707"/>
      <c r="AKL47" s="707"/>
      <c r="AKM47" s="707"/>
      <c r="AKN47" s="707"/>
      <c r="AKO47" s="707"/>
      <c r="AKP47" s="707"/>
      <c r="AKQ47" s="707"/>
      <c r="AKR47" s="707"/>
      <c r="AKS47" s="707"/>
      <c r="AKT47" s="707"/>
      <c r="AKU47" s="707"/>
      <c r="AKV47" s="707"/>
      <c r="AKW47" s="707"/>
      <c r="AKX47" s="707"/>
      <c r="AKY47" s="707"/>
      <c r="AKZ47" s="707"/>
      <c r="ALA47" s="707"/>
      <c r="ALB47" s="707"/>
      <c r="ALC47" s="707"/>
      <c r="ALD47" s="707"/>
      <c r="ALE47" s="707"/>
      <c r="ALF47" s="707"/>
      <c r="ALG47" s="707"/>
      <c r="ALH47" s="707"/>
      <c r="ALI47" s="707"/>
      <c r="ALJ47" s="707"/>
      <c r="ALK47" s="707"/>
      <c r="ALL47" s="707"/>
      <c r="ALM47" s="707"/>
      <c r="ALN47" s="707"/>
      <c r="ALO47" s="707"/>
      <c r="ALP47" s="707"/>
      <c r="ALQ47" s="707"/>
      <c r="ALR47" s="707"/>
      <c r="ALS47" s="707"/>
      <c r="ALT47" s="707"/>
      <c r="ALU47" s="707"/>
      <c r="ALV47" s="707"/>
      <c r="ALW47" s="707"/>
      <c r="ALX47" s="707"/>
      <c r="ALY47" s="707"/>
      <c r="ALZ47" s="707"/>
      <c r="AMA47" s="707"/>
      <c r="AMB47" s="707"/>
      <c r="AMC47" s="707"/>
      <c r="AMD47" s="707"/>
      <c r="AME47" s="707"/>
      <c r="AMF47" s="707"/>
      <c r="AMG47" s="707"/>
      <c r="AMH47" s="707"/>
      <c r="AMI47" s="707"/>
      <c r="AMJ47" s="707"/>
      <c r="AMK47" s="707"/>
    </row>
    <row r="48" spans="1:1026" s="708" customFormat="1" ht="36.75" customHeight="1" outlineLevel="1" x14ac:dyDescent="0.35">
      <c r="A48" s="707"/>
      <c r="B48" s="711" t="s">
        <v>1881</v>
      </c>
      <c r="C48" s="1393" t="s">
        <v>251</v>
      </c>
      <c r="D48" s="802">
        <v>0</v>
      </c>
      <c r="E48" s="757" t="s">
        <v>843</v>
      </c>
      <c r="F48" s="757" t="s">
        <v>843</v>
      </c>
      <c r="G48" s="757" t="s">
        <v>843</v>
      </c>
      <c r="H48" s="757">
        <v>1</v>
      </c>
      <c r="I48" s="757" t="s">
        <v>843</v>
      </c>
      <c r="J48" s="757">
        <f t="shared" si="1"/>
        <v>1</v>
      </c>
      <c r="K48" s="1695" t="s">
        <v>2014</v>
      </c>
      <c r="L48" s="1695"/>
      <c r="M48" s="1691"/>
      <c r="N48" s="1691"/>
      <c r="O48" s="707"/>
      <c r="P48" s="707"/>
      <c r="Q48" s="707"/>
      <c r="R48" s="707"/>
      <c r="S48" s="707"/>
      <c r="T48" s="707"/>
      <c r="U48" s="707"/>
      <c r="V48" s="707"/>
      <c r="W48" s="707"/>
      <c r="X48" s="707"/>
      <c r="Y48" s="707"/>
      <c r="Z48" s="707"/>
      <c r="AA48" s="707"/>
      <c r="AB48" s="707"/>
      <c r="AC48" s="707"/>
      <c r="AD48" s="707"/>
      <c r="AE48" s="707"/>
      <c r="AF48" s="707"/>
      <c r="AG48" s="707"/>
      <c r="AH48" s="707"/>
      <c r="AI48" s="707"/>
      <c r="AJ48" s="707"/>
      <c r="AK48" s="707"/>
      <c r="AL48" s="707"/>
      <c r="AM48" s="707"/>
      <c r="AN48" s="707"/>
      <c r="AO48" s="707"/>
      <c r="AP48" s="707"/>
      <c r="AQ48" s="707"/>
      <c r="AR48" s="707"/>
      <c r="AS48" s="707"/>
      <c r="AT48" s="707"/>
      <c r="AU48" s="707"/>
      <c r="AV48" s="707"/>
      <c r="AW48" s="707"/>
      <c r="AX48" s="707"/>
      <c r="AY48" s="707"/>
      <c r="AZ48" s="707"/>
      <c r="BA48" s="707"/>
      <c r="BB48" s="707"/>
      <c r="BC48" s="707"/>
      <c r="BD48" s="707"/>
      <c r="BE48" s="707"/>
      <c r="BF48" s="707"/>
      <c r="BG48" s="707"/>
      <c r="BH48" s="707"/>
      <c r="BI48" s="707"/>
      <c r="BJ48" s="707"/>
      <c r="BK48" s="707"/>
      <c r="BL48" s="707"/>
      <c r="BM48" s="707"/>
      <c r="BN48" s="707"/>
      <c r="BO48" s="707"/>
      <c r="BP48" s="707"/>
      <c r="BQ48" s="707"/>
      <c r="BR48" s="707"/>
      <c r="BS48" s="707"/>
      <c r="BT48" s="707"/>
      <c r="BU48" s="707"/>
      <c r="BV48" s="707"/>
      <c r="BW48" s="707"/>
      <c r="BX48" s="707"/>
      <c r="BY48" s="707"/>
      <c r="BZ48" s="707"/>
      <c r="CA48" s="707"/>
      <c r="CB48" s="707"/>
      <c r="CC48" s="707"/>
      <c r="CD48" s="707"/>
      <c r="CE48" s="707"/>
      <c r="CF48" s="707"/>
      <c r="CG48" s="707"/>
      <c r="CH48" s="707"/>
      <c r="CI48" s="707"/>
      <c r="CJ48" s="707"/>
      <c r="CK48" s="707"/>
      <c r="CL48" s="707"/>
      <c r="CM48" s="707"/>
      <c r="CN48" s="707"/>
      <c r="CO48" s="707"/>
      <c r="CP48" s="707"/>
      <c r="CQ48" s="707"/>
      <c r="CR48" s="707"/>
      <c r="CS48" s="707"/>
      <c r="CT48" s="707"/>
      <c r="CU48" s="707"/>
      <c r="CV48" s="707"/>
      <c r="CW48" s="707"/>
      <c r="CX48" s="707"/>
      <c r="CY48" s="707"/>
      <c r="CZ48" s="707"/>
      <c r="DA48" s="707"/>
      <c r="DB48" s="707"/>
      <c r="DC48" s="707"/>
      <c r="DD48" s="707"/>
      <c r="DE48" s="707"/>
      <c r="DF48" s="707"/>
      <c r="DG48" s="707"/>
      <c r="DH48" s="707"/>
      <c r="DI48" s="707"/>
      <c r="DJ48" s="707"/>
      <c r="DK48" s="707"/>
      <c r="DL48" s="707"/>
      <c r="DM48" s="707"/>
      <c r="DN48" s="707"/>
      <c r="DO48" s="707"/>
      <c r="DP48" s="707"/>
      <c r="DQ48" s="707"/>
      <c r="DR48" s="707"/>
      <c r="DS48" s="707"/>
      <c r="DT48" s="707"/>
      <c r="DU48" s="707"/>
      <c r="DV48" s="707"/>
      <c r="DW48" s="707"/>
      <c r="DX48" s="707"/>
      <c r="DY48" s="707"/>
      <c r="DZ48" s="707"/>
      <c r="EA48" s="707"/>
      <c r="EB48" s="707"/>
      <c r="EC48" s="707"/>
      <c r="ED48" s="707"/>
      <c r="EE48" s="707"/>
      <c r="EF48" s="707"/>
      <c r="EG48" s="707"/>
      <c r="EH48" s="707"/>
      <c r="EI48" s="707"/>
      <c r="EJ48" s="707"/>
      <c r="EK48" s="707"/>
      <c r="EL48" s="707"/>
      <c r="EM48" s="707"/>
      <c r="EN48" s="707"/>
      <c r="EO48" s="707"/>
      <c r="EP48" s="707"/>
      <c r="EQ48" s="707"/>
      <c r="ER48" s="707"/>
      <c r="ES48" s="707"/>
      <c r="ET48" s="707"/>
      <c r="EU48" s="707"/>
      <c r="EV48" s="707"/>
      <c r="EW48" s="707"/>
      <c r="EX48" s="707"/>
      <c r="EY48" s="707"/>
      <c r="EZ48" s="707"/>
      <c r="FA48" s="707"/>
      <c r="FB48" s="707"/>
      <c r="FC48" s="707"/>
      <c r="FD48" s="707"/>
      <c r="FE48" s="707"/>
      <c r="FF48" s="707"/>
      <c r="FG48" s="707"/>
      <c r="FH48" s="707"/>
      <c r="FI48" s="707"/>
      <c r="FJ48" s="707"/>
      <c r="FK48" s="707"/>
      <c r="FL48" s="707"/>
      <c r="FM48" s="707"/>
      <c r="FN48" s="707"/>
      <c r="FO48" s="707"/>
      <c r="FP48" s="707"/>
      <c r="FQ48" s="707"/>
      <c r="FR48" s="707"/>
      <c r="FS48" s="707"/>
      <c r="FT48" s="707"/>
      <c r="FU48" s="707"/>
      <c r="FV48" s="707"/>
      <c r="FW48" s="707"/>
      <c r="FX48" s="707"/>
      <c r="FY48" s="707"/>
      <c r="FZ48" s="707"/>
      <c r="GA48" s="707"/>
      <c r="GB48" s="707"/>
      <c r="GC48" s="707"/>
      <c r="GD48" s="707"/>
      <c r="GE48" s="707"/>
      <c r="GF48" s="707"/>
      <c r="GG48" s="707"/>
      <c r="GH48" s="707"/>
      <c r="GI48" s="707"/>
      <c r="GJ48" s="707"/>
      <c r="GK48" s="707"/>
      <c r="GL48" s="707"/>
      <c r="GM48" s="707"/>
      <c r="GN48" s="707"/>
      <c r="GO48" s="707"/>
      <c r="GP48" s="707"/>
      <c r="GQ48" s="707"/>
      <c r="GR48" s="707"/>
      <c r="GS48" s="707"/>
      <c r="GT48" s="707"/>
      <c r="GU48" s="707"/>
      <c r="GV48" s="707"/>
      <c r="GW48" s="707"/>
      <c r="GX48" s="707"/>
      <c r="GY48" s="707"/>
      <c r="GZ48" s="707"/>
      <c r="HA48" s="707"/>
      <c r="HB48" s="707"/>
      <c r="HC48" s="707"/>
      <c r="HD48" s="707"/>
      <c r="HE48" s="707"/>
      <c r="HF48" s="707"/>
      <c r="HG48" s="707"/>
      <c r="HH48" s="707"/>
      <c r="HI48" s="707"/>
      <c r="HJ48" s="707"/>
      <c r="HK48" s="707"/>
      <c r="HL48" s="707"/>
      <c r="HM48" s="707"/>
      <c r="HN48" s="707"/>
      <c r="HO48" s="707"/>
      <c r="HP48" s="707"/>
      <c r="HQ48" s="707"/>
      <c r="HR48" s="707"/>
      <c r="HS48" s="707"/>
      <c r="HT48" s="707"/>
      <c r="HU48" s="707"/>
      <c r="HV48" s="707"/>
      <c r="HW48" s="707"/>
      <c r="HX48" s="707"/>
      <c r="HY48" s="707"/>
      <c r="HZ48" s="707"/>
      <c r="IA48" s="707"/>
      <c r="IB48" s="707"/>
      <c r="IC48" s="707"/>
      <c r="ID48" s="707"/>
      <c r="IE48" s="707"/>
      <c r="IF48" s="707"/>
      <c r="IG48" s="707"/>
      <c r="IH48" s="707"/>
      <c r="II48" s="707"/>
      <c r="IJ48" s="707"/>
      <c r="IK48" s="707"/>
      <c r="IL48" s="707"/>
      <c r="IM48" s="707"/>
      <c r="IN48" s="707"/>
      <c r="IO48" s="707"/>
      <c r="IP48" s="707"/>
      <c r="IQ48" s="707"/>
      <c r="IR48" s="707"/>
      <c r="IS48" s="707"/>
      <c r="IT48" s="707"/>
      <c r="IU48" s="707"/>
      <c r="IV48" s="707"/>
      <c r="IW48" s="707"/>
      <c r="IX48" s="707"/>
      <c r="IY48" s="707"/>
      <c r="IZ48" s="707"/>
      <c r="JA48" s="707"/>
      <c r="JB48" s="707"/>
      <c r="JC48" s="707"/>
      <c r="JD48" s="707"/>
      <c r="JE48" s="707"/>
      <c r="JF48" s="707"/>
      <c r="JG48" s="707"/>
      <c r="JH48" s="707"/>
      <c r="JI48" s="707"/>
      <c r="JJ48" s="707"/>
      <c r="JK48" s="707"/>
      <c r="JL48" s="707"/>
      <c r="JM48" s="707"/>
      <c r="JN48" s="707"/>
      <c r="JO48" s="707"/>
      <c r="JP48" s="707"/>
      <c r="JQ48" s="707"/>
      <c r="JR48" s="707"/>
      <c r="JS48" s="707"/>
      <c r="JT48" s="707"/>
      <c r="JU48" s="707"/>
      <c r="JV48" s="707"/>
      <c r="JW48" s="707"/>
      <c r="JX48" s="707"/>
      <c r="JY48" s="707"/>
      <c r="JZ48" s="707"/>
      <c r="KA48" s="707"/>
      <c r="KB48" s="707"/>
      <c r="KC48" s="707"/>
      <c r="KD48" s="707"/>
      <c r="KE48" s="707"/>
      <c r="KF48" s="707"/>
      <c r="KG48" s="707"/>
      <c r="KH48" s="707"/>
      <c r="KI48" s="707"/>
      <c r="KJ48" s="707"/>
      <c r="KK48" s="707"/>
      <c r="KL48" s="707"/>
      <c r="KM48" s="707"/>
      <c r="KN48" s="707"/>
      <c r="KO48" s="707"/>
      <c r="KP48" s="707"/>
      <c r="KQ48" s="707"/>
      <c r="KR48" s="707"/>
      <c r="KS48" s="707"/>
      <c r="KT48" s="707"/>
      <c r="KU48" s="707"/>
      <c r="KV48" s="707"/>
      <c r="KW48" s="707"/>
      <c r="KX48" s="707"/>
      <c r="KY48" s="707"/>
      <c r="KZ48" s="707"/>
      <c r="LA48" s="707"/>
      <c r="LB48" s="707"/>
      <c r="LC48" s="707"/>
      <c r="LD48" s="707"/>
      <c r="LE48" s="707"/>
      <c r="LF48" s="707"/>
      <c r="LG48" s="707"/>
      <c r="LH48" s="707"/>
      <c r="LI48" s="707"/>
      <c r="LJ48" s="707"/>
      <c r="LK48" s="707"/>
      <c r="LL48" s="707"/>
      <c r="LM48" s="707"/>
      <c r="LN48" s="707"/>
      <c r="LO48" s="707"/>
      <c r="LP48" s="707"/>
      <c r="LQ48" s="707"/>
      <c r="LR48" s="707"/>
      <c r="LS48" s="707"/>
      <c r="LT48" s="707"/>
      <c r="LU48" s="707"/>
      <c r="LV48" s="707"/>
      <c r="LW48" s="707"/>
      <c r="LX48" s="707"/>
      <c r="LY48" s="707"/>
      <c r="LZ48" s="707"/>
      <c r="MA48" s="707"/>
      <c r="MB48" s="707"/>
      <c r="MC48" s="707"/>
      <c r="MD48" s="707"/>
      <c r="ME48" s="707"/>
      <c r="MF48" s="707"/>
      <c r="MG48" s="707"/>
      <c r="MH48" s="707"/>
      <c r="MI48" s="707"/>
      <c r="MJ48" s="707"/>
      <c r="MK48" s="707"/>
      <c r="ML48" s="707"/>
      <c r="MM48" s="707"/>
      <c r="MN48" s="707"/>
      <c r="MO48" s="707"/>
      <c r="MP48" s="707"/>
      <c r="MQ48" s="707"/>
      <c r="MR48" s="707"/>
      <c r="MS48" s="707"/>
      <c r="MT48" s="707"/>
      <c r="MU48" s="707"/>
      <c r="MV48" s="707"/>
      <c r="MW48" s="707"/>
      <c r="MX48" s="707"/>
      <c r="MY48" s="707"/>
      <c r="MZ48" s="707"/>
      <c r="NA48" s="707"/>
      <c r="NB48" s="707"/>
      <c r="NC48" s="707"/>
      <c r="ND48" s="707"/>
      <c r="NE48" s="707"/>
      <c r="NF48" s="707"/>
      <c r="NG48" s="707"/>
      <c r="NH48" s="707"/>
      <c r="NI48" s="707"/>
      <c r="NJ48" s="707"/>
      <c r="NK48" s="707"/>
      <c r="NL48" s="707"/>
      <c r="NM48" s="707"/>
      <c r="NN48" s="707"/>
      <c r="NO48" s="707"/>
      <c r="NP48" s="707"/>
      <c r="NQ48" s="707"/>
      <c r="NR48" s="707"/>
      <c r="NS48" s="707"/>
      <c r="NT48" s="707"/>
      <c r="NU48" s="707"/>
      <c r="NV48" s="707"/>
      <c r="NW48" s="707"/>
      <c r="NX48" s="707"/>
      <c r="NY48" s="707"/>
      <c r="NZ48" s="707"/>
      <c r="OA48" s="707"/>
      <c r="OB48" s="707"/>
      <c r="OC48" s="707"/>
      <c r="OD48" s="707"/>
      <c r="OE48" s="707"/>
      <c r="OF48" s="707"/>
      <c r="OG48" s="707"/>
      <c r="OH48" s="707"/>
      <c r="OI48" s="707"/>
      <c r="OJ48" s="707"/>
      <c r="OK48" s="707"/>
      <c r="OL48" s="707"/>
      <c r="OM48" s="707"/>
      <c r="ON48" s="707"/>
      <c r="OO48" s="707"/>
      <c r="OP48" s="707"/>
      <c r="OQ48" s="707"/>
      <c r="OR48" s="707"/>
      <c r="OS48" s="707"/>
      <c r="OT48" s="707"/>
      <c r="OU48" s="707"/>
      <c r="OV48" s="707"/>
      <c r="OW48" s="707"/>
      <c r="OX48" s="707"/>
      <c r="OY48" s="707"/>
      <c r="OZ48" s="707"/>
      <c r="PA48" s="707"/>
      <c r="PB48" s="707"/>
      <c r="PC48" s="707"/>
      <c r="PD48" s="707"/>
      <c r="PE48" s="707"/>
      <c r="PF48" s="707"/>
      <c r="PG48" s="707"/>
      <c r="PH48" s="707"/>
      <c r="PI48" s="707"/>
      <c r="PJ48" s="707"/>
      <c r="PK48" s="707"/>
      <c r="PL48" s="707"/>
      <c r="PM48" s="707"/>
      <c r="PN48" s="707"/>
      <c r="PO48" s="707"/>
      <c r="PP48" s="707"/>
      <c r="PQ48" s="707"/>
      <c r="PR48" s="707"/>
      <c r="PS48" s="707"/>
      <c r="PT48" s="707"/>
      <c r="PU48" s="707"/>
      <c r="PV48" s="707"/>
      <c r="PW48" s="707"/>
      <c r="PX48" s="707"/>
      <c r="PY48" s="707"/>
      <c r="PZ48" s="707"/>
      <c r="QA48" s="707"/>
      <c r="QB48" s="707"/>
      <c r="QC48" s="707"/>
      <c r="QD48" s="707"/>
      <c r="QE48" s="707"/>
      <c r="QF48" s="707"/>
      <c r="QG48" s="707"/>
      <c r="QH48" s="707"/>
      <c r="QI48" s="707"/>
      <c r="QJ48" s="707"/>
      <c r="QK48" s="707"/>
      <c r="QL48" s="707"/>
      <c r="QM48" s="707"/>
      <c r="QN48" s="707"/>
      <c r="QO48" s="707"/>
      <c r="QP48" s="707"/>
      <c r="QQ48" s="707"/>
      <c r="QR48" s="707"/>
      <c r="QS48" s="707"/>
      <c r="QT48" s="707"/>
      <c r="QU48" s="707"/>
      <c r="QV48" s="707"/>
      <c r="QW48" s="707"/>
      <c r="QX48" s="707"/>
      <c r="QY48" s="707"/>
      <c r="QZ48" s="707"/>
      <c r="RA48" s="707"/>
      <c r="RB48" s="707"/>
      <c r="RC48" s="707"/>
      <c r="RD48" s="707"/>
      <c r="RE48" s="707"/>
      <c r="RF48" s="707"/>
      <c r="RG48" s="707"/>
      <c r="RH48" s="707"/>
      <c r="RI48" s="707"/>
      <c r="RJ48" s="707"/>
      <c r="RK48" s="707"/>
      <c r="RL48" s="707"/>
      <c r="RM48" s="707"/>
      <c r="RN48" s="707"/>
      <c r="RO48" s="707"/>
      <c r="RP48" s="707"/>
      <c r="RQ48" s="707"/>
      <c r="RR48" s="707"/>
      <c r="RS48" s="707"/>
      <c r="RT48" s="707"/>
      <c r="RU48" s="707"/>
      <c r="RV48" s="707"/>
      <c r="RW48" s="707"/>
      <c r="RX48" s="707"/>
      <c r="RY48" s="707"/>
      <c r="RZ48" s="707"/>
      <c r="SA48" s="707"/>
      <c r="SB48" s="707"/>
      <c r="SC48" s="707"/>
      <c r="SD48" s="707"/>
      <c r="SE48" s="707"/>
      <c r="SF48" s="707"/>
      <c r="SG48" s="707"/>
      <c r="SH48" s="707"/>
      <c r="SI48" s="707"/>
      <c r="SJ48" s="707"/>
      <c r="SK48" s="707"/>
      <c r="SL48" s="707"/>
      <c r="SM48" s="707"/>
      <c r="SN48" s="707"/>
      <c r="SO48" s="707"/>
      <c r="SP48" s="707"/>
      <c r="SQ48" s="707"/>
      <c r="SR48" s="707"/>
      <c r="SS48" s="707"/>
      <c r="ST48" s="707"/>
      <c r="SU48" s="707"/>
      <c r="SV48" s="707"/>
      <c r="SW48" s="707"/>
      <c r="SX48" s="707"/>
      <c r="SY48" s="707"/>
      <c r="SZ48" s="707"/>
      <c r="TA48" s="707"/>
      <c r="TB48" s="707"/>
      <c r="TC48" s="707"/>
      <c r="TD48" s="707"/>
      <c r="TE48" s="707"/>
      <c r="TF48" s="707"/>
      <c r="TG48" s="707"/>
      <c r="TH48" s="707"/>
      <c r="TI48" s="707"/>
      <c r="TJ48" s="707"/>
      <c r="TK48" s="707"/>
      <c r="TL48" s="707"/>
      <c r="TM48" s="707"/>
      <c r="TN48" s="707"/>
      <c r="TO48" s="707"/>
      <c r="TP48" s="707"/>
      <c r="TQ48" s="707"/>
      <c r="TR48" s="707"/>
      <c r="TS48" s="707"/>
      <c r="TT48" s="707"/>
      <c r="TU48" s="707"/>
      <c r="TV48" s="707"/>
      <c r="TW48" s="707"/>
      <c r="TX48" s="707"/>
      <c r="TY48" s="707"/>
      <c r="TZ48" s="707"/>
      <c r="UA48" s="707"/>
      <c r="UB48" s="707"/>
      <c r="UC48" s="707"/>
      <c r="UD48" s="707"/>
      <c r="UE48" s="707"/>
      <c r="UF48" s="707"/>
      <c r="UG48" s="707"/>
      <c r="UH48" s="707"/>
      <c r="UI48" s="707"/>
      <c r="UJ48" s="707"/>
      <c r="UK48" s="707"/>
      <c r="UL48" s="707"/>
      <c r="UM48" s="707"/>
      <c r="UN48" s="707"/>
      <c r="UO48" s="707"/>
      <c r="UP48" s="707"/>
      <c r="UQ48" s="707"/>
      <c r="UR48" s="707"/>
      <c r="US48" s="707"/>
      <c r="UT48" s="707"/>
      <c r="UU48" s="707"/>
      <c r="UV48" s="707"/>
      <c r="UW48" s="707"/>
      <c r="UX48" s="707"/>
      <c r="UY48" s="707"/>
      <c r="UZ48" s="707"/>
      <c r="VA48" s="707"/>
      <c r="VB48" s="707"/>
      <c r="VC48" s="707"/>
      <c r="VD48" s="707"/>
      <c r="VE48" s="707"/>
      <c r="VF48" s="707"/>
      <c r="VG48" s="707"/>
      <c r="VH48" s="707"/>
      <c r="VI48" s="707"/>
      <c r="VJ48" s="707"/>
      <c r="VK48" s="707"/>
      <c r="VL48" s="707"/>
      <c r="VM48" s="707"/>
      <c r="VN48" s="707"/>
      <c r="VO48" s="707"/>
      <c r="VP48" s="707"/>
      <c r="VQ48" s="707"/>
      <c r="VR48" s="707"/>
      <c r="VS48" s="707"/>
      <c r="VT48" s="707"/>
      <c r="VU48" s="707"/>
      <c r="VV48" s="707"/>
      <c r="VW48" s="707"/>
      <c r="VX48" s="707"/>
      <c r="VY48" s="707"/>
      <c r="VZ48" s="707"/>
      <c r="WA48" s="707"/>
      <c r="WB48" s="707"/>
      <c r="WC48" s="707"/>
      <c r="WD48" s="707"/>
      <c r="WE48" s="707"/>
      <c r="WF48" s="707"/>
      <c r="WG48" s="707"/>
      <c r="WH48" s="707"/>
      <c r="WI48" s="707"/>
      <c r="WJ48" s="707"/>
      <c r="WK48" s="707"/>
      <c r="WL48" s="707"/>
      <c r="WM48" s="707"/>
      <c r="WN48" s="707"/>
      <c r="WO48" s="707"/>
      <c r="WP48" s="707"/>
      <c r="WQ48" s="707"/>
      <c r="WR48" s="707"/>
      <c r="WS48" s="707"/>
      <c r="WT48" s="707"/>
      <c r="WU48" s="707"/>
      <c r="WV48" s="707"/>
      <c r="WW48" s="707"/>
      <c r="WX48" s="707"/>
      <c r="WY48" s="707"/>
      <c r="WZ48" s="707"/>
      <c r="XA48" s="707"/>
      <c r="XB48" s="707"/>
      <c r="XC48" s="707"/>
      <c r="XD48" s="707"/>
      <c r="XE48" s="707"/>
      <c r="XF48" s="707"/>
      <c r="XG48" s="707"/>
      <c r="XH48" s="707"/>
      <c r="XI48" s="707"/>
      <c r="XJ48" s="707"/>
      <c r="XK48" s="707"/>
      <c r="XL48" s="707"/>
      <c r="XM48" s="707"/>
      <c r="XN48" s="707"/>
      <c r="XO48" s="707"/>
      <c r="XP48" s="707"/>
      <c r="XQ48" s="707"/>
      <c r="XR48" s="707"/>
      <c r="XS48" s="707"/>
      <c r="XT48" s="707"/>
      <c r="XU48" s="707"/>
      <c r="XV48" s="707"/>
      <c r="XW48" s="707"/>
      <c r="XX48" s="707"/>
      <c r="XY48" s="707"/>
      <c r="XZ48" s="707"/>
      <c r="YA48" s="707"/>
      <c r="YB48" s="707"/>
      <c r="YC48" s="707"/>
      <c r="YD48" s="707"/>
      <c r="YE48" s="707"/>
      <c r="YF48" s="707"/>
      <c r="YG48" s="707"/>
      <c r="YH48" s="707"/>
      <c r="YI48" s="707"/>
      <c r="YJ48" s="707"/>
      <c r="YK48" s="707"/>
      <c r="YL48" s="707"/>
      <c r="YM48" s="707"/>
      <c r="YN48" s="707"/>
      <c r="YO48" s="707"/>
      <c r="YP48" s="707"/>
      <c r="YQ48" s="707"/>
      <c r="YR48" s="707"/>
      <c r="YS48" s="707"/>
      <c r="YT48" s="707"/>
      <c r="YU48" s="707"/>
      <c r="YV48" s="707"/>
      <c r="YW48" s="707"/>
      <c r="YX48" s="707"/>
      <c r="YY48" s="707"/>
      <c r="YZ48" s="707"/>
      <c r="ZA48" s="707"/>
      <c r="ZB48" s="707"/>
      <c r="ZC48" s="707"/>
      <c r="ZD48" s="707"/>
      <c r="ZE48" s="707"/>
      <c r="ZF48" s="707"/>
      <c r="ZG48" s="707"/>
      <c r="ZH48" s="707"/>
      <c r="ZI48" s="707"/>
      <c r="ZJ48" s="707"/>
      <c r="ZK48" s="707"/>
      <c r="ZL48" s="707"/>
      <c r="ZM48" s="707"/>
      <c r="ZN48" s="707"/>
      <c r="ZO48" s="707"/>
      <c r="ZP48" s="707"/>
      <c r="ZQ48" s="707"/>
      <c r="ZR48" s="707"/>
      <c r="ZS48" s="707"/>
      <c r="ZT48" s="707"/>
      <c r="ZU48" s="707"/>
      <c r="ZV48" s="707"/>
      <c r="ZW48" s="707"/>
      <c r="ZX48" s="707"/>
      <c r="ZY48" s="707"/>
      <c r="ZZ48" s="707"/>
      <c r="AAA48" s="707"/>
      <c r="AAB48" s="707"/>
      <c r="AAC48" s="707"/>
      <c r="AAD48" s="707"/>
      <c r="AAE48" s="707"/>
      <c r="AAF48" s="707"/>
      <c r="AAG48" s="707"/>
      <c r="AAH48" s="707"/>
      <c r="AAI48" s="707"/>
      <c r="AAJ48" s="707"/>
      <c r="AAK48" s="707"/>
      <c r="AAL48" s="707"/>
      <c r="AAM48" s="707"/>
      <c r="AAN48" s="707"/>
      <c r="AAO48" s="707"/>
      <c r="AAP48" s="707"/>
      <c r="AAQ48" s="707"/>
      <c r="AAR48" s="707"/>
      <c r="AAS48" s="707"/>
      <c r="AAT48" s="707"/>
      <c r="AAU48" s="707"/>
      <c r="AAV48" s="707"/>
      <c r="AAW48" s="707"/>
      <c r="AAX48" s="707"/>
      <c r="AAY48" s="707"/>
      <c r="AAZ48" s="707"/>
      <c r="ABA48" s="707"/>
      <c r="ABB48" s="707"/>
      <c r="ABC48" s="707"/>
      <c r="ABD48" s="707"/>
      <c r="ABE48" s="707"/>
      <c r="ABF48" s="707"/>
      <c r="ABG48" s="707"/>
      <c r="ABH48" s="707"/>
      <c r="ABI48" s="707"/>
      <c r="ABJ48" s="707"/>
      <c r="ABK48" s="707"/>
      <c r="ABL48" s="707"/>
      <c r="ABM48" s="707"/>
      <c r="ABN48" s="707"/>
      <c r="ABO48" s="707"/>
      <c r="ABP48" s="707"/>
      <c r="ABQ48" s="707"/>
      <c r="ABR48" s="707"/>
      <c r="ABS48" s="707"/>
      <c r="ABT48" s="707"/>
      <c r="ABU48" s="707"/>
      <c r="ABV48" s="707"/>
      <c r="ABW48" s="707"/>
      <c r="ABX48" s="707"/>
      <c r="ABY48" s="707"/>
      <c r="ABZ48" s="707"/>
      <c r="ACA48" s="707"/>
      <c r="ACB48" s="707"/>
      <c r="ACC48" s="707"/>
      <c r="ACD48" s="707"/>
      <c r="ACE48" s="707"/>
      <c r="ACF48" s="707"/>
      <c r="ACG48" s="707"/>
      <c r="ACH48" s="707"/>
      <c r="ACI48" s="707"/>
      <c r="ACJ48" s="707"/>
      <c r="ACK48" s="707"/>
      <c r="ACL48" s="707"/>
      <c r="ACM48" s="707"/>
      <c r="ACN48" s="707"/>
      <c r="ACO48" s="707"/>
      <c r="ACP48" s="707"/>
      <c r="ACQ48" s="707"/>
      <c r="ACR48" s="707"/>
      <c r="ACS48" s="707"/>
      <c r="ACT48" s="707"/>
      <c r="ACU48" s="707"/>
      <c r="ACV48" s="707"/>
      <c r="ACW48" s="707"/>
      <c r="ACX48" s="707"/>
      <c r="ACY48" s="707"/>
      <c r="ACZ48" s="707"/>
      <c r="ADA48" s="707"/>
      <c r="ADB48" s="707"/>
      <c r="ADC48" s="707"/>
      <c r="ADD48" s="707"/>
      <c r="ADE48" s="707"/>
      <c r="ADF48" s="707"/>
      <c r="ADG48" s="707"/>
      <c r="ADH48" s="707"/>
      <c r="ADI48" s="707"/>
      <c r="ADJ48" s="707"/>
      <c r="ADK48" s="707"/>
      <c r="ADL48" s="707"/>
      <c r="ADM48" s="707"/>
      <c r="ADN48" s="707"/>
      <c r="ADO48" s="707"/>
      <c r="ADP48" s="707"/>
      <c r="ADQ48" s="707"/>
      <c r="ADR48" s="707"/>
      <c r="ADS48" s="707"/>
      <c r="ADT48" s="707"/>
      <c r="ADU48" s="707"/>
      <c r="ADV48" s="707"/>
      <c r="ADW48" s="707"/>
      <c r="ADX48" s="707"/>
      <c r="ADY48" s="707"/>
      <c r="ADZ48" s="707"/>
      <c r="AEA48" s="707"/>
      <c r="AEB48" s="707"/>
      <c r="AEC48" s="707"/>
      <c r="AED48" s="707"/>
      <c r="AEE48" s="707"/>
      <c r="AEF48" s="707"/>
      <c r="AEG48" s="707"/>
      <c r="AEH48" s="707"/>
      <c r="AEI48" s="707"/>
      <c r="AEJ48" s="707"/>
      <c r="AEK48" s="707"/>
      <c r="AEL48" s="707"/>
      <c r="AEM48" s="707"/>
      <c r="AEN48" s="707"/>
      <c r="AEO48" s="707"/>
      <c r="AEP48" s="707"/>
      <c r="AEQ48" s="707"/>
      <c r="AER48" s="707"/>
      <c r="AES48" s="707"/>
      <c r="AET48" s="707"/>
      <c r="AEU48" s="707"/>
      <c r="AEV48" s="707"/>
      <c r="AEW48" s="707"/>
      <c r="AEX48" s="707"/>
      <c r="AEY48" s="707"/>
      <c r="AEZ48" s="707"/>
      <c r="AFA48" s="707"/>
      <c r="AFB48" s="707"/>
      <c r="AFC48" s="707"/>
      <c r="AFD48" s="707"/>
      <c r="AFE48" s="707"/>
      <c r="AFF48" s="707"/>
      <c r="AFG48" s="707"/>
      <c r="AFH48" s="707"/>
      <c r="AFI48" s="707"/>
      <c r="AFJ48" s="707"/>
      <c r="AFK48" s="707"/>
      <c r="AFL48" s="707"/>
      <c r="AFM48" s="707"/>
      <c r="AFN48" s="707"/>
      <c r="AFO48" s="707"/>
      <c r="AFP48" s="707"/>
      <c r="AFQ48" s="707"/>
      <c r="AFR48" s="707"/>
      <c r="AFS48" s="707"/>
      <c r="AFT48" s="707"/>
      <c r="AFU48" s="707"/>
      <c r="AFV48" s="707"/>
      <c r="AFW48" s="707"/>
      <c r="AFX48" s="707"/>
      <c r="AFY48" s="707"/>
      <c r="AFZ48" s="707"/>
      <c r="AGA48" s="707"/>
      <c r="AGB48" s="707"/>
      <c r="AGC48" s="707"/>
      <c r="AGD48" s="707"/>
      <c r="AGE48" s="707"/>
      <c r="AGF48" s="707"/>
      <c r="AGG48" s="707"/>
      <c r="AGH48" s="707"/>
      <c r="AGI48" s="707"/>
      <c r="AGJ48" s="707"/>
      <c r="AGK48" s="707"/>
      <c r="AGL48" s="707"/>
      <c r="AGM48" s="707"/>
      <c r="AGN48" s="707"/>
      <c r="AGO48" s="707"/>
      <c r="AGP48" s="707"/>
      <c r="AGQ48" s="707"/>
      <c r="AGR48" s="707"/>
      <c r="AGS48" s="707"/>
      <c r="AGT48" s="707"/>
      <c r="AGU48" s="707"/>
      <c r="AGV48" s="707"/>
      <c r="AGW48" s="707"/>
      <c r="AGX48" s="707"/>
      <c r="AGY48" s="707"/>
      <c r="AGZ48" s="707"/>
      <c r="AHA48" s="707"/>
      <c r="AHB48" s="707"/>
      <c r="AHC48" s="707"/>
      <c r="AHD48" s="707"/>
      <c r="AHE48" s="707"/>
      <c r="AHF48" s="707"/>
      <c r="AHG48" s="707"/>
      <c r="AHH48" s="707"/>
      <c r="AHI48" s="707"/>
      <c r="AHJ48" s="707"/>
      <c r="AHK48" s="707"/>
      <c r="AHL48" s="707"/>
      <c r="AHM48" s="707"/>
      <c r="AHN48" s="707"/>
      <c r="AHO48" s="707"/>
      <c r="AHP48" s="707"/>
      <c r="AHQ48" s="707"/>
      <c r="AHR48" s="707"/>
      <c r="AHS48" s="707"/>
      <c r="AHT48" s="707"/>
      <c r="AHU48" s="707"/>
      <c r="AHV48" s="707"/>
      <c r="AHW48" s="707"/>
      <c r="AHX48" s="707"/>
      <c r="AHY48" s="707"/>
      <c r="AHZ48" s="707"/>
      <c r="AIA48" s="707"/>
      <c r="AIB48" s="707"/>
      <c r="AIC48" s="707"/>
      <c r="AID48" s="707"/>
      <c r="AIE48" s="707"/>
      <c r="AIF48" s="707"/>
      <c r="AIG48" s="707"/>
      <c r="AIH48" s="707"/>
      <c r="AII48" s="707"/>
      <c r="AIJ48" s="707"/>
      <c r="AIK48" s="707"/>
      <c r="AIL48" s="707"/>
      <c r="AIM48" s="707"/>
      <c r="AIN48" s="707"/>
      <c r="AIO48" s="707"/>
      <c r="AIP48" s="707"/>
      <c r="AIQ48" s="707"/>
      <c r="AIR48" s="707"/>
      <c r="AIS48" s="707"/>
      <c r="AIT48" s="707"/>
      <c r="AIU48" s="707"/>
      <c r="AIV48" s="707"/>
      <c r="AIW48" s="707"/>
      <c r="AIX48" s="707"/>
      <c r="AIY48" s="707"/>
      <c r="AIZ48" s="707"/>
      <c r="AJA48" s="707"/>
      <c r="AJB48" s="707"/>
      <c r="AJC48" s="707"/>
      <c r="AJD48" s="707"/>
      <c r="AJE48" s="707"/>
      <c r="AJF48" s="707"/>
      <c r="AJG48" s="707"/>
      <c r="AJH48" s="707"/>
      <c r="AJI48" s="707"/>
      <c r="AJJ48" s="707"/>
      <c r="AJK48" s="707"/>
      <c r="AJL48" s="707"/>
      <c r="AJM48" s="707"/>
      <c r="AJN48" s="707"/>
      <c r="AJO48" s="707"/>
      <c r="AJP48" s="707"/>
      <c r="AJQ48" s="707"/>
      <c r="AJR48" s="707"/>
      <c r="AJS48" s="707"/>
      <c r="AJT48" s="707"/>
      <c r="AJU48" s="707"/>
      <c r="AJV48" s="707"/>
      <c r="AJW48" s="707"/>
      <c r="AJX48" s="707"/>
      <c r="AJY48" s="707"/>
      <c r="AJZ48" s="707"/>
      <c r="AKA48" s="707"/>
      <c r="AKB48" s="707"/>
      <c r="AKC48" s="707"/>
      <c r="AKD48" s="707"/>
      <c r="AKE48" s="707"/>
      <c r="AKF48" s="707"/>
      <c r="AKG48" s="707"/>
      <c r="AKH48" s="707"/>
      <c r="AKI48" s="707"/>
      <c r="AKJ48" s="707"/>
      <c r="AKK48" s="707"/>
      <c r="AKL48" s="707"/>
      <c r="AKM48" s="707"/>
      <c r="AKN48" s="707"/>
      <c r="AKO48" s="707"/>
      <c r="AKP48" s="707"/>
      <c r="AKQ48" s="707"/>
      <c r="AKR48" s="707"/>
      <c r="AKS48" s="707"/>
      <c r="AKT48" s="707"/>
      <c r="AKU48" s="707"/>
      <c r="AKV48" s="707"/>
      <c r="AKW48" s="707"/>
      <c r="AKX48" s="707"/>
      <c r="AKY48" s="707"/>
      <c r="AKZ48" s="707"/>
      <c r="ALA48" s="707"/>
      <c r="ALB48" s="707"/>
      <c r="ALC48" s="707"/>
      <c r="ALD48" s="707"/>
      <c r="ALE48" s="707"/>
      <c r="ALF48" s="707"/>
      <c r="ALG48" s="707"/>
      <c r="ALH48" s="707"/>
      <c r="ALI48" s="707"/>
      <c r="ALJ48" s="707"/>
      <c r="ALK48" s="707"/>
      <c r="ALL48" s="707"/>
      <c r="ALM48" s="707"/>
      <c r="ALN48" s="707"/>
      <c r="ALO48" s="707"/>
      <c r="ALP48" s="707"/>
      <c r="ALQ48" s="707"/>
      <c r="ALR48" s="707"/>
      <c r="ALS48" s="707"/>
      <c r="ALT48" s="707"/>
      <c r="ALU48" s="707"/>
      <c r="ALV48" s="707"/>
      <c r="ALW48" s="707"/>
      <c r="ALX48" s="707"/>
      <c r="ALY48" s="707"/>
      <c r="ALZ48" s="707"/>
      <c r="AMA48" s="707"/>
      <c r="AMB48" s="707"/>
      <c r="AMC48" s="707"/>
      <c r="AMD48" s="707"/>
      <c r="AME48" s="707"/>
      <c r="AMF48" s="707"/>
      <c r="AMG48" s="707"/>
      <c r="AMH48" s="707"/>
      <c r="AMI48" s="707"/>
      <c r="AMJ48" s="707"/>
      <c r="AMK48" s="707"/>
    </row>
    <row r="49" spans="1:1026" ht="36" customHeight="1" outlineLevel="1" x14ac:dyDescent="0.35">
      <c r="B49" s="22" t="str">
        <f>+'8_MP'!C163</f>
        <v>Producto 12: Actividades de sensibilización y alfabetización digital realizadas</v>
      </c>
      <c r="C49" s="1390" t="str">
        <f>+'8_MP'!V163</f>
        <v># Actividades</v>
      </c>
      <c r="D49" s="23">
        <v>0</v>
      </c>
      <c r="E49" s="23">
        <v>4</v>
      </c>
      <c r="F49" s="23">
        <v>7</v>
      </c>
      <c r="G49" s="23">
        <v>7</v>
      </c>
      <c r="H49" s="23">
        <v>4</v>
      </c>
      <c r="I49" s="23">
        <v>2</v>
      </c>
      <c r="J49" s="23">
        <f t="shared" si="1"/>
        <v>24</v>
      </c>
      <c r="K49" s="1627" t="s">
        <v>2014</v>
      </c>
      <c r="L49" s="1627"/>
      <c r="M49" s="1691"/>
      <c r="N49" s="1691"/>
      <c r="AML49" s="1171"/>
    </row>
    <row r="50" spans="1:1026" s="985" customFormat="1" x14ac:dyDescent="0.35">
      <c r="A50" s="16"/>
      <c r="B50" s="1700" t="str">
        <f>+'8_MP'!$C$167</f>
        <v>Subcomponente 2.2: Fortalecimiento de la gestión financiera del Estado</v>
      </c>
      <c r="C50" s="1700"/>
      <c r="D50" s="1700"/>
      <c r="E50" s="1700"/>
      <c r="F50" s="1700"/>
      <c r="G50" s="1700"/>
      <c r="H50" s="1700"/>
      <c r="I50" s="1700"/>
      <c r="J50" s="1700"/>
      <c r="K50" s="1700"/>
      <c r="L50" s="1700"/>
      <c r="M50" s="1700"/>
      <c r="N50" s="1700"/>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c r="IC50" s="16"/>
      <c r="ID50" s="16"/>
      <c r="IE50" s="16"/>
      <c r="IF50" s="16"/>
      <c r="IG50" s="16"/>
      <c r="IH50" s="16"/>
      <c r="II50" s="16"/>
      <c r="IJ50" s="16"/>
      <c r="IK50" s="16"/>
      <c r="IL50" s="16"/>
      <c r="IM50" s="16"/>
      <c r="IN50" s="16"/>
      <c r="IO50" s="16"/>
      <c r="IP50" s="16"/>
      <c r="IQ50" s="16"/>
      <c r="IR50" s="16"/>
      <c r="IS50" s="16"/>
      <c r="IT50" s="16"/>
      <c r="IU50" s="16"/>
      <c r="IV50" s="16"/>
      <c r="IW50" s="16"/>
      <c r="IX50" s="16"/>
      <c r="IY50" s="16"/>
      <c r="IZ50" s="16"/>
      <c r="JA50" s="16"/>
      <c r="JB50" s="16"/>
      <c r="JC50" s="16"/>
      <c r="JD50" s="16"/>
      <c r="JE50" s="16"/>
      <c r="JF50" s="16"/>
      <c r="JG50" s="16"/>
      <c r="JH50" s="16"/>
      <c r="JI50" s="16"/>
      <c r="JJ50" s="16"/>
      <c r="JK50" s="16"/>
      <c r="JL50" s="16"/>
      <c r="JM50" s="16"/>
      <c r="JN50" s="16"/>
      <c r="JO50" s="16"/>
      <c r="JP50" s="16"/>
      <c r="JQ50" s="16"/>
      <c r="JR50" s="16"/>
      <c r="JS50" s="16"/>
      <c r="JT50" s="16"/>
      <c r="JU50" s="16"/>
      <c r="JV50" s="16"/>
      <c r="JW50" s="16"/>
      <c r="JX50" s="16"/>
      <c r="JY50" s="16"/>
      <c r="JZ50" s="16"/>
      <c r="KA50" s="16"/>
      <c r="KB50" s="16"/>
      <c r="KC50" s="16"/>
      <c r="KD50" s="16"/>
      <c r="KE50" s="16"/>
      <c r="KF50" s="16"/>
      <c r="KG50" s="16"/>
      <c r="KH50" s="16"/>
      <c r="KI50" s="16"/>
      <c r="KJ50" s="16"/>
      <c r="KK50" s="16"/>
      <c r="KL50" s="16"/>
      <c r="KM50" s="16"/>
      <c r="KN50" s="16"/>
      <c r="KO50" s="16"/>
      <c r="KP50" s="16"/>
      <c r="KQ50" s="16"/>
      <c r="KR50" s="16"/>
      <c r="KS50" s="16"/>
      <c r="KT50" s="16"/>
      <c r="KU50" s="16"/>
      <c r="KV50" s="16"/>
      <c r="KW50" s="16"/>
      <c r="KX50" s="16"/>
      <c r="KY50" s="16"/>
      <c r="KZ50" s="16"/>
      <c r="LA50" s="16"/>
      <c r="LB50" s="16"/>
      <c r="LC50" s="16"/>
      <c r="LD50" s="16"/>
      <c r="LE50" s="16"/>
      <c r="LF50" s="16"/>
      <c r="LG50" s="16"/>
      <c r="LH50" s="16"/>
      <c r="LI50" s="16"/>
      <c r="LJ50" s="16"/>
      <c r="LK50" s="16"/>
      <c r="LL50" s="16"/>
      <c r="LM50" s="16"/>
      <c r="LN50" s="16"/>
      <c r="LO50" s="16"/>
      <c r="LP50" s="16"/>
      <c r="LQ50" s="16"/>
      <c r="LR50" s="16"/>
      <c r="LS50" s="16"/>
      <c r="LT50" s="16"/>
      <c r="LU50" s="16"/>
      <c r="LV50" s="16"/>
      <c r="LW50" s="16"/>
      <c r="LX50" s="16"/>
      <c r="LY50" s="16"/>
      <c r="LZ50" s="16"/>
      <c r="MA50" s="16"/>
      <c r="MB50" s="16"/>
      <c r="MC50" s="16"/>
      <c r="MD50" s="16"/>
      <c r="ME50" s="16"/>
      <c r="MF50" s="16"/>
      <c r="MG50" s="16"/>
      <c r="MH50" s="16"/>
      <c r="MI50" s="16"/>
      <c r="MJ50" s="16"/>
      <c r="MK50" s="16"/>
      <c r="ML50" s="16"/>
      <c r="MM50" s="16"/>
      <c r="MN50" s="16"/>
      <c r="MO50" s="16"/>
      <c r="MP50" s="16"/>
      <c r="MQ50" s="16"/>
      <c r="MR50" s="16"/>
      <c r="MS50" s="16"/>
      <c r="MT50" s="16"/>
      <c r="MU50" s="16"/>
      <c r="MV50" s="16"/>
      <c r="MW50" s="16"/>
      <c r="MX50" s="16"/>
      <c r="MY50" s="16"/>
      <c r="MZ50" s="16"/>
      <c r="NA50" s="16"/>
      <c r="NB50" s="16"/>
      <c r="NC50" s="16"/>
      <c r="ND50" s="16"/>
      <c r="NE50" s="16"/>
      <c r="NF50" s="16"/>
      <c r="NG50" s="16"/>
      <c r="NH50" s="16"/>
      <c r="NI50" s="16"/>
      <c r="NJ50" s="16"/>
      <c r="NK50" s="16"/>
      <c r="NL50" s="16"/>
      <c r="NM50" s="16"/>
      <c r="NN50" s="16"/>
      <c r="NO50" s="16"/>
      <c r="NP50" s="16"/>
      <c r="NQ50" s="16"/>
      <c r="NR50" s="16"/>
      <c r="NS50" s="16"/>
      <c r="NT50" s="16"/>
      <c r="NU50" s="16"/>
      <c r="NV50" s="16"/>
      <c r="NW50" s="16"/>
      <c r="NX50" s="16"/>
      <c r="NY50" s="16"/>
      <c r="NZ50" s="16"/>
      <c r="OA50" s="16"/>
      <c r="OB50" s="16"/>
      <c r="OC50" s="16"/>
      <c r="OD50" s="16"/>
      <c r="OE50" s="16"/>
      <c r="OF50" s="16"/>
      <c r="OG50" s="16"/>
      <c r="OH50" s="16"/>
      <c r="OI50" s="16"/>
      <c r="OJ50" s="16"/>
      <c r="OK50" s="16"/>
      <c r="OL50" s="16"/>
      <c r="OM50" s="16"/>
      <c r="ON50" s="16"/>
      <c r="OO50" s="16"/>
      <c r="OP50" s="16"/>
      <c r="OQ50" s="16"/>
      <c r="OR50" s="16"/>
      <c r="OS50" s="16"/>
      <c r="OT50" s="16"/>
      <c r="OU50" s="16"/>
      <c r="OV50" s="16"/>
      <c r="OW50" s="16"/>
      <c r="OX50" s="16"/>
      <c r="OY50" s="16"/>
      <c r="OZ50" s="16"/>
      <c r="PA50" s="16"/>
      <c r="PB50" s="16"/>
      <c r="PC50" s="16"/>
      <c r="PD50" s="16"/>
      <c r="PE50" s="16"/>
      <c r="PF50" s="16"/>
      <c r="PG50" s="16"/>
      <c r="PH50" s="16"/>
      <c r="PI50" s="16"/>
      <c r="PJ50" s="16"/>
      <c r="PK50" s="16"/>
      <c r="PL50" s="16"/>
      <c r="PM50" s="16"/>
      <c r="PN50" s="16"/>
      <c r="PO50" s="16"/>
      <c r="PP50" s="16"/>
      <c r="PQ50" s="16"/>
      <c r="PR50" s="16"/>
      <c r="PS50" s="16"/>
      <c r="PT50" s="16"/>
      <c r="PU50" s="16"/>
      <c r="PV50" s="16"/>
      <c r="PW50" s="16"/>
      <c r="PX50" s="16"/>
      <c r="PY50" s="16"/>
      <c r="PZ50" s="16"/>
      <c r="QA50" s="16"/>
      <c r="QB50" s="16"/>
      <c r="QC50" s="16"/>
      <c r="QD50" s="16"/>
      <c r="QE50" s="16"/>
      <c r="QF50" s="16"/>
      <c r="QG50" s="16"/>
      <c r="QH50" s="16"/>
      <c r="QI50" s="16"/>
      <c r="QJ50" s="16"/>
      <c r="QK50" s="16"/>
      <c r="QL50" s="16"/>
      <c r="QM50" s="16"/>
      <c r="QN50" s="16"/>
      <c r="QO50" s="16"/>
      <c r="QP50" s="16"/>
      <c r="QQ50" s="16"/>
      <c r="QR50" s="16"/>
      <c r="QS50" s="16"/>
      <c r="QT50" s="16"/>
      <c r="QU50" s="16"/>
      <c r="QV50" s="16"/>
      <c r="QW50" s="16"/>
      <c r="QX50" s="16"/>
      <c r="QY50" s="16"/>
      <c r="QZ50" s="16"/>
      <c r="RA50" s="16"/>
      <c r="RB50" s="16"/>
      <c r="RC50" s="16"/>
      <c r="RD50" s="16"/>
      <c r="RE50" s="16"/>
      <c r="RF50" s="16"/>
      <c r="RG50" s="16"/>
      <c r="RH50" s="16"/>
      <c r="RI50" s="16"/>
      <c r="RJ50" s="16"/>
      <c r="RK50" s="16"/>
      <c r="RL50" s="16"/>
      <c r="RM50" s="16"/>
      <c r="RN50" s="16"/>
      <c r="RO50" s="16"/>
      <c r="RP50" s="16"/>
      <c r="RQ50" s="16"/>
      <c r="RR50" s="16"/>
      <c r="RS50" s="16"/>
      <c r="RT50" s="16"/>
      <c r="RU50" s="16"/>
      <c r="RV50" s="16"/>
      <c r="RW50" s="16"/>
      <c r="RX50" s="16"/>
      <c r="RY50" s="16"/>
      <c r="RZ50" s="16"/>
      <c r="SA50" s="16"/>
      <c r="SB50" s="16"/>
      <c r="SC50" s="16"/>
      <c r="SD50" s="16"/>
      <c r="SE50" s="16"/>
      <c r="SF50" s="16"/>
      <c r="SG50" s="16"/>
      <c r="SH50" s="16"/>
      <c r="SI50" s="16"/>
      <c r="SJ50" s="16"/>
      <c r="SK50" s="16"/>
      <c r="SL50" s="16"/>
      <c r="SM50" s="16"/>
      <c r="SN50" s="16"/>
      <c r="SO50" s="16"/>
      <c r="SP50" s="16"/>
      <c r="SQ50" s="16"/>
      <c r="SR50" s="16"/>
      <c r="SS50" s="16"/>
      <c r="ST50" s="16"/>
      <c r="SU50" s="16"/>
      <c r="SV50" s="16"/>
      <c r="SW50" s="16"/>
      <c r="SX50" s="16"/>
      <c r="SY50" s="16"/>
      <c r="SZ50" s="16"/>
      <c r="TA50" s="16"/>
      <c r="TB50" s="16"/>
      <c r="TC50" s="16"/>
      <c r="TD50" s="16"/>
      <c r="TE50" s="16"/>
      <c r="TF50" s="16"/>
      <c r="TG50" s="16"/>
      <c r="TH50" s="16"/>
      <c r="TI50" s="16"/>
      <c r="TJ50" s="16"/>
      <c r="TK50" s="16"/>
      <c r="TL50" s="16"/>
      <c r="TM50" s="16"/>
      <c r="TN50" s="16"/>
      <c r="TO50" s="16"/>
      <c r="TP50" s="16"/>
      <c r="TQ50" s="16"/>
      <c r="TR50" s="16"/>
      <c r="TS50" s="16"/>
      <c r="TT50" s="16"/>
      <c r="TU50" s="16"/>
      <c r="TV50" s="16"/>
      <c r="TW50" s="16"/>
      <c r="TX50" s="16"/>
      <c r="TY50" s="16"/>
      <c r="TZ50" s="16"/>
      <c r="UA50" s="16"/>
      <c r="UB50" s="16"/>
      <c r="UC50" s="16"/>
      <c r="UD50" s="16"/>
      <c r="UE50" s="16"/>
      <c r="UF50" s="16"/>
      <c r="UG50" s="16"/>
      <c r="UH50" s="16"/>
      <c r="UI50" s="16"/>
      <c r="UJ50" s="16"/>
      <c r="UK50" s="16"/>
      <c r="UL50" s="16"/>
      <c r="UM50" s="16"/>
      <c r="UN50" s="16"/>
      <c r="UO50" s="16"/>
      <c r="UP50" s="16"/>
      <c r="UQ50" s="16"/>
      <c r="UR50" s="16"/>
      <c r="US50" s="16"/>
      <c r="UT50" s="16"/>
      <c r="UU50" s="16"/>
      <c r="UV50" s="16"/>
      <c r="UW50" s="16"/>
      <c r="UX50" s="16"/>
      <c r="UY50" s="16"/>
      <c r="UZ50" s="16"/>
      <c r="VA50" s="16"/>
      <c r="VB50" s="16"/>
      <c r="VC50" s="16"/>
      <c r="VD50" s="16"/>
      <c r="VE50" s="16"/>
      <c r="VF50" s="16"/>
      <c r="VG50" s="16"/>
      <c r="VH50" s="16"/>
      <c r="VI50" s="16"/>
      <c r="VJ50" s="16"/>
      <c r="VK50" s="16"/>
      <c r="VL50" s="16"/>
      <c r="VM50" s="16"/>
      <c r="VN50" s="16"/>
      <c r="VO50" s="16"/>
      <c r="VP50" s="16"/>
      <c r="VQ50" s="16"/>
      <c r="VR50" s="16"/>
      <c r="VS50" s="16"/>
      <c r="VT50" s="16"/>
      <c r="VU50" s="16"/>
      <c r="VV50" s="16"/>
      <c r="VW50" s="16"/>
      <c r="VX50" s="16"/>
      <c r="VY50" s="16"/>
      <c r="VZ50" s="16"/>
      <c r="WA50" s="16"/>
      <c r="WB50" s="16"/>
      <c r="WC50" s="16"/>
      <c r="WD50" s="16"/>
      <c r="WE50" s="16"/>
      <c r="WF50" s="16"/>
      <c r="WG50" s="16"/>
      <c r="WH50" s="16"/>
      <c r="WI50" s="16"/>
      <c r="WJ50" s="16"/>
      <c r="WK50" s="16"/>
      <c r="WL50" s="16"/>
      <c r="WM50" s="16"/>
      <c r="WN50" s="16"/>
      <c r="WO50" s="16"/>
      <c r="WP50" s="16"/>
      <c r="WQ50" s="16"/>
      <c r="WR50" s="16"/>
      <c r="WS50" s="16"/>
      <c r="WT50" s="16"/>
      <c r="WU50" s="16"/>
      <c r="WV50" s="16"/>
      <c r="WW50" s="16"/>
      <c r="WX50" s="16"/>
      <c r="WY50" s="16"/>
      <c r="WZ50" s="16"/>
      <c r="XA50" s="16"/>
      <c r="XB50" s="16"/>
      <c r="XC50" s="16"/>
      <c r="XD50" s="16"/>
      <c r="XE50" s="16"/>
      <c r="XF50" s="16"/>
      <c r="XG50" s="16"/>
      <c r="XH50" s="16"/>
      <c r="XI50" s="16"/>
      <c r="XJ50" s="16"/>
      <c r="XK50" s="16"/>
      <c r="XL50" s="16"/>
      <c r="XM50" s="16"/>
      <c r="XN50" s="16"/>
      <c r="XO50" s="16"/>
      <c r="XP50" s="16"/>
      <c r="XQ50" s="16"/>
      <c r="XR50" s="16"/>
      <c r="XS50" s="16"/>
      <c r="XT50" s="16"/>
      <c r="XU50" s="16"/>
      <c r="XV50" s="16"/>
      <c r="XW50" s="16"/>
      <c r="XX50" s="16"/>
      <c r="XY50" s="16"/>
      <c r="XZ50" s="16"/>
      <c r="YA50" s="16"/>
      <c r="YB50" s="16"/>
      <c r="YC50" s="16"/>
      <c r="YD50" s="16"/>
      <c r="YE50" s="16"/>
      <c r="YF50" s="16"/>
      <c r="YG50" s="16"/>
      <c r="YH50" s="16"/>
      <c r="YI50" s="16"/>
      <c r="YJ50" s="16"/>
      <c r="YK50" s="16"/>
      <c r="YL50" s="16"/>
      <c r="YM50" s="16"/>
      <c r="YN50" s="16"/>
      <c r="YO50" s="16"/>
      <c r="YP50" s="16"/>
      <c r="YQ50" s="16"/>
      <c r="YR50" s="16"/>
      <c r="YS50" s="16"/>
      <c r="YT50" s="16"/>
      <c r="YU50" s="16"/>
      <c r="YV50" s="16"/>
      <c r="YW50" s="16"/>
      <c r="YX50" s="16"/>
      <c r="YY50" s="16"/>
      <c r="YZ50" s="16"/>
      <c r="ZA50" s="16"/>
      <c r="ZB50" s="16"/>
      <c r="ZC50" s="16"/>
      <c r="ZD50" s="16"/>
      <c r="ZE50" s="16"/>
      <c r="ZF50" s="16"/>
      <c r="ZG50" s="16"/>
      <c r="ZH50" s="16"/>
      <c r="ZI50" s="16"/>
      <c r="ZJ50" s="16"/>
      <c r="ZK50" s="16"/>
      <c r="ZL50" s="16"/>
      <c r="ZM50" s="16"/>
      <c r="ZN50" s="16"/>
      <c r="ZO50" s="16"/>
      <c r="ZP50" s="16"/>
      <c r="ZQ50" s="16"/>
      <c r="ZR50" s="16"/>
      <c r="ZS50" s="16"/>
      <c r="ZT50" s="16"/>
      <c r="ZU50" s="16"/>
      <c r="ZV50" s="16"/>
      <c r="ZW50" s="16"/>
      <c r="ZX50" s="16"/>
      <c r="ZY50" s="16"/>
      <c r="ZZ50" s="16"/>
      <c r="AAA50" s="16"/>
      <c r="AAB50" s="16"/>
      <c r="AAC50" s="16"/>
      <c r="AAD50" s="16"/>
      <c r="AAE50" s="16"/>
      <c r="AAF50" s="16"/>
      <c r="AAG50" s="16"/>
      <c r="AAH50" s="16"/>
      <c r="AAI50" s="16"/>
      <c r="AAJ50" s="16"/>
      <c r="AAK50" s="16"/>
      <c r="AAL50" s="16"/>
      <c r="AAM50" s="16"/>
      <c r="AAN50" s="16"/>
      <c r="AAO50" s="16"/>
      <c r="AAP50" s="16"/>
      <c r="AAQ50" s="16"/>
      <c r="AAR50" s="16"/>
      <c r="AAS50" s="16"/>
      <c r="AAT50" s="16"/>
      <c r="AAU50" s="16"/>
      <c r="AAV50" s="16"/>
      <c r="AAW50" s="16"/>
      <c r="AAX50" s="16"/>
      <c r="AAY50" s="16"/>
      <c r="AAZ50" s="16"/>
      <c r="ABA50" s="16"/>
      <c r="ABB50" s="16"/>
      <c r="ABC50" s="16"/>
      <c r="ABD50" s="16"/>
      <c r="ABE50" s="16"/>
      <c r="ABF50" s="16"/>
      <c r="ABG50" s="16"/>
      <c r="ABH50" s="16"/>
      <c r="ABI50" s="16"/>
      <c r="ABJ50" s="16"/>
      <c r="ABK50" s="16"/>
      <c r="ABL50" s="16"/>
      <c r="ABM50" s="16"/>
      <c r="ABN50" s="16"/>
      <c r="ABO50" s="16"/>
      <c r="ABP50" s="16"/>
      <c r="ABQ50" s="16"/>
      <c r="ABR50" s="16"/>
      <c r="ABS50" s="16"/>
      <c r="ABT50" s="16"/>
      <c r="ABU50" s="16"/>
      <c r="ABV50" s="16"/>
      <c r="ABW50" s="16"/>
      <c r="ABX50" s="16"/>
      <c r="ABY50" s="16"/>
      <c r="ABZ50" s="16"/>
      <c r="ACA50" s="16"/>
      <c r="ACB50" s="16"/>
      <c r="ACC50" s="16"/>
      <c r="ACD50" s="16"/>
      <c r="ACE50" s="16"/>
      <c r="ACF50" s="16"/>
      <c r="ACG50" s="16"/>
      <c r="ACH50" s="16"/>
      <c r="ACI50" s="16"/>
      <c r="ACJ50" s="16"/>
      <c r="ACK50" s="16"/>
      <c r="ACL50" s="16"/>
      <c r="ACM50" s="16"/>
      <c r="ACN50" s="16"/>
      <c r="ACO50" s="16"/>
      <c r="ACP50" s="16"/>
      <c r="ACQ50" s="16"/>
      <c r="ACR50" s="16"/>
      <c r="ACS50" s="16"/>
      <c r="ACT50" s="16"/>
      <c r="ACU50" s="16"/>
      <c r="ACV50" s="16"/>
      <c r="ACW50" s="16"/>
      <c r="ACX50" s="16"/>
      <c r="ACY50" s="16"/>
      <c r="ACZ50" s="16"/>
      <c r="ADA50" s="16"/>
      <c r="ADB50" s="16"/>
      <c r="ADC50" s="16"/>
      <c r="ADD50" s="16"/>
      <c r="ADE50" s="16"/>
      <c r="ADF50" s="16"/>
      <c r="ADG50" s="16"/>
      <c r="ADH50" s="16"/>
      <c r="ADI50" s="16"/>
      <c r="ADJ50" s="16"/>
      <c r="ADK50" s="16"/>
      <c r="ADL50" s="16"/>
      <c r="ADM50" s="16"/>
      <c r="ADN50" s="16"/>
      <c r="ADO50" s="16"/>
      <c r="ADP50" s="16"/>
      <c r="ADQ50" s="16"/>
      <c r="ADR50" s="16"/>
      <c r="ADS50" s="16"/>
      <c r="ADT50" s="16"/>
      <c r="ADU50" s="16"/>
      <c r="ADV50" s="16"/>
      <c r="ADW50" s="16"/>
      <c r="ADX50" s="16"/>
      <c r="ADY50" s="16"/>
      <c r="ADZ50" s="16"/>
      <c r="AEA50" s="16"/>
      <c r="AEB50" s="16"/>
      <c r="AEC50" s="16"/>
      <c r="AED50" s="16"/>
      <c r="AEE50" s="16"/>
      <c r="AEF50" s="16"/>
      <c r="AEG50" s="16"/>
      <c r="AEH50" s="16"/>
      <c r="AEI50" s="16"/>
      <c r="AEJ50" s="16"/>
      <c r="AEK50" s="16"/>
      <c r="AEL50" s="16"/>
      <c r="AEM50" s="16"/>
      <c r="AEN50" s="16"/>
      <c r="AEO50" s="16"/>
      <c r="AEP50" s="16"/>
      <c r="AEQ50" s="16"/>
      <c r="AER50" s="16"/>
      <c r="AES50" s="16"/>
      <c r="AET50" s="16"/>
      <c r="AEU50" s="16"/>
      <c r="AEV50" s="16"/>
      <c r="AEW50" s="16"/>
      <c r="AEX50" s="16"/>
      <c r="AEY50" s="16"/>
      <c r="AEZ50" s="16"/>
      <c r="AFA50" s="16"/>
      <c r="AFB50" s="16"/>
      <c r="AFC50" s="16"/>
      <c r="AFD50" s="16"/>
      <c r="AFE50" s="16"/>
      <c r="AFF50" s="16"/>
      <c r="AFG50" s="16"/>
      <c r="AFH50" s="16"/>
      <c r="AFI50" s="16"/>
      <c r="AFJ50" s="16"/>
      <c r="AFK50" s="16"/>
      <c r="AFL50" s="16"/>
      <c r="AFM50" s="16"/>
      <c r="AFN50" s="16"/>
      <c r="AFO50" s="16"/>
      <c r="AFP50" s="16"/>
      <c r="AFQ50" s="16"/>
      <c r="AFR50" s="16"/>
      <c r="AFS50" s="16"/>
      <c r="AFT50" s="16"/>
      <c r="AFU50" s="16"/>
      <c r="AFV50" s="16"/>
      <c r="AFW50" s="16"/>
      <c r="AFX50" s="16"/>
      <c r="AFY50" s="16"/>
      <c r="AFZ50" s="16"/>
      <c r="AGA50" s="16"/>
      <c r="AGB50" s="16"/>
      <c r="AGC50" s="16"/>
      <c r="AGD50" s="16"/>
      <c r="AGE50" s="16"/>
      <c r="AGF50" s="16"/>
      <c r="AGG50" s="16"/>
      <c r="AGH50" s="16"/>
      <c r="AGI50" s="16"/>
      <c r="AGJ50" s="16"/>
      <c r="AGK50" s="16"/>
      <c r="AGL50" s="16"/>
      <c r="AGM50" s="16"/>
      <c r="AGN50" s="16"/>
      <c r="AGO50" s="16"/>
      <c r="AGP50" s="16"/>
      <c r="AGQ50" s="16"/>
      <c r="AGR50" s="16"/>
      <c r="AGS50" s="16"/>
      <c r="AGT50" s="16"/>
      <c r="AGU50" s="16"/>
      <c r="AGV50" s="16"/>
      <c r="AGW50" s="16"/>
      <c r="AGX50" s="16"/>
      <c r="AGY50" s="16"/>
      <c r="AGZ50" s="16"/>
      <c r="AHA50" s="16"/>
      <c r="AHB50" s="16"/>
      <c r="AHC50" s="16"/>
      <c r="AHD50" s="16"/>
      <c r="AHE50" s="16"/>
      <c r="AHF50" s="16"/>
      <c r="AHG50" s="16"/>
      <c r="AHH50" s="16"/>
      <c r="AHI50" s="16"/>
      <c r="AHJ50" s="16"/>
      <c r="AHK50" s="16"/>
      <c r="AHL50" s="16"/>
      <c r="AHM50" s="16"/>
      <c r="AHN50" s="16"/>
      <c r="AHO50" s="16"/>
      <c r="AHP50" s="16"/>
      <c r="AHQ50" s="16"/>
      <c r="AHR50" s="16"/>
      <c r="AHS50" s="16"/>
      <c r="AHT50" s="16"/>
      <c r="AHU50" s="16"/>
      <c r="AHV50" s="16"/>
      <c r="AHW50" s="16"/>
      <c r="AHX50" s="16"/>
      <c r="AHY50" s="16"/>
      <c r="AHZ50" s="16"/>
      <c r="AIA50" s="16"/>
      <c r="AIB50" s="16"/>
      <c r="AIC50" s="16"/>
      <c r="AID50" s="16"/>
      <c r="AIE50" s="16"/>
      <c r="AIF50" s="16"/>
      <c r="AIG50" s="16"/>
      <c r="AIH50" s="16"/>
      <c r="AII50" s="16"/>
      <c r="AIJ50" s="16"/>
      <c r="AIK50" s="16"/>
      <c r="AIL50" s="16"/>
      <c r="AIM50" s="16"/>
      <c r="AIN50" s="16"/>
      <c r="AIO50" s="16"/>
      <c r="AIP50" s="16"/>
      <c r="AIQ50" s="16"/>
      <c r="AIR50" s="16"/>
      <c r="AIS50" s="16"/>
      <c r="AIT50" s="16"/>
      <c r="AIU50" s="16"/>
      <c r="AIV50" s="16"/>
      <c r="AIW50" s="16"/>
      <c r="AIX50" s="16"/>
      <c r="AIY50" s="16"/>
      <c r="AIZ50" s="16"/>
      <c r="AJA50" s="16"/>
      <c r="AJB50" s="16"/>
      <c r="AJC50" s="16"/>
      <c r="AJD50" s="16"/>
      <c r="AJE50" s="16"/>
      <c r="AJF50" s="16"/>
      <c r="AJG50" s="16"/>
      <c r="AJH50" s="16"/>
      <c r="AJI50" s="16"/>
      <c r="AJJ50" s="16"/>
      <c r="AJK50" s="16"/>
      <c r="AJL50" s="16"/>
      <c r="AJM50" s="16"/>
      <c r="AJN50" s="16"/>
      <c r="AJO50" s="16"/>
      <c r="AJP50" s="16"/>
      <c r="AJQ50" s="16"/>
      <c r="AJR50" s="16"/>
      <c r="AJS50" s="16"/>
      <c r="AJT50" s="16"/>
      <c r="AJU50" s="16"/>
      <c r="AJV50" s="16"/>
      <c r="AJW50" s="16"/>
      <c r="AJX50" s="16"/>
      <c r="AJY50" s="16"/>
      <c r="AJZ50" s="16"/>
      <c r="AKA50" s="16"/>
      <c r="AKB50" s="16"/>
      <c r="AKC50" s="16"/>
      <c r="AKD50" s="16"/>
      <c r="AKE50" s="16"/>
      <c r="AKF50" s="16"/>
      <c r="AKG50" s="16"/>
      <c r="AKH50" s="16"/>
      <c r="AKI50" s="16"/>
      <c r="AKJ50" s="16"/>
      <c r="AKK50" s="16"/>
      <c r="AKL50" s="16"/>
      <c r="AKM50" s="16"/>
      <c r="AKN50" s="16"/>
      <c r="AKO50" s="16"/>
      <c r="AKP50" s="16"/>
      <c r="AKQ50" s="16"/>
      <c r="AKR50" s="16"/>
      <c r="AKS50" s="16"/>
      <c r="AKT50" s="16"/>
      <c r="AKU50" s="16"/>
      <c r="AKV50" s="16"/>
      <c r="AKW50" s="16"/>
      <c r="AKX50" s="16"/>
      <c r="AKY50" s="16"/>
      <c r="AKZ50" s="16"/>
      <c r="ALA50" s="16"/>
      <c r="ALB50" s="16"/>
      <c r="ALC50" s="16"/>
      <c r="ALD50" s="16"/>
      <c r="ALE50" s="16"/>
      <c r="ALF50" s="16"/>
      <c r="ALG50" s="16"/>
      <c r="ALH50" s="16"/>
      <c r="ALI50" s="16"/>
      <c r="ALJ50" s="16"/>
      <c r="ALK50" s="16"/>
      <c r="ALL50" s="16"/>
      <c r="ALM50" s="16"/>
      <c r="ALN50" s="16"/>
      <c r="ALO50" s="16"/>
      <c r="ALP50" s="16"/>
      <c r="ALQ50" s="16"/>
      <c r="ALR50" s="16"/>
      <c r="ALS50" s="16"/>
      <c r="ALT50" s="16"/>
      <c r="ALU50" s="16"/>
      <c r="ALV50" s="16"/>
      <c r="ALW50" s="16"/>
      <c r="ALX50" s="16"/>
      <c r="ALY50" s="16"/>
      <c r="ALZ50" s="16"/>
      <c r="AMA50" s="16"/>
      <c r="AMB50" s="16"/>
      <c r="AMC50" s="16"/>
      <c r="AMD50" s="16"/>
      <c r="AME50" s="16"/>
      <c r="AMF50" s="16"/>
      <c r="AMG50" s="16"/>
      <c r="AMH50" s="16"/>
      <c r="AMI50" s="16"/>
      <c r="AMJ50" s="16"/>
      <c r="AMK50" s="16"/>
      <c r="AML50" s="1171"/>
    </row>
    <row r="51" spans="1:1026" ht="84" customHeight="1" outlineLevel="1" x14ac:dyDescent="0.35">
      <c r="B51" s="749" t="str">
        <f>+'8_MP'!C168</f>
        <v>Producto 13: Infraestructura del SIAFI actualizada</v>
      </c>
      <c r="C51" s="702" t="s">
        <v>2070</v>
      </c>
      <c r="D51" s="798">
        <v>0</v>
      </c>
      <c r="E51" s="781" t="s">
        <v>843</v>
      </c>
      <c r="F51" s="781" t="s">
        <v>843</v>
      </c>
      <c r="G51" s="781" t="s">
        <v>843</v>
      </c>
      <c r="H51" s="781">
        <v>1</v>
      </c>
      <c r="I51" s="781" t="s">
        <v>843</v>
      </c>
      <c r="J51" s="797">
        <f>SUM(D51:I51)</f>
        <v>1</v>
      </c>
      <c r="K51" s="1627" t="s">
        <v>2014</v>
      </c>
      <c r="L51" s="1627"/>
      <c r="M51" s="1692" t="s">
        <v>869</v>
      </c>
      <c r="N51" s="1692"/>
      <c r="AML51" s="1171"/>
    </row>
    <row r="52" spans="1:1026" x14ac:dyDescent="0.35">
      <c r="N52" s="1204"/>
      <c r="O52" s="1204"/>
    </row>
    <row r="53" spans="1:1026" ht="26.25" customHeight="1" x14ac:dyDescent="0.35">
      <c r="B53" s="21" t="s">
        <v>603</v>
      </c>
      <c r="C53" s="1165" t="s">
        <v>59</v>
      </c>
      <c r="D53" s="1165" t="s">
        <v>60</v>
      </c>
      <c r="E53" s="1328" t="s">
        <v>1873</v>
      </c>
      <c r="F53" s="1328" t="s">
        <v>62</v>
      </c>
      <c r="G53" s="1328" t="s">
        <v>63</v>
      </c>
      <c r="H53" s="1328" t="s">
        <v>64</v>
      </c>
      <c r="I53" s="1328" t="s">
        <v>65</v>
      </c>
      <c r="J53" s="1165" t="s">
        <v>853</v>
      </c>
      <c r="K53" s="1726" t="s">
        <v>854</v>
      </c>
      <c r="L53" s="1727"/>
      <c r="M53" s="1690" t="s">
        <v>739</v>
      </c>
      <c r="N53" s="1690"/>
      <c r="AML53" s="1171"/>
    </row>
    <row r="54" spans="1:1026" ht="18.75" customHeight="1" x14ac:dyDescent="0.35">
      <c r="B54" s="1687" t="str">
        <f>+'8_MP'!C194</f>
        <v xml:space="preserve">Componente 3: Economía Digital </v>
      </c>
      <c r="C54" s="1688"/>
      <c r="D54" s="1688"/>
      <c r="E54" s="1688"/>
      <c r="F54" s="1688"/>
      <c r="G54" s="1688"/>
      <c r="H54" s="1688"/>
      <c r="I54" s="1688"/>
      <c r="J54" s="1688"/>
      <c r="K54" s="1688"/>
      <c r="L54" s="1688"/>
      <c r="M54" s="1688"/>
      <c r="N54" s="1689"/>
      <c r="AML54" s="1171"/>
    </row>
    <row r="55" spans="1:1026" ht="18.75" customHeight="1" outlineLevel="1" x14ac:dyDescent="0.35">
      <c r="B55" s="1684" t="str">
        <f>+'8_MP'!C195</f>
        <v>Subcomponente 3.1: Ámbito Nacional</v>
      </c>
      <c r="C55" s="1685" t="s">
        <v>168</v>
      </c>
      <c r="D55" s="1685">
        <v>0</v>
      </c>
      <c r="E55" s="1685">
        <v>0</v>
      </c>
      <c r="F55" s="1685">
        <v>0</v>
      </c>
      <c r="G55" s="1685">
        <v>0</v>
      </c>
      <c r="H55" s="1685">
        <v>0</v>
      </c>
      <c r="I55" s="1685">
        <v>0</v>
      </c>
      <c r="J55" s="1685"/>
      <c r="K55" s="1685">
        <v>0</v>
      </c>
      <c r="L55" s="1685"/>
      <c r="M55" s="1685"/>
      <c r="N55" s="1686"/>
      <c r="AML55" s="1171"/>
    </row>
    <row r="56" spans="1:1026" ht="29.25" customHeight="1" outlineLevel="1" x14ac:dyDescent="0.35">
      <c r="B56" s="22" t="str">
        <f>+'8_MP'!C196</f>
        <v>Producto 14: Plan Maestro de Comayaguela Ciudad Digital elaborado</v>
      </c>
      <c r="C56" s="1158" t="str">
        <f>+'8_MP'!V196</f>
        <v># Plan</v>
      </c>
      <c r="D56" s="23">
        <v>0</v>
      </c>
      <c r="E56" s="748" t="s">
        <v>843</v>
      </c>
      <c r="F56" s="23" t="s">
        <v>843</v>
      </c>
      <c r="G56" s="805">
        <v>1</v>
      </c>
      <c r="H56" s="748" t="s">
        <v>843</v>
      </c>
      <c r="I56" s="748" t="s">
        <v>843</v>
      </c>
      <c r="J56" s="23">
        <f t="shared" ref="J56:J61" si="2">SUM(D56:I56)</f>
        <v>1</v>
      </c>
      <c r="K56" s="1627" t="s">
        <v>2022</v>
      </c>
      <c r="L56" s="1627"/>
      <c r="M56" s="1691"/>
      <c r="N56" s="1691"/>
      <c r="AML56" s="1171"/>
    </row>
    <row r="57" spans="1:1026" ht="67.5" customHeight="1" outlineLevel="1" x14ac:dyDescent="0.35">
      <c r="B57" s="22" t="str">
        <f>+'8_MP'!C199</f>
        <v>Producto 15: Centro de Diseño e Innovación Tecnológico para Emprendedores equipado y operando</v>
      </c>
      <c r="C57" s="1158" t="str">
        <f>+'8_MP'!V199</f>
        <v># Centro</v>
      </c>
      <c r="D57" s="23">
        <v>0</v>
      </c>
      <c r="E57" s="748" t="s">
        <v>843</v>
      </c>
      <c r="F57" s="1381" t="s">
        <v>843</v>
      </c>
      <c r="G57" s="23" t="s">
        <v>843</v>
      </c>
      <c r="H57" s="1381" t="s">
        <v>843</v>
      </c>
      <c r="I57" s="1381">
        <v>1</v>
      </c>
      <c r="J57" s="23">
        <f t="shared" si="2"/>
        <v>1</v>
      </c>
      <c r="K57" s="1627" t="s">
        <v>2023</v>
      </c>
      <c r="L57" s="1627"/>
      <c r="M57" s="1691" t="s">
        <v>2265</v>
      </c>
      <c r="N57" s="1691"/>
      <c r="AML57" s="1171"/>
    </row>
    <row r="58" spans="1:1026" s="708" customFormat="1" ht="21" outlineLevel="1" x14ac:dyDescent="0.35">
      <c r="A58" s="707"/>
      <c r="B58" s="706" t="s">
        <v>2007</v>
      </c>
      <c r="C58" s="791" t="s">
        <v>1155</v>
      </c>
      <c r="D58" s="793">
        <v>0</v>
      </c>
      <c r="E58" s="779" t="s">
        <v>843</v>
      </c>
      <c r="F58" s="779">
        <v>1</v>
      </c>
      <c r="G58" s="779" t="s">
        <v>843</v>
      </c>
      <c r="H58" s="779" t="s">
        <v>843</v>
      </c>
      <c r="I58" s="779" t="s">
        <v>843</v>
      </c>
      <c r="J58" s="805">
        <f t="shared" si="2"/>
        <v>1</v>
      </c>
      <c r="K58" s="1695" t="s">
        <v>2057</v>
      </c>
      <c r="L58" s="1695"/>
      <c r="M58" s="1683"/>
      <c r="N58" s="1683"/>
      <c r="O58" s="707"/>
      <c r="P58" s="707"/>
      <c r="Q58" s="707"/>
      <c r="R58" s="707"/>
      <c r="S58" s="707"/>
      <c r="T58" s="707"/>
      <c r="U58" s="707"/>
      <c r="V58" s="707"/>
      <c r="W58" s="707"/>
      <c r="X58" s="707"/>
      <c r="Y58" s="707"/>
      <c r="Z58" s="707"/>
      <c r="AA58" s="707"/>
      <c r="AB58" s="707"/>
      <c r="AC58" s="707"/>
      <c r="AD58" s="707"/>
      <c r="AE58" s="707"/>
      <c r="AF58" s="707"/>
      <c r="AG58" s="707"/>
      <c r="AH58" s="707"/>
      <c r="AI58" s="707"/>
      <c r="AJ58" s="707"/>
      <c r="AK58" s="707"/>
      <c r="AL58" s="707"/>
      <c r="AM58" s="707"/>
      <c r="AN58" s="707"/>
      <c r="AO58" s="707"/>
      <c r="AP58" s="707"/>
      <c r="AQ58" s="707"/>
      <c r="AR58" s="707"/>
      <c r="AS58" s="707"/>
      <c r="AT58" s="707"/>
      <c r="AU58" s="707"/>
      <c r="AV58" s="707"/>
      <c r="AW58" s="707"/>
      <c r="AX58" s="707"/>
      <c r="AY58" s="707"/>
      <c r="AZ58" s="707"/>
      <c r="BA58" s="707"/>
      <c r="BB58" s="707"/>
      <c r="BC58" s="707"/>
      <c r="BD58" s="707"/>
      <c r="BE58" s="707"/>
      <c r="BF58" s="707"/>
      <c r="BG58" s="707"/>
      <c r="BH58" s="707"/>
      <c r="BI58" s="707"/>
      <c r="BJ58" s="707"/>
      <c r="BK58" s="707"/>
      <c r="BL58" s="707"/>
      <c r="BM58" s="707"/>
      <c r="BN58" s="707"/>
      <c r="BO58" s="707"/>
      <c r="BP58" s="707"/>
      <c r="BQ58" s="707"/>
      <c r="BR58" s="707"/>
      <c r="BS58" s="707"/>
      <c r="BT58" s="707"/>
      <c r="BU58" s="707"/>
      <c r="BV58" s="707"/>
      <c r="BW58" s="707"/>
      <c r="BX58" s="707"/>
      <c r="BY58" s="707"/>
      <c r="BZ58" s="707"/>
      <c r="CA58" s="707"/>
      <c r="CB58" s="707"/>
      <c r="CC58" s="707"/>
      <c r="CD58" s="707"/>
      <c r="CE58" s="707"/>
      <c r="CF58" s="707"/>
      <c r="CG58" s="707"/>
      <c r="CH58" s="707"/>
      <c r="CI58" s="707"/>
      <c r="CJ58" s="707"/>
      <c r="CK58" s="707"/>
      <c r="CL58" s="707"/>
      <c r="CM58" s="707"/>
      <c r="CN58" s="707"/>
      <c r="CO58" s="707"/>
      <c r="CP58" s="707"/>
      <c r="CQ58" s="707"/>
      <c r="CR58" s="707"/>
      <c r="CS58" s="707"/>
      <c r="CT58" s="707"/>
      <c r="CU58" s="707"/>
      <c r="CV58" s="707"/>
      <c r="CW58" s="707"/>
      <c r="CX58" s="707"/>
      <c r="CY58" s="707"/>
      <c r="CZ58" s="707"/>
      <c r="DA58" s="707"/>
      <c r="DB58" s="707"/>
      <c r="DC58" s="707"/>
      <c r="DD58" s="707"/>
      <c r="DE58" s="707"/>
      <c r="DF58" s="707"/>
      <c r="DG58" s="707"/>
      <c r="DH58" s="707"/>
      <c r="DI58" s="707"/>
      <c r="DJ58" s="707"/>
      <c r="DK58" s="707"/>
      <c r="DL58" s="707"/>
      <c r="DM58" s="707"/>
      <c r="DN58" s="707"/>
      <c r="DO58" s="707"/>
      <c r="DP58" s="707"/>
      <c r="DQ58" s="707"/>
      <c r="DR58" s="707"/>
      <c r="DS58" s="707"/>
      <c r="DT58" s="707"/>
      <c r="DU58" s="707"/>
      <c r="DV58" s="707"/>
      <c r="DW58" s="707"/>
      <c r="DX58" s="707"/>
      <c r="DY58" s="707"/>
      <c r="DZ58" s="707"/>
      <c r="EA58" s="707"/>
      <c r="EB58" s="707"/>
      <c r="EC58" s="707"/>
      <c r="ED58" s="707"/>
      <c r="EE58" s="707"/>
      <c r="EF58" s="707"/>
      <c r="EG58" s="707"/>
      <c r="EH58" s="707"/>
      <c r="EI58" s="707"/>
      <c r="EJ58" s="707"/>
      <c r="EK58" s="707"/>
      <c r="EL58" s="707"/>
      <c r="EM58" s="707"/>
      <c r="EN58" s="707"/>
      <c r="EO58" s="707"/>
      <c r="EP58" s="707"/>
      <c r="EQ58" s="707"/>
      <c r="ER58" s="707"/>
      <c r="ES58" s="707"/>
      <c r="ET58" s="707"/>
      <c r="EU58" s="707"/>
      <c r="EV58" s="707"/>
      <c r="EW58" s="707"/>
      <c r="EX58" s="707"/>
      <c r="EY58" s="707"/>
      <c r="EZ58" s="707"/>
      <c r="FA58" s="707"/>
      <c r="FB58" s="707"/>
      <c r="FC58" s="707"/>
      <c r="FD58" s="707"/>
      <c r="FE58" s="707"/>
      <c r="FF58" s="707"/>
      <c r="FG58" s="707"/>
      <c r="FH58" s="707"/>
      <c r="FI58" s="707"/>
      <c r="FJ58" s="707"/>
      <c r="FK58" s="707"/>
      <c r="FL58" s="707"/>
      <c r="FM58" s="707"/>
      <c r="FN58" s="707"/>
      <c r="FO58" s="707"/>
      <c r="FP58" s="707"/>
      <c r="FQ58" s="707"/>
      <c r="FR58" s="707"/>
      <c r="FS58" s="707"/>
      <c r="FT58" s="707"/>
      <c r="FU58" s="707"/>
      <c r="FV58" s="707"/>
      <c r="FW58" s="707"/>
      <c r="FX58" s="707"/>
      <c r="FY58" s="707"/>
      <c r="FZ58" s="707"/>
      <c r="GA58" s="707"/>
      <c r="GB58" s="707"/>
      <c r="GC58" s="707"/>
      <c r="GD58" s="707"/>
      <c r="GE58" s="707"/>
      <c r="GF58" s="707"/>
      <c r="GG58" s="707"/>
      <c r="GH58" s="707"/>
      <c r="GI58" s="707"/>
      <c r="GJ58" s="707"/>
      <c r="GK58" s="707"/>
      <c r="GL58" s="707"/>
      <c r="GM58" s="707"/>
      <c r="GN58" s="707"/>
      <c r="GO58" s="707"/>
      <c r="GP58" s="707"/>
      <c r="GQ58" s="707"/>
      <c r="GR58" s="707"/>
      <c r="GS58" s="707"/>
      <c r="GT58" s="707"/>
      <c r="GU58" s="707"/>
      <c r="GV58" s="707"/>
      <c r="GW58" s="707"/>
      <c r="GX58" s="707"/>
      <c r="GY58" s="707"/>
      <c r="GZ58" s="707"/>
      <c r="HA58" s="707"/>
      <c r="HB58" s="707"/>
      <c r="HC58" s="707"/>
      <c r="HD58" s="707"/>
      <c r="HE58" s="707"/>
      <c r="HF58" s="707"/>
      <c r="HG58" s="707"/>
      <c r="HH58" s="707"/>
      <c r="HI58" s="707"/>
      <c r="HJ58" s="707"/>
      <c r="HK58" s="707"/>
      <c r="HL58" s="707"/>
      <c r="HM58" s="707"/>
      <c r="HN58" s="707"/>
      <c r="HO58" s="707"/>
      <c r="HP58" s="707"/>
      <c r="HQ58" s="707"/>
      <c r="HR58" s="707"/>
      <c r="HS58" s="707"/>
      <c r="HT58" s="707"/>
      <c r="HU58" s="707"/>
      <c r="HV58" s="707"/>
      <c r="HW58" s="707"/>
      <c r="HX58" s="707"/>
      <c r="HY58" s="707"/>
      <c r="HZ58" s="707"/>
      <c r="IA58" s="707"/>
      <c r="IB58" s="707"/>
      <c r="IC58" s="707"/>
      <c r="ID58" s="707"/>
      <c r="IE58" s="707"/>
      <c r="IF58" s="707"/>
      <c r="IG58" s="707"/>
      <c r="IH58" s="707"/>
      <c r="II58" s="707"/>
      <c r="IJ58" s="707"/>
      <c r="IK58" s="707"/>
      <c r="IL58" s="707"/>
      <c r="IM58" s="707"/>
      <c r="IN58" s="707"/>
      <c r="IO58" s="707"/>
      <c r="IP58" s="707"/>
      <c r="IQ58" s="707"/>
      <c r="IR58" s="707"/>
      <c r="IS58" s="707"/>
      <c r="IT58" s="707"/>
      <c r="IU58" s="707"/>
      <c r="IV58" s="707"/>
      <c r="IW58" s="707"/>
      <c r="IX58" s="707"/>
      <c r="IY58" s="707"/>
      <c r="IZ58" s="707"/>
      <c r="JA58" s="707"/>
      <c r="JB58" s="707"/>
      <c r="JC58" s="707"/>
      <c r="JD58" s="707"/>
      <c r="JE58" s="707"/>
      <c r="JF58" s="707"/>
      <c r="JG58" s="707"/>
      <c r="JH58" s="707"/>
      <c r="JI58" s="707"/>
      <c r="JJ58" s="707"/>
      <c r="JK58" s="707"/>
      <c r="JL58" s="707"/>
      <c r="JM58" s="707"/>
      <c r="JN58" s="707"/>
      <c r="JO58" s="707"/>
      <c r="JP58" s="707"/>
      <c r="JQ58" s="707"/>
      <c r="JR58" s="707"/>
      <c r="JS58" s="707"/>
      <c r="JT58" s="707"/>
      <c r="JU58" s="707"/>
      <c r="JV58" s="707"/>
      <c r="JW58" s="707"/>
      <c r="JX58" s="707"/>
      <c r="JY58" s="707"/>
      <c r="JZ58" s="707"/>
      <c r="KA58" s="707"/>
      <c r="KB58" s="707"/>
      <c r="KC58" s="707"/>
      <c r="KD58" s="707"/>
      <c r="KE58" s="707"/>
      <c r="KF58" s="707"/>
      <c r="KG58" s="707"/>
      <c r="KH58" s="707"/>
      <c r="KI58" s="707"/>
      <c r="KJ58" s="707"/>
      <c r="KK58" s="707"/>
      <c r="KL58" s="707"/>
      <c r="KM58" s="707"/>
      <c r="KN58" s="707"/>
      <c r="KO58" s="707"/>
      <c r="KP58" s="707"/>
      <c r="KQ58" s="707"/>
      <c r="KR58" s="707"/>
      <c r="KS58" s="707"/>
      <c r="KT58" s="707"/>
      <c r="KU58" s="707"/>
      <c r="KV58" s="707"/>
      <c r="KW58" s="707"/>
      <c r="KX58" s="707"/>
      <c r="KY58" s="707"/>
      <c r="KZ58" s="707"/>
      <c r="LA58" s="707"/>
      <c r="LB58" s="707"/>
      <c r="LC58" s="707"/>
      <c r="LD58" s="707"/>
      <c r="LE58" s="707"/>
      <c r="LF58" s="707"/>
      <c r="LG58" s="707"/>
      <c r="LH58" s="707"/>
      <c r="LI58" s="707"/>
      <c r="LJ58" s="707"/>
      <c r="LK58" s="707"/>
      <c r="LL58" s="707"/>
      <c r="LM58" s="707"/>
      <c r="LN58" s="707"/>
      <c r="LO58" s="707"/>
      <c r="LP58" s="707"/>
      <c r="LQ58" s="707"/>
      <c r="LR58" s="707"/>
      <c r="LS58" s="707"/>
      <c r="LT58" s="707"/>
      <c r="LU58" s="707"/>
      <c r="LV58" s="707"/>
      <c r="LW58" s="707"/>
      <c r="LX58" s="707"/>
      <c r="LY58" s="707"/>
      <c r="LZ58" s="707"/>
      <c r="MA58" s="707"/>
      <c r="MB58" s="707"/>
      <c r="MC58" s="707"/>
      <c r="MD58" s="707"/>
      <c r="ME58" s="707"/>
      <c r="MF58" s="707"/>
      <c r="MG58" s="707"/>
      <c r="MH58" s="707"/>
      <c r="MI58" s="707"/>
      <c r="MJ58" s="707"/>
      <c r="MK58" s="707"/>
      <c r="ML58" s="707"/>
      <c r="MM58" s="707"/>
      <c r="MN58" s="707"/>
      <c r="MO58" s="707"/>
      <c r="MP58" s="707"/>
      <c r="MQ58" s="707"/>
      <c r="MR58" s="707"/>
      <c r="MS58" s="707"/>
      <c r="MT58" s="707"/>
      <c r="MU58" s="707"/>
      <c r="MV58" s="707"/>
      <c r="MW58" s="707"/>
      <c r="MX58" s="707"/>
      <c r="MY58" s="707"/>
      <c r="MZ58" s="707"/>
      <c r="NA58" s="707"/>
      <c r="NB58" s="707"/>
      <c r="NC58" s="707"/>
      <c r="ND58" s="707"/>
      <c r="NE58" s="707"/>
      <c r="NF58" s="707"/>
      <c r="NG58" s="707"/>
      <c r="NH58" s="707"/>
      <c r="NI58" s="707"/>
      <c r="NJ58" s="707"/>
      <c r="NK58" s="707"/>
      <c r="NL58" s="707"/>
      <c r="NM58" s="707"/>
      <c r="NN58" s="707"/>
      <c r="NO58" s="707"/>
      <c r="NP58" s="707"/>
      <c r="NQ58" s="707"/>
      <c r="NR58" s="707"/>
      <c r="NS58" s="707"/>
      <c r="NT58" s="707"/>
      <c r="NU58" s="707"/>
      <c r="NV58" s="707"/>
      <c r="NW58" s="707"/>
      <c r="NX58" s="707"/>
      <c r="NY58" s="707"/>
      <c r="NZ58" s="707"/>
      <c r="OA58" s="707"/>
      <c r="OB58" s="707"/>
      <c r="OC58" s="707"/>
      <c r="OD58" s="707"/>
      <c r="OE58" s="707"/>
      <c r="OF58" s="707"/>
      <c r="OG58" s="707"/>
      <c r="OH58" s="707"/>
      <c r="OI58" s="707"/>
      <c r="OJ58" s="707"/>
      <c r="OK58" s="707"/>
      <c r="OL58" s="707"/>
      <c r="OM58" s="707"/>
      <c r="ON58" s="707"/>
      <c r="OO58" s="707"/>
      <c r="OP58" s="707"/>
      <c r="OQ58" s="707"/>
      <c r="OR58" s="707"/>
      <c r="OS58" s="707"/>
      <c r="OT58" s="707"/>
      <c r="OU58" s="707"/>
      <c r="OV58" s="707"/>
      <c r="OW58" s="707"/>
      <c r="OX58" s="707"/>
      <c r="OY58" s="707"/>
      <c r="OZ58" s="707"/>
      <c r="PA58" s="707"/>
      <c r="PB58" s="707"/>
      <c r="PC58" s="707"/>
      <c r="PD58" s="707"/>
      <c r="PE58" s="707"/>
      <c r="PF58" s="707"/>
      <c r="PG58" s="707"/>
      <c r="PH58" s="707"/>
      <c r="PI58" s="707"/>
      <c r="PJ58" s="707"/>
      <c r="PK58" s="707"/>
      <c r="PL58" s="707"/>
      <c r="PM58" s="707"/>
      <c r="PN58" s="707"/>
      <c r="PO58" s="707"/>
      <c r="PP58" s="707"/>
      <c r="PQ58" s="707"/>
      <c r="PR58" s="707"/>
      <c r="PS58" s="707"/>
      <c r="PT58" s="707"/>
      <c r="PU58" s="707"/>
      <c r="PV58" s="707"/>
      <c r="PW58" s="707"/>
      <c r="PX58" s="707"/>
      <c r="PY58" s="707"/>
      <c r="PZ58" s="707"/>
      <c r="QA58" s="707"/>
      <c r="QB58" s="707"/>
      <c r="QC58" s="707"/>
      <c r="QD58" s="707"/>
      <c r="QE58" s="707"/>
      <c r="QF58" s="707"/>
      <c r="QG58" s="707"/>
      <c r="QH58" s="707"/>
      <c r="QI58" s="707"/>
      <c r="QJ58" s="707"/>
      <c r="QK58" s="707"/>
      <c r="QL58" s="707"/>
      <c r="QM58" s="707"/>
      <c r="QN58" s="707"/>
      <c r="QO58" s="707"/>
      <c r="QP58" s="707"/>
      <c r="QQ58" s="707"/>
      <c r="QR58" s="707"/>
      <c r="QS58" s="707"/>
      <c r="QT58" s="707"/>
      <c r="QU58" s="707"/>
      <c r="QV58" s="707"/>
      <c r="QW58" s="707"/>
      <c r="QX58" s="707"/>
      <c r="QY58" s="707"/>
      <c r="QZ58" s="707"/>
      <c r="RA58" s="707"/>
      <c r="RB58" s="707"/>
      <c r="RC58" s="707"/>
      <c r="RD58" s="707"/>
      <c r="RE58" s="707"/>
      <c r="RF58" s="707"/>
      <c r="RG58" s="707"/>
      <c r="RH58" s="707"/>
      <c r="RI58" s="707"/>
      <c r="RJ58" s="707"/>
      <c r="RK58" s="707"/>
      <c r="RL58" s="707"/>
      <c r="RM58" s="707"/>
      <c r="RN58" s="707"/>
      <c r="RO58" s="707"/>
      <c r="RP58" s="707"/>
      <c r="RQ58" s="707"/>
      <c r="RR58" s="707"/>
      <c r="RS58" s="707"/>
      <c r="RT58" s="707"/>
      <c r="RU58" s="707"/>
      <c r="RV58" s="707"/>
      <c r="RW58" s="707"/>
      <c r="RX58" s="707"/>
      <c r="RY58" s="707"/>
      <c r="RZ58" s="707"/>
      <c r="SA58" s="707"/>
      <c r="SB58" s="707"/>
      <c r="SC58" s="707"/>
      <c r="SD58" s="707"/>
      <c r="SE58" s="707"/>
      <c r="SF58" s="707"/>
      <c r="SG58" s="707"/>
      <c r="SH58" s="707"/>
      <c r="SI58" s="707"/>
      <c r="SJ58" s="707"/>
      <c r="SK58" s="707"/>
      <c r="SL58" s="707"/>
      <c r="SM58" s="707"/>
      <c r="SN58" s="707"/>
      <c r="SO58" s="707"/>
      <c r="SP58" s="707"/>
      <c r="SQ58" s="707"/>
      <c r="SR58" s="707"/>
      <c r="SS58" s="707"/>
      <c r="ST58" s="707"/>
      <c r="SU58" s="707"/>
      <c r="SV58" s="707"/>
      <c r="SW58" s="707"/>
      <c r="SX58" s="707"/>
      <c r="SY58" s="707"/>
      <c r="SZ58" s="707"/>
      <c r="TA58" s="707"/>
      <c r="TB58" s="707"/>
      <c r="TC58" s="707"/>
      <c r="TD58" s="707"/>
      <c r="TE58" s="707"/>
      <c r="TF58" s="707"/>
      <c r="TG58" s="707"/>
      <c r="TH58" s="707"/>
      <c r="TI58" s="707"/>
      <c r="TJ58" s="707"/>
      <c r="TK58" s="707"/>
      <c r="TL58" s="707"/>
      <c r="TM58" s="707"/>
      <c r="TN58" s="707"/>
      <c r="TO58" s="707"/>
      <c r="TP58" s="707"/>
      <c r="TQ58" s="707"/>
      <c r="TR58" s="707"/>
      <c r="TS58" s="707"/>
      <c r="TT58" s="707"/>
      <c r="TU58" s="707"/>
      <c r="TV58" s="707"/>
      <c r="TW58" s="707"/>
      <c r="TX58" s="707"/>
      <c r="TY58" s="707"/>
      <c r="TZ58" s="707"/>
      <c r="UA58" s="707"/>
      <c r="UB58" s="707"/>
      <c r="UC58" s="707"/>
      <c r="UD58" s="707"/>
      <c r="UE58" s="707"/>
      <c r="UF58" s="707"/>
      <c r="UG58" s="707"/>
      <c r="UH58" s="707"/>
      <c r="UI58" s="707"/>
      <c r="UJ58" s="707"/>
      <c r="UK58" s="707"/>
      <c r="UL58" s="707"/>
      <c r="UM58" s="707"/>
      <c r="UN58" s="707"/>
      <c r="UO58" s="707"/>
      <c r="UP58" s="707"/>
      <c r="UQ58" s="707"/>
      <c r="UR58" s="707"/>
      <c r="US58" s="707"/>
      <c r="UT58" s="707"/>
      <c r="UU58" s="707"/>
      <c r="UV58" s="707"/>
      <c r="UW58" s="707"/>
      <c r="UX58" s="707"/>
      <c r="UY58" s="707"/>
      <c r="UZ58" s="707"/>
      <c r="VA58" s="707"/>
      <c r="VB58" s="707"/>
      <c r="VC58" s="707"/>
      <c r="VD58" s="707"/>
      <c r="VE58" s="707"/>
      <c r="VF58" s="707"/>
      <c r="VG58" s="707"/>
      <c r="VH58" s="707"/>
      <c r="VI58" s="707"/>
      <c r="VJ58" s="707"/>
      <c r="VK58" s="707"/>
      <c r="VL58" s="707"/>
      <c r="VM58" s="707"/>
      <c r="VN58" s="707"/>
      <c r="VO58" s="707"/>
      <c r="VP58" s="707"/>
      <c r="VQ58" s="707"/>
      <c r="VR58" s="707"/>
      <c r="VS58" s="707"/>
      <c r="VT58" s="707"/>
      <c r="VU58" s="707"/>
      <c r="VV58" s="707"/>
      <c r="VW58" s="707"/>
      <c r="VX58" s="707"/>
      <c r="VY58" s="707"/>
      <c r="VZ58" s="707"/>
      <c r="WA58" s="707"/>
      <c r="WB58" s="707"/>
      <c r="WC58" s="707"/>
      <c r="WD58" s="707"/>
      <c r="WE58" s="707"/>
      <c r="WF58" s="707"/>
      <c r="WG58" s="707"/>
      <c r="WH58" s="707"/>
      <c r="WI58" s="707"/>
      <c r="WJ58" s="707"/>
      <c r="WK58" s="707"/>
      <c r="WL58" s="707"/>
      <c r="WM58" s="707"/>
      <c r="WN58" s="707"/>
      <c r="WO58" s="707"/>
      <c r="WP58" s="707"/>
      <c r="WQ58" s="707"/>
      <c r="WR58" s="707"/>
      <c r="WS58" s="707"/>
      <c r="WT58" s="707"/>
      <c r="WU58" s="707"/>
      <c r="WV58" s="707"/>
      <c r="WW58" s="707"/>
      <c r="WX58" s="707"/>
      <c r="WY58" s="707"/>
      <c r="WZ58" s="707"/>
      <c r="XA58" s="707"/>
      <c r="XB58" s="707"/>
      <c r="XC58" s="707"/>
      <c r="XD58" s="707"/>
      <c r="XE58" s="707"/>
      <c r="XF58" s="707"/>
      <c r="XG58" s="707"/>
      <c r="XH58" s="707"/>
      <c r="XI58" s="707"/>
      <c r="XJ58" s="707"/>
      <c r="XK58" s="707"/>
      <c r="XL58" s="707"/>
      <c r="XM58" s="707"/>
      <c r="XN58" s="707"/>
      <c r="XO58" s="707"/>
      <c r="XP58" s="707"/>
      <c r="XQ58" s="707"/>
      <c r="XR58" s="707"/>
      <c r="XS58" s="707"/>
      <c r="XT58" s="707"/>
      <c r="XU58" s="707"/>
      <c r="XV58" s="707"/>
      <c r="XW58" s="707"/>
      <c r="XX58" s="707"/>
      <c r="XY58" s="707"/>
      <c r="XZ58" s="707"/>
      <c r="YA58" s="707"/>
      <c r="YB58" s="707"/>
      <c r="YC58" s="707"/>
      <c r="YD58" s="707"/>
      <c r="YE58" s="707"/>
      <c r="YF58" s="707"/>
      <c r="YG58" s="707"/>
      <c r="YH58" s="707"/>
      <c r="YI58" s="707"/>
      <c r="YJ58" s="707"/>
      <c r="YK58" s="707"/>
      <c r="YL58" s="707"/>
      <c r="YM58" s="707"/>
      <c r="YN58" s="707"/>
      <c r="YO58" s="707"/>
      <c r="YP58" s="707"/>
      <c r="YQ58" s="707"/>
      <c r="YR58" s="707"/>
      <c r="YS58" s="707"/>
      <c r="YT58" s="707"/>
      <c r="YU58" s="707"/>
      <c r="YV58" s="707"/>
      <c r="YW58" s="707"/>
      <c r="YX58" s="707"/>
      <c r="YY58" s="707"/>
      <c r="YZ58" s="707"/>
      <c r="ZA58" s="707"/>
      <c r="ZB58" s="707"/>
      <c r="ZC58" s="707"/>
      <c r="ZD58" s="707"/>
      <c r="ZE58" s="707"/>
      <c r="ZF58" s="707"/>
      <c r="ZG58" s="707"/>
      <c r="ZH58" s="707"/>
      <c r="ZI58" s="707"/>
      <c r="ZJ58" s="707"/>
      <c r="ZK58" s="707"/>
      <c r="ZL58" s="707"/>
      <c r="ZM58" s="707"/>
      <c r="ZN58" s="707"/>
      <c r="ZO58" s="707"/>
      <c r="ZP58" s="707"/>
      <c r="ZQ58" s="707"/>
      <c r="ZR58" s="707"/>
      <c r="ZS58" s="707"/>
      <c r="ZT58" s="707"/>
      <c r="ZU58" s="707"/>
      <c r="ZV58" s="707"/>
      <c r="ZW58" s="707"/>
      <c r="ZX58" s="707"/>
      <c r="ZY58" s="707"/>
      <c r="ZZ58" s="707"/>
      <c r="AAA58" s="707"/>
      <c r="AAB58" s="707"/>
      <c r="AAC58" s="707"/>
      <c r="AAD58" s="707"/>
      <c r="AAE58" s="707"/>
      <c r="AAF58" s="707"/>
      <c r="AAG58" s="707"/>
      <c r="AAH58" s="707"/>
      <c r="AAI58" s="707"/>
      <c r="AAJ58" s="707"/>
      <c r="AAK58" s="707"/>
      <c r="AAL58" s="707"/>
      <c r="AAM58" s="707"/>
      <c r="AAN58" s="707"/>
      <c r="AAO58" s="707"/>
      <c r="AAP58" s="707"/>
      <c r="AAQ58" s="707"/>
      <c r="AAR58" s="707"/>
      <c r="AAS58" s="707"/>
      <c r="AAT58" s="707"/>
      <c r="AAU58" s="707"/>
      <c r="AAV58" s="707"/>
      <c r="AAW58" s="707"/>
      <c r="AAX58" s="707"/>
      <c r="AAY58" s="707"/>
      <c r="AAZ58" s="707"/>
      <c r="ABA58" s="707"/>
      <c r="ABB58" s="707"/>
      <c r="ABC58" s="707"/>
      <c r="ABD58" s="707"/>
      <c r="ABE58" s="707"/>
      <c r="ABF58" s="707"/>
      <c r="ABG58" s="707"/>
      <c r="ABH58" s="707"/>
      <c r="ABI58" s="707"/>
      <c r="ABJ58" s="707"/>
      <c r="ABK58" s="707"/>
      <c r="ABL58" s="707"/>
      <c r="ABM58" s="707"/>
      <c r="ABN58" s="707"/>
      <c r="ABO58" s="707"/>
      <c r="ABP58" s="707"/>
      <c r="ABQ58" s="707"/>
      <c r="ABR58" s="707"/>
      <c r="ABS58" s="707"/>
      <c r="ABT58" s="707"/>
      <c r="ABU58" s="707"/>
      <c r="ABV58" s="707"/>
      <c r="ABW58" s="707"/>
      <c r="ABX58" s="707"/>
      <c r="ABY58" s="707"/>
      <c r="ABZ58" s="707"/>
      <c r="ACA58" s="707"/>
      <c r="ACB58" s="707"/>
      <c r="ACC58" s="707"/>
      <c r="ACD58" s="707"/>
      <c r="ACE58" s="707"/>
      <c r="ACF58" s="707"/>
      <c r="ACG58" s="707"/>
      <c r="ACH58" s="707"/>
      <c r="ACI58" s="707"/>
      <c r="ACJ58" s="707"/>
      <c r="ACK58" s="707"/>
      <c r="ACL58" s="707"/>
      <c r="ACM58" s="707"/>
      <c r="ACN58" s="707"/>
      <c r="ACO58" s="707"/>
      <c r="ACP58" s="707"/>
      <c r="ACQ58" s="707"/>
      <c r="ACR58" s="707"/>
      <c r="ACS58" s="707"/>
      <c r="ACT58" s="707"/>
      <c r="ACU58" s="707"/>
      <c r="ACV58" s="707"/>
      <c r="ACW58" s="707"/>
      <c r="ACX58" s="707"/>
      <c r="ACY58" s="707"/>
      <c r="ACZ58" s="707"/>
      <c r="ADA58" s="707"/>
      <c r="ADB58" s="707"/>
      <c r="ADC58" s="707"/>
      <c r="ADD58" s="707"/>
      <c r="ADE58" s="707"/>
      <c r="ADF58" s="707"/>
      <c r="ADG58" s="707"/>
      <c r="ADH58" s="707"/>
      <c r="ADI58" s="707"/>
      <c r="ADJ58" s="707"/>
      <c r="ADK58" s="707"/>
      <c r="ADL58" s="707"/>
      <c r="ADM58" s="707"/>
      <c r="ADN58" s="707"/>
      <c r="ADO58" s="707"/>
      <c r="ADP58" s="707"/>
      <c r="ADQ58" s="707"/>
      <c r="ADR58" s="707"/>
      <c r="ADS58" s="707"/>
      <c r="ADT58" s="707"/>
      <c r="ADU58" s="707"/>
      <c r="ADV58" s="707"/>
      <c r="ADW58" s="707"/>
      <c r="ADX58" s="707"/>
      <c r="ADY58" s="707"/>
      <c r="ADZ58" s="707"/>
      <c r="AEA58" s="707"/>
      <c r="AEB58" s="707"/>
      <c r="AEC58" s="707"/>
      <c r="AED58" s="707"/>
      <c r="AEE58" s="707"/>
      <c r="AEF58" s="707"/>
      <c r="AEG58" s="707"/>
      <c r="AEH58" s="707"/>
      <c r="AEI58" s="707"/>
      <c r="AEJ58" s="707"/>
      <c r="AEK58" s="707"/>
      <c r="AEL58" s="707"/>
      <c r="AEM58" s="707"/>
      <c r="AEN58" s="707"/>
      <c r="AEO58" s="707"/>
      <c r="AEP58" s="707"/>
      <c r="AEQ58" s="707"/>
      <c r="AER58" s="707"/>
      <c r="AES58" s="707"/>
      <c r="AET58" s="707"/>
      <c r="AEU58" s="707"/>
      <c r="AEV58" s="707"/>
      <c r="AEW58" s="707"/>
      <c r="AEX58" s="707"/>
      <c r="AEY58" s="707"/>
      <c r="AEZ58" s="707"/>
      <c r="AFA58" s="707"/>
      <c r="AFB58" s="707"/>
      <c r="AFC58" s="707"/>
      <c r="AFD58" s="707"/>
      <c r="AFE58" s="707"/>
      <c r="AFF58" s="707"/>
      <c r="AFG58" s="707"/>
      <c r="AFH58" s="707"/>
      <c r="AFI58" s="707"/>
      <c r="AFJ58" s="707"/>
      <c r="AFK58" s="707"/>
      <c r="AFL58" s="707"/>
      <c r="AFM58" s="707"/>
      <c r="AFN58" s="707"/>
      <c r="AFO58" s="707"/>
      <c r="AFP58" s="707"/>
      <c r="AFQ58" s="707"/>
      <c r="AFR58" s="707"/>
      <c r="AFS58" s="707"/>
      <c r="AFT58" s="707"/>
      <c r="AFU58" s="707"/>
      <c r="AFV58" s="707"/>
      <c r="AFW58" s="707"/>
      <c r="AFX58" s="707"/>
      <c r="AFY58" s="707"/>
      <c r="AFZ58" s="707"/>
      <c r="AGA58" s="707"/>
      <c r="AGB58" s="707"/>
      <c r="AGC58" s="707"/>
      <c r="AGD58" s="707"/>
      <c r="AGE58" s="707"/>
      <c r="AGF58" s="707"/>
      <c r="AGG58" s="707"/>
      <c r="AGH58" s="707"/>
      <c r="AGI58" s="707"/>
      <c r="AGJ58" s="707"/>
      <c r="AGK58" s="707"/>
      <c r="AGL58" s="707"/>
      <c r="AGM58" s="707"/>
      <c r="AGN58" s="707"/>
      <c r="AGO58" s="707"/>
      <c r="AGP58" s="707"/>
      <c r="AGQ58" s="707"/>
      <c r="AGR58" s="707"/>
      <c r="AGS58" s="707"/>
      <c r="AGT58" s="707"/>
      <c r="AGU58" s="707"/>
      <c r="AGV58" s="707"/>
      <c r="AGW58" s="707"/>
      <c r="AGX58" s="707"/>
      <c r="AGY58" s="707"/>
      <c r="AGZ58" s="707"/>
      <c r="AHA58" s="707"/>
      <c r="AHB58" s="707"/>
      <c r="AHC58" s="707"/>
      <c r="AHD58" s="707"/>
      <c r="AHE58" s="707"/>
      <c r="AHF58" s="707"/>
      <c r="AHG58" s="707"/>
      <c r="AHH58" s="707"/>
      <c r="AHI58" s="707"/>
      <c r="AHJ58" s="707"/>
      <c r="AHK58" s="707"/>
      <c r="AHL58" s="707"/>
      <c r="AHM58" s="707"/>
      <c r="AHN58" s="707"/>
      <c r="AHO58" s="707"/>
      <c r="AHP58" s="707"/>
      <c r="AHQ58" s="707"/>
      <c r="AHR58" s="707"/>
      <c r="AHS58" s="707"/>
      <c r="AHT58" s="707"/>
      <c r="AHU58" s="707"/>
      <c r="AHV58" s="707"/>
      <c r="AHW58" s="707"/>
      <c r="AHX58" s="707"/>
      <c r="AHY58" s="707"/>
      <c r="AHZ58" s="707"/>
      <c r="AIA58" s="707"/>
      <c r="AIB58" s="707"/>
      <c r="AIC58" s="707"/>
      <c r="AID58" s="707"/>
      <c r="AIE58" s="707"/>
      <c r="AIF58" s="707"/>
      <c r="AIG58" s="707"/>
      <c r="AIH58" s="707"/>
      <c r="AII58" s="707"/>
      <c r="AIJ58" s="707"/>
      <c r="AIK58" s="707"/>
      <c r="AIL58" s="707"/>
      <c r="AIM58" s="707"/>
      <c r="AIN58" s="707"/>
      <c r="AIO58" s="707"/>
      <c r="AIP58" s="707"/>
      <c r="AIQ58" s="707"/>
      <c r="AIR58" s="707"/>
      <c r="AIS58" s="707"/>
      <c r="AIT58" s="707"/>
      <c r="AIU58" s="707"/>
      <c r="AIV58" s="707"/>
      <c r="AIW58" s="707"/>
      <c r="AIX58" s="707"/>
      <c r="AIY58" s="707"/>
      <c r="AIZ58" s="707"/>
      <c r="AJA58" s="707"/>
      <c r="AJB58" s="707"/>
      <c r="AJC58" s="707"/>
      <c r="AJD58" s="707"/>
      <c r="AJE58" s="707"/>
      <c r="AJF58" s="707"/>
      <c r="AJG58" s="707"/>
      <c r="AJH58" s="707"/>
      <c r="AJI58" s="707"/>
      <c r="AJJ58" s="707"/>
      <c r="AJK58" s="707"/>
      <c r="AJL58" s="707"/>
      <c r="AJM58" s="707"/>
      <c r="AJN58" s="707"/>
      <c r="AJO58" s="707"/>
      <c r="AJP58" s="707"/>
      <c r="AJQ58" s="707"/>
      <c r="AJR58" s="707"/>
      <c r="AJS58" s="707"/>
      <c r="AJT58" s="707"/>
      <c r="AJU58" s="707"/>
      <c r="AJV58" s="707"/>
      <c r="AJW58" s="707"/>
      <c r="AJX58" s="707"/>
      <c r="AJY58" s="707"/>
      <c r="AJZ58" s="707"/>
      <c r="AKA58" s="707"/>
      <c r="AKB58" s="707"/>
      <c r="AKC58" s="707"/>
      <c r="AKD58" s="707"/>
      <c r="AKE58" s="707"/>
      <c r="AKF58" s="707"/>
      <c r="AKG58" s="707"/>
      <c r="AKH58" s="707"/>
      <c r="AKI58" s="707"/>
      <c r="AKJ58" s="707"/>
      <c r="AKK58" s="707"/>
      <c r="AKL58" s="707"/>
      <c r="AKM58" s="707"/>
      <c r="AKN58" s="707"/>
      <c r="AKO58" s="707"/>
      <c r="AKP58" s="707"/>
      <c r="AKQ58" s="707"/>
      <c r="AKR58" s="707"/>
      <c r="AKS58" s="707"/>
      <c r="AKT58" s="707"/>
      <c r="AKU58" s="707"/>
      <c r="AKV58" s="707"/>
      <c r="AKW58" s="707"/>
      <c r="AKX58" s="707"/>
      <c r="AKY58" s="707"/>
      <c r="AKZ58" s="707"/>
      <c r="ALA58" s="707"/>
      <c r="ALB58" s="707"/>
      <c r="ALC58" s="707"/>
      <c r="ALD58" s="707"/>
      <c r="ALE58" s="707"/>
      <c r="ALF58" s="707"/>
      <c r="ALG58" s="707"/>
      <c r="ALH58" s="707"/>
      <c r="ALI58" s="707"/>
      <c r="ALJ58" s="707"/>
      <c r="ALK58" s="707"/>
      <c r="ALL58" s="707"/>
      <c r="ALM58" s="707"/>
      <c r="ALN58" s="707"/>
      <c r="ALO58" s="707"/>
      <c r="ALP58" s="707"/>
      <c r="ALQ58" s="707"/>
      <c r="ALR58" s="707"/>
      <c r="ALS58" s="707"/>
      <c r="ALT58" s="707"/>
      <c r="ALU58" s="707"/>
      <c r="ALV58" s="707"/>
      <c r="ALW58" s="707"/>
      <c r="ALX58" s="707"/>
      <c r="ALY58" s="707"/>
      <c r="ALZ58" s="707"/>
      <c r="AMA58" s="707"/>
      <c r="AMB58" s="707"/>
      <c r="AMC58" s="707"/>
      <c r="AMD58" s="707"/>
      <c r="AME58" s="707"/>
      <c r="AMF58" s="707"/>
      <c r="AMG58" s="707"/>
      <c r="AMH58" s="707"/>
      <c r="AMI58" s="707"/>
      <c r="AMJ58" s="707"/>
      <c r="AMK58" s="707"/>
    </row>
    <row r="59" spans="1:1026" ht="57.75" customHeight="1" outlineLevel="1" x14ac:dyDescent="0.35">
      <c r="B59" s="749" t="str">
        <f>+'8_MP'!C221</f>
        <v>Producto 16: Incubadoras de emprendimientos financiadas</v>
      </c>
      <c r="C59" s="1158" t="str">
        <f>+'8_MP'!V221</f>
        <v xml:space="preserve"># Incubadora </v>
      </c>
      <c r="D59" s="23">
        <v>0</v>
      </c>
      <c r="E59" s="23">
        <v>1</v>
      </c>
      <c r="F59" s="23">
        <v>2</v>
      </c>
      <c r="G59" s="23">
        <v>2</v>
      </c>
      <c r="H59" s="23">
        <v>1</v>
      </c>
      <c r="I59" s="748" t="s">
        <v>843</v>
      </c>
      <c r="J59" s="805">
        <f t="shared" si="2"/>
        <v>6</v>
      </c>
      <c r="K59" s="1627" t="s">
        <v>2024</v>
      </c>
      <c r="L59" s="1627"/>
      <c r="M59" s="1691"/>
      <c r="N59" s="1691"/>
      <c r="AML59" s="1171"/>
    </row>
    <row r="60" spans="1:1026" ht="54.75" customHeight="1" outlineLevel="1" x14ac:dyDescent="0.35">
      <c r="B60" s="749" t="str">
        <f>+'8_MP'!C236</f>
        <v>Producto 17: Actividades de fomento al talento digital implementadas</v>
      </c>
      <c r="C60" s="1158" t="str">
        <f>+'8_MP'!V236</f>
        <v># Actividades</v>
      </c>
      <c r="D60" s="23">
        <v>0</v>
      </c>
      <c r="E60" s="23">
        <v>1</v>
      </c>
      <c r="F60" s="23">
        <v>2</v>
      </c>
      <c r="G60" s="23">
        <v>2</v>
      </c>
      <c r="H60" s="23">
        <v>2</v>
      </c>
      <c r="I60" s="23">
        <v>1</v>
      </c>
      <c r="J60" s="805">
        <f t="shared" si="2"/>
        <v>8</v>
      </c>
      <c r="K60" s="1627" t="s">
        <v>2024</v>
      </c>
      <c r="L60" s="1627"/>
      <c r="M60" s="1691" t="s">
        <v>870</v>
      </c>
      <c r="N60" s="1691"/>
      <c r="AML60" s="1171"/>
    </row>
    <row r="61" spans="1:1026" s="708" customFormat="1" ht="31.5" outlineLevel="1" x14ac:dyDescent="0.35">
      <c r="A61" s="707"/>
      <c r="B61" s="706" t="s">
        <v>2069</v>
      </c>
      <c r="C61" s="791" t="s">
        <v>168</v>
      </c>
      <c r="D61" s="793">
        <v>0</v>
      </c>
      <c r="E61" s="779" t="s">
        <v>843</v>
      </c>
      <c r="F61" s="779">
        <v>1</v>
      </c>
      <c r="G61" s="779">
        <v>1</v>
      </c>
      <c r="H61" s="779">
        <v>1</v>
      </c>
      <c r="I61" s="748" t="s">
        <v>843</v>
      </c>
      <c r="J61" s="805">
        <f t="shared" si="2"/>
        <v>3</v>
      </c>
      <c r="K61" s="1695" t="s">
        <v>2025</v>
      </c>
      <c r="L61" s="1695"/>
      <c r="M61" s="1683" t="s">
        <v>2265</v>
      </c>
      <c r="N61" s="1683"/>
      <c r="O61" s="707"/>
      <c r="P61" s="707"/>
      <c r="Q61" s="707"/>
      <c r="R61" s="707"/>
      <c r="S61" s="707"/>
      <c r="T61" s="707"/>
      <c r="U61" s="707"/>
      <c r="V61" s="707"/>
      <c r="W61" s="707"/>
      <c r="X61" s="707"/>
      <c r="Y61" s="707"/>
      <c r="Z61" s="707"/>
      <c r="AA61" s="707"/>
      <c r="AB61" s="707"/>
      <c r="AC61" s="707"/>
      <c r="AD61" s="707"/>
      <c r="AE61" s="707"/>
      <c r="AF61" s="707"/>
      <c r="AG61" s="707"/>
      <c r="AH61" s="707"/>
      <c r="AI61" s="707"/>
      <c r="AJ61" s="707"/>
      <c r="AK61" s="707"/>
      <c r="AL61" s="707"/>
      <c r="AM61" s="707"/>
      <c r="AN61" s="707"/>
      <c r="AO61" s="707"/>
      <c r="AP61" s="707"/>
      <c r="AQ61" s="707"/>
      <c r="AR61" s="707"/>
      <c r="AS61" s="707"/>
      <c r="AT61" s="707"/>
      <c r="AU61" s="707"/>
      <c r="AV61" s="707"/>
      <c r="AW61" s="707"/>
      <c r="AX61" s="707"/>
      <c r="AY61" s="707"/>
      <c r="AZ61" s="707"/>
      <c r="BA61" s="707"/>
      <c r="BB61" s="707"/>
      <c r="BC61" s="707"/>
      <c r="BD61" s="707"/>
      <c r="BE61" s="707"/>
      <c r="BF61" s="707"/>
      <c r="BG61" s="707"/>
      <c r="BH61" s="707"/>
      <c r="BI61" s="707"/>
      <c r="BJ61" s="707"/>
      <c r="BK61" s="707"/>
      <c r="BL61" s="707"/>
      <c r="BM61" s="707"/>
      <c r="BN61" s="707"/>
      <c r="BO61" s="707"/>
      <c r="BP61" s="707"/>
      <c r="BQ61" s="707"/>
      <c r="BR61" s="707"/>
      <c r="BS61" s="707"/>
      <c r="BT61" s="707"/>
      <c r="BU61" s="707"/>
      <c r="BV61" s="707"/>
      <c r="BW61" s="707"/>
      <c r="BX61" s="707"/>
      <c r="BY61" s="707"/>
      <c r="BZ61" s="707"/>
      <c r="CA61" s="707"/>
      <c r="CB61" s="707"/>
      <c r="CC61" s="707"/>
      <c r="CD61" s="707"/>
      <c r="CE61" s="707"/>
      <c r="CF61" s="707"/>
      <c r="CG61" s="707"/>
      <c r="CH61" s="707"/>
      <c r="CI61" s="707"/>
      <c r="CJ61" s="707"/>
      <c r="CK61" s="707"/>
      <c r="CL61" s="707"/>
      <c r="CM61" s="707"/>
      <c r="CN61" s="707"/>
      <c r="CO61" s="707"/>
      <c r="CP61" s="707"/>
      <c r="CQ61" s="707"/>
      <c r="CR61" s="707"/>
      <c r="CS61" s="707"/>
      <c r="CT61" s="707"/>
      <c r="CU61" s="707"/>
      <c r="CV61" s="707"/>
      <c r="CW61" s="707"/>
      <c r="CX61" s="707"/>
      <c r="CY61" s="707"/>
      <c r="CZ61" s="707"/>
      <c r="DA61" s="707"/>
      <c r="DB61" s="707"/>
      <c r="DC61" s="707"/>
      <c r="DD61" s="707"/>
      <c r="DE61" s="707"/>
      <c r="DF61" s="707"/>
      <c r="DG61" s="707"/>
      <c r="DH61" s="707"/>
      <c r="DI61" s="707"/>
      <c r="DJ61" s="707"/>
      <c r="DK61" s="707"/>
      <c r="DL61" s="707"/>
      <c r="DM61" s="707"/>
      <c r="DN61" s="707"/>
      <c r="DO61" s="707"/>
      <c r="DP61" s="707"/>
      <c r="DQ61" s="707"/>
      <c r="DR61" s="707"/>
      <c r="DS61" s="707"/>
      <c r="DT61" s="707"/>
      <c r="DU61" s="707"/>
      <c r="DV61" s="707"/>
      <c r="DW61" s="707"/>
      <c r="DX61" s="707"/>
      <c r="DY61" s="707"/>
      <c r="DZ61" s="707"/>
      <c r="EA61" s="707"/>
      <c r="EB61" s="707"/>
      <c r="EC61" s="707"/>
      <c r="ED61" s="707"/>
      <c r="EE61" s="707"/>
      <c r="EF61" s="707"/>
      <c r="EG61" s="707"/>
      <c r="EH61" s="707"/>
      <c r="EI61" s="707"/>
      <c r="EJ61" s="707"/>
      <c r="EK61" s="707"/>
      <c r="EL61" s="707"/>
      <c r="EM61" s="707"/>
      <c r="EN61" s="707"/>
      <c r="EO61" s="707"/>
      <c r="EP61" s="707"/>
      <c r="EQ61" s="707"/>
      <c r="ER61" s="707"/>
      <c r="ES61" s="707"/>
      <c r="ET61" s="707"/>
      <c r="EU61" s="707"/>
      <c r="EV61" s="707"/>
      <c r="EW61" s="707"/>
      <c r="EX61" s="707"/>
      <c r="EY61" s="707"/>
      <c r="EZ61" s="707"/>
      <c r="FA61" s="707"/>
      <c r="FB61" s="707"/>
      <c r="FC61" s="707"/>
      <c r="FD61" s="707"/>
      <c r="FE61" s="707"/>
      <c r="FF61" s="707"/>
      <c r="FG61" s="707"/>
      <c r="FH61" s="707"/>
      <c r="FI61" s="707"/>
      <c r="FJ61" s="707"/>
      <c r="FK61" s="707"/>
      <c r="FL61" s="707"/>
      <c r="FM61" s="707"/>
      <c r="FN61" s="707"/>
      <c r="FO61" s="707"/>
      <c r="FP61" s="707"/>
      <c r="FQ61" s="707"/>
      <c r="FR61" s="707"/>
      <c r="FS61" s="707"/>
      <c r="FT61" s="707"/>
      <c r="FU61" s="707"/>
      <c r="FV61" s="707"/>
      <c r="FW61" s="707"/>
      <c r="FX61" s="707"/>
      <c r="FY61" s="707"/>
      <c r="FZ61" s="707"/>
      <c r="GA61" s="707"/>
      <c r="GB61" s="707"/>
      <c r="GC61" s="707"/>
      <c r="GD61" s="707"/>
      <c r="GE61" s="707"/>
      <c r="GF61" s="707"/>
      <c r="GG61" s="707"/>
      <c r="GH61" s="707"/>
      <c r="GI61" s="707"/>
      <c r="GJ61" s="707"/>
      <c r="GK61" s="707"/>
      <c r="GL61" s="707"/>
      <c r="GM61" s="707"/>
      <c r="GN61" s="707"/>
      <c r="GO61" s="707"/>
      <c r="GP61" s="707"/>
      <c r="GQ61" s="707"/>
      <c r="GR61" s="707"/>
      <c r="GS61" s="707"/>
      <c r="GT61" s="707"/>
      <c r="GU61" s="707"/>
      <c r="GV61" s="707"/>
      <c r="GW61" s="707"/>
      <c r="GX61" s="707"/>
      <c r="GY61" s="707"/>
      <c r="GZ61" s="707"/>
      <c r="HA61" s="707"/>
      <c r="HB61" s="707"/>
      <c r="HC61" s="707"/>
      <c r="HD61" s="707"/>
      <c r="HE61" s="707"/>
      <c r="HF61" s="707"/>
      <c r="HG61" s="707"/>
      <c r="HH61" s="707"/>
      <c r="HI61" s="707"/>
      <c r="HJ61" s="707"/>
      <c r="HK61" s="707"/>
      <c r="HL61" s="707"/>
      <c r="HM61" s="707"/>
      <c r="HN61" s="707"/>
      <c r="HO61" s="707"/>
      <c r="HP61" s="707"/>
      <c r="HQ61" s="707"/>
      <c r="HR61" s="707"/>
      <c r="HS61" s="707"/>
      <c r="HT61" s="707"/>
      <c r="HU61" s="707"/>
      <c r="HV61" s="707"/>
      <c r="HW61" s="707"/>
      <c r="HX61" s="707"/>
      <c r="HY61" s="707"/>
      <c r="HZ61" s="707"/>
      <c r="IA61" s="707"/>
      <c r="IB61" s="707"/>
      <c r="IC61" s="707"/>
      <c r="ID61" s="707"/>
      <c r="IE61" s="707"/>
      <c r="IF61" s="707"/>
      <c r="IG61" s="707"/>
      <c r="IH61" s="707"/>
      <c r="II61" s="707"/>
      <c r="IJ61" s="707"/>
      <c r="IK61" s="707"/>
      <c r="IL61" s="707"/>
      <c r="IM61" s="707"/>
      <c r="IN61" s="707"/>
      <c r="IO61" s="707"/>
      <c r="IP61" s="707"/>
      <c r="IQ61" s="707"/>
      <c r="IR61" s="707"/>
      <c r="IS61" s="707"/>
      <c r="IT61" s="707"/>
      <c r="IU61" s="707"/>
      <c r="IV61" s="707"/>
      <c r="IW61" s="707"/>
      <c r="IX61" s="707"/>
      <c r="IY61" s="707"/>
      <c r="IZ61" s="707"/>
      <c r="JA61" s="707"/>
      <c r="JB61" s="707"/>
      <c r="JC61" s="707"/>
      <c r="JD61" s="707"/>
      <c r="JE61" s="707"/>
      <c r="JF61" s="707"/>
      <c r="JG61" s="707"/>
      <c r="JH61" s="707"/>
      <c r="JI61" s="707"/>
      <c r="JJ61" s="707"/>
      <c r="JK61" s="707"/>
      <c r="JL61" s="707"/>
      <c r="JM61" s="707"/>
      <c r="JN61" s="707"/>
      <c r="JO61" s="707"/>
      <c r="JP61" s="707"/>
      <c r="JQ61" s="707"/>
      <c r="JR61" s="707"/>
      <c r="JS61" s="707"/>
      <c r="JT61" s="707"/>
      <c r="JU61" s="707"/>
      <c r="JV61" s="707"/>
      <c r="JW61" s="707"/>
      <c r="JX61" s="707"/>
      <c r="JY61" s="707"/>
      <c r="JZ61" s="707"/>
      <c r="KA61" s="707"/>
      <c r="KB61" s="707"/>
      <c r="KC61" s="707"/>
      <c r="KD61" s="707"/>
      <c r="KE61" s="707"/>
      <c r="KF61" s="707"/>
      <c r="KG61" s="707"/>
      <c r="KH61" s="707"/>
      <c r="KI61" s="707"/>
      <c r="KJ61" s="707"/>
      <c r="KK61" s="707"/>
      <c r="KL61" s="707"/>
      <c r="KM61" s="707"/>
      <c r="KN61" s="707"/>
      <c r="KO61" s="707"/>
      <c r="KP61" s="707"/>
      <c r="KQ61" s="707"/>
      <c r="KR61" s="707"/>
      <c r="KS61" s="707"/>
      <c r="KT61" s="707"/>
      <c r="KU61" s="707"/>
      <c r="KV61" s="707"/>
      <c r="KW61" s="707"/>
      <c r="KX61" s="707"/>
      <c r="KY61" s="707"/>
      <c r="KZ61" s="707"/>
      <c r="LA61" s="707"/>
      <c r="LB61" s="707"/>
      <c r="LC61" s="707"/>
      <c r="LD61" s="707"/>
      <c r="LE61" s="707"/>
      <c r="LF61" s="707"/>
      <c r="LG61" s="707"/>
      <c r="LH61" s="707"/>
      <c r="LI61" s="707"/>
      <c r="LJ61" s="707"/>
      <c r="LK61" s="707"/>
      <c r="LL61" s="707"/>
      <c r="LM61" s="707"/>
      <c r="LN61" s="707"/>
      <c r="LO61" s="707"/>
      <c r="LP61" s="707"/>
      <c r="LQ61" s="707"/>
      <c r="LR61" s="707"/>
      <c r="LS61" s="707"/>
      <c r="LT61" s="707"/>
      <c r="LU61" s="707"/>
      <c r="LV61" s="707"/>
      <c r="LW61" s="707"/>
      <c r="LX61" s="707"/>
      <c r="LY61" s="707"/>
      <c r="LZ61" s="707"/>
      <c r="MA61" s="707"/>
      <c r="MB61" s="707"/>
      <c r="MC61" s="707"/>
      <c r="MD61" s="707"/>
      <c r="ME61" s="707"/>
      <c r="MF61" s="707"/>
      <c r="MG61" s="707"/>
      <c r="MH61" s="707"/>
      <c r="MI61" s="707"/>
      <c r="MJ61" s="707"/>
      <c r="MK61" s="707"/>
      <c r="ML61" s="707"/>
      <c r="MM61" s="707"/>
      <c r="MN61" s="707"/>
      <c r="MO61" s="707"/>
      <c r="MP61" s="707"/>
      <c r="MQ61" s="707"/>
      <c r="MR61" s="707"/>
      <c r="MS61" s="707"/>
      <c r="MT61" s="707"/>
      <c r="MU61" s="707"/>
      <c r="MV61" s="707"/>
      <c r="MW61" s="707"/>
      <c r="MX61" s="707"/>
      <c r="MY61" s="707"/>
      <c r="MZ61" s="707"/>
      <c r="NA61" s="707"/>
      <c r="NB61" s="707"/>
      <c r="NC61" s="707"/>
      <c r="ND61" s="707"/>
      <c r="NE61" s="707"/>
      <c r="NF61" s="707"/>
      <c r="NG61" s="707"/>
      <c r="NH61" s="707"/>
      <c r="NI61" s="707"/>
      <c r="NJ61" s="707"/>
      <c r="NK61" s="707"/>
      <c r="NL61" s="707"/>
      <c r="NM61" s="707"/>
      <c r="NN61" s="707"/>
      <c r="NO61" s="707"/>
      <c r="NP61" s="707"/>
      <c r="NQ61" s="707"/>
      <c r="NR61" s="707"/>
      <c r="NS61" s="707"/>
      <c r="NT61" s="707"/>
      <c r="NU61" s="707"/>
      <c r="NV61" s="707"/>
      <c r="NW61" s="707"/>
      <c r="NX61" s="707"/>
      <c r="NY61" s="707"/>
      <c r="NZ61" s="707"/>
      <c r="OA61" s="707"/>
      <c r="OB61" s="707"/>
      <c r="OC61" s="707"/>
      <c r="OD61" s="707"/>
      <c r="OE61" s="707"/>
      <c r="OF61" s="707"/>
      <c r="OG61" s="707"/>
      <c r="OH61" s="707"/>
      <c r="OI61" s="707"/>
      <c r="OJ61" s="707"/>
      <c r="OK61" s="707"/>
      <c r="OL61" s="707"/>
      <c r="OM61" s="707"/>
      <c r="ON61" s="707"/>
      <c r="OO61" s="707"/>
      <c r="OP61" s="707"/>
      <c r="OQ61" s="707"/>
      <c r="OR61" s="707"/>
      <c r="OS61" s="707"/>
      <c r="OT61" s="707"/>
      <c r="OU61" s="707"/>
      <c r="OV61" s="707"/>
      <c r="OW61" s="707"/>
      <c r="OX61" s="707"/>
      <c r="OY61" s="707"/>
      <c r="OZ61" s="707"/>
      <c r="PA61" s="707"/>
      <c r="PB61" s="707"/>
      <c r="PC61" s="707"/>
      <c r="PD61" s="707"/>
      <c r="PE61" s="707"/>
      <c r="PF61" s="707"/>
      <c r="PG61" s="707"/>
      <c r="PH61" s="707"/>
      <c r="PI61" s="707"/>
      <c r="PJ61" s="707"/>
      <c r="PK61" s="707"/>
      <c r="PL61" s="707"/>
      <c r="PM61" s="707"/>
      <c r="PN61" s="707"/>
      <c r="PO61" s="707"/>
      <c r="PP61" s="707"/>
      <c r="PQ61" s="707"/>
      <c r="PR61" s="707"/>
      <c r="PS61" s="707"/>
      <c r="PT61" s="707"/>
      <c r="PU61" s="707"/>
      <c r="PV61" s="707"/>
      <c r="PW61" s="707"/>
      <c r="PX61" s="707"/>
      <c r="PY61" s="707"/>
      <c r="PZ61" s="707"/>
      <c r="QA61" s="707"/>
      <c r="QB61" s="707"/>
      <c r="QC61" s="707"/>
      <c r="QD61" s="707"/>
      <c r="QE61" s="707"/>
      <c r="QF61" s="707"/>
      <c r="QG61" s="707"/>
      <c r="QH61" s="707"/>
      <c r="QI61" s="707"/>
      <c r="QJ61" s="707"/>
      <c r="QK61" s="707"/>
      <c r="QL61" s="707"/>
      <c r="QM61" s="707"/>
      <c r="QN61" s="707"/>
      <c r="QO61" s="707"/>
      <c r="QP61" s="707"/>
      <c r="QQ61" s="707"/>
      <c r="QR61" s="707"/>
      <c r="QS61" s="707"/>
      <c r="QT61" s="707"/>
      <c r="QU61" s="707"/>
      <c r="QV61" s="707"/>
      <c r="QW61" s="707"/>
      <c r="QX61" s="707"/>
      <c r="QY61" s="707"/>
      <c r="QZ61" s="707"/>
      <c r="RA61" s="707"/>
      <c r="RB61" s="707"/>
      <c r="RC61" s="707"/>
      <c r="RD61" s="707"/>
      <c r="RE61" s="707"/>
      <c r="RF61" s="707"/>
      <c r="RG61" s="707"/>
      <c r="RH61" s="707"/>
      <c r="RI61" s="707"/>
      <c r="RJ61" s="707"/>
      <c r="RK61" s="707"/>
      <c r="RL61" s="707"/>
      <c r="RM61" s="707"/>
      <c r="RN61" s="707"/>
      <c r="RO61" s="707"/>
      <c r="RP61" s="707"/>
      <c r="RQ61" s="707"/>
      <c r="RR61" s="707"/>
      <c r="RS61" s="707"/>
      <c r="RT61" s="707"/>
      <c r="RU61" s="707"/>
      <c r="RV61" s="707"/>
      <c r="RW61" s="707"/>
      <c r="RX61" s="707"/>
      <c r="RY61" s="707"/>
      <c r="RZ61" s="707"/>
      <c r="SA61" s="707"/>
      <c r="SB61" s="707"/>
      <c r="SC61" s="707"/>
      <c r="SD61" s="707"/>
      <c r="SE61" s="707"/>
      <c r="SF61" s="707"/>
      <c r="SG61" s="707"/>
      <c r="SH61" s="707"/>
      <c r="SI61" s="707"/>
      <c r="SJ61" s="707"/>
      <c r="SK61" s="707"/>
      <c r="SL61" s="707"/>
      <c r="SM61" s="707"/>
      <c r="SN61" s="707"/>
      <c r="SO61" s="707"/>
      <c r="SP61" s="707"/>
      <c r="SQ61" s="707"/>
      <c r="SR61" s="707"/>
      <c r="SS61" s="707"/>
      <c r="ST61" s="707"/>
      <c r="SU61" s="707"/>
      <c r="SV61" s="707"/>
      <c r="SW61" s="707"/>
      <c r="SX61" s="707"/>
      <c r="SY61" s="707"/>
      <c r="SZ61" s="707"/>
      <c r="TA61" s="707"/>
      <c r="TB61" s="707"/>
      <c r="TC61" s="707"/>
      <c r="TD61" s="707"/>
      <c r="TE61" s="707"/>
      <c r="TF61" s="707"/>
      <c r="TG61" s="707"/>
      <c r="TH61" s="707"/>
      <c r="TI61" s="707"/>
      <c r="TJ61" s="707"/>
      <c r="TK61" s="707"/>
      <c r="TL61" s="707"/>
      <c r="TM61" s="707"/>
      <c r="TN61" s="707"/>
      <c r="TO61" s="707"/>
      <c r="TP61" s="707"/>
      <c r="TQ61" s="707"/>
      <c r="TR61" s="707"/>
      <c r="TS61" s="707"/>
      <c r="TT61" s="707"/>
      <c r="TU61" s="707"/>
      <c r="TV61" s="707"/>
      <c r="TW61" s="707"/>
      <c r="TX61" s="707"/>
      <c r="TY61" s="707"/>
      <c r="TZ61" s="707"/>
      <c r="UA61" s="707"/>
      <c r="UB61" s="707"/>
      <c r="UC61" s="707"/>
      <c r="UD61" s="707"/>
      <c r="UE61" s="707"/>
      <c r="UF61" s="707"/>
      <c r="UG61" s="707"/>
      <c r="UH61" s="707"/>
      <c r="UI61" s="707"/>
      <c r="UJ61" s="707"/>
      <c r="UK61" s="707"/>
      <c r="UL61" s="707"/>
      <c r="UM61" s="707"/>
      <c r="UN61" s="707"/>
      <c r="UO61" s="707"/>
      <c r="UP61" s="707"/>
      <c r="UQ61" s="707"/>
      <c r="UR61" s="707"/>
      <c r="US61" s="707"/>
      <c r="UT61" s="707"/>
      <c r="UU61" s="707"/>
      <c r="UV61" s="707"/>
      <c r="UW61" s="707"/>
      <c r="UX61" s="707"/>
      <c r="UY61" s="707"/>
      <c r="UZ61" s="707"/>
      <c r="VA61" s="707"/>
      <c r="VB61" s="707"/>
      <c r="VC61" s="707"/>
      <c r="VD61" s="707"/>
      <c r="VE61" s="707"/>
      <c r="VF61" s="707"/>
      <c r="VG61" s="707"/>
      <c r="VH61" s="707"/>
      <c r="VI61" s="707"/>
      <c r="VJ61" s="707"/>
      <c r="VK61" s="707"/>
      <c r="VL61" s="707"/>
      <c r="VM61" s="707"/>
      <c r="VN61" s="707"/>
      <c r="VO61" s="707"/>
      <c r="VP61" s="707"/>
      <c r="VQ61" s="707"/>
      <c r="VR61" s="707"/>
      <c r="VS61" s="707"/>
      <c r="VT61" s="707"/>
      <c r="VU61" s="707"/>
      <c r="VV61" s="707"/>
      <c r="VW61" s="707"/>
      <c r="VX61" s="707"/>
      <c r="VY61" s="707"/>
      <c r="VZ61" s="707"/>
      <c r="WA61" s="707"/>
      <c r="WB61" s="707"/>
      <c r="WC61" s="707"/>
      <c r="WD61" s="707"/>
      <c r="WE61" s="707"/>
      <c r="WF61" s="707"/>
      <c r="WG61" s="707"/>
      <c r="WH61" s="707"/>
      <c r="WI61" s="707"/>
      <c r="WJ61" s="707"/>
      <c r="WK61" s="707"/>
      <c r="WL61" s="707"/>
      <c r="WM61" s="707"/>
      <c r="WN61" s="707"/>
      <c r="WO61" s="707"/>
      <c r="WP61" s="707"/>
      <c r="WQ61" s="707"/>
      <c r="WR61" s="707"/>
      <c r="WS61" s="707"/>
      <c r="WT61" s="707"/>
      <c r="WU61" s="707"/>
      <c r="WV61" s="707"/>
      <c r="WW61" s="707"/>
      <c r="WX61" s="707"/>
      <c r="WY61" s="707"/>
      <c r="WZ61" s="707"/>
      <c r="XA61" s="707"/>
      <c r="XB61" s="707"/>
      <c r="XC61" s="707"/>
      <c r="XD61" s="707"/>
      <c r="XE61" s="707"/>
      <c r="XF61" s="707"/>
      <c r="XG61" s="707"/>
      <c r="XH61" s="707"/>
      <c r="XI61" s="707"/>
      <c r="XJ61" s="707"/>
      <c r="XK61" s="707"/>
      <c r="XL61" s="707"/>
      <c r="XM61" s="707"/>
      <c r="XN61" s="707"/>
      <c r="XO61" s="707"/>
      <c r="XP61" s="707"/>
      <c r="XQ61" s="707"/>
      <c r="XR61" s="707"/>
      <c r="XS61" s="707"/>
      <c r="XT61" s="707"/>
      <c r="XU61" s="707"/>
      <c r="XV61" s="707"/>
      <c r="XW61" s="707"/>
      <c r="XX61" s="707"/>
      <c r="XY61" s="707"/>
      <c r="XZ61" s="707"/>
      <c r="YA61" s="707"/>
      <c r="YB61" s="707"/>
      <c r="YC61" s="707"/>
      <c r="YD61" s="707"/>
      <c r="YE61" s="707"/>
      <c r="YF61" s="707"/>
      <c r="YG61" s="707"/>
      <c r="YH61" s="707"/>
      <c r="YI61" s="707"/>
      <c r="YJ61" s="707"/>
      <c r="YK61" s="707"/>
      <c r="YL61" s="707"/>
      <c r="YM61" s="707"/>
      <c r="YN61" s="707"/>
      <c r="YO61" s="707"/>
      <c r="YP61" s="707"/>
      <c r="YQ61" s="707"/>
      <c r="YR61" s="707"/>
      <c r="YS61" s="707"/>
      <c r="YT61" s="707"/>
      <c r="YU61" s="707"/>
      <c r="YV61" s="707"/>
      <c r="YW61" s="707"/>
      <c r="YX61" s="707"/>
      <c r="YY61" s="707"/>
      <c r="YZ61" s="707"/>
      <c r="ZA61" s="707"/>
      <c r="ZB61" s="707"/>
      <c r="ZC61" s="707"/>
      <c r="ZD61" s="707"/>
      <c r="ZE61" s="707"/>
      <c r="ZF61" s="707"/>
      <c r="ZG61" s="707"/>
      <c r="ZH61" s="707"/>
      <c r="ZI61" s="707"/>
      <c r="ZJ61" s="707"/>
      <c r="ZK61" s="707"/>
      <c r="ZL61" s="707"/>
      <c r="ZM61" s="707"/>
      <c r="ZN61" s="707"/>
      <c r="ZO61" s="707"/>
      <c r="ZP61" s="707"/>
      <c r="ZQ61" s="707"/>
      <c r="ZR61" s="707"/>
      <c r="ZS61" s="707"/>
      <c r="ZT61" s="707"/>
      <c r="ZU61" s="707"/>
      <c r="ZV61" s="707"/>
      <c r="ZW61" s="707"/>
      <c r="ZX61" s="707"/>
      <c r="ZY61" s="707"/>
      <c r="ZZ61" s="707"/>
      <c r="AAA61" s="707"/>
      <c r="AAB61" s="707"/>
      <c r="AAC61" s="707"/>
      <c r="AAD61" s="707"/>
      <c r="AAE61" s="707"/>
      <c r="AAF61" s="707"/>
      <c r="AAG61" s="707"/>
      <c r="AAH61" s="707"/>
      <c r="AAI61" s="707"/>
      <c r="AAJ61" s="707"/>
      <c r="AAK61" s="707"/>
      <c r="AAL61" s="707"/>
      <c r="AAM61" s="707"/>
      <c r="AAN61" s="707"/>
      <c r="AAO61" s="707"/>
      <c r="AAP61" s="707"/>
      <c r="AAQ61" s="707"/>
      <c r="AAR61" s="707"/>
      <c r="AAS61" s="707"/>
      <c r="AAT61" s="707"/>
      <c r="AAU61" s="707"/>
      <c r="AAV61" s="707"/>
      <c r="AAW61" s="707"/>
      <c r="AAX61" s="707"/>
      <c r="AAY61" s="707"/>
      <c r="AAZ61" s="707"/>
      <c r="ABA61" s="707"/>
      <c r="ABB61" s="707"/>
      <c r="ABC61" s="707"/>
      <c r="ABD61" s="707"/>
      <c r="ABE61" s="707"/>
      <c r="ABF61" s="707"/>
      <c r="ABG61" s="707"/>
      <c r="ABH61" s="707"/>
      <c r="ABI61" s="707"/>
      <c r="ABJ61" s="707"/>
      <c r="ABK61" s="707"/>
      <c r="ABL61" s="707"/>
      <c r="ABM61" s="707"/>
      <c r="ABN61" s="707"/>
      <c r="ABO61" s="707"/>
      <c r="ABP61" s="707"/>
      <c r="ABQ61" s="707"/>
      <c r="ABR61" s="707"/>
      <c r="ABS61" s="707"/>
      <c r="ABT61" s="707"/>
      <c r="ABU61" s="707"/>
      <c r="ABV61" s="707"/>
      <c r="ABW61" s="707"/>
      <c r="ABX61" s="707"/>
      <c r="ABY61" s="707"/>
      <c r="ABZ61" s="707"/>
      <c r="ACA61" s="707"/>
      <c r="ACB61" s="707"/>
      <c r="ACC61" s="707"/>
      <c r="ACD61" s="707"/>
      <c r="ACE61" s="707"/>
      <c r="ACF61" s="707"/>
      <c r="ACG61" s="707"/>
      <c r="ACH61" s="707"/>
      <c r="ACI61" s="707"/>
      <c r="ACJ61" s="707"/>
      <c r="ACK61" s="707"/>
      <c r="ACL61" s="707"/>
      <c r="ACM61" s="707"/>
      <c r="ACN61" s="707"/>
      <c r="ACO61" s="707"/>
      <c r="ACP61" s="707"/>
      <c r="ACQ61" s="707"/>
      <c r="ACR61" s="707"/>
      <c r="ACS61" s="707"/>
      <c r="ACT61" s="707"/>
      <c r="ACU61" s="707"/>
      <c r="ACV61" s="707"/>
      <c r="ACW61" s="707"/>
      <c r="ACX61" s="707"/>
      <c r="ACY61" s="707"/>
      <c r="ACZ61" s="707"/>
      <c r="ADA61" s="707"/>
      <c r="ADB61" s="707"/>
      <c r="ADC61" s="707"/>
      <c r="ADD61" s="707"/>
      <c r="ADE61" s="707"/>
      <c r="ADF61" s="707"/>
      <c r="ADG61" s="707"/>
      <c r="ADH61" s="707"/>
      <c r="ADI61" s="707"/>
      <c r="ADJ61" s="707"/>
      <c r="ADK61" s="707"/>
      <c r="ADL61" s="707"/>
      <c r="ADM61" s="707"/>
      <c r="ADN61" s="707"/>
      <c r="ADO61" s="707"/>
      <c r="ADP61" s="707"/>
      <c r="ADQ61" s="707"/>
      <c r="ADR61" s="707"/>
      <c r="ADS61" s="707"/>
      <c r="ADT61" s="707"/>
      <c r="ADU61" s="707"/>
      <c r="ADV61" s="707"/>
      <c r="ADW61" s="707"/>
      <c r="ADX61" s="707"/>
      <c r="ADY61" s="707"/>
      <c r="ADZ61" s="707"/>
      <c r="AEA61" s="707"/>
      <c r="AEB61" s="707"/>
      <c r="AEC61" s="707"/>
      <c r="AED61" s="707"/>
      <c r="AEE61" s="707"/>
      <c r="AEF61" s="707"/>
      <c r="AEG61" s="707"/>
      <c r="AEH61" s="707"/>
      <c r="AEI61" s="707"/>
      <c r="AEJ61" s="707"/>
      <c r="AEK61" s="707"/>
      <c r="AEL61" s="707"/>
      <c r="AEM61" s="707"/>
      <c r="AEN61" s="707"/>
      <c r="AEO61" s="707"/>
      <c r="AEP61" s="707"/>
      <c r="AEQ61" s="707"/>
      <c r="AER61" s="707"/>
      <c r="AES61" s="707"/>
      <c r="AET61" s="707"/>
      <c r="AEU61" s="707"/>
      <c r="AEV61" s="707"/>
      <c r="AEW61" s="707"/>
      <c r="AEX61" s="707"/>
      <c r="AEY61" s="707"/>
      <c r="AEZ61" s="707"/>
      <c r="AFA61" s="707"/>
      <c r="AFB61" s="707"/>
      <c r="AFC61" s="707"/>
      <c r="AFD61" s="707"/>
      <c r="AFE61" s="707"/>
      <c r="AFF61" s="707"/>
      <c r="AFG61" s="707"/>
      <c r="AFH61" s="707"/>
      <c r="AFI61" s="707"/>
      <c r="AFJ61" s="707"/>
      <c r="AFK61" s="707"/>
      <c r="AFL61" s="707"/>
      <c r="AFM61" s="707"/>
      <c r="AFN61" s="707"/>
      <c r="AFO61" s="707"/>
      <c r="AFP61" s="707"/>
      <c r="AFQ61" s="707"/>
      <c r="AFR61" s="707"/>
      <c r="AFS61" s="707"/>
      <c r="AFT61" s="707"/>
      <c r="AFU61" s="707"/>
      <c r="AFV61" s="707"/>
      <c r="AFW61" s="707"/>
      <c r="AFX61" s="707"/>
      <c r="AFY61" s="707"/>
      <c r="AFZ61" s="707"/>
      <c r="AGA61" s="707"/>
      <c r="AGB61" s="707"/>
      <c r="AGC61" s="707"/>
      <c r="AGD61" s="707"/>
      <c r="AGE61" s="707"/>
      <c r="AGF61" s="707"/>
      <c r="AGG61" s="707"/>
      <c r="AGH61" s="707"/>
      <c r="AGI61" s="707"/>
      <c r="AGJ61" s="707"/>
      <c r="AGK61" s="707"/>
      <c r="AGL61" s="707"/>
      <c r="AGM61" s="707"/>
      <c r="AGN61" s="707"/>
      <c r="AGO61" s="707"/>
      <c r="AGP61" s="707"/>
      <c r="AGQ61" s="707"/>
      <c r="AGR61" s="707"/>
      <c r="AGS61" s="707"/>
      <c r="AGT61" s="707"/>
      <c r="AGU61" s="707"/>
      <c r="AGV61" s="707"/>
      <c r="AGW61" s="707"/>
      <c r="AGX61" s="707"/>
      <c r="AGY61" s="707"/>
      <c r="AGZ61" s="707"/>
      <c r="AHA61" s="707"/>
      <c r="AHB61" s="707"/>
      <c r="AHC61" s="707"/>
      <c r="AHD61" s="707"/>
      <c r="AHE61" s="707"/>
      <c r="AHF61" s="707"/>
      <c r="AHG61" s="707"/>
      <c r="AHH61" s="707"/>
      <c r="AHI61" s="707"/>
      <c r="AHJ61" s="707"/>
      <c r="AHK61" s="707"/>
      <c r="AHL61" s="707"/>
      <c r="AHM61" s="707"/>
      <c r="AHN61" s="707"/>
      <c r="AHO61" s="707"/>
      <c r="AHP61" s="707"/>
      <c r="AHQ61" s="707"/>
      <c r="AHR61" s="707"/>
      <c r="AHS61" s="707"/>
      <c r="AHT61" s="707"/>
      <c r="AHU61" s="707"/>
      <c r="AHV61" s="707"/>
      <c r="AHW61" s="707"/>
      <c r="AHX61" s="707"/>
      <c r="AHY61" s="707"/>
      <c r="AHZ61" s="707"/>
      <c r="AIA61" s="707"/>
      <c r="AIB61" s="707"/>
      <c r="AIC61" s="707"/>
      <c r="AID61" s="707"/>
      <c r="AIE61" s="707"/>
      <c r="AIF61" s="707"/>
      <c r="AIG61" s="707"/>
      <c r="AIH61" s="707"/>
      <c r="AII61" s="707"/>
      <c r="AIJ61" s="707"/>
      <c r="AIK61" s="707"/>
      <c r="AIL61" s="707"/>
      <c r="AIM61" s="707"/>
      <c r="AIN61" s="707"/>
      <c r="AIO61" s="707"/>
      <c r="AIP61" s="707"/>
      <c r="AIQ61" s="707"/>
      <c r="AIR61" s="707"/>
      <c r="AIS61" s="707"/>
      <c r="AIT61" s="707"/>
      <c r="AIU61" s="707"/>
      <c r="AIV61" s="707"/>
      <c r="AIW61" s="707"/>
      <c r="AIX61" s="707"/>
      <c r="AIY61" s="707"/>
      <c r="AIZ61" s="707"/>
      <c r="AJA61" s="707"/>
      <c r="AJB61" s="707"/>
      <c r="AJC61" s="707"/>
      <c r="AJD61" s="707"/>
      <c r="AJE61" s="707"/>
      <c r="AJF61" s="707"/>
      <c r="AJG61" s="707"/>
      <c r="AJH61" s="707"/>
      <c r="AJI61" s="707"/>
      <c r="AJJ61" s="707"/>
      <c r="AJK61" s="707"/>
      <c r="AJL61" s="707"/>
      <c r="AJM61" s="707"/>
      <c r="AJN61" s="707"/>
      <c r="AJO61" s="707"/>
      <c r="AJP61" s="707"/>
      <c r="AJQ61" s="707"/>
      <c r="AJR61" s="707"/>
      <c r="AJS61" s="707"/>
      <c r="AJT61" s="707"/>
      <c r="AJU61" s="707"/>
      <c r="AJV61" s="707"/>
      <c r="AJW61" s="707"/>
      <c r="AJX61" s="707"/>
      <c r="AJY61" s="707"/>
      <c r="AJZ61" s="707"/>
      <c r="AKA61" s="707"/>
      <c r="AKB61" s="707"/>
      <c r="AKC61" s="707"/>
      <c r="AKD61" s="707"/>
      <c r="AKE61" s="707"/>
      <c r="AKF61" s="707"/>
      <c r="AKG61" s="707"/>
      <c r="AKH61" s="707"/>
      <c r="AKI61" s="707"/>
      <c r="AKJ61" s="707"/>
      <c r="AKK61" s="707"/>
      <c r="AKL61" s="707"/>
      <c r="AKM61" s="707"/>
      <c r="AKN61" s="707"/>
      <c r="AKO61" s="707"/>
      <c r="AKP61" s="707"/>
      <c r="AKQ61" s="707"/>
      <c r="AKR61" s="707"/>
      <c r="AKS61" s="707"/>
      <c r="AKT61" s="707"/>
      <c r="AKU61" s="707"/>
      <c r="AKV61" s="707"/>
      <c r="AKW61" s="707"/>
      <c r="AKX61" s="707"/>
      <c r="AKY61" s="707"/>
      <c r="AKZ61" s="707"/>
      <c r="ALA61" s="707"/>
      <c r="ALB61" s="707"/>
      <c r="ALC61" s="707"/>
      <c r="ALD61" s="707"/>
      <c r="ALE61" s="707"/>
      <c r="ALF61" s="707"/>
      <c r="ALG61" s="707"/>
      <c r="ALH61" s="707"/>
      <c r="ALI61" s="707"/>
      <c r="ALJ61" s="707"/>
      <c r="ALK61" s="707"/>
      <c r="ALL61" s="707"/>
      <c r="ALM61" s="707"/>
      <c r="ALN61" s="707"/>
      <c r="ALO61" s="707"/>
      <c r="ALP61" s="707"/>
      <c r="ALQ61" s="707"/>
      <c r="ALR61" s="707"/>
      <c r="ALS61" s="707"/>
      <c r="ALT61" s="707"/>
      <c r="ALU61" s="707"/>
      <c r="ALV61" s="707"/>
      <c r="ALW61" s="707"/>
      <c r="ALX61" s="707"/>
      <c r="ALY61" s="707"/>
      <c r="ALZ61" s="707"/>
      <c r="AMA61" s="707"/>
      <c r="AMB61" s="707"/>
      <c r="AMC61" s="707"/>
      <c r="AMD61" s="707"/>
      <c r="AME61" s="707"/>
      <c r="AMF61" s="707"/>
      <c r="AMG61" s="707"/>
      <c r="AMH61" s="707"/>
      <c r="AMI61" s="707"/>
      <c r="AMJ61" s="707"/>
      <c r="AMK61" s="707"/>
    </row>
    <row r="62" spans="1:1026" ht="18.75" customHeight="1" x14ac:dyDescent="0.35">
      <c r="B62" s="1684" t="str">
        <f>+'8_MP'!C252</f>
        <v>Subcomponente 3.2: Ámbito San Pedro Sula</v>
      </c>
      <c r="C62" s="1685"/>
      <c r="D62" s="1685"/>
      <c r="E62" s="1685"/>
      <c r="F62" s="1685"/>
      <c r="G62" s="1685"/>
      <c r="H62" s="1685"/>
      <c r="I62" s="1685"/>
      <c r="J62" s="1685"/>
      <c r="K62" s="1685"/>
      <c r="L62" s="1685"/>
      <c r="M62" s="1685"/>
      <c r="N62" s="1686"/>
      <c r="AML62" s="1171"/>
    </row>
    <row r="63" spans="1:1026" ht="31.5" customHeight="1" outlineLevel="1" x14ac:dyDescent="0.35">
      <c r="B63" s="790" t="str">
        <f>+'8_MP'!C253</f>
        <v>Producto 18: Distrito Digital de SPS diseñado y construido</v>
      </c>
      <c r="C63" s="759" t="str">
        <f>+'8_MP'!V253</f>
        <v># Distrito</v>
      </c>
      <c r="D63" s="794">
        <v>0</v>
      </c>
      <c r="E63" s="794" t="s">
        <v>843</v>
      </c>
      <c r="F63" s="794" t="s">
        <v>843</v>
      </c>
      <c r="G63" s="794" t="s">
        <v>843</v>
      </c>
      <c r="H63" s="794" t="s">
        <v>843</v>
      </c>
      <c r="I63" s="794">
        <v>1</v>
      </c>
      <c r="J63" s="794">
        <f>SUM(D63:I63)</f>
        <v>1</v>
      </c>
      <c r="K63" s="1725" t="s">
        <v>2026</v>
      </c>
      <c r="L63" s="1725"/>
      <c r="M63" s="1699"/>
      <c r="N63" s="1699"/>
      <c r="AML63" s="1171"/>
    </row>
    <row r="64" spans="1:1026" s="708" customFormat="1" ht="30.75" customHeight="1" outlineLevel="1" x14ac:dyDescent="0.35">
      <c r="A64" s="707"/>
      <c r="B64" s="706" t="s">
        <v>2067</v>
      </c>
      <c r="C64" s="791" t="s">
        <v>871</v>
      </c>
      <c r="D64" s="793">
        <v>0</v>
      </c>
      <c r="E64" s="1469" t="s">
        <v>843</v>
      </c>
      <c r="F64" s="1469">
        <v>1</v>
      </c>
      <c r="G64" s="1469" t="s">
        <v>843</v>
      </c>
      <c r="H64" s="1469" t="s">
        <v>843</v>
      </c>
      <c r="I64" s="1469" t="s">
        <v>843</v>
      </c>
      <c r="J64" s="1469">
        <f t="shared" ref="J64:J71" si="3">SUM(D64:I64)</f>
        <v>1</v>
      </c>
      <c r="K64" s="1695" t="s">
        <v>2027</v>
      </c>
      <c r="L64" s="1695"/>
      <c r="M64" s="1683"/>
      <c r="N64" s="1683"/>
      <c r="O64" s="707"/>
      <c r="P64" s="707"/>
      <c r="Q64" s="707"/>
      <c r="R64" s="707"/>
      <c r="S64" s="707"/>
      <c r="T64" s="707"/>
      <c r="U64" s="707"/>
      <c r="V64" s="707"/>
      <c r="W64" s="707"/>
      <c r="X64" s="707"/>
      <c r="Y64" s="707"/>
      <c r="Z64" s="707"/>
      <c r="AA64" s="707"/>
      <c r="AB64" s="707"/>
      <c r="AC64" s="707"/>
      <c r="AD64" s="707"/>
      <c r="AE64" s="707"/>
      <c r="AF64" s="707"/>
      <c r="AG64" s="707"/>
      <c r="AH64" s="707"/>
      <c r="AI64" s="707"/>
      <c r="AJ64" s="707"/>
      <c r="AK64" s="707"/>
      <c r="AL64" s="707"/>
      <c r="AM64" s="707"/>
      <c r="AN64" s="707"/>
      <c r="AO64" s="707"/>
      <c r="AP64" s="707"/>
      <c r="AQ64" s="707"/>
      <c r="AR64" s="707"/>
      <c r="AS64" s="707"/>
      <c r="AT64" s="707"/>
      <c r="AU64" s="707"/>
      <c r="AV64" s="707"/>
      <c r="AW64" s="707"/>
      <c r="AX64" s="707"/>
      <c r="AY64" s="707"/>
      <c r="AZ64" s="707"/>
      <c r="BA64" s="707"/>
      <c r="BB64" s="707"/>
      <c r="BC64" s="707"/>
      <c r="BD64" s="707"/>
      <c r="BE64" s="707"/>
      <c r="BF64" s="707"/>
      <c r="BG64" s="707"/>
      <c r="BH64" s="707"/>
      <c r="BI64" s="707"/>
      <c r="BJ64" s="707"/>
      <c r="BK64" s="707"/>
      <c r="BL64" s="707"/>
      <c r="BM64" s="707"/>
      <c r="BN64" s="707"/>
      <c r="BO64" s="707"/>
      <c r="BP64" s="707"/>
      <c r="BQ64" s="707"/>
      <c r="BR64" s="707"/>
      <c r="BS64" s="707"/>
      <c r="BT64" s="707"/>
      <c r="BU64" s="707"/>
      <c r="BV64" s="707"/>
      <c r="BW64" s="707"/>
      <c r="BX64" s="707"/>
      <c r="BY64" s="707"/>
      <c r="BZ64" s="707"/>
      <c r="CA64" s="707"/>
      <c r="CB64" s="707"/>
      <c r="CC64" s="707"/>
      <c r="CD64" s="707"/>
      <c r="CE64" s="707"/>
      <c r="CF64" s="707"/>
      <c r="CG64" s="707"/>
      <c r="CH64" s="707"/>
      <c r="CI64" s="707"/>
      <c r="CJ64" s="707"/>
      <c r="CK64" s="707"/>
      <c r="CL64" s="707"/>
      <c r="CM64" s="707"/>
      <c r="CN64" s="707"/>
      <c r="CO64" s="707"/>
      <c r="CP64" s="707"/>
      <c r="CQ64" s="707"/>
      <c r="CR64" s="707"/>
      <c r="CS64" s="707"/>
      <c r="CT64" s="707"/>
      <c r="CU64" s="707"/>
      <c r="CV64" s="707"/>
      <c r="CW64" s="707"/>
      <c r="CX64" s="707"/>
      <c r="CY64" s="707"/>
      <c r="CZ64" s="707"/>
      <c r="DA64" s="707"/>
      <c r="DB64" s="707"/>
      <c r="DC64" s="707"/>
      <c r="DD64" s="707"/>
      <c r="DE64" s="707"/>
      <c r="DF64" s="707"/>
      <c r="DG64" s="707"/>
      <c r="DH64" s="707"/>
      <c r="DI64" s="707"/>
      <c r="DJ64" s="707"/>
      <c r="DK64" s="707"/>
      <c r="DL64" s="707"/>
      <c r="DM64" s="707"/>
      <c r="DN64" s="707"/>
      <c r="DO64" s="707"/>
      <c r="DP64" s="707"/>
      <c r="DQ64" s="707"/>
      <c r="DR64" s="707"/>
      <c r="DS64" s="707"/>
      <c r="DT64" s="707"/>
      <c r="DU64" s="707"/>
      <c r="DV64" s="707"/>
      <c r="DW64" s="707"/>
      <c r="DX64" s="707"/>
      <c r="DY64" s="707"/>
      <c r="DZ64" s="707"/>
      <c r="EA64" s="707"/>
      <c r="EB64" s="707"/>
      <c r="EC64" s="707"/>
      <c r="ED64" s="707"/>
      <c r="EE64" s="707"/>
      <c r="EF64" s="707"/>
      <c r="EG64" s="707"/>
      <c r="EH64" s="707"/>
      <c r="EI64" s="707"/>
      <c r="EJ64" s="707"/>
      <c r="EK64" s="707"/>
      <c r="EL64" s="707"/>
      <c r="EM64" s="707"/>
      <c r="EN64" s="707"/>
      <c r="EO64" s="707"/>
      <c r="EP64" s="707"/>
      <c r="EQ64" s="707"/>
      <c r="ER64" s="707"/>
      <c r="ES64" s="707"/>
      <c r="ET64" s="707"/>
      <c r="EU64" s="707"/>
      <c r="EV64" s="707"/>
      <c r="EW64" s="707"/>
      <c r="EX64" s="707"/>
      <c r="EY64" s="707"/>
      <c r="EZ64" s="707"/>
      <c r="FA64" s="707"/>
      <c r="FB64" s="707"/>
      <c r="FC64" s="707"/>
      <c r="FD64" s="707"/>
      <c r="FE64" s="707"/>
      <c r="FF64" s="707"/>
      <c r="FG64" s="707"/>
      <c r="FH64" s="707"/>
      <c r="FI64" s="707"/>
      <c r="FJ64" s="707"/>
      <c r="FK64" s="707"/>
      <c r="FL64" s="707"/>
      <c r="FM64" s="707"/>
      <c r="FN64" s="707"/>
      <c r="FO64" s="707"/>
      <c r="FP64" s="707"/>
      <c r="FQ64" s="707"/>
      <c r="FR64" s="707"/>
      <c r="FS64" s="707"/>
      <c r="FT64" s="707"/>
      <c r="FU64" s="707"/>
      <c r="FV64" s="707"/>
      <c r="FW64" s="707"/>
      <c r="FX64" s="707"/>
      <c r="FY64" s="707"/>
      <c r="FZ64" s="707"/>
      <c r="GA64" s="707"/>
      <c r="GB64" s="707"/>
      <c r="GC64" s="707"/>
      <c r="GD64" s="707"/>
      <c r="GE64" s="707"/>
      <c r="GF64" s="707"/>
      <c r="GG64" s="707"/>
      <c r="GH64" s="707"/>
      <c r="GI64" s="707"/>
      <c r="GJ64" s="707"/>
      <c r="GK64" s="707"/>
      <c r="GL64" s="707"/>
      <c r="GM64" s="707"/>
      <c r="GN64" s="707"/>
      <c r="GO64" s="707"/>
      <c r="GP64" s="707"/>
      <c r="GQ64" s="707"/>
      <c r="GR64" s="707"/>
      <c r="GS64" s="707"/>
      <c r="GT64" s="707"/>
      <c r="GU64" s="707"/>
      <c r="GV64" s="707"/>
      <c r="GW64" s="707"/>
      <c r="GX64" s="707"/>
      <c r="GY64" s="707"/>
      <c r="GZ64" s="707"/>
      <c r="HA64" s="707"/>
      <c r="HB64" s="707"/>
      <c r="HC64" s="707"/>
      <c r="HD64" s="707"/>
      <c r="HE64" s="707"/>
      <c r="HF64" s="707"/>
      <c r="HG64" s="707"/>
      <c r="HH64" s="707"/>
      <c r="HI64" s="707"/>
      <c r="HJ64" s="707"/>
      <c r="HK64" s="707"/>
      <c r="HL64" s="707"/>
      <c r="HM64" s="707"/>
      <c r="HN64" s="707"/>
      <c r="HO64" s="707"/>
      <c r="HP64" s="707"/>
      <c r="HQ64" s="707"/>
      <c r="HR64" s="707"/>
      <c r="HS64" s="707"/>
      <c r="HT64" s="707"/>
      <c r="HU64" s="707"/>
      <c r="HV64" s="707"/>
      <c r="HW64" s="707"/>
      <c r="HX64" s="707"/>
      <c r="HY64" s="707"/>
      <c r="HZ64" s="707"/>
      <c r="IA64" s="707"/>
      <c r="IB64" s="707"/>
      <c r="IC64" s="707"/>
      <c r="ID64" s="707"/>
      <c r="IE64" s="707"/>
      <c r="IF64" s="707"/>
      <c r="IG64" s="707"/>
      <c r="IH64" s="707"/>
      <c r="II64" s="707"/>
      <c r="IJ64" s="707"/>
      <c r="IK64" s="707"/>
      <c r="IL64" s="707"/>
      <c r="IM64" s="707"/>
      <c r="IN64" s="707"/>
      <c r="IO64" s="707"/>
      <c r="IP64" s="707"/>
      <c r="IQ64" s="707"/>
      <c r="IR64" s="707"/>
      <c r="IS64" s="707"/>
      <c r="IT64" s="707"/>
      <c r="IU64" s="707"/>
      <c r="IV64" s="707"/>
      <c r="IW64" s="707"/>
      <c r="IX64" s="707"/>
      <c r="IY64" s="707"/>
      <c r="IZ64" s="707"/>
      <c r="JA64" s="707"/>
      <c r="JB64" s="707"/>
      <c r="JC64" s="707"/>
      <c r="JD64" s="707"/>
      <c r="JE64" s="707"/>
      <c r="JF64" s="707"/>
      <c r="JG64" s="707"/>
      <c r="JH64" s="707"/>
      <c r="JI64" s="707"/>
      <c r="JJ64" s="707"/>
      <c r="JK64" s="707"/>
      <c r="JL64" s="707"/>
      <c r="JM64" s="707"/>
      <c r="JN64" s="707"/>
      <c r="JO64" s="707"/>
      <c r="JP64" s="707"/>
      <c r="JQ64" s="707"/>
      <c r="JR64" s="707"/>
      <c r="JS64" s="707"/>
      <c r="JT64" s="707"/>
      <c r="JU64" s="707"/>
      <c r="JV64" s="707"/>
      <c r="JW64" s="707"/>
      <c r="JX64" s="707"/>
      <c r="JY64" s="707"/>
      <c r="JZ64" s="707"/>
      <c r="KA64" s="707"/>
      <c r="KB64" s="707"/>
      <c r="KC64" s="707"/>
      <c r="KD64" s="707"/>
      <c r="KE64" s="707"/>
      <c r="KF64" s="707"/>
      <c r="KG64" s="707"/>
      <c r="KH64" s="707"/>
      <c r="KI64" s="707"/>
      <c r="KJ64" s="707"/>
      <c r="KK64" s="707"/>
      <c r="KL64" s="707"/>
      <c r="KM64" s="707"/>
      <c r="KN64" s="707"/>
      <c r="KO64" s="707"/>
      <c r="KP64" s="707"/>
      <c r="KQ64" s="707"/>
      <c r="KR64" s="707"/>
      <c r="KS64" s="707"/>
      <c r="KT64" s="707"/>
      <c r="KU64" s="707"/>
      <c r="KV64" s="707"/>
      <c r="KW64" s="707"/>
      <c r="KX64" s="707"/>
      <c r="KY64" s="707"/>
      <c r="KZ64" s="707"/>
      <c r="LA64" s="707"/>
      <c r="LB64" s="707"/>
      <c r="LC64" s="707"/>
      <c r="LD64" s="707"/>
      <c r="LE64" s="707"/>
      <c r="LF64" s="707"/>
      <c r="LG64" s="707"/>
      <c r="LH64" s="707"/>
      <c r="LI64" s="707"/>
      <c r="LJ64" s="707"/>
      <c r="LK64" s="707"/>
      <c r="LL64" s="707"/>
      <c r="LM64" s="707"/>
      <c r="LN64" s="707"/>
      <c r="LO64" s="707"/>
      <c r="LP64" s="707"/>
      <c r="LQ64" s="707"/>
      <c r="LR64" s="707"/>
      <c r="LS64" s="707"/>
      <c r="LT64" s="707"/>
      <c r="LU64" s="707"/>
      <c r="LV64" s="707"/>
      <c r="LW64" s="707"/>
      <c r="LX64" s="707"/>
      <c r="LY64" s="707"/>
      <c r="LZ64" s="707"/>
      <c r="MA64" s="707"/>
      <c r="MB64" s="707"/>
      <c r="MC64" s="707"/>
      <c r="MD64" s="707"/>
      <c r="ME64" s="707"/>
      <c r="MF64" s="707"/>
      <c r="MG64" s="707"/>
      <c r="MH64" s="707"/>
      <c r="MI64" s="707"/>
      <c r="MJ64" s="707"/>
      <c r="MK64" s="707"/>
      <c r="ML64" s="707"/>
      <c r="MM64" s="707"/>
      <c r="MN64" s="707"/>
      <c r="MO64" s="707"/>
      <c r="MP64" s="707"/>
      <c r="MQ64" s="707"/>
      <c r="MR64" s="707"/>
      <c r="MS64" s="707"/>
      <c r="MT64" s="707"/>
      <c r="MU64" s="707"/>
      <c r="MV64" s="707"/>
      <c r="MW64" s="707"/>
      <c r="MX64" s="707"/>
      <c r="MY64" s="707"/>
      <c r="MZ64" s="707"/>
      <c r="NA64" s="707"/>
      <c r="NB64" s="707"/>
      <c r="NC64" s="707"/>
      <c r="ND64" s="707"/>
      <c r="NE64" s="707"/>
      <c r="NF64" s="707"/>
      <c r="NG64" s="707"/>
      <c r="NH64" s="707"/>
      <c r="NI64" s="707"/>
      <c r="NJ64" s="707"/>
      <c r="NK64" s="707"/>
      <c r="NL64" s="707"/>
      <c r="NM64" s="707"/>
      <c r="NN64" s="707"/>
      <c r="NO64" s="707"/>
      <c r="NP64" s="707"/>
      <c r="NQ64" s="707"/>
      <c r="NR64" s="707"/>
      <c r="NS64" s="707"/>
      <c r="NT64" s="707"/>
      <c r="NU64" s="707"/>
      <c r="NV64" s="707"/>
      <c r="NW64" s="707"/>
      <c r="NX64" s="707"/>
      <c r="NY64" s="707"/>
      <c r="NZ64" s="707"/>
      <c r="OA64" s="707"/>
      <c r="OB64" s="707"/>
      <c r="OC64" s="707"/>
      <c r="OD64" s="707"/>
      <c r="OE64" s="707"/>
      <c r="OF64" s="707"/>
      <c r="OG64" s="707"/>
      <c r="OH64" s="707"/>
      <c r="OI64" s="707"/>
      <c r="OJ64" s="707"/>
      <c r="OK64" s="707"/>
      <c r="OL64" s="707"/>
      <c r="OM64" s="707"/>
      <c r="ON64" s="707"/>
      <c r="OO64" s="707"/>
      <c r="OP64" s="707"/>
      <c r="OQ64" s="707"/>
      <c r="OR64" s="707"/>
      <c r="OS64" s="707"/>
      <c r="OT64" s="707"/>
      <c r="OU64" s="707"/>
      <c r="OV64" s="707"/>
      <c r="OW64" s="707"/>
      <c r="OX64" s="707"/>
      <c r="OY64" s="707"/>
      <c r="OZ64" s="707"/>
      <c r="PA64" s="707"/>
      <c r="PB64" s="707"/>
      <c r="PC64" s="707"/>
      <c r="PD64" s="707"/>
      <c r="PE64" s="707"/>
      <c r="PF64" s="707"/>
      <c r="PG64" s="707"/>
      <c r="PH64" s="707"/>
      <c r="PI64" s="707"/>
      <c r="PJ64" s="707"/>
      <c r="PK64" s="707"/>
      <c r="PL64" s="707"/>
      <c r="PM64" s="707"/>
      <c r="PN64" s="707"/>
      <c r="PO64" s="707"/>
      <c r="PP64" s="707"/>
      <c r="PQ64" s="707"/>
      <c r="PR64" s="707"/>
      <c r="PS64" s="707"/>
      <c r="PT64" s="707"/>
      <c r="PU64" s="707"/>
      <c r="PV64" s="707"/>
      <c r="PW64" s="707"/>
      <c r="PX64" s="707"/>
      <c r="PY64" s="707"/>
      <c r="PZ64" s="707"/>
      <c r="QA64" s="707"/>
      <c r="QB64" s="707"/>
      <c r="QC64" s="707"/>
      <c r="QD64" s="707"/>
      <c r="QE64" s="707"/>
      <c r="QF64" s="707"/>
      <c r="QG64" s="707"/>
      <c r="QH64" s="707"/>
      <c r="QI64" s="707"/>
      <c r="QJ64" s="707"/>
      <c r="QK64" s="707"/>
      <c r="QL64" s="707"/>
      <c r="QM64" s="707"/>
      <c r="QN64" s="707"/>
      <c r="QO64" s="707"/>
      <c r="QP64" s="707"/>
      <c r="QQ64" s="707"/>
      <c r="QR64" s="707"/>
      <c r="QS64" s="707"/>
      <c r="QT64" s="707"/>
      <c r="QU64" s="707"/>
      <c r="QV64" s="707"/>
      <c r="QW64" s="707"/>
      <c r="QX64" s="707"/>
      <c r="QY64" s="707"/>
      <c r="QZ64" s="707"/>
      <c r="RA64" s="707"/>
      <c r="RB64" s="707"/>
      <c r="RC64" s="707"/>
      <c r="RD64" s="707"/>
      <c r="RE64" s="707"/>
      <c r="RF64" s="707"/>
      <c r="RG64" s="707"/>
      <c r="RH64" s="707"/>
      <c r="RI64" s="707"/>
      <c r="RJ64" s="707"/>
      <c r="RK64" s="707"/>
      <c r="RL64" s="707"/>
      <c r="RM64" s="707"/>
      <c r="RN64" s="707"/>
      <c r="RO64" s="707"/>
      <c r="RP64" s="707"/>
      <c r="RQ64" s="707"/>
      <c r="RR64" s="707"/>
      <c r="RS64" s="707"/>
      <c r="RT64" s="707"/>
      <c r="RU64" s="707"/>
      <c r="RV64" s="707"/>
      <c r="RW64" s="707"/>
      <c r="RX64" s="707"/>
      <c r="RY64" s="707"/>
      <c r="RZ64" s="707"/>
      <c r="SA64" s="707"/>
      <c r="SB64" s="707"/>
      <c r="SC64" s="707"/>
      <c r="SD64" s="707"/>
      <c r="SE64" s="707"/>
      <c r="SF64" s="707"/>
      <c r="SG64" s="707"/>
      <c r="SH64" s="707"/>
      <c r="SI64" s="707"/>
      <c r="SJ64" s="707"/>
      <c r="SK64" s="707"/>
      <c r="SL64" s="707"/>
      <c r="SM64" s="707"/>
      <c r="SN64" s="707"/>
      <c r="SO64" s="707"/>
      <c r="SP64" s="707"/>
      <c r="SQ64" s="707"/>
      <c r="SR64" s="707"/>
      <c r="SS64" s="707"/>
      <c r="ST64" s="707"/>
      <c r="SU64" s="707"/>
      <c r="SV64" s="707"/>
      <c r="SW64" s="707"/>
      <c r="SX64" s="707"/>
      <c r="SY64" s="707"/>
      <c r="SZ64" s="707"/>
      <c r="TA64" s="707"/>
      <c r="TB64" s="707"/>
      <c r="TC64" s="707"/>
      <c r="TD64" s="707"/>
      <c r="TE64" s="707"/>
      <c r="TF64" s="707"/>
      <c r="TG64" s="707"/>
      <c r="TH64" s="707"/>
      <c r="TI64" s="707"/>
      <c r="TJ64" s="707"/>
      <c r="TK64" s="707"/>
      <c r="TL64" s="707"/>
      <c r="TM64" s="707"/>
      <c r="TN64" s="707"/>
      <c r="TO64" s="707"/>
      <c r="TP64" s="707"/>
      <c r="TQ64" s="707"/>
      <c r="TR64" s="707"/>
      <c r="TS64" s="707"/>
      <c r="TT64" s="707"/>
      <c r="TU64" s="707"/>
      <c r="TV64" s="707"/>
      <c r="TW64" s="707"/>
      <c r="TX64" s="707"/>
      <c r="TY64" s="707"/>
      <c r="TZ64" s="707"/>
      <c r="UA64" s="707"/>
      <c r="UB64" s="707"/>
      <c r="UC64" s="707"/>
      <c r="UD64" s="707"/>
      <c r="UE64" s="707"/>
      <c r="UF64" s="707"/>
      <c r="UG64" s="707"/>
      <c r="UH64" s="707"/>
      <c r="UI64" s="707"/>
      <c r="UJ64" s="707"/>
      <c r="UK64" s="707"/>
      <c r="UL64" s="707"/>
      <c r="UM64" s="707"/>
      <c r="UN64" s="707"/>
      <c r="UO64" s="707"/>
      <c r="UP64" s="707"/>
      <c r="UQ64" s="707"/>
      <c r="UR64" s="707"/>
      <c r="US64" s="707"/>
      <c r="UT64" s="707"/>
      <c r="UU64" s="707"/>
      <c r="UV64" s="707"/>
      <c r="UW64" s="707"/>
      <c r="UX64" s="707"/>
      <c r="UY64" s="707"/>
      <c r="UZ64" s="707"/>
      <c r="VA64" s="707"/>
      <c r="VB64" s="707"/>
      <c r="VC64" s="707"/>
      <c r="VD64" s="707"/>
      <c r="VE64" s="707"/>
      <c r="VF64" s="707"/>
      <c r="VG64" s="707"/>
      <c r="VH64" s="707"/>
      <c r="VI64" s="707"/>
      <c r="VJ64" s="707"/>
      <c r="VK64" s="707"/>
      <c r="VL64" s="707"/>
      <c r="VM64" s="707"/>
      <c r="VN64" s="707"/>
      <c r="VO64" s="707"/>
      <c r="VP64" s="707"/>
      <c r="VQ64" s="707"/>
      <c r="VR64" s="707"/>
      <c r="VS64" s="707"/>
      <c r="VT64" s="707"/>
      <c r="VU64" s="707"/>
      <c r="VV64" s="707"/>
      <c r="VW64" s="707"/>
      <c r="VX64" s="707"/>
      <c r="VY64" s="707"/>
      <c r="VZ64" s="707"/>
      <c r="WA64" s="707"/>
      <c r="WB64" s="707"/>
      <c r="WC64" s="707"/>
      <c r="WD64" s="707"/>
      <c r="WE64" s="707"/>
      <c r="WF64" s="707"/>
      <c r="WG64" s="707"/>
      <c r="WH64" s="707"/>
      <c r="WI64" s="707"/>
      <c r="WJ64" s="707"/>
      <c r="WK64" s="707"/>
      <c r="WL64" s="707"/>
      <c r="WM64" s="707"/>
      <c r="WN64" s="707"/>
      <c r="WO64" s="707"/>
      <c r="WP64" s="707"/>
      <c r="WQ64" s="707"/>
      <c r="WR64" s="707"/>
      <c r="WS64" s="707"/>
      <c r="WT64" s="707"/>
      <c r="WU64" s="707"/>
      <c r="WV64" s="707"/>
      <c r="WW64" s="707"/>
      <c r="WX64" s="707"/>
      <c r="WY64" s="707"/>
      <c r="WZ64" s="707"/>
      <c r="XA64" s="707"/>
      <c r="XB64" s="707"/>
      <c r="XC64" s="707"/>
      <c r="XD64" s="707"/>
      <c r="XE64" s="707"/>
      <c r="XF64" s="707"/>
      <c r="XG64" s="707"/>
      <c r="XH64" s="707"/>
      <c r="XI64" s="707"/>
      <c r="XJ64" s="707"/>
      <c r="XK64" s="707"/>
      <c r="XL64" s="707"/>
      <c r="XM64" s="707"/>
      <c r="XN64" s="707"/>
      <c r="XO64" s="707"/>
      <c r="XP64" s="707"/>
      <c r="XQ64" s="707"/>
      <c r="XR64" s="707"/>
      <c r="XS64" s="707"/>
      <c r="XT64" s="707"/>
      <c r="XU64" s="707"/>
      <c r="XV64" s="707"/>
      <c r="XW64" s="707"/>
      <c r="XX64" s="707"/>
      <c r="XY64" s="707"/>
      <c r="XZ64" s="707"/>
      <c r="YA64" s="707"/>
      <c r="YB64" s="707"/>
      <c r="YC64" s="707"/>
      <c r="YD64" s="707"/>
      <c r="YE64" s="707"/>
      <c r="YF64" s="707"/>
      <c r="YG64" s="707"/>
      <c r="YH64" s="707"/>
      <c r="YI64" s="707"/>
      <c r="YJ64" s="707"/>
      <c r="YK64" s="707"/>
      <c r="YL64" s="707"/>
      <c r="YM64" s="707"/>
      <c r="YN64" s="707"/>
      <c r="YO64" s="707"/>
      <c r="YP64" s="707"/>
      <c r="YQ64" s="707"/>
      <c r="YR64" s="707"/>
      <c r="YS64" s="707"/>
      <c r="YT64" s="707"/>
      <c r="YU64" s="707"/>
      <c r="YV64" s="707"/>
      <c r="YW64" s="707"/>
      <c r="YX64" s="707"/>
      <c r="YY64" s="707"/>
      <c r="YZ64" s="707"/>
      <c r="ZA64" s="707"/>
      <c r="ZB64" s="707"/>
      <c r="ZC64" s="707"/>
      <c r="ZD64" s="707"/>
      <c r="ZE64" s="707"/>
      <c r="ZF64" s="707"/>
      <c r="ZG64" s="707"/>
      <c r="ZH64" s="707"/>
      <c r="ZI64" s="707"/>
      <c r="ZJ64" s="707"/>
      <c r="ZK64" s="707"/>
      <c r="ZL64" s="707"/>
      <c r="ZM64" s="707"/>
      <c r="ZN64" s="707"/>
      <c r="ZO64" s="707"/>
      <c r="ZP64" s="707"/>
      <c r="ZQ64" s="707"/>
      <c r="ZR64" s="707"/>
      <c r="ZS64" s="707"/>
      <c r="ZT64" s="707"/>
      <c r="ZU64" s="707"/>
      <c r="ZV64" s="707"/>
      <c r="ZW64" s="707"/>
      <c r="ZX64" s="707"/>
      <c r="ZY64" s="707"/>
      <c r="ZZ64" s="707"/>
      <c r="AAA64" s="707"/>
      <c r="AAB64" s="707"/>
      <c r="AAC64" s="707"/>
      <c r="AAD64" s="707"/>
      <c r="AAE64" s="707"/>
      <c r="AAF64" s="707"/>
      <c r="AAG64" s="707"/>
      <c r="AAH64" s="707"/>
      <c r="AAI64" s="707"/>
      <c r="AAJ64" s="707"/>
      <c r="AAK64" s="707"/>
      <c r="AAL64" s="707"/>
      <c r="AAM64" s="707"/>
      <c r="AAN64" s="707"/>
      <c r="AAO64" s="707"/>
      <c r="AAP64" s="707"/>
      <c r="AAQ64" s="707"/>
      <c r="AAR64" s="707"/>
      <c r="AAS64" s="707"/>
      <c r="AAT64" s="707"/>
      <c r="AAU64" s="707"/>
      <c r="AAV64" s="707"/>
      <c r="AAW64" s="707"/>
      <c r="AAX64" s="707"/>
      <c r="AAY64" s="707"/>
      <c r="AAZ64" s="707"/>
      <c r="ABA64" s="707"/>
      <c r="ABB64" s="707"/>
      <c r="ABC64" s="707"/>
      <c r="ABD64" s="707"/>
      <c r="ABE64" s="707"/>
      <c r="ABF64" s="707"/>
      <c r="ABG64" s="707"/>
      <c r="ABH64" s="707"/>
      <c r="ABI64" s="707"/>
      <c r="ABJ64" s="707"/>
      <c r="ABK64" s="707"/>
      <c r="ABL64" s="707"/>
      <c r="ABM64" s="707"/>
      <c r="ABN64" s="707"/>
      <c r="ABO64" s="707"/>
      <c r="ABP64" s="707"/>
      <c r="ABQ64" s="707"/>
      <c r="ABR64" s="707"/>
      <c r="ABS64" s="707"/>
      <c r="ABT64" s="707"/>
      <c r="ABU64" s="707"/>
      <c r="ABV64" s="707"/>
      <c r="ABW64" s="707"/>
      <c r="ABX64" s="707"/>
      <c r="ABY64" s="707"/>
      <c r="ABZ64" s="707"/>
      <c r="ACA64" s="707"/>
      <c r="ACB64" s="707"/>
      <c r="ACC64" s="707"/>
      <c r="ACD64" s="707"/>
      <c r="ACE64" s="707"/>
      <c r="ACF64" s="707"/>
      <c r="ACG64" s="707"/>
      <c r="ACH64" s="707"/>
      <c r="ACI64" s="707"/>
      <c r="ACJ64" s="707"/>
      <c r="ACK64" s="707"/>
      <c r="ACL64" s="707"/>
      <c r="ACM64" s="707"/>
      <c r="ACN64" s="707"/>
      <c r="ACO64" s="707"/>
      <c r="ACP64" s="707"/>
      <c r="ACQ64" s="707"/>
      <c r="ACR64" s="707"/>
      <c r="ACS64" s="707"/>
      <c r="ACT64" s="707"/>
      <c r="ACU64" s="707"/>
      <c r="ACV64" s="707"/>
      <c r="ACW64" s="707"/>
      <c r="ACX64" s="707"/>
      <c r="ACY64" s="707"/>
      <c r="ACZ64" s="707"/>
      <c r="ADA64" s="707"/>
      <c r="ADB64" s="707"/>
      <c r="ADC64" s="707"/>
      <c r="ADD64" s="707"/>
      <c r="ADE64" s="707"/>
      <c r="ADF64" s="707"/>
      <c r="ADG64" s="707"/>
      <c r="ADH64" s="707"/>
      <c r="ADI64" s="707"/>
      <c r="ADJ64" s="707"/>
      <c r="ADK64" s="707"/>
      <c r="ADL64" s="707"/>
      <c r="ADM64" s="707"/>
      <c r="ADN64" s="707"/>
      <c r="ADO64" s="707"/>
      <c r="ADP64" s="707"/>
      <c r="ADQ64" s="707"/>
      <c r="ADR64" s="707"/>
      <c r="ADS64" s="707"/>
      <c r="ADT64" s="707"/>
      <c r="ADU64" s="707"/>
      <c r="ADV64" s="707"/>
      <c r="ADW64" s="707"/>
      <c r="ADX64" s="707"/>
      <c r="ADY64" s="707"/>
      <c r="ADZ64" s="707"/>
      <c r="AEA64" s="707"/>
      <c r="AEB64" s="707"/>
      <c r="AEC64" s="707"/>
      <c r="AED64" s="707"/>
      <c r="AEE64" s="707"/>
      <c r="AEF64" s="707"/>
      <c r="AEG64" s="707"/>
      <c r="AEH64" s="707"/>
      <c r="AEI64" s="707"/>
      <c r="AEJ64" s="707"/>
      <c r="AEK64" s="707"/>
      <c r="AEL64" s="707"/>
      <c r="AEM64" s="707"/>
      <c r="AEN64" s="707"/>
      <c r="AEO64" s="707"/>
      <c r="AEP64" s="707"/>
      <c r="AEQ64" s="707"/>
      <c r="AER64" s="707"/>
      <c r="AES64" s="707"/>
      <c r="AET64" s="707"/>
      <c r="AEU64" s="707"/>
      <c r="AEV64" s="707"/>
      <c r="AEW64" s="707"/>
      <c r="AEX64" s="707"/>
      <c r="AEY64" s="707"/>
      <c r="AEZ64" s="707"/>
      <c r="AFA64" s="707"/>
      <c r="AFB64" s="707"/>
      <c r="AFC64" s="707"/>
      <c r="AFD64" s="707"/>
      <c r="AFE64" s="707"/>
      <c r="AFF64" s="707"/>
      <c r="AFG64" s="707"/>
      <c r="AFH64" s="707"/>
      <c r="AFI64" s="707"/>
      <c r="AFJ64" s="707"/>
      <c r="AFK64" s="707"/>
      <c r="AFL64" s="707"/>
      <c r="AFM64" s="707"/>
      <c r="AFN64" s="707"/>
      <c r="AFO64" s="707"/>
      <c r="AFP64" s="707"/>
      <c r="AFQ64" s="707"/>
      <c r="AFR64" s="707"/>
      <c r="AFS64" s="707"/>
      <c r="AFT64" s="707"/>
      <c r="AFU64" s="707"/>
      <c r="AFV64" s="707"/>
      <c r="AFW64" s="707"/>
      <c r="AFX64" s="707"/>
      <c r="AFY64" s="707"/>
      <c r="AFZ64" s="707"/>
      <c r="AGA64" s="707"/>
      <c r="AGB64" s="707"/>
      <c r="AGC64" s="707"/>
      <c r="AGD64" s="707"/>
      <c r="AGE64" s="707"/>
      <c r="AGF64" s="707"/>
      <c r="AGG64" s="707"/>
      <c r="AGH64" s="707"/>
      <c r="AGI64" s="707"/>
      <c r="AGJ64" s="707"/>
      <c r="AGK64" s="707"/>
      <c r="AGL64" s="707"/>
      <c r="AGM64" s="707"/>
      <c r="AGN64" s="707"/>
      <c r="AGO64" s="707"/>
      <c r="AGP64" s="707"/>
      <c r="AGQ64" s="707"/>
      <c r="AGR64" s="707"/>
      <c r="AGS64" s="707"/>
      <c r="AGT64" s="707"/>
      <c r="AGU64" s="707"/>
      <c r="AGV64" s="707"/>
      <c r="AGW64" s="707"/>
      <c r="AGX64" s="707"/>
      <c r="AGY64" s="707"/>
      <c r="AGZ64" s="707"/>
      <c r="AHA64" s="707"/>
      <c r="AHB64" s="707"/>
      <c r="AHC64" s="707"/>
      <c r="AHD64" s="707"/>
      <c r="AHE64" s="707"/>
      <c r="AHF64" s="707"/>
      <c r="AHG64" s="707"/>
      <c r="AHH64" s="707"/>
      <c r="AHI64" s="707"/>
      <c r="AHJ64" s="707"/>
      <c r="AHK64" s="707"/>
      <c r="AHL64" s="707"/>
      <c r="AHM64" s="707"/>
      <c r="AHN64" s="707"/>
      <c r="AHO64" s="707"/>
      <c r="AHP64" s="707"/>
      <c r="AHQ64" s="707"/>
      <c r="AHR64" s="707"/>
      <c r="AHS64" s="707"/>
      <c r="AHT64" s="707"/>
      <c r="AHU64" s="707"/>
      <c r="AHV64" s="707"/>
      <c r="AHW64" s="707"/>
      <c r="AHX64" s="707"/>
      <c r="AHY64" s="707"/>
      <c r="AHZ64" s="707"/>
      <c r="AIA64" s="707"/>
      <c r="AIB64" s="707"/>
      <c r="AIC64" s="707"/>
      <c r="AID64" s="707"/>
      <c r="AIE64" s="707"/>
      <c r="AIF64" s="707"/>
      <c r="AIG64" s="707"/>
      <c r="AIH64" s="707"/>
      <c r="AII64" s="707"/>
      <c r="AIJ64" s="707"/>
      <c r="AIK64" s="707"/>
      <c r="AIL64" s="707"/>
      <c r="AIM64" s="707"/>
      <c r="AIN64" s="707"/>
      <c r="AIO64" s="707"/>
      <c r="AIP64" s="707"/>
      <c r="AIQ64" s="707"/>
      <c r="AIR64" s="707"/>
      <c r="AIS64" s="707"/>
      <c r="AIT64" s="707"/>
      <c r="AIU64" s="707"/>
      <c r="AIV64" s="707"/>
      <c r="AIW64" s="707"/>
      <c r="AIX64" s="707"/>
      <c r="AIY64" s="707"/>
      <c r="AIZ64" s="707"/>
      <c r="AJA64" s="707"/>
      <c r="AJB64" s="707"/>
      <c r="AJC64" s="707"/>
      <c r="AJD64" s="707"/>
      <c r="AJE64" s="707"/>
      <c r="AJF64" s="707"/>
      <c r="AJG64" s="707"/>
      <c r="AJH64" s="707"/>
      <c r="AJI64" s="707"/>
      <c r="AJJ64" s="707"/>
      <c r="AJK64" s="707"/>
      <c r="AJL64" s="707"/>
      <c r="AJM64" s="707"/>
      <c r="AJN64" s="707"/>
      <c r="AJO64" s="707"/>
      <c r="AJP64" s="707"/>
      <c r="AJQ64" s="707"/>
      <c r="AJR64" s="707"/>
      <c r="AJS64" s="707"/>
      <c r="AJT64" s="707"/>
      <c r="AJU64" s="707"/>
      <c r="AJV64" s="707"/>
      <c r="AJW64" s="707"/>
      <c r="AJX64" s="707"/>
      <c r="AJY64" s="707"/>
      <c r="AJZ64" s="707"/>
      <c r="AKA64" s="707"/>
      <c r="AKB64" s="707"/>
      <c r="AKC64" s="707"/>
      <c r="AKD64" s="707"/>
      <c r="AKE64" s="707"/>
      <c r="AKF64" s="707"/>
      <c r="AKG64" s="707"/>
      <c r="AKH64" s="707"/>
      <c r="AKI64" s="707"/>
      <c r="AKJ64" s="707"/>
      <c r="AKK64" s="707"/>
      <c r="AKL64" s="707"/>
      <c r="AKM64" s="707"/>
      <c r="AKN64" s="707"/>
      <c r="AKO64" s="707"/>
      <c r="AKP64" s="707"/>
      <c r="AKQ64" s="707"/>
      <c r="AKR64" s="707"/>
      <c r="AKS64" s="707"/>
      <c r="AKT64" s="707"/>
      <c r="AKU64" s="707"/>
      <c r="AKV64" s="707"/>
      <c r="AKW64" s="707"/>
      <c r="AKX64" s="707"/>
      <c r="AKY64" s="707"/>
      <c r="AKZ64" s="707"/>
      <c r="ALA64" s="707"/>
      <c r="ALB64" s="707"/>
      <c r="ALC64" s="707"/>
      <c r="ALD64" s="707"/>
      <c r="ALE64" s="707"/>
      <c r="ALF64" s="707"/>
      <c r="ALG64" s="707"/>
      <c r="ALH64" s="707"/>
      <c r="ALI64" s="707"/>
      <c r="ALJ64" s="707"/>
      <c r="ALK64" s="707"/>
      <c r="ALL64" s="707"/>
      <c r="ALM64" s="707"/>
      <c r="ALN64" s="707"/>
      <c r="ALO64" s="707"/>
      <c r="ALP64" s="707"/>
      <c r="ALQ64" s="707"/>
      <c r="ALR64" s="707"/>
      <c r="ALS64" s="707"/>
      <c r="ALT64" s="707"/>
      <c r="ALU64" s="707"/>
      <c r="ALV64" s="707"/>
      <c r="ALW64" s="707"/>
      <c r="ALX64" s="707"/>
      <c r="ALY64" s="707"/>
      <c r="ALZ64" s="707"/>
      <c r="AMA64" s="707"/>
      <c r="AMB64" s="707"/>
      <c r="AMC64" s="707"/>
      <c r="AMD64" s="707"/>
      <c r="AME64" s="707"/>
      <c r="AMF64" s="707"/>
      <c r="AMG64" s="707"/>
      <c r="AMH64" s="707"/>
      <c r="AMI64" s="707"/>
      <c r="AMJ64" s="707"/>
      <c r="AMK64" s="707"/>
    </row>
    <row r="65" spans="1:1026" s="708" customFormat="1" ht="30.75" customHeight="1" outlineLevel="1" x14ac:dyDescent="0.35">
      <c r="A65" s="707"/>
      <c r="B65" s="706" t="s">
        <v>2068</v>
      </c>
      <c r="C65" s="791" t="s">
        <v>872</v>
      </c>
      <c r="D65" s="793">
        <v>0</v>
      </c>
      <c r="E65" s="1469" t="s">
        <v>843</v>
      </c>
      <c r="F65" s="1469" t="s">
        <v>843</v>
      </c>
      <c r="G65" s="1469">
        <v>1</v>
      </c>
      <c r="H65" s="1469" t="s">
        <v>843</v>
      </c>
      <c r="I65" s="1469" t="s">
        <v>843</v>
      </c>
      <c r="J65" s="1469">
        <f t="shared" si="3"/>
        <v>1</v>
      </c>
      <c r="K65" s="1695" t="s">
        <v>2028</v>
      </c>
      <c r="L65" s="1695"/>
      <c r="M65" s="1683"/>
      <c r="N65" s="1683"/>
      <c r="O65" s="707"/>
      <c r="P65" s="707"/>
      <c r="Q65" s="707"/>
      <c r="R65" s="707"/>
      <c r="S65" s="707"/>
      <c r="T65" s="707"/>
      <c r="U65" s="707"/>
      <c r="V65" s="707"/>
      <c r="W65" s="707"/>
      <c r="X65" s="707"/>
      <c r="Y65" s="707"/>
      <c r="Z65" s="707"/>
      <c r="AA65" s="707"/>
      <c r="AB65" s="707"/>
      <c r="AC65" s="707"/>
      <c r="AD65" s="707"/>
      <c r="AE65" s="707"/>
      <c r="AF65" s="707"/>
      <c r="AG65" s="707"/>
      <c r="AH65" s="707"/>
      <c r="AI65" s="707"/>
      <c r="AJ65" s="707"/>
      <c r="AK65" s="707"/>
      <c r="AL65" s="707"/>
      <c r="AM65" s="707"/>
      <c r="AN65" s="707"/>
      <c r="AO65" s="707"/>
      <c r="AP65" s="707"/>
      <c r="AQ65" s="707"/>
      <c r="AR65" s="707"/>
      <c r="AS65" s="707"/>
      <c r="AT65" s="707"/>
      <c r="AU65" s="707"/>
      <c r="AV65" s="707"/>
      <c r="AW65" s="707"/>
      <c r="AX65" s="707"/>
      <c r="AY65" s="707"/>
      <c r="AZ65" s="707"/>
      <c r="BA65" s="707"/>
      <c r="BB65" s="707"/>
      <c r="BC65" s="707"/>
      <c r="BD65" s="707"/>
      <c r="BE65" s="707"/>
      <c r="BF65" s="707"/>
      <c r="BG65" s="707"/>
      <c r="BH65" s="707"/>
      <c r="BI65" s="707"/>
      <c r="BJ65" s="707"/>
      <c r="BK65" s="707"/>
      <c r="BL65" s="707"/>
      <c r="BM65" s="707"/>
      <c r="BN65" s="707"/>
      <c r="BO65" s="707"/>
      <c r="BP65" s="707"/>
      <c r="BQ65" s="707"/>
      <c r="BR65" s="707"/>
      <c r="BS65" s="707"/>
      <c r="BT65" s="707"/>
      <c r="BU65" s="707"/>
      <c r="BV65" s="707"/>
      <c r="BW65" s="707"/>
      <c r="BX65" s="707"/>
      <c r="BY65" s="707"/>
      <c r="BZ65" s="707"/>
      <c r="CA65" s="707"/>
      <c r="CB65" s="707"/>
      <c r="CC65" s="707"/>
      <c r="CD65" s="707"/>
      <c r="CE65" s="707"/>
      <c r="CF65" s="707"/>
      <c r="CG65" s="707"/>
      <c r="CH65" s="707"/>
      <c r="CI65" s="707"/>
      <c r="CJ65" s="707"/>
      <c r="CK65" s="707"/>
      <c r="CL65" s="707"/>
      <c r="CM65" s="707"/>
      <c r="CN65" s="707"/>
      <c r="CO65" s="707"/>
      <c r="CP65" s="707"/>
      <c r="CQ65" s="707"/>
      <c r="CR65" s="707"/>
      <c r="CS65" s="707"/>
      <c r="CT65" s="707"/>
      <c r="CU65" s="707"/>
      <c r="CV65" s="707"/>
      <c r="CW65" s="707"/>
      <c r="CX65" s="707"/>
      <c r="CY65" s="707"/>
      <c r="CZ65" s="707"/>
      <c r="DA65" s="707"/>
      <c r="DB65" s="707"/>
      <c r="DC65" s="707"/>
      <c r="DD65" s="707"/>
      <c r="DE65" s="707"/>
      <c r="DF65" s="707"/>
      <c r="DG65" s="707"/>
      <c r="DH65" s="707"/>
      <c r="DI65" s="707"/>
      <c r="DJ65" s="707"/>
      <c r="DK65" s="707"/>
      <c r="DL65" s="707"/>
      <c r="DM65" s="707"/>
      <c r="DN65" s="707"/>
      <c r="DO65" s="707"/>
      <c r="DP65" s="707"/>
      <c r="DQ65" s="707"/>
      <c r="DR65" s="707"/>
      <c r="DS65" s="707"/>
      <c r="DT65" s="707"/>
      <c r="DU65" s="707"/>
      <c r="DV65" s="707"/>
      <c r="DW65" s="707"/>
      <c r="DX65" s="707"/>
      <c r="DY65" s="707"/>
      <c r="DZ65" s="707"/>
      <c r="EA65" s="707"/>
      <c r="EB65" s="707"/>
      <c r="EC65" s="707"/>
      <c r="ED65" s="707"/>
      <c r="EE65" s="707"/>
      <c r="EF65" s="707"/>
      <c r="EG65" s="707"/>
      <c r="EH65" s="707"/>
      <c r="EI65" s="707"/>
      <c r="EJ65" s="707"/>
      <c r="EK65" s="707"/>
      <c r="EL65" s="707"/>
      <c r="EM65" s="707"/>
      <c r="EN65" s="707"/>
      <c r="EO65" s="707"/>
      <c r="EP65" s="707"/>
      <c r="EQ65" s="707"/>
      <c r="ER65" s="707"/>
      <c r="ES65" s="707"/>
      <c r="ET65" s="707"/>
      <c r="EU65" s="707"/>
      <c r="EV65" s="707"/>
      <c r="EW65" s="707"/>
      <c r="EX65" s="707"/>
      <c r="EY65" s="707"/>
      <c r="EZ65" s="707"/>
      <c r="FA65" s="707"/>
      <c r="FB65" s="707"/>
      <c r="FC65" s="707"/>
      <c r="FD65" s="707"/>
      <c r="FE65" s="707"/>
      <c r="FF65" s="707"/>
      <c r="FG65" s="707"/>
      <c r="FH65" s="707"/>
      <c r="FI65" s="707"/>
      <c r="FJ65" s="707"/>
      <c r="FK65" s="707"/>
      <c r="FL65" s="707"/>
      <c r="FM65" s="707"/>
      <c r="FN65" s="707"/>
      <c r="FO65" s="707"/>
      <c r="FP65" s="707"/>
      <c r="FQ65" s="707"/>
      <c r="FR65" s="707"/>
      <c r="FS65" s="707"/>
      <c r="FT65" s="707"/>
      <c r="FU65" s="707"/>
      <c r="FV65" s="707"/>
      <c r="FW65" s="707"/>
      <c r="FX65" s="707"/>
      <c r="FY65" s="707"/>
      <c r="FZ65" s="707"/>
      <c r="GA65" s="707"/>
      <c r="GB65" s="707"/>
      <c r="GC65" s="707"/>
      <c r="GD65" s="707"/>
      <c r="GE65" s="707"/>
      <c r="GF65" s="707"/>
      <c r="GG65" s="707"/>
      <c r="GH65" s="707"/>
      <c r="GI65" s="707"/>
      <c r="GJ65" s="707"/>
      <c r="GK65" s="707"/>
      <c r="GL65" s="707"/>
      <c r="GM65" s="707"/>
      <c r="GN65" s="707"/>
      <c r="GO65" s="707"/>
      <c r="GP65" s="707"/>
      <c r="GQ65" s="707"/>
      <c r="GR65" s="707"/>
      <c r="GS65" s="707"/>
      <c r="GT65" s="707"/>
      <c r="GU65" s="707"/>
      <c r="GV65" s="707"/>
      <c r="GW65" s="707"/>
      <c r="GX65" s="707"/>
      <c r="GY65" s="707"/>
      <c r="GZ65" s="707"/>
      <c r="HA65" s="707"/>
      <c r="HB65" s="707"/>
      <c r="HC65" s="707"/>
      <c r="HD65" s="707"/>
      <c r="HE65" s="707"/>
      <c r="HF65" s="707"/>
      <c r="HG65" s="707"/>
      <c r="HH65" s="707"/>
      <c r="HI65" s="707"/>
      <c r="HJ65" s="707"/>
      <c r="HK65" s="707"/>
      <c r="HL65" s="707"/>
      <c r="HM65" s="707"/>
      <c r="HN65" s="707"/>
      <c r="HO65" s="707"/>
      <c r="HP65" s="707"/>
      <c r="HQ65" s="707"/>
      <c r="HR65" s="707"/>
      <c r="HS65" s="707"/>
      <c r="HT65" s="707"/>
      <c r="HU65" s="707"/>
      <c r="HV65" s="707"/>
      <c r="HW65" s="707"/>
      <c r="HX65" s="707"/>
      <c r="HY65" s="707"/>
      <c r="HZ65" s="707"/>
      <c r="IA65" s="707"/>
      <c r="IB65" s="707"/>
      <c r="IC65" s="707"/>
      <c r="ID65" s="707"/>
      <c r="IE65" s="707"/>
      <c r="IF65" s="707"/>
      <c r="IG65" s="707"/>
      <c r="IH65" s="707"/>
      <c r="II65" s="707"/>
      <c r="IJ65" s="707"/>
      <c r="IK65" s="707"/>
      <c r="IL65" s="707"/>
      <c r="IM65" s="707"/>
      <c r="IN65" s="707"/>
      <c r="IO65" s="707"/>
      <c r="IP65" s="707"/>
      <c r="IQ65" s="707"/>
      <c r="IR65" s="707"/>
      <c r="IS65" s="707"/>
      <c r="IT65" s="707"/>
      <c r="IU65" s="707"/>
      <c r="IV65" s="707"/>
      <c r="IW65" s="707"/>
      <c r="IX65" s="707"/>
      <c r="IY65" s="707"/>
      <c r="IZ65" s="707"/>
      <c r="JA65" s="707"/>
      <c r="JB65" s="707"/>
      <c r="JC65" s="707"/>
      <c r="JD65" s="707"/>
      <c r="JE65" s="707"/>
      <c r="JF65" s="707"/>
      <c r="JG65" s="707"/>
      <c r="JH65" s="707"/>
      <c r="JI65" s="707"/>
      <c r="JJ65" s="707"/>
      <c r="JK65" s="707"/>
      <c r="JL65" s="707"/>
      <c r="JM65" s="707"/>
      <c r="JN65" s="707"/>
      <c r="JO65" s="707"/>
      <c r="JP65" s="707"/>
      <c r="JQ65" s="707"/>
      <c r="JR65" s="707"/>
      <c r="JS65" s="707"/>
      <c r="JT65" s="707"/>
      <c r="JU65" s="707"/>
      <c r="JV65" s="707"/>
      <c r="JW65" s="707"/>
      <c r="JX65" s="707"/>
      <c r="JY65" s="707"/>
      <c r="JZ65" s="707"/>
      <c r="KA65" s="707"/>
      <c r="KB65" s="707"/>
      <c r="KC65" s="707"/>
      <c r="KD65" s="707"/>
      <c r="KE65" s="707"/>
      <c r="KF65" s="707"/>
      <c r="KG65" s="707"/>
      <c r="KH65" s="707"/>
      <c r="KI65" s="707"/>
      <c r="KJ65" s="707"/>
      <c r="KK65" s="707"/>
      <c r="KL65" s="707"/>
      <c r="KM65" s="707"/>
      <c r="KN65" s="707"/>
      <c r="KO65" s="707"/>
      <c r="KP65" s="707"/>
      <c r="KQ65" s="707"/>
      <c r="KR65" s="707"/>
      <c r="KS65" s="707"/>
      <c r="KT65" s="707"/>
      <c r="KU65" s="707"/>
      <c r="KV65" s="707"/>
      <c r="KW65" s="707"/>
      <c r="KX65" s="707"/>
      <c r="KY65" s="707"/>
      <c r="KZ65" s="707"/>
      <c r="LA65" s="707"/>
      <c r="LB65" s="707"/>
      <c r="LC65" s="707"/>
      <c r="LD65" s="707"/>
      <c r="LE65" s="707"/>
      <c r="LF65" s="707"/>
      <c r="LG65" s="707"/>
      <c r="LH65" s="707"/>
      <c r="LI65" s="707"/>
      <c r="LJ65" s="707"/>
      <c r="LK65" s="707"/>
      <c r="LL65" s="707"/>
      <c r="LM65" s="707"/>
      <c r="LN65" s="707"/>
      <c r="LO65" s="707"/>
      <c r="LP65" s="707"/>
      <c r="LQ65" s="707"/>
      <c r="LR65" s="707"/>
      <c r="LS65" s="707"/>
      <c r="LT65" s="707"/>
      <c r="LU65" s="707"/>
      <c r="LV65" s="707"/>
      <c r="LW65" s="707"/>
      <c r="LX65" s="707"/>
      <c r="LY65" s="707"/>
      <c r="LZ65" s="707"/>
      <c r="MA65" s="707"/>
      <c r="MB65" s="707"/>
      <c r="MC65" s="707"/>
      <c r="MD65" s="707"/>
      <c r="ME65" s="707"/>
      <c r="MF65" s="707"/>
      <c r="MG65" s="707"/>
      <c r="MH65" s="707"/>
      <c r="MI65" s="707"/>
      <c r="MJ65" s="707"/>
      <c r="MK65" s="707"/>
      <c r="ML65" s="707"/>
      <c r="MM65" s="707"/>
      <c r="MN65" s="707"/>
      <c r="MO65" s="707"/>
      <c r="MP65" s="707"/>
      <c r="MQ65" s="707"/>
      <c r="MR65" s="707"/>
      <c r="MS65" s="707"/>
      <c r="MT65" s="707"/>
      <c r="MU65" s="707"/>
      <c r="MV65" s="707"/>
      <c r="MW65" s="707"/>
      <c r="MX65" s="707"/>
      <c r="MY65" s="707"/>
      <c r="MZ65" s="707"/>
      <c r="NA65" s="707"/>
      <c r="NB65" s="707"/>
      <c r="NC65" s="707"/>
      <c r="ND65" s="707"/>
      <c r="NE65" s="707"/>
      <c r="NF65" s="707"/>
      <c r="NG65" s="707"/>
      <c r="NH65" s="707"/>
      <c r="NI65" s="707"/>
      <c r="NJ65" s="707"/>
      <c r="NK65" s="707"/>
      <c r="NL65" s="707"/>
      <c r="NM65" s="707"/>
      <c r="NN65" s="707"/>
      <c r="NO65" s="707"/>
      <c r="NP65" s="707"/>
      <c r="NQ65" s="707"/>
      <c r="NR65" s="707"/>
      <c r="NS65" s="707"/>
      <c r="NT65" s="707"/>
      <c r="NU65" s="707"/>
      <c r="NV65" s="707"/>
      <c r="NW65" s="707"/>
      <c r="NX65" s="707"/>
      <c r="NY65" s="707"/>
      <c r="NZ65" s="707"/>
      <c r="OA65" s="707"/>
      <c r="OB65" s="707"/>
      <c r="OC65" s="707"/>
      <c r="OD65" s="707"/>
      <c r="OE65" s="707"/>
      <c r="OF65" s="707"/>
      <c r="OG65" s="707"/>
      <c r="OH65" s="707"/>
      <c r="OI65" s="707"/>
      <c r="OJ65" s="707"/>
      <c r="OK65" s="707"/>
      <c r="OL65" s="707"/>
      <c r="OM65" s="707"/>
      <c r="ON65" s="707"/>
      <c r="OO65" s="707"/>
      <c r="OP65" s="707"/>
      <c r="OQ65" s="707"/>
      <c r="OR65" s="707"/>
      <c r="OS65" s="707"/>
      <c r="OT65" s="707"/>
      <c r="OU65" s="707"/>
      <c r="OV65" s="707"/>
      <c r="OW65" s="707"/>
      <c r="OX65" s="707"/>
      <c r="OY65" s="707"/>
      <c r="OZ65" s="707"/>
      <c r="PA65" s="707"/>
      <c r="PB65" s="707"/>
      <c r="PC65" s="707"/>
      <c r="PD65" s="707"/>
      <c r="PE65" s="707"/>
      <c r="PF65" s="707"/>
      <c r="PG65" s="707"/>
      <c r="PH65" s="707"/>
      <c r="PI65" s="707"/>
      <c r="PJ65" s="707"/>
      <c r="PK65" s="707"/>
      <c r="PL65" s="707"/>
      <c r="PM65" s="707"/>
      <c r="PN65" s="707"/>
      <c r="PO65" s="707"/>
      <c r="PP65" s="707"/>
      <c r="PQ65" s="707"/>
      <c r="PR65" s="707"/>
      <c r="PS65" s="707"/>
      <c r="PT65" s="707"/>
      <c r="PU65" s="707"/>
      <c r="PV65" s="707"/>
      <c r="PW65" s="707"/>
      <c r="PX65" s="707"/>
      <c r="PY65" s="707"/>
      <c r="PZ65" s="707"/>
      <c r="QA65" s="707"/>
      <c r="QB65" s="707"/>
      <c r="QC65" s="707"/>
      <c r="QD65" s="707"/>
      <c r="QE65" s="707"/>
      <c r="QF65" s="707"/>
      <c r="QG65" s="707"/>
      <c r="QH65" s="707"/>
      <c r="QI65" s="707"/>
      <c r="QJ65" s="707"/>
      <c r="QK65" s="707"/>
      <c r="QL65" s="707"/>
      <c r="QM65" s="707"/>
      <c r="QN65" s="707"/>
      <c r="QO65" s="707"/>
      <c r="QP65" s="707"/>
      <c r="QQ65" s="707"/>
      <c r="QR65" s="707"/>
      <c r="QS65" s="707"/>
      <c r="QT65" s="707"/>
      <c r="QU65" s="707"/>
      <c r="QV65" s="707"/>
      <c r="QW65" s="707"/>
      <c r="QX65" s="707"/>
      <c r="QY65" s="707"/>
      <c r="QZ65" s="707"/>
      <c r="RA65" s="707"/>
      <c r="RB65" s="707"/>
      <c r="RC65" s="707"/>
      <c r="RD65" s="707"/>
      <c r="RE65" s="707"/>
      <c r="RF65" s="707"/>
      <c r="RG65" s="707"/>
      <c r="RH65" s="707"/>
      <c r="RI65" s="707"/>
      <c r="RJ65" s="707"/>
      <c r="RK65" s="707"/>
      <c r="RL65" s="707"/>
      <c r="RM65" s="707"/>
      <c r="RN65" s="707"/>
      <c r="RO65" s="707"/>
      <c r="RP65" s="707"/>
      <c r="RQ65" s="707"/>
      <c r="RR65" s="707"/>
      <c r="RS65" s="707"/>
      <c r="RT65" s="707"/>
      <c r="RU65" s="707"/>
      <c r="RV65" s="707"/>
      <c r="RW65" s="707"/>
      <c r="RX65" s="707"/>
      <c r="RY65" s="707"/>
      <c r="RZ65" s="707"/>
      <c r="SA65" s="707"/>
      <c r="SB65" s="707"/>
      <c r="SC65" s="707"/>
      <c r="SD65" s="707"/>
      <c r="SE65" s="707"/>
      <c r="SF65" s="707"/>
      <c r="SG65" s="707"/>
      <c r="SH65" s="707"/>
      <c r="SI65" s="707"/>
      <c r="SJ65" s="707"/>
      <c r="SK65" s="707"/>
      <c r="SL65" s="707"/>
      <c r="SM65" s="707"/>
      <c r="SN65" s="707"/>
      <c r="SO65" s="707"/>
      <c r="SP65" s="707"/>
      <c r="SQ65" s="707"/>
      <c r="SR65" s="707"/>
      <c r="SS65" s="707"/>
      <c r="ST65" s="707"/>
      <c r="SU65" s="707"/>
      <c r="SV65" s="707"/>
      <c r="SW65" s="707"/>
      <c r="SX65" s="707"/>
      <c r="SY65" s="707"/>
      <c r="SZ65" s="707"/>
      <c r="TA65" s="707"/>
      <c r="TB65" s="707"/>
      <c r="TC65" s="707"/>
      <c r="TD65" s="707"/>
      <c r="TE65" s="707"/>
      <c r="TF65" s="707"/>
      <c r="TG65" s="707"/>
      <c r="TH65" s="707"/>
      <c r="TI65" s="707"/>
      <c r="TJ65" s="707"/>
      <c r="TK65" s="707"/>
      <c r="TL65" s="707"/>
      <c r="TM65" s="707"/>
      <c r="TN65" s="707"/>
      <c r="TO65" s="707"/>
      <c r="TP65" s="707"/>
      <c r="TQ65" s="707"/>
      <c r="TR65" s="707"/>
      <c r="TS65" s="707"/>
      <c r="TT65" s="707"/>
      <c r="TU65" s="707"/>
      <c r="TV65" s="707"/>
      <c r="TW65" s="707"/>
      <c r="TX65" s="707"/>
      <c r="TY65" s="707"/>
      <c r="TZ65" s="707"/>
      <c r="UA65" s="707"/>
      <c r="UB65" s="707"/>
      <c r="UC65" s="707"/>
      <c r="UD65" s="707"/>
      <c r="UE65" s="707"/>
      <c r="UF65" s="707"/>
      <c r="UG65" s="707"/>
      <c r="UH65" s="707"/>
      <c r="UI65" s="707"/>
      <c r="UJ65" s="707"/>
      <c r="UK65" s="707"/>
      <c r="UL65" s="707"/>
      <c r="UM65" s="707"/>
      <c r="UN65" s="707"/>
      <c r="UO65" s="707"/>
      <c r="UP65" s="707"/>
      <c r="UQ65" s="707"/>
      <c r="UR65" s="707"/>
      <c r="US65" s="707"/>
      <c r="UT65" s="707"/>
      <c r="UU65" s="707"/>
      <c r="UV65" s="707"/>
      <c r="UW65" s="707"/>
      <c r="UX65" s="707"/>
      <c r="UY65" s="707"/>
      <c r="UZ65" s="707"/>
      <c r="VA65" s="707"/>
      <c r="VB65" s="707"/>
      <c r="VC65" s="707"/>
      <c r="VD65" s="707"/>
      <c r="VE65" s="707"/>
      <c r="VF65" s="707"/>
      <c r="VG65" s="707"/>
      <c r="VH65" s="707"/>
      <c r="VI65" s="707"/>
      <c r="VJ65" s="707"/>
      <c r="VK65" s="707"/>
      <c r="VL65" s="707"/>
      <c r="VM65" s="707"/>
      <c r="VN65" s="707"/>
      <c r="VO65" s="707"/>
      <c r="VP65" s="707"/>
      <c r="VQ65" s="707"/>
      <c r="VR65" s="707"/>
      <c r="VS65" s="707"/>
      <c r="VT65" s="707"/>
      <c r="VU65" s="707"/>
      <c r="VV65" s="707"/>
      <c r="VW65" s="707"/>
      <c r="VX65" s="707"/>
      <c r="VY65" s="707"/>
      <c r="VZ65" s="707"/>
      <c r="WA65" s="707"/>
      <c r="WB65" s="707"/>
      <c r="WC65" s="707"/>
      <c r="WD65" s="707"/>
      <c r="WE65" s="707"/>
      <c r="WF65" s="707"/>
      <c r="WG65" s="707"/>
      <c r="WH65" s="707"/>
      <c r="WI65" s="707"/>
      <c r="WJ65" s="707"/>
      <c r="WK65" s="707"/>
      <c r="WL65" s="707"/>
      <c r="WM65" s="707"/>
      <c r="WN65" s="707"/>
      <c r="WO65" s="707"/>
      <c r="WP65" s="707"/>
      <c r="WQ65" s="707"/>
      <c r="WR65" s="707"/>
      <c r="WS65" s="707"/>
      <c r="WT65" s="707"/>
      <c r="WU65" s="707"/>
      <c r="WV65" s="707"/>
      <c r="WW65" s="707"/>
      <c r="WX65" s="707"/>
      <c r="WY65" s="707"/>
      <c r="WZ65" s="707"/>
      <c r="XA65" s="707"/>
      <c r="XB65" s="707"/>
      <c r="XC65" s="707"/>
      <c r="XD65" s="707"/>
      <c r="XE65" s="707"/>
      <c r="XF65" s="707"/>
      <c r="XG65" s="707"/>
      <c r="XH65" s="707"/>
      <c r="XI65" s="707"/>
      <c r="XJ65" s="707"/>
      <c r="XK65" s="707"/>
      <c r="XL65" s="707"/>
      <c r="XM65" s="707"/>
      <c r="XN65" s="707"/>
      <c r="XO65" s="707"/>
      <c r="XP65" s="707"/>
      <c r="XQ65" s="707"/>
      <c r="XR65" s="707"/>
      <c r="XS65" s="707"/>
      <c r="XT65" s="707"/>
      <c r="XU65" s="707"/>
      <c r="XV65" s="707"/>
      <c r="XW65" s="707"/>
      <c r="XX65" s="707"/>
      <c r="XY65" s="707"/>
      <c r="XZ65" s="707"/>
      <c r="YA65" s="707"/>
      <c r="YB65" s="707"/>
      <c r="YC65" s="707"/>
      <c r="YD65" s="707"/>
      <c r="YE65" s="707"/>
      <c r="YF65" s="707"/>
      <c r="YG65" s="707"/>
      <c r="YH65" s="707"/>
      <c r="YI65" s="707"/>
      <c r="YJ65" s="707"/>
      <c r="YK65" s="707"/>
      <c r="YL65" s="707"/>
      <c r="YM65" s="707"/>
      <c r="YN65" s="707"/>
      <c r="YO65" s="707"/>
      <c r="YP65" s="707"/>
      <c r="YQ65" s="707"/>
      <c r="YR65" s="707"/>
      <c r="YS65" s="707"/>
      <c r="YT65" s="707"/>
      <c r="YU65" s="707"/>
      <c r="YV65" s="707"/>
      <c r="YW65" s="707"/>
      <c r="YX65" s="707"/>
      <c r="YY65" s="707"/>
      <c r="YZ65" s="707"/>
      <c r="ZA65" s="707"/>
      <c r="ZB65" s="707"/>
      <c r="ZC65" s="707"/>
      <c r="ZD65" s="707"/>
      <c r="ZE65" s="707"/>
      <c r="ZF65" s="707"/>
      <c r="ZG65" s="707"/>
      <c r="ZH65" s="707"/>
      <c r="ZI65" s="707"/>
      <c r="ZJ65" s="707"/>
      <c r="ZK65" s="707"/>
      <c r="ZL65" s="707"/>
      <c r="ZM65" s="707"/>
      <c r="ZN65" s="707"/>
      <c r="ZO65" s="707"/>
      <c r="ZP65" s="707"/>
      <c r="ZQ65" s="707"/>
      <c r="ZR65" s="707"/>
      <c r="ZS65" s="707"/>
      <c r="ZT65" s="707"/>
      <c r="ZU65" s="707"/>
      <c r="ZV65" s="707"/>
      <c r="ZW65" s="707"/>
      <c r="ZX65" s="707"/>
      <c r="ZY65" s="707"/>
      <c r="ZZ65" s="707"/>
      <c r="AAA65" s="707"/>
      <c r="AAB65" s="707"/>
      <c r="AAC65" s="707"/>
      <c r="AAD65" s="707"/>
      <c r="AAE65" s="707"/>
      <c r="AAF65" s="707"/>
      <c r="AAG65" s="707"/>
      <c r="AAH65" s="707"/>
      <c r="AAI65" s="707"/>
      <c r="AAJ65" s="707"/>
      <c r="AAK65" s="707"/>
      <c r="AAL65" s="707"/>
      <c r="AAM65" s="707"/>
      <c r="AAN65" s="707"/>
      <c r="AAO65" s="707"/>
      <c r="AAP65" s="707"/>
      <c r="AAQ65" s="707"/>
      <c r="AAR65" s="707"/>
      <c r="AAS65" s="707"/>
      <c r="AAT65" s="707"/>
      <c r="AAU65" s="707"/>
      <c r="AAV65" s="707"/>
      <c r="AAW65" s="707"/>
      <c r="AAX65" s="707"/>
      <c r="AAY65" s="707"/>
      <c r="AAZ65" s="707"/>
      <c r="ABA65" s="707"/>
      <c r="ABB65" s="707"/>
      <c r="ABC65" s="707"/>
      <c r="ABD65" s="707"/>
      <c r="ABE65" s="707"/>
      <c r="ABF65" s="707"/>
      <c r="ABG65" s="707"/>
      <c r="ABH65" s="707"/>
      <c r="ABI65" s="707"/>
      <c r="ABJ65" s="707"/>
      <c r="ABK65" s="707"/>
      <c r="ABL65" s="707"/>
      <c r="ABM65" s="707"/>
      <c r="ABN65" s="707"/>
      <c r="ABO65" s="707"/>
      <c r="ABP65" s="707"/>
      <c r="ABQ65" s="707"/>
      <c r="ABR65" s="707"/>
      <c r="ABS65" s="707"/>
      <c r="ABT65" s="707"/>
      <c r="ABU65" s="707"/>
      <c r="ABV65" s="707"/>
      <c r="ABW65" s="707"/>
      <c r="ABX65" s="707"/>
      <c r="ABY65" s="707"/>
      <c r="ABZ65" s="707"/>
      <c r="ACA65" s="707"/>
      <c r="ACB65" s="707"/>
      <c r="ACC65" s="707"/>
      <c r="ACD65" s="707"/>
      <c r="ACE65" s="707"/>
      <c r="ACF65" s="707"/>
      <c r="ACG65" s="707"/>
      <c r="ACH65" s="707"/>
      <c r="ACI65" s="707"/>
      <c r="ACJ65" s="707"/>
      <c r="ACK65" s="707"/>
      <c r="ACL65" s="707"/>
      <c r="ACM65" s="707"/>
      <c r="ACN65" s="707"/>
      <c r="ACO65" s="707"/>
      <c r="ACP65" s="707"/>
      <c r="ACQ65" s="707"/>
      <c r="ACR65" s="707"/>
      <c r="ACS65" s="707"/>
      <c r="ACT65" s="707"/>
      <c r="ACU65" s="707"/>
      <c r="ACV65" s="707"/>
      <c r="ACW65" s="707"/>
      <c r="ACX65" s="707"/>
      <c r="ACY65" s="707"/>
      <c r="ACZ65" s="707"/>
      <c r="ADA65" s="707"/>
      <c r="ADB65" s="707"/>
      <c r="ADC65" s="707"/>
      <c r="ADD65" s="707"/>
      <c r="ADE65" s="707"/>
      <c r="ADF65" s="707"/>
      <c r="ADG65" s="707"/>
      <c r="ADH65" s="707"/>
      <c r="ADI65" s="707"/>
      <c r="ADJ65" s="707"/>
      <c r="ADK65" s="707"/>
      <c r="ADL65" s="707"/>
      <c r="ADM65" s="707"/>
      <c r="ADN65" s="707"/>
      <c r="ADO65" s="707"/>
      <c r="ADP65" s="707"/>
      <c r="ADQ65" s="707"/>
      <c r="ADR65" s="707"/>
      <c r="ADS65" s="707"/>
      <c r="ADT65" s="707"/>
      <c r="ADU65" s="707"/>
      <c r="ADV65" s="707"/>
      <c r="ADW65" s="707"/>
      <c r="ADX65" s="707"/>
      <c r="ADY65" s="707"/>
      <c r="ADZ65" s="707"/>
      <c r="AEA65" s="707"/>
      <c r="AEB65" s="707"/>
      <c r="AEC65" s="707"/>
      <c r="AED65" s="707"/>
      <c r="AEE65" s="707"/>
      <c r="AEF65" s="707"/>
      <c r="AEG65" s="707"/>
      <c r="AEH65" s="707"/>
      <c r="AEI65" s="707"/>
      <c r="AEJ65" s="707"/>
      <c r="AEK65" s="707"/>
      <c r="AEL65" s="707"/>
      <c r="AEM65" s="707"/>
      <c r="AEN65" s="707"/>
      <c r="AEO65" s="707"/>
      <c r="AEP65" s="707"/>
      <c r="AEQ65" s="707"/>
      <c r="AER65" s="707"/>
      <c r="AES65" s="707"/>
      <c r="AET65" s="707"/>
      <c r="AEU65" s="707"/>
      <c r="AEV65" s="707"/>
      <c r="AEW65" s="707"/>
      <c r="AEX65" s="707"/>
      <c r="AEY65" s="707"/>
      <c r="AEZ65" s="707"/>
      <c r="AFA65" s="707"/>
      <c r="AFB65" s="707"/>
      <c r="AFC65" s="707"/>
      <c r="AFD65" s="707"/>
      <c r="AFE65" s="707"/>
      <c r="AFF65" s="707"/>
      <c r="AFG65" s="707"/>
      <c r="AFH65" s="707"/>
      <c r="AFI65" s="707"/>
      <c r="AFJ65" s="707"/>
      <c r="AFK65" s="707"/>
      <c r="AFL65" s="707"/>
      <c r="AFM65" s="707"/>
      <c r="AFN65" s="707"/>
      <c r="AFO65" s="707"/>
      <c r="AFP65" s="707"/>
      <c r="AFQ65" s="707"/>
      <c r="AFR65" s="707"/>
      <c r="AFS65" s="707"/>
      <c r="AFT65" s="707"/>
      <c r="AFU65" s="707"/>
      <c r="AFV65" s="707"/>
      <c r="AFW65" s="707"/>
      <c r="AFX65" s="707"/>
      <c r="AFY65" s="707"/>
      <c r="AFZ65" s="707"/>
      <c r="AGA65" s="707"/>
      <c r="AGB65" s="707"/>
      <c r="AGC65" s="707"/>
      <c r="AGD65" s="707"/>
      <c r="AGE65" s="707"/>
      <c r="AGF65" s="707"/>
      <c r="AGG65" s="707"/>
      <c r="AGH65" s="707"/>
      <c r="AGI65" s="707"/>
      <c r="AGJ65" s="707"/>
      <c r="AGK65" s="707"/>
      <c r="AGL65" s="707"/>
      <c r="AGM65" s="707"/>
      <c r="AGN65" s="707"/>
      <c r="AGO65" s="707"/>
      <c r="AGP65" s="707"/>
      <c r="AGQ65" s="707"/>
      <c r="AGR65" s="707"/>
      <c r="AGS65" s="707"/>
      <c r="AGT65" s="707"/>
      <c r="AGU65" s="707"/>
      <c r="AGV65" s="707"/>
      <c r="AGW65" s="707"/>
      <c r="AGX65" s="707"/>
      <c r="AGY65" s="707"/>
      <c r="AGZ65" s="707"/>
      <c r="AHA65" s="707"/>
      <c r="AHB65" s="707"/>
      <c r="AHC65" s="707"/>
      <c r="AHD65" s="707"/>
      <c r="AHE65" s="707"/>
      <c r="AHF65" s="707"/>
      <c r="AHG65" s="707"/>
      <c r="AHH65" s="707"/>
      <c r="AHI65" s="707"/>
      <c r="AHJ65" s="707"/>
      <c r="AHK65" s="707"/>
      <c r="AHL65" s="707"/>
      <c r="AHM65" s="707"/>
      <c r="AHN65" s="707"/>
      <c r="AHO65" s="707"/>
      <c r="AHP65" s="707"/>
      <c r="AHQ65" s="707"/>
      <c r="AHR65" s="707"/>
      <c r="AHS65" s="707"/>
      <c r="AHT65" s="707"/>
      <c r="AHU65" s="707"/>
      <c r="AHV65" s="707"/>
      <c r="AHW65" s="707"/>
      <c r="AHX65" s="707"/>
      <c r="AHY65" s="707"/>
      <c r="AHZ65" s="707"/>
      <c r="AIA65" s="707"/>
      <c r="AIB65" s="707"/>
      <c r="AIC65" s="707"/>
      <c r="AID65" s="707"/>
      <c r="AIE65" s="707"/>
      <c r="AIF65" s="707"/>
      <c r="AIG65" s="707"/>
      <c r="AIH65" s="707"/>
      <c r="AII65" s="707"/>
      <c r="AIJ65" s="707"/>
      <c r="AIK65" s="707"/>
      <c r="AIL65" s="707"/>
      <c r="AIM65" s="707"/>
      <c r="AIN65" s="707"/>
      <c r="AIO65" s="707"/>
      <c r="AIP65" s="707"/>
      <c r="AIQ65" s="707"/>
      <c r="AIR65" s="707"/>
      <c r="AIS65" s="707"/>
      <c r="AIT65" s="707"/>
      <c r="AIU65" s="707"/>
      <c r="AIV65" s="707"/>
      <c r="AIW65" s="707"/>
      <c r="AIX65" s="707"/>
      <c r="AIY65" s="707"/>
      <c r="AIZ65" s="707"/>
      <c r="AJA65" s="707"/>
      <c r="AJB65" s="707"/>
      <c r="AJC65" s="707"/>
      <c r="AJD65" s="707"/>
      <c r="AJE65" s="707"/>
      <c r="AJF65" s="707"/>
      <c r="AJG65" s="707"/>
      <c r="AJH65" s="707"/>
      <c r="AJI65" s="707"/>
      <c r="AJJ65" s="707"/>
      <c r="AJK65" s="707"/>
      <c r="AJL65" s="707"/>
      <c r="AJM65" s="707"/>
      <c r="AJN65" s="707"/>
      <c r="AJO65" s="707"/>
      <c r="AJP65" s="707"/>
      <c r="AJQ65" s="707"/>
      <c r="AJR65" s="707"/>
      <c r="AJS65" s="707"/>
      <c r="AJT65" s="707"/>
      <c r="AJU65" s="707"/>
      <c r="AJV65" s="707"/>
      <c r="AJW65" s="707"/>
      <c r="AJX65" s="707"/>
      <c r="AJY65" s="707"/>
      <c r="AJZ65" s="707"/>
      <c r="AKA65" s="707"/>
      <c r="AKB65" s="707"/>
      <c r="AKC65" s="707"/>
      <c r="AKD65" s="707"/>
      <c r="AKE65" s="707"/>
      <c r="AKF65" s="707"/>
      <c r="AKG65" s="707"/>
      <c r="AKH65" s="707"/>
      <c r="AKI65" s="707"/>
      <c r="AKJ65" s="707"/>
      <c r="AKK65" s="707"/>
      <c r="AKL65" s="707"/>
      <c r="AKM65" s="707"/>
      <c r="AKN65" s="707"/>
      <c r="AKO65" s="707"/>
      <c r="AKP65" s="707"/>
      <c r="AKQ65" s="707"/>
      <c r="AKR65" s="707"/>
      <c r="AKS65" s="707"/>
      <c r="AKT65" s="707"/>
      <c r="AKU65" s="707"/>
      <c r="AKV65" s="707"/>
      <c r="AKW65" s="707"/>
      <c r="AKX65" s="707"/>
      <c r="AKY65" s="707"/>
      <c r="AKZ65" s="707"/>
      <c r="ALA65" s="707"/>
      <c r="ALB65" s="707"/>
      <c r="ALC65" s="707"/>
      <c r="ALD65" s="707"/>
      <c r="ALE65" s="707"/>
      <c r="ALF65" s="707"/>
      <c r="ALG65" s="707"/>
      <c r="ALH65" s="707"/>
      <c r="ALI65" s="707"/>
      <c r="ALJ65" s="707"/>
      <c r="ALK65" s="707"/>
      <c r="ALL65" s="707"/>
      <c r="ALM65" s="707"/>
      <c r="ALN65" s="707"/>
      <c r="ALO65" s="707"/>
      <c r="ALP65" s="707"/>
      <c r="ALQ65" s="707"/>
      <c r="ALR65" s="707"/>
      <c r="ALS65" s="707"/>
      <c r="ALT65" s="707"/>
      <c r="ALU65" s="707"/>
      <c r="ALV65" s="707"/>
      <c r="ALW65" s="707"/>
      <c r="ALX65" s="707"/>
      <c r="ALY65" s="707"/>
      <c r="ALZ65" s="707"/>
      <c r="AMA65" s="707"/>
      <c r="AMB65" s="707"/>
      <c r="AMC65" s="707"/>
      <c r="AMD65" s="707"/>
      <c r="AME65" s="707"/>
      <c r="AMF65" s="707"/>
      <c r="AMG65" s="707"/>
      <c r="AMH65" s="707"/>
      <c r="AMI65" s="707"/>
      <c r="AMJ65" s="707"/>
      <c r="AMK65" s="707"/>
    </row>
    <row r="66" spans="1:1026" ht="35.25" customHeight="1" outlineLevel="1" x14ac:dyDescent="0.35">
      <c r="B66" s="22" t="str">
        <f>+'8_MP'!C268</f>
        <v>Producto 19: Centro de emprendimientos en SPS funcionando</v>
      </c>
      <c r="C66" s="750" t="str">
        <f>+'8_MP'!V268</f>
        <v># Centro</v>
      </c>
      <c r="D66" s="23">
        <v>0</v>
      </c>
      <c r="E66" s="779" t="s">
        <v>843</v>
      </c>
      <c r="F66" s="779" t="s">
        <v>843</v>
      </c>
      <c r="G66" s="779">
        <v>1</v>
      </c>
      <c r="H66" s="779" t="s">
        <v>843</v>
      </c>
      <c r="I66" s="779" t="s">
        <v>843</v>
      </c>
      <c r="J66" s="779">
        <f t="shared" si="3"/>
        <v>1</v>
      </c>
      <c r="K66" s="1627" t="s">
        <v>2008</v>
      </c>
      <c r="L66" s="1627"/>
      <c r="M66" s="1691"/>
      <c r="N66" s="1691"/>
      <c r="AML66" s="1171"/>
    </row>
    <row r="67" spans="1:1026" ht="55.5" customHeight="1" outlineLevel="1" x14ac:dyDescent="0.35">
      <c r="B67" s="22" t="str">
        <f>+'8_MP'!C273</f>
        <v>Producto 20: Iniciativas de fomento al talento digital en SPS impulsadas</v>
      </c>
      <c r="C67" s="750" t="str">
        <f>+'8_MP'!V273</f>
        <v># Actividades</v>
      </c>
      <c r="D67" s="23">
        <v>0</v>
      </c>
      <c r="E67" s="779">
        <v>1</v>
      </c>
      <c r="F67" s="779">
        <v>2</v>
      </c>
      <c r="G67" s="779">
        <v>2</v>
      </c>
      <c r="H67" s="779" t="s">
        <v>843</v>
      </c>
      <c r="I67" s="779" t="s">
        <v>843</v>
      </c>
      <c r="J67" s="779">
        <f t="shared" si="3"/>
        <v>5</v>
      </c>
      <c r="K67" s="1627" t="s">
        <v>2029</v>
      </c>
      <c r="L67" s="1627"/>
      <c r="M67" s="1691" t="s">
        <v>873</v>
      </c>
      <c r="N67" s="1691"/>
      <c r="AML67" s="1171"/>
    </row>
    <row r="68" spans="1:1026" ht="85.5" customHeight="1" outlineLevel="1" x14ac:dyDescent="0.35">
      <c r="B68" s="22" t="str">
        <f>+'8_MP'!C277</f>
        <v>Producto 21: Actividades para la formación de capacidades en la aplicación del BIM en SPS realizadas</v>
      </c>
      <c r="C68" s="750" t="str">
        <f>+'8_MP'!V277</f>
        <v># Actividades</v>
      </c>
      <c r="D68" s="23">
        <v>0</v>
      </c>
      <c r="E68" s="779">
        <v>1</v>
      </c>
      <c r="F68" s="779">
        <v>1</v>
      </c>
      <c r="G68" s="779">
        <v>1</v>
      </c>
      <c r="H68" s="779" t="s">
        <v>843</v>
      </c>
      <c r="I68" s="779" t="s">
        <v>843</v>
      </c>
      <c r="J68" s="779">
        <f t="shared" si="3"/>
        <v>3</v>
      </c>
      <c r="K68" s="1627" t="s">
        <v>2030</v>
      </c>
      <c r="L68" s="1627"/>
      <c r="M68" s="1691" t="s">
        <v>874</v>
      </c>
      <c r="N68" s="1691"/>
      <c r="AML68" s="1171"/>
    </row>
    <row r="69" spans="1:1026" ht="84" customHeight="1" outlineLevel="1" x14ac:dyDescent="0.35">
      <c r="B69" s="790" t="str">
        <f>+'8_MP'!C284</f>
        <v>Producto 22: Centro de Control de Ciudad Inteligente (C3i) operando</v>
      </c>
      <c r="C69" s="759" t="str">
        <f>+'8_MP'!V284</f>
        <v># Centro</v>
      </c>
      <c r="D69" s="794">
        <v>0</v>
      </c>
      <c r="E69" s="794" t="s">
        <v>843</v>
      </c>
      <c r="F69" s="794" t="s">
        <v>843</v>
      </c>
      <c r="G69" s="794" t="s">
        <v>843</v>
      </c>
      <c r="H69" s="794" t="s">
        <v>843</v>
      </c>
      <c r="I69" s="794">
        <v>1</v>
      </c>
      <c r="J69" s="794">
        <f t="shared" si="3"/>
        <v>1</v>
      </c>
      <c r="K69" s="1725" t="s">
        <v>2031</v>
      </c>
      <c r="L69" s="1725"/>
      <c r="M69" s="1693" t="s">
        <v>875</v>
      </c>
      <c r="N69" s="1694"/>
      <c r="AML69" s="1171"/>
    </row>
    <row r="70" spans="1:1026" s="708" customFormat="1" ht="45.75" customHeight="1" outlineLevel="1" x14ac:dyDescent="0.35">
      <c r="A70" s="707"/>
      <c r="B70" s="706" t="s">
        <v>876</v>
      </c>
      <c r="C70" s="964" t="s">
        <v>877</v>
      </c>
      <c r="D70" s="805">
        <v>0</v>
      </c>
      <c r="E70" s="779">
        <v>1</v>
      </c>
      <c r="F70" s="779" t="s">
        <v>843</v>
      </c>
      <c r="G70" s="779" t="s">
        <v>843</v>
      </c>
      <c r="H70" s="779" t="s">
        <v>843</v>
      </c>
      <c r="I70" s="779" t="s">
        <v>843</v>
      </c>
      <c r="J70" s="779">
        <f t="shared" si="3"/>
        <v>1</v>
      </c>
      <c r="K70" s="1695" t="s">
        <v>2032</v>
      </c>
      <c r="L70" s="1695"/>
      <c r="M70" s="1692" t="s">
        <v>878</v>
      </c>
      <c r="N70" s="1692"/>
      <c r="O70" s="707"/>
      <c r="P70" s="707"/>
      <c r="Q70" s="707"/>
      <c r="R70" s="707"/>
      <c r="S70" s="707"/>
      <c r="T70" s="707"/>
      <c r="U70" s="707"/>
      <c r="V70" s="707"/>
      <c r="W70" s="707"/>
      <c r="X70" s="707"/>
      <c r="Y70" s="707"/>
      <c r="Z70" s="707"/>
      <c r="AA70" s="707"/>
      <c r="AB70" s="707"/>
      <c r="AC70" s="707"/>
      <c r="AD70" s="707"/>
      <c r="AE70" s="707"/>
      <c r="AF70" s="707"/>
      <c r="AG70" s="707"/>
      <c r="AH70" s="707"/>
      <c r="AI70" s="707"/>
      <c r="AJ70" s="707"/>
      <c r="AK70" s="707"/>
      <c r="AL70" s="707"/>
      <c r="AM70" s="707"/>
      <c r="AN70" s="707"/>
      <c r="AO70" s="707"/>
      <c r="AP70" s="707"/>
      <c r="AQ70" s="707"/>
      <c r="AR70" s="707"/>
      <c r="AS70" s="707"/>
      <c r="AT70" s="707"/>
      <c r="AU70" s="707"/>
      <c r="AV70" s="707"/>
      <c r="AW70" s="707"/>
      <c r="AX70" s="707"/>
      <c r="AY70" s="707"/>
      <c r="AZ70" s="707"/>
      <c r="BA70" s="707"/>
      <c r="BB70" s="707"/>
      <c r="BC70" s="707"/>
      <c r="BD70" s="707"/>
      <c r="BE70" s="707"/>
      <c r="BF70" s="707"/>
      <c r="BG70" s="707"/>
      <c r="BH70" s="707"/>
      <c r="BI70" s="707"/>
      <c r="BJ70" s="707"/>
      <c r="BK70" s="707"/>
      <c r="BL70" s="707"/>
      <c r="BM70" s="707"/>
      <c r="BN70" s="707"/>
      <c r="BO70" s="707"/>
      <c r="BP70" s="707"/>
      <c r="BQ70" s="707"/>
      <c r="BR70" s="707"/>
      <c r="BS70" s="707"/>
      <c r="BT70" s="707"/>
      <c r="BU70" s="707"/>
      <c r="BV70" s="707"/>
      <c r="BW70" s="707"/>
      <c r="BX70" s="707"/>
      <c r="BY70" s="707"/>
      <c r="BZ70" s="707"/>
      <c r="CA70" s="707"/>
      <c r="CB70" s="707"/>
      <c r="CC70" s="707"/>
      <c r="CD70" s="707"/>
      <c r="CE70" s="707"/>
      <c r="CF70" s="707"/>
      <c r="CG70" s="707"/>
      <c r="CH70" s="707"/>
      <c r="CI70" s="707"/>
      <c r="CJ70" s="707"/>
      <c r="CK70" s="707"/>
      <c r="CL70" s="707"/>
      <c r="CM70" s="707"/>
      <c r="CN70" s="707"/>
      <c r="CO70" s="707"/>
      <c r="CP70" s="707"/>
      <c r="CQ70" s="707"/>
      <c r="CR70" s="707"/>
      <c r="CS70" s="707"/>
      <c r="CT70" s="707"/>
      <c r="CU70" s="707"/>
      <c r="CV70" s="707"/>
      <c r="CW70" s="707"/>
      <c r="CX70" s="707"/>
      <c r="CY70" s="707"/>
      <c r="CZ70" s="707"/>
      <c r="DA70" s="707"/>
      <c r="DB70" s="707"/>
      <c r="DC70" s="707"/>
      <c r="DD70" s="707"/>
      <c r="DE70" s="707"/>
      <c r="DF70" s="707"/>
      <c r="DG70" s="707"/>
      <c r="DH70" s="707"/>
      <c r="DI70" s="707"/>
      <c r="DJ70" s="707"/>
      <c r="DK70" s="707"/>
      <c r="DL70" s="707"/>
      <c r="DM70" s="707"/>
      <c r="DN70" s="707"/>
      <c r="DO70" s="707"/>
      <c r="DP70" s="707"/>
      <c r="DQ70" s="707"/>
      <c r="DR70" s="707"/>
      <c r="DS70" s="707"/>
      <c r="DT70" s="707"/>
      <c r="DU70" s="707"/>
      <c r="DV70" s="707"/>
      <c r="DW70" s="707"/>
      <c r="DX70" s="707"/>
      <c r="DY70" s="707"/>
      <c r="DZ70" s="707"/>
      <c r="EA70" s="707"/>
      <c r="EB70" s="707"/>
      <c r="EC70" s="707"/>
      <c r="ED70" s="707"/>
      <c r="EE70" s="707"/>
      <c r="EF70" s="707"/>
      <c r="EG70" s="707"/>
      <c r="EH70" s="707"/>
      <c r="EI70" s="707"/>
      <c r="EJ70" s="707"/>
      <c r="EK70" s="707"/>
      <c r="EL70" s="707"/>
      <c r="EM70" s="707"/>
      <c r="EN70" s="707"/>
      <c r="EO70" s="707"/>
      <c r="EP70" s="707"/>
      <c r="EQ70" s="707"/>
      <c r="ER70" s="707"/>
      <c r="ES70" s="707"/>
      <c r="ET70" s="707"/>
      <c r="EU70" s="707"/>
      <c r="EV70" s="707"/>
      <c r="EW70" s="707"/>
      <c r="EX70" s="707"/>
      <c r="EY70" s="707"/>
      <c r="EZ70" s="707"/>
      <c r="FA70" s="707"/>
      <c r="FB70" s="707"/>
      <c r="FC70" s="707"/>
      <c r="FD70" s="707"/>
      <c r="FE70" s="707"/>
      <c r="FF70" s="707"/>
      <c r="FG70" s="707"/>
      <c r="FH70" s="707"/>
      <c r="FI70" s="707"/>
      <c r="FJ70" s="707"/>
      <c r="FK70" s="707"/>
      <c r="FL70" s="707"/>
      <c r="FM70" s="707"/>
      <c r="FN70" s="707"/>
      <c r="FO70" s="707"/>
      <c r="FP70" s="707"/>
      <c r="FQ70" s="707"/>
      <c r="FR70" s="707"/>
      <c r="FS70" s="707"/>
      <c r="FT70" s="707"/>
      <c r="FU70" s="707"/>
      <c r="FV70" s="707"/>
      <c r="FW70" s="707"/>
      <c r="FX70" s="707"/>
      <c r="FY70" s="707"/>
      <c r="FZ70" s="707"/>
      <c r="GA70" s="707"/>
      <c r="GB70" s="707"/>
      <c r="GC70" s="707"/>
      <c r="GD70" s="707"/>
      <c r="GE70" s="707"/>
      <c r="GF70" s="707"/>
      <c r="GG70" s="707"/>
      <c r="GH70" s="707"/>
      <c r="GI70" s="707"/>
      <c r="GJ70" s="707"/>
      <c r="GK70" s="707"/>
      <c r="GL70" s="707"/>
      <c r="GM70" s="707"/>
      <c r="GN70" s="707"/>
      <c r="GO70" s="707"/>
      <c r="GP70" s="707"/>
      <c r="GQ70" s="707"/>
      <c r="GR70" s="707"/>
      <c r="GS70" s="707"/>
      <c r="GT70" s="707"/>
      <c r="GU70" s="707"/>
      <c r="GV70" s="707"/>
      <c r="GW70" s="707"/>
      <c r="GX70" s="707"/>
      <c r="GY70" s="707"/>
      <c r="GZ70" s="707"/>
      <c r="HA70" s="707"/>
      <c r="HB70" s="707"/>
      <c r="HC70" s="707"/>
      <c r="HD70" s="707"/>
      <c r="HE70" s="707"/>
      <c r="HF70" s="707"/>
      <c r="HG70" s="707"/>
      <c r="HH70" s="707"/>
      <c r="HI70" s="707"/>
      <c r="HJ70" s="707"/>
      <c r="HK70" s="707"/>
      <c r="HL70" s="707"/>
      <c r="HM70" s="707"/>
      <c r="HN70" s="707"/>
      <c r="HO70" s="707"/>
      <c r="HP70" s="707"/>
      <c r="HQ70" s="707"/>
      <c r="HR70" s="707"/>
      <c r="HS70" s="707"/>
      <c r="HT70" s="707"/>
      <c r="HU70" s="707"/>
      <c r="HV70" s="707"/>
      <c r="HW70" s="707"/>
      <c r="HX70" s="707"/>
      <c r="HY70" s="707"/>
      <c r="HZ70" s="707"/>
      <c r="IA70" s="707"/>
      <c r="IB70" s="707"/>
      <c r="IC70" s="707"/>
      <c r="ID70" s="707"/>
      <c r="IE70" s="707"/>
      <c r="IF70" s="707"/>
      <c r="IG70" s="707"/>
      <c r="IH70" s="707"/>
      <c r="II70" s="707"/>
      <c r="IJ70" s="707"/>
      <c r="IK70" s="707"/>
      <c r="IL70" s="707"/>
      <c r="IM70" s="707"/>
      <c r="IN70" s="707"/>
      <c r="IO70" s="707"/>
      <c r="IP70" s="707"/>
      <c r="IQ70" s="707"/>
      <c r="IR70" s="707"/>
      <c r="IS70" s="707"/>
      <c r="IT70" s="707"/>
      <c r="IU70" s="707"/>
      <c r="IV70" s="707"/>
      <c r="IW70" s="707"/>
      <c r="IX70" s="707"/>
      <c r="IY70" s="707"/>
      <c r="IZ70" s="707"/>
      <c r="JA70" s="707"/>
      <c r="JB70" s="707"/>
      <c r="JC70" s="707"/>
      <c r="JD70" s="707"/>
      <c r="JE70" s="707"/>
      <c r="JF70" s="707"/>
      <c r="JG70" s="707"/>
      <c r="JH70" s="707"/>
      <c r="JI70" s="707"/>
      <c r="JJ70" s="707"/>
      <c r="JK70" s="707"/>
      <c r="JL70" s="707"/>
      <c r="JM70" s="707"/>
      <c r="JN70" s="707"/>
      <c r="JO70" s="707"/>
      <c r="JP70" s="707"/>
      <c r="JQ70" s="707"/>
      <c r="JR70" s="707"/>
      <c r="JS70" s="707"/>
      <c r="JT70" s="707"/>
      <c r="JU70" s="707"/>
      <c r="JV70" s="707"/>
      <c r="JW70" s="707"/>
      <c r="JX70" s="707"/>
      <c r="JY70" s="707"/>
      <c r="JZ70" s="707"/>
      <c r="KA70" s="707"/>
      <c r="KB70" s="707"/>
      <c r="KC70" s="707"/>
      <c r="KD70" s="707"/>
      <c r="KE70" s="707"/>
      <c r="KF70" s="707"/>
      <c r="KG70" s="707"/>
      <c r="KH70" s="707"/>
      <c r="KI70" s="707"/>
      <c r="KJ70" s="707"/>
      <c r="KK70" s="707"/>
      <c r="KL70" s="707"/>
      <c r="KM70" s="707"/>
      <c r="KN70" s="707"/>
      <c r="KO70" s="707"/>
      <c r="KP70" s="707"/>
      <c r="KQ70" s="707"/>
      <c r="KR70" s="707"/>
      <c r="KS70" s="707"/>
      <c r="KT70" s="707"/>
      <c r="KU70" s="707"/>
      <c r="KV70" s="707"/>
      <c r="KW70" s="707"/>
      <c r="KX70" s="707"/>
      <c r="KY70" s="707"/>
      <c r="KZ70" s="707"/>
      <c r="LA70" s="707"/>
      <c r="LB70" s="707"/>
      <c r="LC70" s="707"/>
      <c r="LD70" s="707"/>
      <c r="LE70" s="707"/>
      <c r="LF70" s="707"/>
      <c r="LG70" s="707"/>
      <c r="LH70" s="707"/>
      <c r="LI70" s="707"/>
      <c r="LJ70" s="707"/>
      <c r="LK70" s="707"/>
      <c r="LL70" s="707"/>
      <c r="LM70" s="707"/>
      <c r="LN70" s="707"/>
      <c r="LO70" s="707"/>
      <c r="LP70" s="707"/>
      <c r="LQ70" s="707"/>
      <c r="LR70" s="707"/>
      <c r="LS70" s="707"/>
      <c r="LT70" s="707"/>
      <c r="LU70" s="707"/>
      <c r="LV70" s="707"/>
      <c r="LW70" s="707"/>
      <c r="LX70" s="707"/>
      <c r="LY70" s="707"/>
      <c r="LZ70" s="707"/>
      <c r="MA70" s="707"/>
      <c r="MB70" s="707"/>
      <c r="MC70" s="707"/>
      <c r="MD70" s="707"/>
      <c r="ME70" s="707"/>
      <c r="MF70" s="707"/>
      <c r="MG70" s="707"/>
      <c r="MH70" s="707"/>
      <c r="MI70" s="707"/>
      <c r="MJ70" s="707"/>
      <c r="MK70" s="707"/>
      <c r="ML70" s="707"/>
      <c r="MM70" s="707"/>
      <c r="MN70" s="707"/>
      <c r="MO70" s="707"/>
      <c r="MP70" s="707"/>
      <c r="MQ70" s="707"/>
      <c r="MR70" s="707"/>
      <c r="MS70" s="707"/>
      <c r="MT70" s="707"/>
      <c r="MU70" s="707"/>
      <c r="MV70" s="707"/>
      <c r="MW70" s="707"/>
      <c r="MX70" s="707"/>
      <c r="MY70" s="707"/>
      <c r="MZ70" s="707"/>
      <c r="NA70" s="707"/>
      <c r="NB70" s="707"/>
      <c r="NC70" s="707"/>
      <c r="ND70" s="707"/>
      <c r="NE70" s="707"/>
      <c r="NF70" s="707"/>
      <c r="NG70" s="707"/>
      <c r="NH70" s="707"/>
      <c r="NI70" s="707"/>
      <c r="NJ70" s="707"/>
      <c r="NK70" s="707"/>
      <c r="NL70" s="707"/>
      <c r="NM70" s="707"/>
      <c r="NN70" s="707"/>
      <c r="NO70" s="707"/>
      <c r="NP70" s="707"/>
      <c r="NQ70" s="707"/>
      <c r="NR70" s="707"/>
      <c r="NS70" s="707"/>
      <c r="NT70" s="707"/>
      <c r="NU70" s="707"/>
      <c r="NV70" s="707"/>
      <c r="NW70" s="707"/>
      <c r="NX70" s="707"/>
      <c r="NY70" s="707"/>
      <c r="NZ70" s="707"/>
      <c r="OA70" s="707"/>
      <c r="OB70" s="707"/>
      <c r="OC70" s="707"/>
      <c r="OD70" s="707"/>
      <c r="OE70" s="707"/>
      <c r="OF70" s="707"/>
      <c r="OG70" s="707"/>
      <c r="OH70" s="707"/>
      <c r="OI70" s="707"/>
      <c r="OJ70" s="707"/>
      <c r="OK70" s="707"/>
      <c r="OL70" s="707"/>
      <c r="OM70" s="707"/>
      <c r="ON70" s="707"/>
      <c r="OO70" s="707"/>
      <c r="OP70" s="707"/>
      <c r="OQ70" s="707"/>
      <c r="OR70" s="707"/>
      <c r="OS70" s="707"/>
      <c r="OT70" s="707"/>
      <c r="OU70" s="707"/>
      <c r="OV70" s="707"/>
      <c r="OW70" s="707"/>
      <c r="OX70" s="707"/>
      <c r="OY70" s="707"/>
      <c r="OZ70" s="707"/>
      <c r="PA70" s="707"/>
      <c r="PB70" s="707"/>
      <c r="PC70" s="707"/>
      <c r="PD70" s="707"/>
      <c r="PE70" s="707"/>
      <c r="PF70" s="707"/>
      <c r="PG70" s="707"/>
      <c r="PH70" s="707"/>
      <c r="PI70" s="707"/>
      <c r="PJ70" s="707"/>
      <c r="PK70" s="707"/>
      <c r="PL70" s="707"/>
      <c r="PM70" s="707"/>
      <c r="PN70" s="707"/>
      <c r="PO70" s="707"/>
      <c r="PP70" s="707"/>
      <c r="PQ70" s="707"/>
      <c r="PR70" s="707"/>
      <c r="PS70" s="707"/>
      <c r="PT70" s="707"/>
      <c r="PU70" s="707"/>
      <c r="PV70" s="707"/>
      <c r="PW70" s="707"/>
      <c r="PX70" s="707"/>
      <c r="PY70" s="707"/>
      <c r="PZ70" s="707"/>
      <c r="QA70" s="707"/>
      <c r="QB70" s="707"/>
      <c r="QC70" s="707"/>
      <c r="QD70" s="707"/>
      <c r="QE70" s="707"/>
      <c r="QF70" s="707"/>
      <c r="QG70" s="707"/>
      <c r="QH70" s="707"/>
      <c r="QI70" s="707"/>
      <c r="QJ70" s="707"/>
      <c r="QK70" s="707"/>
      <c r="QL70" s="707"/>
      <c r="QM70" s="707"/>
      <c r="QN70" s="707"/>
      <c r="QO70" s="707"/>
      <c r="QP70" s="707"/>
      <c r="QQ70" s="707"/>
      <c r="QR70" s="707"/>
      <c r="QS70" s="707"/>
      <c r="QT70" s="707"/>
      <c r="QU70" s="707"/>
      <c r="QV70" s="707"/>
      <c r="QW70" s="707"/>
      <c r="QX70" s="707"/>
      <c r="QY70" s="707"/>
      <c r="QZ70" s="707"/>
      <c r="RA70" s="707"/>
      <c r="RB70" s="707"/>
      <c r="RC70" s="707"/>
      <c r="RD70" s="707"/>
      <c r="RE70" s="707"/>
      <c r="RF70" s="707"/>
      <c r="RG70" s="707"/>
      <c r="RH70" s="707"/>
      <c r="RI70" s="707"/>
      <c r="RJ70" s="707"/>
      <c r="RK70" s="707"/>
      <c r="RL70" s="707"/>
      <c r="RM70" s="707"/>
      <c r="RN70" s="707"/>
      <c r="RO70" s="707"/>
      <c r="RP70" s="707"/>
      <c r="RQ70" s="707"/>
      <c r="RR70" s="707"/>
      <c r="RS70" s="707"/>
      <c r="RT70" s="707"/>
      <c r="RU70" s="707"/>
      <c r="RV70" s="707"/>
      <c r="RW70" s="707"/>
      <c r="RX70" s="707"/>
      <c r="RY70" s="707"/>
      <c r="RZ70" s="707"/>
      <c r="SA70" s="707"/>
      <c r="SB70" s="707"/>
      <c r="SC70" s="707"/>
      <c r="SD70" s="707"/>
      <c r="SE70" s="707"/>
      <c r="SF70" s="707"/>
      <c r="SG70" s="707"/>
      <c r="SH70" s="707"/>
      <c r="SI70" s="707"/>
      <c r="SJ70" s="707"/>
      <c r="SK70" s="707"/>
      <c r="SL70" s="707"/>
      <c r="SM70" s="707"/>
      <c r="SN70" s="707"/>
      <c r="SO70" s="707"/>
      <c r="SP70" s="707"/>
      <c r="SQ70" s="707"/>
      <c r="SR70" s="707"/>
      <c r="SS70" s="707"/>
      <c r="ST70" s="707"/>
      <c r="SU70" s="707"/>
      <c r="SV70" s="707"/>
      <c r="SW70" s="707"/>
      <c r="SX70" s="707"/>
      <c r="SY70" s="707"/>
      <c r="SZ70" s="707"/>
      <c r="TA70" s="707"/>
      <c r="TB70" s="707"/>
      <c r="TC70" s="707"/>
      <c r="TD70" s="707"/>
      <c r="TE70" s="707"/>
      <c r="TF70" s="707"/>
      <c r="TG70" s="707"/>
      <c r="TH70" s="707"/>
      <c r="TI70" s="707"/>
      <c r="TJ70" s="707"/>
      <c r="TK70" s="707"/>
      <c r="TL70" s="707"/>
      <c r="TM70" s="707"/>
      <c r="TN70" s="707"/>
      <c r="TO70" s="707"/>
      <c r="TP70" s="707"/>
      <c r="TQ70" s="707"/>
      <c r="TR70" s="707"/>
      <c r="TS70" s="707"/>
      <c r="TT70" s="707"/>
      <c r="TU70" s="707"/>
      <c r="TV70" s="707"/>
      <c r="TW70" s="707"/>
      <c r="TX70" s="707"/>
      <c r="TY70" s="707"/>
      <c r="TZ70" s="707"/>
      <c r="UA70" s="707"/>
      <c r="UB70" s="707"/>
      <c r="UC70" s="707"/>
      <c r="UD70" s="707"/>
      <c r="UE70" s="707"/>
      <c r="UF70" s="707"/>
      <c r="UG70" s="707"/>
      <c r="UH70" s="707"/>
      <c r="UI70" s="707"/>
      <c r="UJ70" s="707"/>
      <c r="UK70" s="707"/>
      <c r="UL70" s="707"/>
      <c r="UM70" s="707"/>
      <c r="UN70" s="707"/>
      <c r="UO70" s="707"/>
      <c r="UP70" s="707"/>
      <c r="UQ70" s="707"/>
      <c r="UR70" s="707"/>
      <c r="US70" s="707"/>
      <c r="UT70" s="707"/>
      <c r="UU70" s="707"/>
      <c r="UV70" s="707"/>
      <c r="UW70" s="707"/>
      <c r="UX70" s="707"/>
      <c r="UY70" s="707"/>
      <c r="UZ70" s="707"/>
      <c r="VA70" s="707"/>
      <c r="VB70" s="707"/>
      <c r="VC70" s="707"/>
      <c r="VD70" s="707"/>
      <c r="VE70" s="707"/>
      <c r="VF70" s="707"/>
      <c r="VG70" s="707"/>
      <c r="VH70" s="707"/>
      <c r="VI70" s="707"/>
      <c r="VJ70" s="707"/>
      <c r="VK70" s="707"/>
      <c r="VL70" s="707"/>
      <c r="VM70" s="707"/>
      <c r="VN70" s="707"/>
      <c r="VO70" s="707"/>
      <c r="VP70" s="707"/>
      <c r="VQ70" s="707"/>
      <c r="VR70" s="707"/>
      <c r="VS70" s="707"/>
      <c r="VT70" s="707"/>
      <c r="VU70" s="707"/>
      <c r="VV70" s="707"/>
      <c r="VW70" s="707"/>
      <c r="VX70" s="707"/>
      <c r="VY70" s="707"/>
      <c r="VZ70" s="707"/>
      <c r="WA70" s="707"/>
      <c r="WB70" s="707"/>
      <c r="WC70" s="707"/>
      <c r="WD70" s="707"/>
      <c r="WE70" s="707"/>
      <c r="WF70" s="707"/>
      <c r="WG70" s="707"/>
      <c r="WH70" s="707"/>
      <c r="WI70" s="707"/>
      <c r="WJ70" s="707"/>
      <c r="WK70" s="707"/>
      <c r="WL70" s="707"/>
      <c r="WM70" s="707"/>
      <c r="WN70" s="707"/>
      <c r="WO70" s="707"/>
      <c r="WP70" s="707"/>
      <c r="WQ70" s="707"/>
      <c r="WR70" s="707"/>
      <c r="WS70" s="707"/>
      <c r="WT70" s="707"/>
      <c r="WU70" s="707"/>
      <c r="WV70" s="707"/>
      <c r="WW70" s="707"/>
      <c r="WX70" s="707"/>
      <c r="WY70" s="707"/>
      <c r="WZ70" s="707"/>
      <c r="XA70" s="707"/>
      <c r="XB70" s="707"/>
      <c r="XC70" s="707"/>
      <c r="XD70" s="707"/>
      <c r="XE70" s="707"/>
      <c r="XF70" s="707"/>
      <c r="XG70" s="707"/>
      <c r="XH70" s="707"/>
      <c r="XI70" s="707"/>
      <c r="XJ70" s="707"/>
      <c r="XK70" s="707"/>
      <c r="XL70" s="707"/>
      <c r="XM70" s="707"/>
      <c r="XN70" s="707"/>
      <c r="XO70" s="707"/>
      <c r="XP70" s="707"/>
      <c r="XQ70" s="707"/>
      <c r="XR70" s="707"/>
      <c r="XS70" s="707"/>
      <c r="XT70" s="707"/>
      <c r="XU70" s="707"/>
      <c r="XV70" s="707"/>
      <c r="XW70" s="707"/>
      <c r="XX70" s="707"/>
      <c r="XY70" s="707"/>
      <c r="XZ70" s="707"/>
      <c r="YA70" s="707"/>
      <c r="YB70" s="707"/>
      <c r="YC70" s="707"/>
      <c r="YD70" s="707"/>
      <c r="YE70" s="707"/>
      <c r="YF70" s="707"/>
      <c r="YG70" s="707"/>
      <c r="YH70" s="707"/>
      <c r="YI70" s="707"/>
      <c r="YJ70" s="707"/>
      <c r="YK70" s="707"/>
      <c r="YL70" s="707"/>
      <c r="YM70" s="707"/>
      <c r="YN70" s="707"/>
      <c r="YO70" s="707"/>
      <c r="YP70" s="707"/>
      <c r="YQ70" s="707"/>
      <c r="YR70" s="707"/>
      <c r="YS70" s="707"/>
      <c r="YT70" s="707"/>
      <c r="YU70" s="707"/>
      <c r="YV70" s="707"/>
      <c r="YW70" s="707"/>
      <c r="YX70" s="707"/>
      <c r="YY70" s="707"/>
      <c r="YZ70" s="707"/>
      <c r="ZA70" s="707"/>
      <c r="ZB70" s="707"/>
      <c r="ZC70" s="707"/>
      <c r="ZD70" s="707"/>
      <c r="ZE70" s="707"/>
      <c r="ZF70" s="707"/>
      <c r="ZG70" s="707"/>
      <c r="ZH70" s="707"/>
      <c r="ZI70" s="707"/>
      <c r="ZJ70" s="707"/>
      <c r="ZK70" s="707"/>
      <c r="ZL70" s="707"/>
      <c r="ZM70" s="707"/>
      <c r="ZN70" s="707"/>
      <c r="ZO70" s="707"/>
      <c r="ZP70" s="707"/>
      <c r="ZQ70" s="707"/>
      <c r="ZR70" s="707"/>
      <c r="ZS70" s="707"/>
      <c r="ZT70" s="707"/>
      <c r="ZU70" s="707"/>
      <c r="ZV70" s="707"/>
      <c r="ZW70" s="707"/>
      <c r="ZX70" s="707"/>
      <c r="ZY70" s="707"/>
      <c r="ZZ70" s="707"/>
      <c r="AAA70" s="707"/>
      <c r="AAB70" s="707"/>
      <c r="AAC70" s="707"/>
      <c r="AAD70" s="707"/>
      <c r="AAE70" s="707"/>
      <c r="AAF70" s="707"/>
      <c r="AAG70" s="707"/>
      <c r="AAH70" s="707"/>
      <c r="AAI70" s="707"/>
      <c r="AAJ70" s="707"/>
      <c r="AAK70" s="707"/>
      <c r="AAL70" s="707"/>
      <c r="AAM70" s="707"/>
      <c r="AAN70" s="707"/>
      <c r="AAO70" s="707"/>
      <c r="AAP70" s="707"/>
      <c r="AAQ70" s="707"/>
      <c r="AAR70" s="707"/>
      <c r="AAS70" s="707"/>
      <c r="AAT70" s="707"/>
      <c r="AAU70" s="707"/>
      <c r="AAV70" s="707"/>
      <c r="AAW70" s="707"/>
      <c r="AAX70" s="707"/>
      <c r="AAY70" s="707"/>
      <c r="AAZ70" s="707"/>
      <c r="ABA70" s="707"/>
      <c r="ABB70" s="707"/>
      <c r="ABC70" s="707"/>
      <c r="ABD70" s="707"/>
      <c r="ABE70" s="707"/>
      <c r="ABF70" s="707"/>
      <c r="ABG70" s="707"/>
      <c r="ABH70" s="707"/>
      <c r="ABI70" s="707"/>
      <c r="ABJ70" s="707"/>
      <c r="ABK70" s="707"/>
      <c r="ABL70" s="707"/>
      <c r="ABM70" s="707"/>
      <c r="ABN70" s="707"/>
      <c r="ABO70" s="707"/>
      <c r="ABP70" s="707"/>
      <c r="ABQ70" s="707"/>
      <c r="ABR70" s="707"/>
      <c r="ABS70" s="707"/>
      <c r="ABT70" s="707"/>
      <c r="ABU70" s="707"/>
      <c r="ABV70" s="707"/>
      <c r="ABW70" s="707"/>
      <c r="ABX70" s="707"/>
      <c r="ABY70" s="707"/>
      <c r="ABZ70" s="707"/>
      <c r="ACA70" s="707"/>
      <c r="ACB70" s="707"/>
      <c r="ACC70" s="707"/>
      <c r="ACD70" s="707"/>
      <c r="ACE70" s="707"/>
      <c r="ACF70" s="707"/>
      <c r="ACG70" s="707"/>
      <c r="ACH70" s="707"/>
      <c r="ACI70" s="707"/>
      <c r="ACJ70" s="707"/>
      <c r="ACK70" s="707"/>
      <c r="ACL70" s="707"/>
      <c r="ACM70" s="707"/>
      <c r="ACN70" s="707"/>
      <c r="ACO70" s="707"/>
      <c r="ACP70" s="707"/>
      <c r="ACQ70" s="707"/>
      <c r="ACR70" s="707"/>
      <c r="ACS70" s="707"/>
      <c r="ACT70" s="707"/>
      <c r="ACU70" s="707"/>
      <c r="ACV70" s="707"/>
      <c r="ACW70" s="707"/>
      <c r="ACX70" s="707"/>
      <c r="ACY70" s="707"/>
      <c r="ACZ70" s="707"/>
      <c r="ADA70" s="707"/>
      <c r="ADB70" s="707"/>
      <c r="ADC70" s="707"/>
      <c r="ADD70" s="707"/>
      <c r="ADE70" s="707"/>
      <c r="ADF70" s="707"/>
      <c r="ADG70" s="707"/>
      <c r="ADH70" s="707"/>
      <c r="ADI70" s="707"/>
      <c r="ADJ70" s="707"/>
      <c r="ADK70" s="707"/>
      <c r="ADL70" s="707"/>
      <c r="ADM70" s="707"/>
      <c r="ADN70" s="707"/>
      <c r="ADO70" s="707"/>
      <c r="ADP70" s="707"/>
      <c r="ADQ70" s="707"/>
      <c r="ADR70" s="707"/>
      <c r="ADS70" s="707"/>
      <c r="ADT70" s="707"/>
      <c r="ADU70" s="707"/>
      <c r="ADV70" s="707"/>
      <c r="ADW70" s="707"/>
      <c r="ADX70" s="707"/>
      <c r="ADY70" s="707"/>
      <c r="ADZ70" s="707"/>
      <c r="AEA70" s="707"/>
      <c r="AEB70" s="707"/>
      <c r="AEC70" s="707"/>
      <c r="AED70" s="707"/>
      <c r="AEE70" s="707"/>
      <c r="AEF70" s="707"/>
      <c r="AEG70" s="707"/>
      <c r="AEH70" s="707"/>
      <c r="AEI70" s="707"/>
      <c r="AEJ70" s="707"/>
      <c r="AEK70" s="707"/>
      <c r="AEL70" s="707"/>
      <c r="AEM70" s="707"/>
      <c r="AEN70" s="707"/>
      <c r="AEO70" s="707"/>
      <c r="AEP70" s="707"/>
      <c r="AEQ70" s="707"/>
      <c r="AER70" s="707"/>
      <c r="AES70" s="707"/>
      <c r="AET70" s="707"/>
      <c r="AEU70" s="707"/>
      <c r="AEV70" s="707"/>
      <c r="AEW70" s="707"/>
      <c r="AEX70" s="707"/>
      <c r="AEY70" s="707"/>
      <c r="AEZ70" s="707"/>
      <c r="AFA70" s="707"/>
      <c r="AFB70" s="707"/>
      <c r="AFC70" s="707"/>
      <c r="AFD70" s="707"/>
      <c r="AFE70" s="707"/>
      <c r="AFF70" s="707"/>
      <c r="AFG70" s="707"/>
      <c r="AFH70" s="707"/>
      <c r="AFI70" s="707"/>
      <c r="AFJ70" s="707"/>
      <c r="AFK70" s="707"/>
      <c r="AFL70" s="707"/>
      <c r="AFM70" s="707"/>
      <c r="AFN70" s="707"/>
      <c r="AFO70" s="707"/>
      <c r="AFP70" s="707"/>
      <c r="AFQ70" s="707"/>
      <c r="AFR70" s="707"/>
      <c r="AFS70" s="707"/>
      <c r="AFT70" s="707"/>
      <c r="AFU70" s="707"/>
      <c r="AFV70" s="707"/>
      <c r="AFW70" s="707"/>
      <c r="AFX70" s="707"/>
      <c r="AFY70" s="707"/>
      <c r="AFZ70" s="707"/>
      <c r="AGA70" s="707"/>
      <c r="AGB70" s="707"/>
      <c r="AGC70" s="707"/>
      <c r="AGD70" s="707"/>
      <c r="AGE70" s="707"/>
      <c r="AGF70" s="707"/>
      <c r="AGG70" s="707"/>
      <c r="AGH70" s="707"/>
      <c r="AGI70" s="707"/>
      <c r="AGJ70" s="707"/>
      <c r="AGK70" s="707"/>
      <c r="AGL70" s="707"/>
      <c r="AGM70" s="707"/>
      <c r="AGN70" s="707"/>
      <c r="AGO70" s="707"/>
      <c r="AGP70" s="707"/>
      <c r="AGQ70" s="707"/>
      <c r="AGR70" s="707"/>
      <c r="AGS70" s="707"/>
      <c r="AGT70" s="707"/>
      <c r="AGU70" s="707"/>
      <c r="AGV70" s="707"/>
      <c r="AGW70" s="707"/>
      <c r="AGX70" s="707"/>
      <c r="AGY70" s="707"/>
      <c r="AGZ70" s="707"/>
      <c r="AHA70" s="707"/>
      <c r="AHB70" s="707"/>
      <c r="AHC70" s="707"/>
      <c r="AHD70" s="707"/>
      <c r="AHE70" s="707"/>
      <c r="AHF70" s="707"/>
      <c r="AHG70" s="707"/>
      <c r="AHH70" s="707"/>
      <c r="AHI70" s="707"/>
      <c r="AHJ70" s="707"/>
      <c r="AHK70" s="707"/>
      <c r="AHL70" s="707"/>
      <c r="AHM70" s="707"/>
      <c r="AHN70" s="707"/>
      <c r="AHO70" s="707"/>
      <c r="AHP70" s="707"/>
      <c r="AHQ70" s="707"/>
      <c r="AHR70" s="707"/>
      <c r="AHS70" s="707"/>
      <c r="AHT70" s="707"/>
      <c r="AHU70" s="707"/>
      <c r="AHV70" s="707"/>
      <c r="AHW70" s="707"/>
      <c r="AHX70" s="707"/>
      <c r="AHY70" s="707"/>
      <c r="AHZ70" s="707"/>
      <c r="AIA70" s="707"/>
      <c r="AIB70" s="707"/>
      <c r="AIC70" s="707"/>
      <c r="AID70" s="707"/>
      <c r="AIE70" s="707"/>
      <c r="AIF70" s="707"/>
      <c r="AIG70" s="707"/>
      <c r="AIH70" s="707"/>
      <c r="AII70" s="707"/>
      <c r="AIJ70" s="707"/>
      <c r="AIK70" s="707"/>
      <c r="AIL70" s="707"/>
      <c r="AIM70" s="707"/>
      <c r="AIN70" s="707"/>
      <c r="AIO70" s="707"/>
      <c r="AIP70" s="707"/>
      <c r="AIQ70" s="707"/>
      <c r="AIR70" s="707"/>
      <c r="AIS70" s="707"/>
      <c r="AIT70" s="707"/>
      <c r="AIU70" s="707"/>
      <c r="AIV70" s="707"/>
      <c r="AIW70" s="707"/>
      <c r="AIX70" s="707"/>
      <c r="AIY70" s="707"/>
      <c r="AIZ70" s="707"/>
      <c r="AJA70" s="707"/>
      <c r="AJB70" s="707"/>
      <c r="AJC70" s="707"/>
      <c r="AJD70" s="707"/>
      <c r="AJE70" s="707"/>
      <c r="AJF70" s="707"/>
      <c r="AJG70" s="707"/>
      <c r="AJH70" s="707"/>
      <c r="AJI70" s="707"/>
      <c r="AJJ70" s="707"/>
      <c r="AJK70" s="707"/>
      <c r="AJL70" s="707"/>
      <c r="AJM70" s="707"/>
      <c r="AJN70" s="707"/>
      <c r="AJO70" s="707"/>
      <c r="AJP70" s="707"/>
      <c r="AJQ70" s="707"/>
      <c r="AJR70" s="707"/>
      <c r="AJS70" s="707"/>
      <c r="AJT70" s="707"/>
      <c r="AJU70" s="707"/>
      <c r="AJV70" s="707"/>
      <c r="AJW70" s="707"/>
      <c r="AJX70" s="707"/>
      <c r="AJY70" s="707"/>
      <c r="AJZ70" s="707"/>
      <c r="AKA70" s="707"/>
      <c r="AKB70" s="707"/>
      <c r="AKC70" s="707"/>
      <c r="AKD70" s="707"/>
      <c r="AKE70" s="707"/>
      <c r="AKF70" s="707"/>
      <c r="AKG70" s="707"/>
      <c r="AKH70" s="707"/>
      <c r="AKI70" s="707"/>
      <c r="AKJ70" s="707"/>
      <c r="AKK70" s="707"/>
      <c r="AKL70" s="707"/>
      <c r="AKM70" s="707"/>
      <c r="AKN70" s="707"/>
      <c r="AKO70" s="707"/>
      <c r="AKP70" s="707"/>
      <c r="AKQ70" s="707"/>
      <c r="AKR70" s="707"/>
      <c r="AKS70" s="707"/>
      <c r="AKT70" s="707"/>
      <c r="AKU70" s="707"/>
      <c r="AKV70" s="707"/>
      <c r="AKW70" s="707"/>
      <c r="AKX70" s="707"/>
      <c r="AKY70" s="707"/>
      <c r="AKZ70" s="707"/>
      <c r="ALA70" s="707"/>
      <c r="ALB70" s="707"/>
      <c r="ALC70" s="707"/>
      <c r="ALD70" s="707"/>
      <c r="ALE70" s="707"/>
      <c r="ALF70" s="707"/>
      <c r="ALG70" s="707"/>
      <c r="ALH70" s="707"/>
      <c r="ALI70" s="707"/>
      <c r="ALJ70" s="707"/>
      <c r="ALK70" s="707"/>
      <c r="ALL70" s="707"/>
      <c r="ALM70" s="707"/>
      <c r="ALN70" s="707"/>
      <c r="ALO70" s="707"/>
      <c r="ALP70" s="707"/>
      <c r="ALQ70" s="707"/>
      <c r="ALR70" s="707"/>
      <c r="ALS70" s="707"/>
      <c r="ALT70" s="707"/>
      <c r="ALU70" s="707"/>
      <c r="ALV70" s="707"/>
      <c r="ALW70" s="707"/>
      <c r="ALX70" s="707"/>
      <c r="ALY70" s="707"/>
      <c r="ALZ70" s="707"/>
      <c r="AMA70" s="707"/>
      <c r="AMB70" s="707"/>
      <c r="AMC70" s="707"/>
      <c r="AMD70" s="707"/>
      <c r="AME70" s="707"/>
      <c r="AMF70" s="707"/>
      <c r="AMG70" s="707"/>
      <c r="AMH70" s="707"/>
      <c r="AMI70" s="707"/>
      <c r="AMJ70" s="707"/>
      <c r="AMK70" s="707"/>
    </row>
    <row r="71" spans="1:1026" ht="32.25" customHeight="1" x14ac:dyDescent="0.35">
      <c r="B71" s="706" t="s">
        <v>879</v>
      </c>
      <c r="C71" s="964" t="s">
        <v>877</v>
      </c>
      <c r="D71" s="805">
        <v>0</v>
      </c>
      <c r="E71" s="779" t="s">
        <v>843</v>
      </c>
      <c r="F71" s="779">
        <v>1</v>
      </c>
      <c r="G71" s="779" t="s">
        <v>843</v>
      </c>
      <c r="H71" s="779" t="s">
        <v>843</v>
      </c>
      <c r="I71" s="779" t="s">
        <v>843</v>
      </c>
      <c r="J71" s="779">
        <f t="shared" si="3"/>
        <v>1</v>
      </c>
      <c r="K71" s="1695" t="s">
        <v>2020</v>
      </c>
      <c r="L71" s="1695"/>
      <c r="M71" s="1683"/>
      <c r="N71" s="1683"/>
    </row>
  </sheetData>
  <mergeCells count="109">
    <mergeCell ref="M31:N31"/>
    <mergeCell ref="K43:L43"/>
    <mergeCell ref="K42:L42"/>
    <mergeCell ref="K41:L41"/>
    <mergeCell ref="K53:L53"/>
    <mergeCell ref="K31:L31"/>
    <mergeCell ref="K32:L32"/>
    <mergeCell ref="K48:L48"/>
    <mergeCell ref="K47:L47"/>
    <mergeCell ref="K46:L46"/>
    <mergeCell ref="K45:L45"/>
    <mergeCell ref="K44:L44"/>
    <mergeCell ref="M51:N51"/>
    <mergeCell ref="K34:L34"/>
    <mergeCell ref="K35:L35"/>
    <mergeCell ref="K36:L36"/>
    <mergeCell ref="K25:L25"/>
    <mergeCell ref="K26:L26"/>
    <mergeCell ref="K28:L28"/>
    <mergeCell ref="K71:L71"/>
    <mergeCell ref="K70:L70"/>
    <mergeCell ref="K69:L69"/>
    <mergeCell ref="K68:L68"/>
    <mergeCell ref="K67:L67"/>
    <mergeCell ref="K66:L66"/>
    <mergeCell ref="K65:L65"/>
    <mergeCell ref="K64:L64"/>
    <mergeCell ref="K63:L63"/>
    <mergeCell ref="K58:L58"/>
    <mergeCell ref="K57:L57"/>
    <mergeCell ref="K56:L56"/>
    <mergeCell ref="K51:L51"/>
    <mergeCell ref="K49:L49"/>
    <mergeCell ref="K37:L37"/>
    <mergeCell ref="K38:L38"/>
    <mergeCell ref="K39:L39"/>
    <mergeCell ref="K40:L40"/>
    <mergeCell ref="K27:L27"/>
    <mergeCell ref="M11:N11"/>
    <mergeCell ref="K22:L22"/>
    <mergeCell ref="K24:L24"/>
    <mergeCell ref="B2:N2"/>
    <mergeCell ref="M22:N22"/>
    <mergeCell ref="B21:N21"/>
    <mergeCell ref="B23:N23"/>
    <mergeCell ref="B5:C5"/>
    <mergeCell ref="B10:N10"/>
    <mergeCell ref="B6:N6"/>
    <mergeCell ref="D5:N5"/>
    <mergeCell ref="B3:C3"/>
    <mergeCell ref="B4:C4"/>
    <mergeCell ref="D3:N3"/>
    <mergeCell ref="D4:N4"/>
    <mergeCell ref="M7:N7"/>
    <mergeCell ref="M9:N9"/>
    <mergeCell ref="M15:N15"/>
    <mergeCell ref="M13:N13"/>
    <mergeCell ref="M24:N24"/>
    <mergeCell ref="M16:N16"/>
    <mergeCell ref="M17:N17"/>
    <mergeCell ref="M19:N19"/>
    <mergeCell ref="M25:N25"/>
    <mergeCell ref="M63:N63"/>
    <mergeCell ref="M65:N65"/>
    <mergeCell ref="M49:N49"/>
    <mergeCell ref="M42:N42"/>
    <mergeCell ref="M26:N26"/>
    <mergeCell ref="M28:N28"/>
    <mergeCell ref="M43:N43"/>
    <mergeCell ref="M47:N47"/>
    <mergeCell ref="M30:N30"/>
    <mergeCell ref="M41:N41"/>
    <mergeCell ref="M35:N35"/>
    <mergeCell ref="M39:N39"/>
    <mergeCell ref="M36:N36"/>
    <mergeCell ref="M40:N40"/>
    <mergeCell ref="B50:N50"/>
    <mergeCell ref="M38:N38"/>
    <mergeCell ref="M33:N33"/>
    <mergeCell ref="M37:N37"/>
    <mergeCell ref="M46:N46"/>
    <mergeCell ref="M45:N45"/>
    <mergeCell ref="M44:N44"/>
    <mergeCell ref="M34:N34"/>
    <mergeCell ref="M48:N48"/>
    <mergeCell ref="M27:N27"/>
    <mergeCell ref="M71:N71"/>
    <mergeCell ref="B55:N55"/>
    <mergeCell ref="M64:N64"/>
    <mergeCell ref="B54:N54"/>
    <mergeCell ref="M53:N53"/>
    <mergeCell ref="M56:N56"/>
    <mergeCell ref="M57:N57"/>
    <mergeCell ref="M59:N59"/>
    <mergeCell ref="M60:N60"/>
    <mergeCell ref="B62:N62"/>
    <mergeCell ref="M70:N70"/>
    <mergeCell ref="M66:N66"/>
    <mergeCell ref="M67:N67"/>
    <mergeCell ref="M68:N68"/>
    <mergeCell ref="M69:N69"/>
    <mergeCell ref="M58:N58"/>
    <mergeCell ref="M61:N61"/>
    <mergeCell ref="K61:L61"/>
    <mergeCell ref="K60:L60"/>
    <mergeCell ref="K59:L59"/>
    <mergeCell ref="K30:L30"/>
    <mergeCell ref="K33:L33"/>
    <mergeCell ref="M32:N32"/>
  </mergeCells>
  <pageMargins left="0.7" right="0.7" top="0.75" bottom="0.75" header="0.51180555555555496" footer="0.51180555555555496"/>
  <pageSetup paperSize="9" firstPageNumber="0" orientation="portrait" horizontalDpi="300" verticalDpi="3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AMK1"/>
  <sheetViews>
    <sheetView showGridLines="0" zoomScale="160" zoomScaleNormal="160" workbookViewId="0">
      <selection activeCell="L11" sqref="L11"/>
    </sheetView>
  </sheetViews>
  <sheetFormatPr defaultColWidth="9.1796875" defaultRowHeight="14.5" x14ac:dyDescent="0.35"/>
  <cols>
    <col min="1" max="19" width="11.453125" style="2"/>
    <col min="20" max="20" width="65.1796875" style="2" customWidth="1"/>
    <col min="21" max="1025" width="11.453125" style="2"/>
  </cols>
  <sheetData>
    <row r="1" spans="1:20" ht="15.5" x14ac:dyDescent="0.35">
      <c r="A1" s="220" t="s">
        <v>1938</v>
      </c>
      <c r="B1" s="220"/>
      <c r="C1" s="220"/>
      <c r="D1" s="220"/>
      <c r="E1" s="220"/>
      <c r="F1" s="220"/>
      <c r="G1" s="220"/>
      <c r="H1" s="220"/>
      <c r="I1" s="220"/>
      <c r="J1" s="220"/>
      <c r="K1" s="220"/>
      <c r="L1" s="220"/>
      <c r="M1" s="220"/>
      <c r="N1" s="220"/>
      <c r="O1" s="220"/>
      <c r="P1" s="220"/>
      <c r="Q1" s="220"/>
      <c r="R1" s="220"/>
      <c r="S1" s="220"/>
      <c r="T1" s="220"/>
    </row>
  </sheetData>
  <pageMargins left="0.7" right="0.7" top="0.75" bottom="0.75" header="0.51180555555555496" footer="0.51180555555555496"/>
  <pageSetup paperSize="9" firstPageNumber="0" orientation="landscape" horizontalDpi="300" verticalDpi="300"/>
  <drawing r:id="rId1"/>
  <legacyDrawing r:id="rId2"/>
  <oleObjects>
    <mc:AlternateContent xmlns:mc="http://schemas.openxmlformats.org/markup-compatibility/2006">
      <mc:Choice Requires="x14">
        <oleObject progId="Visio.Drawing.15" shapeId="46082" r:id="rId3">
          <objectPr defaultSize="0" autoPict="0" r:id="rId4">
            <anchor moveWithCells="1">
              <from>
                <xdr:col>0</xdr:col>
                <xdr:colOff>0</xdr:colOff>
                <xdr:row>1</xdr:row>
                <xdr:rowOff>0</xdr:rowOff>
              </from>
              <to>
                <xdr:col>9</xdr:col>
                <xdr:colOff>438150</xdr:colOff>
                <xdr:row>24</xdr:row>
                <xdr:rowOff>38100</xdr:rowOff>
              </to>
            </anchor>
          </objectPr>
        </oleObject>
      </mc:Choice>
      <mc:Fallback>
        <oleObject progId="Visio.Drawing.15" shapeId="46082" r:id="rId3"/>
      </mc:Fallback>
    </mc:AlternateContent>
  </oleObjec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AMC5"/>
  <sheetViews>
    <sheetView showGridLines="0" tabSelected="1" topLeftCell="A13" zoomScale="85" zoomScaleNormal="85" workbookViewId="0">
      <selection activeCell="M16" sqref="M16"/>
    </sheetView>
  </sheetViews>
  <sheetFormatPr defaultColWidth="9.1796875" defaultRowHeight="14.5" x14ac:dyDescent="0.35"/>
  <cols>
    <col min="1" max="1017" width="11.453125" style="2"/>
  </cols>
  <sheetData>
    <row r="1" spans="1:13" x14ac:dyDescent="0.35">
      <c r="A1" s="1732" t="s">
        <v>1939</v>
      </c>
      <c r="B1" s="1732"/>
      <c r="C1" s="1732"/>
      <c r="D1" s="1732"/>
      <c r="E1" s="1732"/>
      <c r="F1" s="1732"/>
      <c r="G1" s="1732"/>
      <c r="H1" s="1732"/>
      <c r="I1" s="1732"/>
      <c r="J1" s="1732"/>
      <c r="K1" s="1732"/>
      <c r="L1" s="1732"/>
      <c r="M1" s="1732"/>
    </row>
    <row r="2" spans="1:13" x14ac:dyDescent="0.35">
      <c r="A2"/>
    </row>
    <row r="5" spans="1:13" x14ac:dyDescent="0.35">
      <c r="E5"/>
    </row>
  </sheetData>
  <mergeCells count="1">
    <mergeCell ref="A1:M1"/>
  </mergeCells>
  <pageMargins left="0.7" right="0.7" top="0.75" bottom="0.75" header="0.51180555555555496" footer="0.51180555555555496"/>
  <pageSetup paperSize="9" firstPageNumber="0" orientation="landscape"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AMI33"/>
  <sheetViews>
    <sheetView showGridLines="0" zoomScale="85" zoomScaleNormal="85" workbookViewId="0">
      <selection sqref="A1:F1"/>
    </sheetView>
  </sheetViews>
  <sheetFormatPr defaultColWidth="9.1796875" defaultRowHeight="14.5" x14ac:dyDescent="0.35"/>
  <cols>
    <col min="1" max="1" width="4.7265625" style="2" customWidth="1"/>
    <col min="2" max="2" width="30.26953125" style="2" customWidth="1"/>
    <col min="3" max="3" width="11.453125" style="2"/>
    <col min="4" max="4" width="11.54296875" style="2" customWidth="1"/>
    <col min="5" max="5" width="11.453125" style="2"/>
    <col min="6" max="6" width="8.54296875" style="2" customWidth="1"/>
    <col min="7" max="7" width="11.453125" style="2"/>
    <col min="8" max="8" width="0" style="2" hidden="1" customWidth="1"/>
    <col min="9" max="9" width="19.7265625" style="2" hidden="1" customWidth="1"/>
    <col min="10" max="11" width="0" style="2" hidden="1" customWidth="1"/>
    <col min="12" max="1023" width="11.453125" style="2"/>
  </cols>
  <sheetData>
    <row r="1" spans="1:1023" x14ac:dyDescent="0.35">
      <c r="A1" s="1733" t="s">
        <v>882</v>
      </c>
      <c r="B1" s="1733"/>
      <c r="C1" s="1733"/>
      <c r="D1" s="1733"/>
      <c r="E1" s="1733"/>
      <c r="F1" s="1733"/>
    </row>
    <row r="2" spans="1:1023" ht="18" customHeight="1" x14ac:dyDescent="0.35">
      <c r="A2" s="1734" t="str">
        <f>+'8_MP'!C7</f>
        <v>Programa de Transformación Digital para una Mayor Competitividad</v>
      </c>
      <c r="B2" s="1735"/>
      <c r="C2" s="1735"/>
      <c r="D2" s="1735"/>
      <c r="E2" s="1735"/>
      <c r="F2" s="1735"/>
    </row>
    <row r="3" spans="1:1023" ht="22.5" customHeight="1" x14ac:dyDescent="0.35">
      <c r="A3" s="24" t="s">
        <v>55</v>
      </c>
      <c r="B3" s="25" t="s">
        <v>883</v>
      </c>
      <c r="C3" s="25" t="s">
        <v>81</v>
      </c>
      <c r="D3" s="25" t="s">
        <v>884</v>
      </c>
      <c r="E3" s="24" t="s">
        <v>634</v>
      </c>
      <c r="F3" s="26" t="s">
        <v>624</v>
      </c>
    </row>
    <row r="4" spans="1:1023" ht="23.25" customHeight="1" x14ac:dyDescent="0.35">
      <c r="A4" s="1110" t="s">
        <v>92</v>
      </c>
      <c r="B4" s="1111" t="str">
        <f>+'8_MP'!C8</f>
        <v>Componente 1: Cobertura y uso de Banda Ancha</v>
      </c>
      <c r="C4" s="1113">
        <f>+'8_MP'!AE8</f>
        <v>10290000</v>
      </c>
      <c r="D4" s="1113">
        <f>+'8_MP'!AF8</f>
        <v>0</v>
      </c>
      <c r="E4" s="1113">
        <f>SUM(C4:D4)</f>
        <v>10290000</v>
      </c>
      <c r="F4" s="1114">
        <f t="shared" ref="F4:F15" si="0">+E4/$E$16</f>
        <v>0.19525616771013213</v>
      </c>
    </row>
    <row r="5" spans="1:1023" ht="36" customHeight="1" x14ac:dyDescent="0.35">
      <c r="A5" s="1110" t="s">
        <v>172</v>
      </c>
      <c r="B5" s="1111" t="str">
        <f>+'8_MP'!C33</f>
        <v xml:space="preserve">Componente 2: Transformación Digital del Gobierno </v>
      </c>
      <c r="C5" s="1113">
        <f>+'8_MP'!AE33</f>
        <v>17550000.000040486</v>
      </c>
      <c r="D5" s="1113">
        <f>+'8_MP'!AF33</f>
        <v>0</v>
      </c>
      <c r="E5" s="1113">
        <f>SUM(C5:D5)</f>
        <v>17550000.000040486</v>
      </c>
      <c r="F5" s="1114">
        <f t="shared" si="0"/>
        <v>0.3330170790399149</v>
      </c>
    </row>
    <row r="6" spans="1:1023" s="1095" customFormat="1" ht="36" customHeight="1" x14ac:dyDescent="0.35">
      <c r="A6" s="93" t="str">
        <f>+'8_MP'!A34</f>
        <v>2.1</v>
      </c>
      <c r="B6" s="1160" t="str">
        <f>+'8_MP'!C34</f>
        <v xml:space="preserve">Subcomponente 2.1: Calidad y eficiencia en la prestación de servicios públicos a ciudadanos y empresas </v>
      </c>
      <c r="C6" s="27">
        <f>+'8_MP'!AE34</f>
        <v>11550000.000040486</v>
      </c>
      <c r="D6" s="27">
        <f>+'8_MP'!AF34</f>
        <v>0</v>
      </c>
      <c r="E6" s="27">
        <f t="shared" ref="E6:E15" si="1">SUM(C6:D6)</f>
        <v>11550000.000040486</v>
      </c>
      <c r="F6" s="28">
        <f t="shared" si="0"/>
        <v>0.2191650862060186</v>
      </c>
      <c r="G6" s="2"/>
      <c r="H6" s="2" t="s">
        <v>649</v>
      </c>
      <c r="I6" s="1205">
        <f>+E4+E6+E9+E12+E15</f>
        <v>26147999.803724699</v>
      </c>
      <c r="J6" s="2" t="s">
        <v>1869</v>
      </c>
      <c r="K6" s="729">
        <f>+'8_MP'!AB221+'8_MP'!AB236</f>
        <v>1234999.9936842106</v>
      </c>
      <c r="L6" s="1206"/>
      <c r="M6" s="2"/>
      <c r="N6" s="729"/>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row>
    <row r="7" spans="1:1023" s="1095" customFormat="1" ht="36" customHeight="1" x14ac:dyDescent="0.35">
      <c r="A7" s="93" t="str">
        <f>+'8_MP'!A167</f>
        <v>2.2</v>
      </c>
      <c r="B7" s="1160" t="str">
        <f>+'8_MP'!C167</f>
        <v>Subcomponente 2.2: Fortalecimiento de la gestión financiera del Estado</v>
      </c>
      <c r="C7" s="27">
        <f>+'8_MP'!AE167</f>
        <v>6000000</v>
      </c>
      <c r="D7" s="27">
        <f>+'8_MP'!AF167</f>
        <v>0</v>
      </c>
      <c r="E7" s="27">
        <f t="shared" si="1"/>
        <v>6000000</v>
      </c>
      <c r="F7" s="28">
        <f t="shared" si="0"/>
        <v>0.11385199283389628</v>
      </c>
      <c r="G7" s="2"/>
      <c r="H7" s="2" t="s">
        <v>1095</v>
      </c>
      <c r="I7" s="1205">
        <f>+E13+E7</f>
        <v>6472000</v>
      </c>
      <c r="J7" s="2"/>
      <c r="K7" s="2"/>
      <c r="L7" s="1206"/>
      <c r="M7" s="2"/>
      <c r="N7" s="729"/>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row>
    <row r="8" spans="1:1023" ht="36" customHeight="1" x14ac:dyDescent="0.35">
      <c r="A8" s="1110" t="s">
        <v>246</v>
      </c>
      <c r="B8" s="1111" t="str">
        <f>+'8_MP'!C194</f>
        <v xml:space="preserve">Componente 3: Economía Digital </v>
      </c>
      <c r="C8" s="1113">
        <f>+'8_MP'!AE194</f>
        <v>13049999.80368421</v>
      </c>
      <c r="D8" s="1113">
        <f>+'8_MP'!AF194</f>
        <v>8000000</v>
      </c>
      <c r="E8" s="1113">
        <f t="shared" si="1"/>
        <v>21049999.803684212</v>
      </c>
      <c r="F8" s="1114">
        <f t="shared" si="0"/>
        <v>0.39943073780042887</v>
      </c>
      <c r="H8" s="2" t="s">
        <v>626</v>
      </c>
      <c r="I8" s="1205">
        <f>+E14+E10</f>
        <v>20080000</v>
      </c>
      <c r="N8" s="729"/>
    </row>
    <row r="9" spans="1:1023" s="1095" customFormat="1" ht="36" customHeight="1" x14ac:dyDescent="0.35">
      <c r="A9" s="93" t="str">
        <f>+'8_MP'!A195</f>
        <v>3.1</v>
      </c>
      <c r="B9" s="1160" t="str">
        <f>+'8_MP'!C195</f>
        <v>Subcomponente 3.1: Ámbito Nacional</v>
      </c>
      <c r="C9" s="27">
        <f>+'8_MP'!AE195</f>
        <v>2119999.8036842104</v>
      </c>
      <c r="D9" s="27">
        <f>+'8_MP'!AF195</f>
        <v>0</v>
      </c>
      <c r="E9" s="27">
        <f t="shared" si="1"/>
        <v>2119999.8036842104</v>
      </c>
      <c r="F9" s="28">
        <f t="shared" si="0"/>
        <v>4.022770040948604E-2</v>
      </c>
      <c r="G9" s="2"/>
      <c r="H9" s="2"/>
      <c r="I9" s="1205">
        <f>SUM(I6:I8)</f>
        <v>52699999.803724699</v>
      </c>
      <c r="J9" s="2"/>
      <c r="K9" s="2"/>
      <c r="L9" s="2"/>
      <c r="M9" s="2"/>
      <c r="N9" s="729"/>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row>
    <row r="10" spans="1:1023" s="1095" customFormat="1" ht="36" customHeight="1" x14ac:dyDescent="0.35">
      <c r="A10" s="93" t="str">
        <f>+'8_MP'!A252</f>
        <v>3.2</v>
      </c>
      <c r="B10" s="1160" t="str">
        <f>+'8_MP'!C252</f>
        <v>Subcomponente 3.2: Ámbito San Pedro Sula</v>
      </c>
      <c r="C10" s="27">
        <f>+'8_MP'!AE252</f>
        <v>10930000</v>
      </c>
      <c r="D10" s="27">
        <f>+'8_MP'!AF252</f>
        <v>8000000</v>
      </c>
      <c r="E10" s="27">
        <f t="shared" si="1"/>
        <v>18930000</v>
      </c>
      <c r="F10" s="28">
        <f t="shared" si="0"/>
        <v>0.35920303739094278</v>
      </c>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row>
    <row r="11" spans="1:1023" ht="36" customHeight="1" x14ac:dyDescent="0.35">
      <c r="A11" s="1110" t="s">
        <v>472</v>
      </c>
      <c r="B11" s="1111" t="str">
        <f>+'8_MP'!C327</f>
        <v>Administración, Auditoría y Evaluación</v>
      </c>
      <c r="C11" s="1112">
        <f>+'8_MP'!AE327</f>
        <v>3810000</v>
      </c>
      <c r="D11" s="1113">
        <f>+'8_MP'!AF327</f>
        <v>0</v>
      </c>
      <c r="E11" s="1113">
        <f t="shared" si="1"/>
        <v>3810000</v>
      </c>
      <c r="F11" s="1114">
        <f t="shared" si="0"/>
        <v>7.2296015449524145E-2</v>
      </c>
    </row>
    <row r="12" spans="1:1023" s="1095" customFormat="1" ht="36" customHeight="1" x14ac:dyDescent="0.35">
      <c r="A12" s="93" t="str">
        <f>+'8_MP'!A328</f>
        <v>4.1</v>
      </c>
      <c r="B12" s="1160" t="str">
        <f>+'8_MP'!C328</f>
        <v>Administración y Auditoría SCGG</v>
      </c>
      <c r="C12" s="30">
        <f>+'8_MP'!AE328</f>
        <v>1988000</v>
      </c>
      <c r="D12" s="1099">
        <f>+'8_MP'!AF328</f>
        <v>0</v>
      </c>
      <c r="E12" s="27">
        <f t="shared" si="1"/>
        <v>1988000</v>
      </c>
      <c r="F12" s="28">
        <f t="shared" si="0"/>
        <v>3.7722960292297637E-2</v>
      </c>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row>
    <row r="13" spans="1:1023" s="1095" customFormat="1" ht="36" customHeight="1" x14ac:dyDescent="0.35">
      <c r="A13" s="93" t="str">
        <f>+'8_MP'!A351</f>
        <v>4.2</v>
      </c>
      <c r="B13" s="1160" t="str">
        <f>+'8_MP'!C351</f>
        <v>Administración y Auditoría SEFIN</v>
      </c>
      <c r="C13" s="30">
        <f>+'8_MP'!AE351</f>
        <v>472000</v>
      </c>
      <c r="D13" s="1099">
        <f>+'8_MP'!AF351</f>
        <v>0</v>
      </c>
      <c r="E13" s="27">
        <f t="shared" si="1"/>
        <v>472000</v>
      </c>
      <c r="F13" s="28">
        <f t="shared" si="0"/>
        <v>8.9563567695998408E-3</v>
      </c>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row>
    <row r="14" spans="1:1023" s="1095" customFormat="1" ht="36" customHeight="1" x14ac:dyDescent="0.35">
      <c r="A14" s="93" t="str">
        <f>+'8_MP'!A360</f>
        <v>4.3</v>
      </c>
      <c r="B14" s="1160" t="str">
        <f>+'8_MP'!C360</f>
        <v>Administración y Auditoría ASPS</v>
      </c>
      <c r="C14" s="30">
        <f>+'8_MP'!AE360</f>
        <v>1150000</v>
      </c>
      <c r="D14" s="1099">
        <f>+'8_MP'!AF360</f>
        <v>0</v>
      </c>
      <c r="E14" s="27">
        <f t="shared" si="1"/>
        <v>1150000</v>
      </c>
      <c r="F14" s="28">
        <f t="shared" si="0"/>
        <v>2.1821631959830123E-2</v>
      </c>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c r="IX14" s="2"/>
      <c r="IY14" s="2"/>
      <c r="IZ14" s="2"/>
      <c r="JA14" s="2"/>
      <c r="JB14" s="2"/>
      <c r="JC14" s="2"/>
      <c r="JD14" s="2"/>
      <c r="JE14" s="2"/>
      <c r="JF14" s="2"/>
      <c r="JG14" s="2"/>
      <c r="JH14" s="2"/>
      <c r="JI14" s="2"/>
      <c r="JJ14" s="2"/>
      <c r="JK14" s="2"/>
      <c r="JL14" s="2"/>
      <c r="JM14" s="2"/>
      <c r="JN14" s="2"/>
      <c r="JO14" s="2"/>
      <c r="JP14" s="2"/>
      <c r="JQ14" s="2"/>
      <c r="JR14" s="2"/>
      <c r="JS14" s="2"/>
      <c r="JT14" s="2"/>
      <c r="JU14" s="2"/>
      <c r="JV14" s="2"/>
      <c r="JW14" s="2"/>
      <c r="JX14" s="2"/>
      <c r="JY14" s="2"/>
      <c r="JZ14" s="2"/>
      <c r="KA14" s="2"/>
      <c r="KB14" s="2"/>
      <c r="KC14" s="2"/>
      <c r="KD14" s="2"/>
      <c r="KE14" s="2"/>
      <c r="KF14" s="2"/>
      <c r="KG14" s="2"/>
      <c r="KH14" s="2"/>
      <c r="KI14" s="2"/>
      <c r="KJ14" s="2"/>
      <c r="KK14" s="2"/>
      <c r="KL14" s="2"/>
      <c r="KM14" s="2"/>
      <c r="KN14" s="2"/>
      <c r="KO14" s="2"/>
      <c r="KP14" s="2"/>
      <c r="KQ14" s="2"/>
      <c r="KR14" s="2"/>
      <c r="KS14" s="2"/>
      <c r="KT14" s="2"/>
      <c r="KU14" s="2"/>
      <c r="KV14" s="2"/>
      <c r="KW14" s="2"/>
      <c r="KX14" s="2"/>
      <c r="KY14" s="2"/>
      <c r="KZ14" s="2"/>
      <c r="LA14" s="2"/>
      <c r="LB14" s="2"/>
      <c r="LC14" s="2"/>
      <c r="LD14" s="2"/>
      <c r="LE14" s="2"/>
      <c r="LF14" s="2"/>
      <c r="LG14" s="2"/>
      <c r="LH14" s="2"/>
      <c r="LI14" s="2"/>
      <c r="LJ14" s="2"/>
      <c r="LK14" s="2"/>
      <c r="LL14" s="2"/>
      <c r="LM14" s="2"/>
      <c r="LN14" s="2"/>
      <c r="LO14" s="2"/>
      <c r="LP14" s="2"/>
      <c r="LQ14" s="2"/>
      <c r="LR14" s="2"/>
      <c r="LS14" s="2"/>
      <c r="LT14" s="2"/>
      <c r="LU14" s="2"/>
      <c r="LV14" s="2"/>
      <c r="LW14" s="2"/>
      <c r="LX14" s="2"/>
      <c r="LY14" s="2"/>
      <c r="LZ14" s="2"/>
      <c r="MA14" s="2"/>
      <c r="MB14" s="2"/>
      <c r="MC14" s="2"/>
      <c r="MD14" s="2"/>
      <c r="ME14" s="2"/>
      <c r="MF14" s="2"/>
      <c r="MG14" s="2"/>
      <c r="MH14" s="2"/>
      <c r="MI14" s="2"/>
      <c r="MJ14" s="2"/>
      <c r="MK14" s="2"/>
      <c r="ML14" s="2"/>
      <c r="MM14" s="2"/>
      <c r="MN14" s="2"/>
      <c r="MO14" s="2"/>
      <c r="MP14" s="2"/>
      <c r="MQ14" s="2"/>
      <c r="MR14" s="2"/>
      <c r="MS14" s="2"/>
      <c r="MT14" s="2"/>
      <c r="MU14" s="2"/>
      <c r="MV14" s="2"/>
      <c r="MW14" s="2"/>
      <c r="MX14" s="2"/>
      <c r="MY14" s="2"/>
      <c r="MZ14" s="2"/>
      <c r="NA14" s="2"/>
      <c r="NB14" s="2"/>
      <c r="NC14" s="2"/>
      <c r="ND14" s="2"/>
      <c r="NE14" s="2"/>
      <c r="NF14" s="2"/>
      <c r="NG14" s="2"/>
      <c r="NH14" s="2"/>
      <c r="NI14" s="2"/>
      <c r="NJ14" s="2"/>
      <c r="NK14" s="2"/>
      <c r="NL14" s="2"/>
      <c r="NM14" s="2"/>
      <c r="NN14" s="2"/>
      <c r="NO14" s="2"/>
      <c r="NP14" s="2"/>
      <c r="NQ14" s="2"/>
      <c r="NR14" s="2"/>
      <c r="NS14" s="2"/>
      <c r="NT14" s="2"/>
      <c r="NU14" s="2"/>
      <c r="NV14" s="2"/>
      <c r="NW14" s="2"/>
      <c r="NX14" s="2"/>
      <c r="NY14" s="2"/>
      <c r="NZ14" s="2"/>
      <c r="OA14" s="2"/>
      <c r="OB14" s="2"/>
      <c r="OC14" s="2"/>
      <c r="OD14" s="2"/>
      <c r="OE14" s="2"/>
      <c r="OF14" s="2"/>
      <c r="OG14" s="2"/>
      <c r="OH14" s="2"/>
      <c r="OI14" s="2"/>
      <c r="OJ14" s="2"/>
      <c r="OK14" s="2"/>
      <c r="OL14" s="2"/>
      <c r="OM14" s="2"/>
      <c r="ON14" s="2"/>
      <c r="OO14" s="2"/>
      <c r="OP14" s="2"/>
      <c r="OQ14" s="2"/>
      <c r="OR14" s="2"/>
      <c r="OS14" s="2"/>
      <c r="OT14" s="2"/>
      <c r="OU14" s="2"/>
      <c r="OV14" s="2"/>
      <c r="OW14" s="2"/>
      <c r="OX14" s="2"/>
      <c r="OY14" s="2"/>
      <c r="OZ14" s="2"/>
      <c r="PA14" s="2"/>
      <c r="PB14" s="2"/>
      <c r="PC14" s="2"/>
      <c r="PD14" s="2"/>
      <c r="PE14" s="2"/>
      <c r="PF14" s="2"/>
      <c r="PG14" s="2"/>
      <c r="PH14" s="2"/>
      <c r="PI14" s="2"/>
      <c r="PJ14" s="2"/>
      <c r="PK14" s="2"/>
      <c r="PL14" s="2"/>
      <c r="PM14" s="2"/>
      <c r="PN14" s="2"/>
      <c r="PO14" s="2"/>
      <c r="PP14" s="2"/>
      <c r="PQ14" s="2"/>
      <c r="PR14" s="2"/>
      <c r="PS14" s="2"/>
      <c r="PT14" s="2"/>
      <c r="PU14" s="2"/>
      <c r="PV14" s="2"/>
      <c r="PW14" s="2"/>
      <c r="PX14" s="2"/>
      <c r="PY14" s="2"/>
      <c r="PZ14" s="2"/>
      <c r="QA14" s="2"/>
      <c r="QB14" s="2"/>
      <c r="QC14" s="2"/>
      <c r="QD14" s="2"/>
      <c r="QE14" s="2"/>
      <c r="QF14" s="2"/>
      <c r="QG14" s="2"/>
      <c r="QH14" s="2"/>
      <c r="QI14" s="2"/>
      <c r="QJ14" s="2"/>
      <c r="QK14" s="2"/>
      <c r="QL14" s="2"/>
      <c r="QM14" s="2"/>
      <c r="QN14" s="2"/>
      <c r="QO14" s="2"/>
      <c r="QP14" s="2"/>
      <c r="QQ14" s="2"/>
      <c r="QR14" s="2"/>
      <c r="QS14" s="2"/>
      <c r="QT14" s="2"/>
      <c r="QU14" s="2"/>
      <c r="QV14" s="2"/>
      <c r="QW14" s="2"/>
      <c r="QX14" s="2"/>
      <c r="QY14" s="2"/>
      <c r="QZ14" s="2"/>
      <c r="RA14" s="2"/>
      <c r="RB14" s="2"/>
      <c r="RC14" s="2"/>
      <c r="RD14" s="2"/>
      <c r="RE14" s="2"/>
      <c r="RF14" s="2"/>
      <c r="RG14" s="2"/>
      <c r="RH14" s="2"/>
      <c r="RI14" s="2"/>
      <c r="RJ14" s="2"/>
      <c r="RK14" s="2"/>
      <c r="RL14" s="2"/>
      <c r="RM14" s="2"/>
      <c r="RN14" s="2"/>
      <c r="RO14" s="2"/>
      <c r="RP14" s="2"/>
      <c r="RQ14" s="2"/>
      <c r="RR14" s="2"/>
      <c r="RS14" s="2"/>
      <c r="RT14" s="2"/>
      <c r="RU14" s="2"/>
      <c r="RV14" s="2"/>
      <c r="RW14" s="2"/>
      <c r="RX14" s="2"/>
      <c r="RY14" s="2"/>
      <c r="RZ14" s="2"/>
      <c r="SA14" s="2"/>
      <c r="SB14" s="2"/>
      <c r="SC14" s="2"/>
      <c r="SD14" s="2"/>
      <c r="SE14" s="2"/>
      <c r="SF14" s="2"/>
      <c r="SG14" s="2"/>
      <c r="SH14" s="2"/>
      <c r="SI14" s="2"/>
      <c r="SJ14" s="2"/>
      <c r="SK14" s="2"/>
      <c r="SL14" s="2"/>
      <c r="SM14" s="2"/>
      <c r="SN14" s="2"/>
      <c r="SO14" s="2"/>
      <c r="SP14" s="2"/>
      <c r="SQ14" s="2"/>
      <c r="SR14" s="2"/>
      <c r="SS14" s="2"/>
      <c r="ST14" s="2"/>
      <c r="SU14" s="2"/>
      <c r="SV14" s="2"/>
      <c r="SW14" s="2"/>
      <c r="SX14" s="2"/>
      <c r="SY14" s="2"/>
      <c r="SZ14" s="2"/>
      <c r="TA14" s="2"/>
      <c r="TB14" s="2"/>
      <c r="TC14" s="2"/>
      <c r="TD14" s="2"/>
      <c r="TE14" s="2"/>
      <c r="TF14" s="2"/>
      <c r="TG14" s="2"/>
      <c r="TH14" s="2"/>
      <c r="TI14" s="2"/>
      <c r="TJ14" s="2"/>
      <c r="TK14" s="2"/>
      <c r="TL14" s="2"/>
      <c r="TM14" s="2"/>
      <c r="TN14" s="2"/>
      <c r="TO14" s="2"/>
      <c r="TP14" s="2"/>
      <c r="TQ14" s="2"/>
      <c r="TR14" s="2"/>
      <c r="TS14" s="2"/>
      <c r="TT14" s="2"/>
      <c r="TU14" s="2"/>
      <c r="TV14" s="2"/>
      <c r="TW14" s="2"/>
      <c r="TX14" s="2"/>
      <c r="TY14" s="2"/>
      <c r="TZ14" s="2"/>
      <c r="UA14" s="2"/>
      <c r="UB14" s="2"/>
      <c r="UC14" s="2"/>
      <c r="UD14" s="2"/>
      <c r="UE14" s="2"/>
      <c r="UF14" s="2"/>
      <c r="UG14" s="2"/>
      <c r="UH14" s="2"/>
      <c r="UI14" s="2"/>
      <c r="UJ14" s="2"/>
      <c r="UK14" s="2"/>
      <c r="UL14" s="2"/>
      <c r="UM14" s="2"/>
      <c r="UN14" s="2"/>
      <c r="UO14" s="2"/>
      <c r="UP14" s="2"/>
      <c r="UQ14" s="2"/>
      <c r="UR14" s="2"/>
      <c r="US14" s="2"/>
      <c r="UT14" s="2"/>
      <c r="UU14" s="2"/>
      <c r="UV14" s="2"/>
      <c r="UW14" s="2"/>
      <c r="UX14" s="2"/>
      <c r="UY14" s="2"/>
      <c r="UZ14" s="2"/>
      <c r="VA14" s="2"/>
      <c r="VB14" s="2"/>
      <c r="VC14" s="2"/>
      <c r="VD14" s="2"/>
      <c r="VE14" s="2"/>
      <c r="VF14" s="2"/>
      <c r="VG14" s="2"/>
      <c r="VH14" s="2"/>
      <c r="VI14" s="2"/>
      <c r="VJ14" s="2"/>
      <c r="VK14" s="2"/>
      <c r="VL14" s="2"/>
      <c r="VM14" s="2"/>
      <c r="VN14" s="2"/>
      <c r="VO14" s="2"/>
      <c r="VP14" s="2"/>
      <c r="VQ14" s="2"/>
      <c r="VR14" s="2"/>
      <c r="VS14" s="2"/>
      <c r="VT14" s="2"/>
      <c r="VU14" s="2"/>
      <c r="VV14" s="2"/>
      <c r="VW14" s="2"/>
      <c r="VX14" s="2"/>
      <c r="VY14" s="2"/>
      <c r="VZ14" s="2"/>
      <c r="WA14" s="2"/>
      <c r="WB14" s="2"/>
      <c r="WC14" s="2"/>
      <c r="WD14" s="2"/>
      <c r="WE14" s="2"/>
      <c r="WF14" s="2"/>
      <c r="WG14" s="2"/>
      <c r="WH14" s="2"/>
      <c r="WI14" s="2"/>
      <c r="WJ14" s="2"/>
      <c r="WK14" s="2"/>
      <c r="WL14" s="2"/>
      <c r="WM14" s="2"/>
      <c r="WN14" s="2"/>
      <c r="WO14" s="2"/>
      <c r="WP14" s="2"/>
      <c r="WQ14" s="2"/>
      <c r="WR14" s="2"/>
      <c r="WS14" s="2"/>
      <c r="WT14" s="2"/>
      <c r="WU14" s="2"/>
      <c r="WV14" s="2"/>
      <c r="WW14" s="2"/>
      <c r="WX14" s="2"/>
      <c r="WY14" s="2"/>
      <c r="WZ14" s="2"/>
      <c r="XA14" s="2"/>
      <c r="XB14" s="2"/>
      <c r="XC14" s="2"/>
      <c r="XD14" s="2"/>
      <c r="XE14" s="2"/>
      <c r="XF14" s="2"/>
      <c r="XG14" s="2"/>
      <c r="XH14" s="2"/>
      <c r="XI14" s="2"/>
      <c r="XJ14" s="2"/>
      <c r="XK14" s="2"/>
      <c r="XL14" s="2"/>
      <c r="XM14" s="2"/>
      <c r="XN14" s="2"/>
      <c r="XO14" s="2"/>
      <c r="XP14" s="2"/>
      <c r="XQ14" s="2"/>
      <c r="XR14" s="2"/>
      <c r="XS14" s="2"/>
      <c r="XT14" s="2"/>
      <c r="XU14" s="2"/>
      <c r="XV14" s="2"/>
      <c r="XW14" s="2"/>
      <c r="XX14" s="2"/>
      <c r="XY14" s="2"/>
      <c r="XZ14" s="2"/>
      <c r="YA14" s="2"/>
      <c r="YB14" s="2"/>
      <c r="YC14" s="2"/>
      <c r="YD14" s="2"/>
      <c r="YE14" s="2"/>
      <c r="YF14" s="2"/>
      <c r="YG14" s="2"/>
      <c r="YH14" s="2"/>
      <c r="YI14" s="2"/>
      <c r="YJ14" s="2"/>
      <c r="YK14" s="2"/>
      <c r="YL14" s="2"/>
      <c r="YM14" s="2"/>
      <c r="YN14" s="2"/>
      <c r="YO14" s="2"/>
      <c r="YP14" s="2"/>
      <c r="YQ14" s="2"/>
      <c r="YR14" s="2"/>
      <c r="YS14" s="2"/>
      <c r="YT14" s="2"/>
      <c r="YU14" s="2"/>
      <c r="YV14" s="2"/>
      <c r="YW14" s="2"/>
      <c r="YX14" s="2"/>
      <c r="YY14" s="2"/>
      <c r="YZ14" s="2"/>
      <c r="ZA14" s="2"/>
      <c r="ZB14" s="2"/>
      <c r="ZC14" s="2"/>
      <c r="ZD14" s="2"/>
      <c r="ZE14" s="2"/>
      <c r="ZF14" s="2"/>
      <c r="ZG14" s="2"/>
      <c r="ZH14" s="2"/>
      <c r="ZI14" s="2"/>
      <c r="ZJ14" s="2"/>
      <c r="ZK14" s="2"/>
      <c r="ZL14" s="2"/>
      <c r="ZM14" s="2"/>
      <c r="ZN14" s="2"/>
      <c r="ZO14" s="2"/>
      <c r="ZP14" s="2"/>
      <c r="ZQ14" s="2"/>
      <c r="ZR14" s="2"/>
      <c r="ZS14" s="2"/>
      <c r="ZT14" s="2"/>
      <c r="ZU14" s="2"/>
      <c r="ZV14" s="2"/>
      <c r="ZW14" s="2"/>
      <c r="ZX14" s="2"/>
      <c r="ZY14" s="2"/>
      <c r="ZZ14" s="2"/>
      <c r="AAA14" s="2"/>
      <c r="AAB14" s="2"/>
      <c r="AAC14" s="2"/>
      <c r="AAD14" s="2"/>
      <c r="AAE14" s="2"/>
      <c r="AAF14" s="2"/>
      <c r="AAG14" s="2"/>
      <c r="AAH14" s="2"/>
      <c r="AAI14" s="2"/>
      <c r="AAJ14" s="2"/>
      <c r="AAK14" s="2"/>
      <c r="AAL14" s="2"/>
      <c r="AAM14" s="2"/>
      <c r="AAN14" s="2"/>
      <c r="AAO14" s="2"/>
      <c r="AAP14" s="2"/>
      <c r="AAQ14" s="2"/>
      <c r="AAR14" s="2"/>
      <c r="AAS14" s="2"/>
      <c r="AAT14" s="2"/>
      <c r="AAU14" s="2"/>
      <c r="AAV14" s="2"/>
      <c r="AAW14" s="2"/>
      <c r="AAX14" s="2"/>
      <c r="AAY14" s="2"/>
      <c r="AAZ14" s="2"/>
      <c r="ABA14" s="2"/>
      <c r="ABB14" s="2"/>
      <c r="ABC14" s="2"/>
      <c r="ABD14" s="2"/>
      <c r="ABE14" s="2"/>
      <c r="ABF14" s="2"/>
      <c r="ABG14" s="2"/>
      <c r="ABH14" s="2"/>
      <c r="ABI14" s="2"/>
      <c r="ABJ14" s="2"/>
      <c r="ABK14" s="2"/>
      <c r="ABL14" s="2"/>
      <c r="ABM14" s="2"/>
      <c r="ABN14" s="2"/>
      <c r="ABO14" s="2"/>
      <c r="ABP14" s="2"/>
      <c r="ABQ14" s="2"/>
      <c r="ABR14" s="2"/>
      <c r="ABS14" s="2"/>
      <c r="ABT14" s="2"/>
      <c r="ABU14" s="2"/>
      <c r="ABV14" s="2"/>
      <c r="ABW14" s="2"/>
      <c r="ABX14" s="2"/>
      <c r="ABY14" s="2"/>
      <c r="ABZ14" s="2"/>
      <c r="ACA14" s="2"/>
      <c r="ACB14" s="2"/>
      <c r="ACC14" s="2"/>
      <c r="ACD14" s="2"/>
      <c r="ACE14" s="2"/>
      <c r="ACF14" s="2"/>
      <c r="ACG14" s="2"/>
      <c r="ACH14" s="2"/>
      <c r="ACI14" s="2"/>
      <c r="ACJ14" s="2"/>
      <c r="ACK14" s="2"/>
      <c r="ACL14" s="2"/>
      <c r="ACM14" s="2"/>
      <c r="ACN14" s="2"/>
      <c r="ACO14" s="2"/>
      <c r="ACP14" s="2"/>
      <c r="ACQ14" s="2"/>
      <c r="ACR14" s="2"/>
      <c r="ACS14" s="2"/>
      <c r="ACT14" s="2"/>
      <c r="ACU14" s="2"/>
      <c r="ACV14" s="2"/>
      <c r="ACW14" s="2"/>
      <c r="ACX14" s="2"/>
      <c r="ACY14" s="2"/>
      <c r="ACZ14" s="2"/>
      <c r="ADA14" s="2"/>
      <c r="ADB14" s="2"/>
      <c r="ADC14" s="2"/>
      <c r="ADD14" s="2"/>
      <c r="ADE14" s="2"/>
      <c r="ADF14" s="2"/>
      <c r="ADG14" s="2"/>
      <c r="ADH14" s="2"/>
      <c r="ADI14" s="2"/>
      <c r="ADJ14" s="2"/>
      <c r="ADK14" s="2"/>
      <c r="ADL14" s="2"/>
      <c r="ADM14" s="2"/>
      <c r="ADN14" s="2"/>
      <c r="ADO14" s="2"/>
      <c r="ADP14" s="2"/>
      <c r="ADQ14" s="2"/>
      <c r="ADR14" s="2"/>
      <c r="ADS14" s="2"/>
      <c r="ADT14" s="2"/>
      <c r="ADU14" s="2"/>
      <c r="ADV14" s="2"/>
      <c r="ADW14" s="2"/>
      <c r="ADX14" s="2"/>
      <c r="ADY14" s="2"/>
      <c r="ADZ14" s="2"/>
      <c r="AEA14" s="2"/>
      <c r="AEB14" s="2"/>
      <c r="AEC14" s="2"/>
      <c r="AED14" s="2"/>
      <c r="AEE14" s="2"/>
      <c r="AEF14" s="2"/>
      <c r="AEG14" s="2"/>
      <c r="AEH14" s="2"/>
      <c r="AEI14" s="2"/>
      <c r="AEJ14" s="2"/>
      <c r="AEK14" s="2"/>
      <c r="AEL14" s="2"/>
      <c r="AEM14" s="2"/>
      <c r="AEN14" s="2"/>
      <c r="AEO14" s="2"/>
      <c r="AEP14" s="2"/>
      <c r="AEQ14" s="2"/>
      <c r="AER14" s="2"/>
      <c r="AES14" s="2"/>
      <c r="AET14" s="2"/>
      <c r="AEU14" s="2"/>
      <c r="AEV14" s="2"/>
      <c r="AEW14" s="2"/>
      <c r="AEX14" s="2"/>
      <c r="AEY14" s="2"/>
      <c r="AEZ14" s="2"/>
      <c r="AFA14" s="2"/>
      <c r="AFB14" s="2"/>
      <c r="AFC14" s="2"/>
      <c r="AFD14" s="2"/>
      <c r="AFE14" s="2"/>
      <c r="AFF14" s="2"/>
      <c r="AFG14" s="2"/>
      <c r="AFH14" s="2"/>
      <c r="AFI14" s="2"/>
      <c r="AFJ14" s="2"/>
      <c r="AFK14" s="2"/>
      <c r="AFL14" s="2"/>
      <c r="AFM14" s="2"/>
      <c r="AFN14" s="2"/>
      <c r="AFO14" s="2"/>
      <c r="AFP14" s="2"/>
      <c r="AFQ14" s="2"/>
      <c r="AFR14" s="2"/>
      <c r="AFS14" s="2"/>
      <c r="AFT14" s="2"/>
      <c r="AFU14" s="2"/>
      <c r="AFV14" s="2"/>
      <c r="AFW14" s="2"/>
      <c r="AFX14" s="2"/>
      <c r="AFY14" s="2"/>
      <c r="AFZ14" s="2"/>
      <c r="AGA14" s="2"/>
      <c r="AGB14" s="2"/>
      <c r="AGC14" s="2"/>
      <c r="AGD14" s="2"/>
      <c r="AGE14" s="2"/>
      <c r="AGF14" s="2"/>
      <c r="AGG14" s="2"/>
      <c r="AGH14" s="2"/>
      <c r="AGI14" s="2"/>
      <c r="AGJ14" s="2"/>
      <c r="AGK14" s="2"/>
      <c r="AGL14" s="2"/>
      <c r="AGM14" s="2"/>
      <c r="AGN14" s="2"/>
      <c r="AGO14" s="2"/>
      <c r="AGP14" s="2"/>
      <c r="AGQ14" s="2"/>
      <c r="AGR14" s="2"/>
      <c r="AGS14" s="2"/>
      <c r="AGT14" s="2"/>
      <c r="AGU14" s="2"/>
      <c r="AGV14" s="2"/>
      <c r="AGW14" s="2"/>
      <c r="AGX14" s="2"/>
      <c r="AGY14" s="2"/>
      <c r="AGZ14" s="2"/>
      <c r="AHA14" s="2"/>
      <c r="AHB14" s="2"/>
      <c r="AHC14" s="2"/>
      <c r="AHD14" s="2"/>
      <c r="AHE14" s="2"/>
      <c r="AHF14" s="2"/>
      <c r="AHG14" s="2"/>
      <c r="AHH14" s="2"/>
      <c r="AHI14" s="2"/>
      <c r="AHJ14" s="2"/>
      <c r="AHK14" s="2"/>
      <c r="AHL14" s="2"/>
      <c r="AHM14" s="2"/>
      <c r="AHN14" s="2"/>
      <c r="AHO14" s="2"/>
      <c r="AHP14" s="2"/>
      <c r="AHQ14" s="2"/>
      <c r="AHR14" s="2"/>
      <c r="AHS14" s="2"/>
      <c r="AHT14" s="2"/>
      <c r="AHU14" s="2"/>
      <c r="AHV14" s="2"/>
      <c r="AHW14" s="2"/>
      <c r="AHX14" s="2"/>
      <c r="AHY14" s="2"/>
      <c r="AHZ14" s="2"/>
      <c r="AIA14" s="2"/>
      <c r="AIB14" s="2"/>
      <c r="AIC14" s="2"/>
      <c r="AID14" s="2"/>
      <c r="AIE14" s="2"/>
      <c r="AIF14" s="2"/>
      <c r="AIG14" s="2"/>
      <c r="AIH14" s="2"/>
      <c r="AII14" s="2"/>
      <c r="AIJ14" s="2"/>
      <c r="AIK14" s="2"/>
      <c r="AIL14" s="2"/>
      <c r="AIM14" s="2"/>
      <c r="AIN14" s="2"/>
      <c r="AIO14" s="2"/>
      <c r="AIP14" s="2"/>
      <c r="AIQ14" s="2"/>
      <c r="AIR14" s="2"/>
      <c r="AIS14" s="2"/>
      <c r="AIT14" s="2"/>
      <c r="AIU14" s="2"/>
      <c r="AIV14" s="2"/>
      <c r="AIW14" s="2"/>
      <c r="AIX14" s="2"/>
      <c r="AIY14" s="2"/>
      <c r="AIZ14" s="2"/>
      <c r="AJA14" s="2"/>
      <c r="AJB14" s="2"/>
      <c r="AJC14" s="2"/>
      <c r="AJD14" s="2"/>
      <c r="AJE14" s="2"/>
      <c r="AJF14" s="2"/>
      <c r="AJG14" s="2"/>
      <c r="AJH14" s="2"/>
      <c r="AJI14" s="2"/>
      <c r="AJJ14" s="2"/>
      <c r="AJK14" s="2"/>
      <c r="AJL14" s="2"/>
      <c r="AJM14" s="2"/>
      <c r="AJN14" s="2"/>
      <c r="AJO14" s="2"/>
      <c r="AJP14" s="2"/>
      <c r="AJQ14" s="2"/>
      <c r="AJR14" s="2"/>
      <c r="AJS14" s="2"/>
      <c r="AJT14" s="2"/>
      <c r="AJU14" s="2"/>
      <c r="AJV14" s="2"/>
      <c r="AJW14" s="2"/>
      <c r="AJX14" s="2"/>
      <c r="AJY14" s="2"/>
      <c r="AJZ14" s="2"/>
      <c r="AKA14" s="2"/>
      <c r="AKB14" s="2"/>
      <c r="AKC14" s="2"/>
      <c r="AKD14" s="2"/>
      <c r="AKE14" s="2"/>
      <c r="AKF14" s="2"/>
      <c r="AKG14" s="2"/>
      <c r="AKH14" s="2"/>
      <c r="AKI14" s="2"/>
      <c r="AKJ14" s="2"/>
      <c r="AKK14" s="2"/>
      <c r="AKL14" s="2"/>
      <c r="AKM14" s="2"/>
      <c r="AKN14" s="2"/>
      <c r="AKO14" s="2"/>
      <c r="AKP14" s="2"/>
      <c r="AKQ14" s="2"/>
      <c r="AKR14" s="2"/>
      <c r="AKS14" s="2"/>
      <c r="AKT14" s="2"/>
      <c r="AKU14" s="2"/>
      <c r="AKV14" s="2"/>
      <c r="AKW14" s="2"/>
      <c r="AKX14" s="2"/>
      <c r="AKY14" s="2"/>
      <c r="AKZ14" s="2"/>
      <c r="ALA14" s="2"/>
      <c r="ALB14" s="2"/>
      <c r="ALC14" s="2"/>
      <c r="ALD14" s="2"/>
      <c r="ALE14" s="2"/>
      <c r="ALF14" s="2"/>
      <c r="ALG14" s="2"/>
      <c r="ALH14" s="2"/>
      <c r="ALI14" s="2"/>
      <c r="ALJ14" s="2"/>
      <c r="ALK14" s="2"/>
      <c r="ALL14" s="2"/>
      <c r="ALM14" s="2"/>
      <c r="ALN14" s="2"/>
      <c r="ALO14" s="2"/>
      <c r="ALP14" s="2"/>
      <c r="ALQ14" s="2"/>
      <c r="ALR14" s="2"/>
      <c r="ALS14" s="2"/>
      <c r="ALT14" s="2"/>
      <c r="ALU14" s="2"/>
      <c r="ALV14" s="2"/>
      <c r="ALW14" s="2"/>
      <c r="ALX14" s="2"/>
      <c r="ALY14" s="2"/>
      <c r="ALZ14" s="2"/>
      <c r="AMA14" s="2"/>
      <c r="AMB14" s="2"/>
      <c r="AMC14" s="2"/>
      <c r="AMD14" s="2"/>
      <c r="AME14" s="2"/>
      <c r="AMF14" s="2"/>
      <c r="AMG14" s="2"/>
      <c r="AMH14" s="2"/>
      <c r="AMI14" s="2"/>
    </row>
    <row r="15" spans="1:1023" s="1095" customFormat="1" ht="36" customHeight="1" x14ac:dyDescent="0.35">
      <c r="A15" s="93" t="str">
        <f>+'8_MP'!A375</f>
        <v>4.4</v>
      </c>
      <c r="B15" s="1160" t="str">
        <f>+'8_MP'!C375</f>
        <v>Evaluación del Programa</v>
      </c>
      <c r="C15" s="30">
        <f>+'8_MP'!AE375</f>
        <v>200000</v>
      </c>
      <c r="D15" s="1099">
        <f>+'8_MP'!AF375</f>
        <v>0</v>
      </c>
      <c r="E15" s="27">
        <f t="shared" si="1"/>
        <v>200000</v>
      </c>
      <c r="F15" s="28">
        <f t="shared" si="0"/>
        <v>3.7950664277965427E-3</v>
      </c>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c r="IX15" s="2"/>
      <c r="IY15" s="2"/>
      <c r="IZ15" s="2"/>
      <c r="JA15" s="2"/>
      <c r="JB15" s="2"/>
      <c r="JC15" s="2"/>
      <c r="JD15" s="2"/>
      <c r="JE15" s="2"/>
      <c r="JF15" s="2"/>
      <c r="JG15" s="2"/>
      <c r="JH15" s="2"/>
      <c r="JI15" s="2"/>
      <c r="JJ15" s="2"/>
      <c r="JK15" s="2"/>
      <c r="JL15" s="2"/>
      <c r="JM15" s="2"/>
      <c r="JN15" s="2"/>
      <c r="JO15" s="2"/>
      <c r="JP15" s="2"/>
      <c r="JQ15" s="2"/>
      <c r="JR15" s="2"/>
      <c r="JS15" s="2"/>
      <c r="JT15" s="2"/>
      <c r="JU15" s="2"/>
      <c r="JV15" s="2"/>
      <c r="JW15" s="2"/>
      <c r="JX15" s="2"/>
      <c r="JY15" s="2"/>
      <c r="JZ15" s="2"/>
      <c r="KA15" s="2"/>
      <c r="KB15" s="2"/>
      <c r="KC15" s="2"/>
      <c r="KD15" s="2"/>
      <c r="KE15" s="2"/>
      <c r="KF15" s="2"/>
      <c r="KG15" s="2"/>
      <c r="KH15" s="2"/>
      <c r="KI15" s="2"/>
      <c r="KJ15" s="2"/>
      <c r="KK15" s="2"/>
      <c r="KL15" s="2"/>
      <c r="KM15" s="2"/>
      <c r="KN15" s="2"/>
      <c r="KO15" s="2"/>
      <c r="KP15" s="2"/>
      <c r="KQ15" s="2"/>
      <c r="KR15" s="2"/>
      <c r="KS15" s="2"/>
      <c r="KT15" s="2"/>
      <c r="KU15" s="2"/>
      <c r="KV15" s="2"/>
      <c r="KW15" s="2"/>
      <c r="KX15" s="2"/>
      <c r="KY15" s="2"/>
      <c r="KZ15" s="2"/>
      <c r="LA15" s="2"/>
      <c r="LB15" s="2"/>
      <c r="LC15" s="2"/>
      <c r="LD15" s="2"/>
      <c r="LE15" s="2"/>
      <c r="LF15" s="2"/>
      <c r="LG15" s="2"/>
      <c r="LH15" s="2"/>
      <c r="LI15" s="2"/>
      <c r="LJ15" s="2"/>
      <c r="LK15" s="2"/>
      <c r="LL15" s="2"/>
      <c r="LM15" s="2"/>
      <c r="LN15" s="2"/>
      <c r="LO15" s="2"/>
      <c r="LP15" s="2"/>
      <c r="LQ15" s="2"/>
      <c r="LR15" s="2"/>
      <c r="LS15" s="2"/>
      <c r="LT15" s="2"/>
      <c r="LU15" s="2"/>
      <c r="LV15" s="2"/>
      <c r="LW15" s="2"/>
      <c r="LX15" s="2"/>
      <c r="LY15" s="2"/>
      <c r="LZ15" s="2"/>
      <c r="MA15" s="2"/>
      <c r="MB15" s="2"/>
      <c r="MC15" s="2"/>
      <c r="MD15" s="2"/>
      <c r="ME15" s="2"/>
      <c r="MF15" s="2"/>
      <c r="MG15" s="2"/>
      <c r="MH15" s="2"/>
      <c r="MI15" s="2"/>
      <c r="MJ15" s="2"/>
      <c r="MK15" s="2"/>
      <c r="ML15" s="2"/>
      <c r="MM15" s="2"/>
      <c r="MN15" s="2"/>
      <c r="MO15" s="2"/>
      <c r="MP15" s="2"/>
      <c r="MQ15" s="2"/>
      <c r="MR15" s="2"/>
      <c r="MS15" s="2"/>
      <c r="MT15" s="2"/>
      <c r="MU15" s="2"/>
      <c r="MV15" s="2"/>
      <c r="MW15" s="2"/>
      <c r="MX15" s="2"/>
      <c r="MY15" s="2"/>
      <c r="MZ15" s="2"/>
      <c r="NA15" s="2"/>
      <c r="NB15" s="2"/>
      <c r="NC15" s="2"/>
      <c r="ND15" s="2"/>
      <c r="NE15" s="2"/>
      <c r="NF15" s="2"/>
      <c r="NG15" s="2"/>
      <c r="NH15" s="2"/>
      <c r="NI15" s="2"/>
      <c r="NJ15" s="2"/>
      <c r="NK15" s="2"/>
      <c r="NL15" s="2"/>
      <c r="NM15" s="2"/>
      <c r="NN15" s="2"/>
      <c r="NO15" s="2"/>
      <c r="NP15" s="2"/>
      <c r="NQ15" s="2"/>
      <c r="NR15" s="2"/>
      <c r="NS15" s="2"/>
      <c r="NT15" s="2"/>
      <c r="NU15" s="2"/>
      <c r="NV15" s="2"/>
      <c r="NW15" s="2"/>
      <c r="NX15" s="2"/>
      <c r="NY15" s="2"/>
      <c r="NZ15" s="2"/>
      <c r="OA15" s="2"/>
      <c r="OB15" s="2"/>
      <c r="OC15" s="2"/>
      <c r="OD15" s="2"/>
      <c r="OE15" s="2"/>
      <c r="OF15" s="2"/>
      <c r="OG15" s="2"/>
      <c r="OH15" s="2"/>
      <c r="OI15" s="2"/>
      <c r="OJ15" s="2"/>
      <c r="OK15" s="2"/>
      <c r="OL15" s="2"/>
      <c r="OM15" s="2"/>
      <c r="ON15" s="2"/>
      <c r="OO15" s="2"/>
      <c r="OP15" s="2"/>
      <c r="OQ15" s="2"/>
      <c r="OR15" s="2"/>
      <c r="OS15" s="2"/>
      <c r="OT15" s="2"/>
      <c r="OU15" s="2"/>
      <c r="OV15" s="2"/>
      <c r="OW15" s="2"/>
      <c r="OX15" s="2"/>
      <c r="OY15" s="2"/>
      <c r="OZ15" s="2"/>
      <c r="PA15" s="2"/>
      <c r="PB15" s="2"/>
      <c r="PC15" s="2"/>
      <c r="PD15" s="2"/>
      <c r="PE15" s="2"/>
      <c r="PF15" s="2"/>
      <c r="PG15" s="2"/>
      <c r="PH15" s="2"/>
      <c r="PI15" s="2"/>
      <c r="PJ15" s="2"/>
      <c r="PK15" s="2"/>
      <c r="PL15" s="2"/>
      <c r="PM15" s="2"/>
      <c r="PN15" s="2"/>
      <c r="PO15" s="2"/>
      <c r="PP15" s="2"/>
      <c r="PQ15" s="2"/>
      <c r="PR15" s="2"/>
      <c r="PS15" s="2"/>
      <c r="PT15" s="2"/>
      <c r="PU15" s="2"/>
      <c r="PV15" s="2"/>
      <c r="PW15" s="2"/>
      <c r="PX15" s="2"/>
      <c r="PY15" s="2"/>
      <c r="PZ15" s="2"/>
      <c r="QA15" s="2"/>
      <c r="QB15" s="2"/>
      <c r="QC15" s="2"/>
      <c r="QD15" s="2"/>
      <c r="QE15" s="2"/>
      <c r="QF15" s="2"/>
      <c r="QG15" s="2"/>
      <c r="QH15" s="2"/>
      <c r="QI15" s="2"/>
      <c r="QJ15" s="2"/>
      <c r="QK15" s="2"/>
      <c r="QL15" s="2"/>
      <c r="QM15" s="2"/>
      <c r="QN15" s="2"/>
      <c r="QO15" s="2"/>
      <c r="QP15" s="2"/>
      <c r="QQ15" s="2"/>
      <c r="QR15" s="2"/>
      <c r="QS15" s="2"/>
      <c r="QT15" s="2"/>
      <c r="QU15" s="2"/>
      <c r="QV15" s="2"/>
      <c r="QW15" s="2"/>
      <c r="QX15" s="2"/>
      <c r="QY15" s="2"/>
      <c r="QZ15" s="2"/>
      <c r="RA15" s="2"/>
      <c r="RB15" s="2"/>
      <c r="RC15" s="2"/>
      <c r="RD15" s="2"/>
      <c r="RE15" s="2"/>
      <c r="RF15" s="2"/>
      <c r="RG15" s="2"/>
      <c r="RH15" s="2"/>
      <c r="RI15" s="2"/>
      <c r="RJ15" s="2"/>
      <c r="RK15" s="2"/>
      <c r="RL15" s="2"/>
      <c r="RM15" s="2"/>
      <c r="RN15" s="2"/>
      <c r="RO15" s="2"/>
      <c r="RP15" s="2"/>
      <c r="RQ15" s="2"/>
      <c r="RR15" s="2"/>
      <c r="RS15" s="2"/>
      <c r="RT15" s="2"/>
      <c r="RU15" s="2"/>
      <c r="RV15" s="2"/>
      <c r="RW15" s="2"/>
      <c r="RX15" s="2"/>
      <c r="RY15" s="2"/>
      <c r="RZ15" s="2"/>
      <c r="SA15" s="2"/>
      <c r="SB15" s="2"/>
      <c r="SC15" s="2"/>
      <c r="SD15" s="2"/>
      <c r="SE15" s="2"/>
      <c r="SF15" s="2"/>
      <c r="SG15" s="2"/>
      <c r="SH15" s="2"/>
      <c r="SI15" s="2"/>
      <c r="SJ15" s="2"/>
      <c r="SK15" s="2"/>
      <c r="SL15" s="2"/>
      <c r="SM15" s="2"/>
      <c r="SN15" s="2"/>
      <c r="SO15" s="2"/>
      <c r="SP15" s="2"/>
      <c r="SQ15" s="2"/>
      <c r="SR15" s="2"/>
      <c r="SS15" s="2"/>
      <c r="ST15" s="2"/>
      <c r="SU15" s="2"/>
      <c r="SV15" s="2"/>
      <c r="SW15" s="2"/>
      <c r="SX15" s="2"/>
      <c r="SY15" s="2"/>
      <c r="SZ15" s="2"/>
      <c r="TA15" s="2"/>
      <c r="TB15" s="2"/>
      <c r="TC15" s="2"/>
      <c r="TD15" s="2"/>
      <c r="TE15" s="2"/>
      <c r="TF15" s="2"/>
      <c r="TG15" s="2"/>
      <c r="TH15" s="2"/>
      <c r="TI15" s="2"/>
      <c r="TJ15" s="2"/>
      <c r="TK15" s="2"/>
      <c r="TL15" s="2"/>
      <c r="TM15" s="2"/>
      <c r="TN15" s="2"/>
      <c r="TO15" s="2"/>
      <c r="TP15" s="2"/>
      <c r="TQ15" s="2"/>
      <c r="TR15" s="2"/>
      <c r="TS15" s="2"/>
      <c r="TT15" s="2"/>
      <c r="TU15" s="2"/>
      <c r="TV15" s="2"/>
      <c r="TW15" s="2"/>
      <c r="TX15" s="2"/>
      <c r="TY15" s="2"/>
      <c r="TZ15" s="2"/>
      <c r="UA15" s="2"/>
      <c r="UB15" s="2"/>
      <c r="UC15" s="2"/>
      <c r="UD15" s="2"/>
      <c r="UE15" s="2"/>
      <c r="UF15" s="2"/>
      <c r="UG15" s="2"/>
      <c r="UH15" s="2"/>
      <c r="UI15" s="2"/>
      <c r="UJ15" s="2"/>
      <c r="UK15" s="2"/>
      <c r="UL15" s="2"/>
      <c r="UM15" s="2"/>
      <c r="UN15" s="2"/>
      <c r="UO15" s="2"/>
      <c r="UP15" s="2"/>
      <c r="UQ15" s="2"/>
      <c r="UR15" s="2"/>
      <c r="US15" s="2"/>
      <c r="UT15" s="2"/>
      <c r="UU15" s="2"/>
      <c r="UV15" s="2"/>
      <c r="UW15" s="2"/>
      <c r="UX15" s="2"/>
      <c r="UY15" s="2"/>
      <c r="UZ15" s="2"/>
      <c r="VA15" s="2"/>
      <c r="VB15" s="2"/>
      <c r="VC15" s="2"/>
      <c r="VD15" s="2"/>
      <c r="VE15" s="2"/>
      <c r="VF15" s="2"/>
      <c r="VG15" s="2"/>
      <c r="VH15" s="2"/>
      <c r="VI15" s="2"/>
      <c r="VJ15" s="2"/>
      <c r="VK15" s="2"/>
      <c r="VL15" s="2"/>
      <c r="VM15" s="2"/>
      <c r="VN15" s="2"/>
      <c r="VO15" s="2"/>
      <c r="VP15" s="2"/>
      <c r="VQ15" s="2"/>
      <c r="VR15" s="2"/>
      <c r="VS15" s="2"/>
      <c r="VT15" s="2"/>
      <c r="VU15" s="2"/>
      <c r="VV15" s="2"/>
      <c r="VW15" s="2"/>
      <c r="VX15" s="2"/>
      <c r="VY15" s="2"/>
      <c r="VZ15" s="2"/>
      <c r="WA15" s="2"/>
      <c r="WB15" s="2"/>
      <c r="WC15" s="2"/>
      <c r="WD15" s="2"/>
      <c r="WE15" s="2"/>
      <c r="WF15" s="2"/>
      <c r="WG15" s="2"/>
      <c r="WH15" s="2"/>
      <c r="WI15" s="2"/>
      <c r="WJ15" s="2"/>
      <c r="WK15" s="2"/>
      <c r="WL15" s="2"/>
      <c r="WM15" s="2"/>
      <c r="WN15" s="2"/>
      <c r="WO15" s="2"/>
      <c r="WP15" s="2"/>
      <c r="WQ15" s="2"/>
      <c r="WR15" s="2"/>
      <c r="WS15" s="2"/>
      <c r="WT15" s="2"/>
      <c r="WU15" s="2"/>
      <c r="WV15" s="2"/>
      <c r="WW15" s="2"/>
      <c r="WX15" s="2"/>
      <c r="WY15" s="2"/>
      <c r="WZ15" s="2"/>
      <c r="XA15" s="2"/>
      <c r="XB15" s="2"/>
      <c r="XC15" s="2"/>
      <c r="XD15" s="2"/>
      <c r="XE15" s="2"/>
      <c r="XF15" s="2"/>
      <c r="XG15" s="2"/>
      <c r="XH15" s="2"/>
      <c r="XI15" s="2"/>
      <c r="XJ15" s="2"/>
      <c r="XK15" s="2"/>
      <c r="XL15" s="2"/>
      <c r="XM15" s="2"/>
      <c r="XN15" s="2"/>
      <c r="XO15" s="2"/>
      <c r="XP15" s="2"/>
      <c r="XQ15" s="2"/>
      <c r="XR15" s="2"/>
      <c r="XS15" s="2"/>
      <c r="XT15" s="2"/>
      <c r="XU15" s="2"/>
      <c r="XV15" s="2"/>
      <c r="XW15" s="2"/>
      <c r="XX15" s="2"/>
      <c r="XY15" s="2"/>
      <c r="XZ15" s="2"/>
      <c r="YA15" s="2"/>
      <c r="YB15" s="2"/>
      <c r="YC15" s="2"/>
      <c r="YD15" s="2"/>
      <c r="YE15" s="2"/>
      <c r="YF15" s="2"/>
      <c r="YG15" s="2"/>
      <c r="YH15" s="2"/>
      <c r="YI15" s="2"/>
      <c r="YJ15" s="2"/>
      <c r="YK15" s="2"/>
      <c r="YL15" s="2"/>
      <c r="YM15" s="2"/>
      <c r="YN15" s="2"/>
      <c r="YO15" s="2"/>
      <c r="YP15" s="2"/>
      <c r="YQ15" s="2"/>
      <c r="YR15" s="2"/>
      <c r="YS15" s="2"/>
      <c r="YT15" s="2"/>
      <c r="YU15" s="2"/>
      <c r="YV15" s="2"/>
      <c r="YW15" s="2"/>
      <c r="YX15" s="2"/>
      <c r="YY15" s="2"/>
      <c r="YZ15" s="2"/>
      <c r="ZA15" s="2"/>
      <c r="ZB15" s="2"/>
      <c r="ZC15" s="2"/>
      <c r="ZD15" s="2"/>
      <c r="ZE15" s="2"/>
      <c r="ZF15" s="2"/>
      <c r="ZG15" s="2"/>
      <c r="ZH15" s="2"/>
      <c r="ZI15" s="2"/>
      <c r="ZJ15" s="2"/>
      <c r="ZK15" s="2"/>
      <c r="ZL15" s="2"/>
      <c r="ZM15" s="2"/>
      <c r="ZN15" s="2"/>
      <c r="ZO15" s="2"/>
      <c r="ZP15" s="2"/>
      <c r="ZQ15" s="2"/>
      <c r="ZR15" s="2"/>
      <c r="ZS15" s="2"/>
      <c r="ZT15" s="2"/>
      <c r="ZU15" s="2"/>
      <c r="ZV15" s="2"/>
      <c r="ZW15" s="2"/>
      <c r="ZX15" s="2"/>
      <c r="ZY15" s="2"/>
      <c r="ZZ15" s="2"/>
      <c r="AAA15" s="2"/>
      <c r="AAB15" s="2"/>
      <c r="AAC15" s="2"/>
      <c r="AAD15" s="2"/>
      <c r="AAE15" s="2"/>
      <c r="AAF15" s="2"/>
      <c r="AAG15" s="2"/>
      <c r="AAH15" s="2"/>
      <c r="AAI15" s="2"/>
      <c r="AAJ15" s="2"/>
      <c r="AAK15" s="2"/>
      <c r="AAL15" s="2"/>
      <c r="AAM15" s="2"/>
      <c r="AAN15" s="2"/>
      <c r="AAO15" s="2"/>
      <c r="AAP15" s="2"/>
      <c r="AAQ15" s="2"/>
      <c r="AAR15" s="2"/>
      <c r="AAS15" s="2"/>
      <c r="AAT15" s="2"/>
      <c r="AAU15" s="2"/>
      <c r="AAV15" s="2"/>
      <c r="AAW15" s="2"/>
      <c r="AAX15" s="2"/>
      <c r="AAY15" s="2"/>
      <c r="AAZ15" s="2"/>
      <c r="ABA15" s="2"/>
      <c r="ABB15" s="2"/>
      <c r="ABC15" s="2"/>
      <c r="ABD15" s="2"/>
      <c r="ABE15" s="2"/>
      <c r="ABF15" s="2"/>
      <c r="ABG15" s="2"/>
      <c r="ABH15" s="2"/>
      <c r="ABI15" s="2"/>
      <c r="ABJ15" s="2"/>
      <c r="ABK15" s="2"/>
      <c r="ABL15" s="2"/>
      <c r="ABM15" s="2"/>
      <c r="ABN15" s="2"/>
      <c r="ABO15" s="2"/>
      <c r="ABP15" s="2"/>
      <c r="ABQ15" s="2"/>
      <c r="ABR15" s="2"/>
      <c r="ABS15" s="2"/>
      <c r="ABT15" s="2"/>
      <c r="ABU15" s="2"/>
      <c r="ABV15" s="2"/>
      <c r="ABW15" s="2"/>
      <c r="ABX15" s="2"/>
      <c r="ABY15" s="2"/>
      <c r="ABZ15" s="2"/>
      <c r="ACA15" s="2"/>
      <c r="ACB15" s="2"/>
      <c r="ACC15" s="2"/>
      <c r="ACD15" s="2"/>
      <c r="ACE15" s="2"/>
      <c r="ACF15" s="2"/>
      <c r="ACG15" s="2"/>
      <c r="ACH15" s="2"/>
      <c r="ACI15" s="2"/>
      <c r="ACJ15" s="2"/>
      <c r="ACK15" s="2"/>
      <c r="ACL15" s="2"/>
      <c r="ACM15" s="2"/>
      <c r="ACN15" s="2"/>
      <c r="ACO15" s="2"/>
      <c r="ACP15" s="2"/>
      <c r="ACQ15" s="2"/>
      <c r="ACR15" s="2"/>
      <c r="ACS15" s="2"/>
      <c r="ACT15" s="2"/>
      <c r="ACU15" s="2"/>
      <c r="ACV15" s="2"/>
      <c r="ACW15" s="2"/>
      <c r="ACX15" s="2"/>
      <c r="ACY15" s="2"/>
      <c r="ACZ15" s="2"/>
      <c r="ADA15" s="2"/>
      <c r="ADB15" s="2"/>
      <c r="ADC15" s="2"/>
      <c r="ADD15" s="2"/>
      <c r="ADE15" s="2"/>
      <c r="ADF15" s="2"/>
      <c r="ADG15" s="2"/>
      <c r="ADH15" s="2"/>
      <c r="ADI15" s="2"/>
      <c r="ADJ15" s="2"/>
      <c r="ADK15" s="2"/>
      <c r="ADL15" s="2"/>
      <c r="ADM15" s="2"/>
      <c r="ADN15" s="2"/>
      <c r="ADO15" s="2"/>
      <c r="ADP15" s="2"/>
      <c r="ADQ15" s="2"/>
      <c r="ADR15" s="2"/>
      <c r="ADS15" s="2"/>
      <c r="ADT15" s="2"/>
      <c r="ADU15" s="2"/>
      <c r="ADV15" s="2"/>
      <c r="ADW15" s="2"/>
      <c r="ADX15" s="2"/>
      <c r="ADY15" s="2"/>
      <c r="ADZ15" s="2"/>
      <c r="AEA15" s="2"/>
      <c r="AEB15" s="2"/>
      <c r="AEC15" s="2"/>
      <c r="AED15" s="2"/>
      <c r="AEE15" s="2"/>
      <c r="AEF15" s="2"/>
      <c r="AEG15" s="2"/>
      <c r="AEH15" s="2"/>
      <c r="AEI15" s="2"/>
      <c r="AEJ15" s="2"/>
      <c r="AEK15" s="2"/>
      <c r="AEL15" s="2"/>
      <c r="AEM15" s="2"/>
      <c r="AEN15" s="2"/>
      <c r="AEO15" s="2"/>
      <c r="AEP15" s="2"/>
      <c r="AEQ15" s="2"/>
      <c r="AER15" s="2"/>
      <c r="AES15" s="2"/>
      <c r="AET15" s="2"/>
      <c r="AEU15" s="2"/>
      <c r="AEV15" s="2"/>
      <c r="AEW15" s="2"/>
      <c r="AEX15" s="2"/>
      <c r="AEY15" s="2"/>
      <c r="AEZ15" s="2"/>
      <c r="AFA15" s="2"/>
      <c r="AFB15" s="2"/>
      <c r="AFC15" s="2"/>
      <c r="AFD15" s="2"/>
      <c r="AFE15" s="2"/>
      <c r="AFF15" s="2"/>
      <c r="AFG15" s="2"/>
      <c r="AFH15" s="2"/>
      <c r="AFI15" s="2"/>
      <c r="AFJ15" s="2"/>
      <c r="AFK15" s="2"/>
      <c r="AFL15" s="2"/>
      <c r="AFM15" s="2"/>
      <c r="AFN15" s="2"/>
      <c r="AFO15" s="2"/>
      <c r="AFP15" s="2"/>
      <c r="AFQ15" s="2"/>
      <c r="AFR15" s="2"/>
      <c r="AFS15" s="2"/>
      <c r="AFT15" s="2"/>
      <c r="AFU15" s="2"/>
      <c r="AFV15" s="2"/>
      <c r="AFW15" s="2"/>
      <c r="AFX15" s="2"/>
      <c r="AFY15" s="2"/>
      <c r="AFZ15" s="2"/>
      <c r="AGA15" s="2"/>
      <c r="AGB15" s="2"/>
      <c r="AGC15" s="2"/>
      <c r="AGD15" s="2"/>
      <c r="AGE15" s="2"/>
      <c r="AGF15" s="2"/>
      <c r="AGG15" s="2"/>
      <c r="AGH15" s="2"/>
      <c r="AGI15" s="2"/>
      <c r="AGJ15" s="2"/>
      <c r="AGK15" s="2"/>
      <c r="AGL15" s="2"/>
      <c r="AGM15" s="2"/>
      <c r="AGN15" s="2"/>
      <c r="AGO15" s="2"/>
      <c r="AGP15" s="2"/>
      <c r="AGQ15" s="2"/>
      <c r="AGR15" s="2"/>
      <c r="AGS15" s="2"/>
      <c r="AGT15" s="2"/>
      <c r="AGU15" s="2"/>
      <c r="AGV15" s="2"/>
      <c r="AGW15" s="2"/>
      <c r="AGX15" s="2"/>
      <c r="AGY15" s="2"/>
      <c r="AGZ15" s="2"/>
      <c r="AHA15" s="2"/>
      <c r="AHB15" s="2"/>
      <c r="AHC15" s="2"/>
      <c r="AHD15" s="2"/>
      <c r="AHE15" s="2"/>
      <c r="AHF15" s="2"/>
      <c r="AHG15" s="2"/>
      <c r="AHH15" s="2"/>
      <c r="AHI15" s="2"/>
      <c r="AHJ15" s="2"/>
      <c r="AHK15" s="2"/>
      <c r="AHL15" s="2"/>
      <c r="AHM15" s="2"/>
      <c r="AHN15" s="2"/>
      <c r="AHO15" s="2"/>
      <c r="AHP15" s="2"/>
      <c r="AHQ15" s="2"/>
      <c r="AHR15" s="2"/>
      <c r="AHS15" s="2"/>
      <c r="AHT15" s="2"/>
      <c r="AHU15" s="2"/>
      <c r="AHV15" s="2"/>
      <c r="AHW15" s="2"/>
      <c r="AHX15" s="2"/>
      <c r="AHY15" s="2"/>
      <c r="AHZ15" s="2"/>
      <c r="AIA15" s="2"/>
      <c r="AIB15" s="2"/>
      <c r="AIC15" s="2"/>
      <c r="AID15" s="2"/>
      <c r="AIE15" s="2"/>
      <c r="AIF15" s="2"/>
      <c r="AIG15" s="2"/>
      <c r="AIH15" s="2"/>
      <c r="AII15" s="2"/>
      <c r="AIJ15" s="2"/>
      <c r="AIK15" s="2"/>
      <c r="AIL15" s="2"/>
      <c r="AIM15" s="2"/>
      <c r="AIN15" s="2"/>
      <c r="AIO15" s="2"/>
      <c r="AIP15" s="2"/>
      <c r="AIQ15" s="2"/>
      <c r="AIR15" s="2"/>
      <c r="AIS15" s="2"/>
      <c r="AIT15" s="2"/>
      <c r="AIU15" s="2"/>
      <c r="AIV15" s="2"/>
      <c r="AIW15" s="2"/>
      <c r="AIX15" s="2"/>
      <c r="AIY15" s="2"/>
      <c r="AIZ15" s="2"/>
      <c r="AJA15" s="2"/>
      <c r="AJB15" s="2"/>
      <c r="AJC15" s="2"/>
      <c r="AJD15" s="2"/>
      <c r="AJE15" s="2"/>
      <c r="AJF15" s="2"/>
      <c r="AJG15" s="2"/>
      <c r="AJH15" s="2"/>
      <c r="AJI15" s="2"/>
      <c r="AJJ15" s="2"/>
      <c r="AJK15" s="2"/>
      <c r="AJL15" s="2"/>
      <c r="AJM15" s="2"/>
      <c r="AJN15" s="2"/>
      <c r="AJO15" s="2"/>
      <c r="AJP15" s="2"/>
      <c r="AJQ15" s="2"/>
      <c r="AJR15" s="2"/>
      <c r="AJS15" s="2"/>
      <c r="AJT15" s="2"/>
      <c r="AJU15" s="2"/>
      <c r="AJV15" s="2"/>
      <c r="AJW15" s="2"/>
      <c r="AJX15" s="2"/>
      <c r="AJY15" s="2"/>
      <c r="AJZ15" s="2"/>
      <c r="AKA15" s="2"/>
      <c r="AKB15" s="2"/>
      <c r="AKC15" s="2"/>
      <c r="AKD15" s="2"/>
      <c r="AKE15" s="2"/>
      <c r="AKF15" s="2"/>
      <c r="AKG15" s="2"/>
      <c r="AKH15" s="2"/>
      <c r="AKI15" s="2"/>
      <c r="AKJ15" s="2"/>
      <c r="AKK15" s="2"/>
      <c r="AKL15" s="2"/>
      <c r="AKM15" s="2"/>
      <c r="AKN15" s="2"/>
      <c r="AKO15" s="2"/>
      <c r="AKP15" s="2"/>
      <c r="AKQ15" s="2"/>
      <c r="AKR15" s="2"/>
      <c r="AKS15" s="2"/>
      <c r="AKT15" s="2"/>
      <c r="AKU15" s="2"/>
      <c r="AKV15" s="2"/>
      <c r="AKW15" s="2"/>
      <c r="AKX15" s="2"/>
      <c r="AKY15" s="2"/>
      <c r="AKZ15" s="2"/>
      <c r="ALA15" s="2"/>
      <c r="ALB15" s="2"/>
      <c r="ALC15" s="2"/>
      <c r="ALD15" s="2"/>
      <c r="ALE15" s="2"/>
      <c r="ALF15" s="2"/>
      <c r="ALG15" s="2"/>
      <c r="ALH15" s="2"/>
      <c r="ALI15" s="2"/>
      <c r="ALJ15" s="2"/>
      <c r="ALK15" s="2"/>
      <c r="ALL15" s="2"/>
      <c r="ALM15" s="2"/>
      <c r="ALN15" s="2"/>
      <c r="ALO15" s="2"/>
      <c r="ALP15" s="2"/>
      <c r="ALQ15" s="2"/>
      <c r="ALR15" s="2"/>
      <c r="ALS15" s="2"/>
      <c r="ALT15" s="2"/>
      <c r="ALU15" s="2"/>
      <c r="ALV15" s="2"/>
      <c r="ALW15" s="2"/>
      <c r="ALX15" s="2"/>
      <c r="ALY15" s="2"/>
      <c r="ALZ15" s="2"/>
      <c r="AMA15" s="2"/>
      <c r="AMB15" s="2"/>
      <c r="AMC15" s="2"/>
      <c r="AMD15" s="2"/>
      <c r="AME15" s="2"/>
      <c r="AMF15" s="2"/>
      <c r="AMG15" s="2"/>
      <c r="AMH15" s="2"/>
      <c r="AMI15" s="2"/>
    </row>
    <row r="16" spans="1:1023" x14ac:dyDescent="0.35">
      <c r="A16" s="1108"/>
      <c r="B16" s="32" t="s">
        <v>634</v>
      </c>
      <c r="C16" s="33">
        <f>+C4+C5+C8+C11</f>
        <v>44699999.803724699</v>
      </c>
      <c r="D16" s="33">
        <f>+D4+D5+D8+D11</f>
        <v>8000000</v>
      </c>
      <c r="E16" s="33">
        <f>+E4+E5+E8+E11</f>
        <v>52699999.803724699</v>
      </c>
      <c r="F16" s="1109">
        <f>+F4+F5+F8+F11</f>
        <v>1.0000000000000002</v>
      </c>
    </row>
    <row r="17" spans="1:1023" s="34" customFormat="1" ht="12" x14ac:dyDescent="0.3">
      <c r="C17" s="35"/>
      <c r="D17" s="35"/>
      <c r="E17" s="35"/>
    </row>
    <row r="18" spans="1:1023" x14ac:dyDescent="0.35">
      <c r="A18" s="1733" t="s">
        <v>885</v>
      </c>
      <c r="B18" s="1733"/>
      <c r="C18" s="1733"/>
      <c r="D18" s="1733"/>
      <c r="E18" s="1733"/>
      <c r="F18" s="1733"/>
    </row>
    <row r="19" spans="1:1023" ht="26.25" customHeight="1" x14ac:dyDescent="0.35">
      <c r="A19" s="1735" t="s">
        <v>795</v>
      </c>
      <c r="B19" s="1735"/>
      <c r="C19" s="1735"/>
      <c r="D19" s="1735"/>
      <c r="E19" s="1735"/>
      <c r="F19" s="1735"/>
    </row>
    <row r="20" spans="1:1023" ht="21" x14ac:dyDescent="0.35">
      <c r="A20" s="24" t="s">
        <v>55</v>
      </c>
      <c r="B20" s="25" t="s">
        <v>883</v>
      </c>
      <c r="C20" s="25" t="s">
        <v>81</v>
      </c>
      <c r="D20" s="25" t="s">
        <v>884</v>
      </c>
      <c r="E20" s="24" t="s">
        <v>634</v>
      </c>
      <c r="F20" s="26" t="s">
        <v>624</v>
      </c>
    </row>
    <row r="21" spans="1:1023" s="1288" customFormat="1" ht="23.25" customHeight="1" x14ac:dyDescent="0.35">
      <c r="A21" s="846">
        <v>1</v>
      </c>
      <c r="B21" s="1287" t="str">
        <f>+'8_MP'!C8</f>
        <v>Componente 1: Cobertura y uso de Banda Ancha</v>
      </c>
      <c r="C21" s="1312">
        <v>10.3</v>
      </c>
      <c r="D21" s="1312">
        <v>0</v>
      </c>
      <c r="E21" s="1312">
        <f t="shared" ref="E21:E32" si="2">SUM(C21:D21)</f>
        <v>10.3</v>
      </c>
      <c r="F21" s="1340">
        <f t="shared" ref="F21:F32" si="3">+E21/$E$33</f>
        <v>0.1954459203036053</v>
      </c>
      <c r="G21" s="1338"/>
    </row>
    <row r="22" spans="1:1023" s="1288" customFormat="1" ht="36" customHeight="1" x14ac:dyDescent="0.35">
      <c r="A22" s="846">
        <v>2</v>
      </c>
      <c r="B22" s="1287" t="str">
        <f>+'8_MP'!C33</f>
        <v xml:space="preserve">Componente 2: Transformación Digital del Gobierno </v>
      </c>
      <c r="C22" s="1312">
        <f>SUM(C23:C24)</f>
        <v>17.600000000000001</v>
      </c>
      <c r="D22" s="1312">
        <f>SUM(D23:D24)</f>
        <v>0</v>
      </c>
      <c r="E22" s="1312">
        <f t="shared" si="2"/>
        <v>17.600000000000001</v>
      </c>
      <c r="F22" s="1340">
        <f t="shared" si="3"/>
        <v>0.33396584440227706</v>
      </c>
      <c r="G22" s="1338"/>
    </row>
    <row r="23" spans="1:1023" s="1171" customFormat="1" ht="36" customHeight="1" x14ac:dyDescent="0.35">
      <c r="A23" s="93" t="str">
        <f t="shared" ref="A23:B32" si="4">+A6</f>
        <v>2.1</v>
      </c>
      <c r="B23" s="29" t="str">
        <f t="shared" si="4"/>
        <v xml:space="preserve">Subcomponente 2.1: Calidad y eficiencia en la prestación de servicios públicos a ciudadanos y empresas </v>
      </c>
      <c r="C23" s="1313">
        <v>11.6</v>
      </c>
      <c r="D23" s="1313">
        <v>0</v>
      </c>
      <c r="E23" s="1315">
        <f t="shared" si="2"/>
        <v>11.6</v>
      </c>
      <c r="F23" s="1341">
        <f t="shared" si="3"/>
        <v>0.22011385199240985</v>
      </c>
      <c r="G23" s="1338"/>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row>
    <row r="24" spans="1:1023" s="1171" customFormat="1" ht="36" customHeight="1" x14ac:dyDescent="0.35">
      <c r="A24" s="93" t="str">
        <f t="shared" si="4"/>
        <v>2.2</v>
      </c>
      <c r="B24" s="29" t="str">
        <f t="shared" si="4"/>
        <v>Subcomponente 2.2: Fortalecimiento de la gestión financiera del Estado</v>
      </c>
      <c r="C24" s="1313">
        <v>6</v>
      </c>
      <c r="D24" s="1313">
        <v>0</v>
      </c>
      <c r="E24" s="1315">
        <f t="shared" si="2"/>
        <v>6</v>
      </c>
      <c r="F24" s="1341">
        <f t="shared" si="3"/>
        <v>0.11385199240986717</v>
      </c>
      <c r="G24" s="1338"/>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row>
    <row r="25" spans="1:1023" s="1288" customFormat="1" ht="36" customHeight="1" x14ac:dyDescent="0.35">
      <c r="A25" s="846" t="str">
        <f t="shared" si="4"/>
        <v>3</v>
      </c>
      <c r="B25" s="1287" t="str">
        <f t="shared" si="4"/>
        <v xml:space="preserve">Componente 3: Economía Digital </v>
      </c>
      <c r="C25" s="1312">
        <f>SUM(C26:C27)</f>
        <v>13</v>
      </c>
      <c r="D25" s="1312">
        <f>SUM(D26:D27)</f>
        <v>8</v>
      </c>
      <c r="E25" s="1312">
        <f t="shared" si="2"/>
        <v>21</v>
      </c>
      <c r="F25" s="1340">
        <f t="shared" si="3"/>
        <v>0.39848197343453506</v>
      </c>
      <c r="G25" s="1338"/>
    </row>
    <row r="26" spans="1:1023" s="1171" customFormat="1" ht="36" customHeight="1" x14ac:dyDescent="0.35">
      <c r="A26" s="93" t="str">
        <f t="shared" si="4"/>
        <v>3.1</v>
      </c>
      <c r="B26" s="29" t="str">
        <f t="shared" si="4"/>
        <v>Subcomponente 3.1: Ámbito Nacional</v>
      </c>
      <c r="C26" s="1313">
        <v>2.1</v>
      </c>
      <c r="D26" s="1313">
        <v>0</v>
      </c>
      <c r="E26" s="1315">
        <f t="shared" si="2"/>
        <v>2.1</v>
      </c>
      <c r="F26" s="1341">
        <f t="shared" si="3"/>
        <v>3.9848197343453511E-2</v>
      </c>
      <c r="G26" s="1338"/>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row>
    <row r="27" spans="1:1023" s="1171" customFormat="1" ht="36" customHeight="1" x14ac:dyDescent="0.35">
      <c r="A27" s="93" t="str">
        <f t="shared" si="4"/>
        <v>3.2</v>
      </c>
      <c r="B27" s="29" t="str">
        <f t="shared" si="4"/>
        <v>Subcomponente 3.2: Ámbito San Pedro Sula</v>
      </c>
      <c r="C27" s="1313">
        <v>10.9</v>
      </c>
      <c r="D27" s="1313">
        <v>8</v>
      </c>
      <c r="E27" s="1315">
        <f t="shared" si="2"/>
        <v>18.899999999999999</v>
      </c>
      <c r="F27" s="1341">
        <f t="shared" si="3"/>
        <v>0.35863377609108155</v>
      </c>
      <c r="G27" s="1338"/>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row>
    <row r="28" spans="1:1023" s="1288" customFormat="1" ht="36" customHeight="1" x14ac:dyDescent="0.35">
      <c r="A28" s="846" t="str">
        <f t="shared" si="4"/>
        <v>4</v>
      </c>
      <c r="B28" s="1287" t="str">
        <f t="shared" si="4"/>
        <v>Administración, Auditoría y Evaluación</v>
      </c>
      <c r="C28" s="1312">
        <f>SUM(C29:C32)</f>
        <v>3.8</v>
      </c>
      <c r="D28" s="1312">
        <f>SUM(D29:D32)</f>
        <v>0</v>
      </c>
      <c r="E28" s="1312">
        <f t="shared" si="2"/>
        <v>3.8</v>
      </c>
      <c r="F28" s="1340">
        <f t="shared" si="3"/>
        <v>7.2106261859582535E-2</v>
      </c>
      <c r="G28" s="1338"/>
    </row>
    <row r="29" spans="1:1023" s="1171" customFormat="1" ht="36" customHeight="1" x14ac:dyDescent="0.35">
      <c r="A29" s="93" t="str">
        <f t="shared" si="4"/>
        <v>4.1</v>
      </c>
      <c r="B29" s="29" t="str">
        <f t="shared" si="4"/>
        <v>Administración y Auditoría SCGG</v>
      </c>
      <c r="C29" s="1313">
        <v>2</v>
      </c>
      <c r="D29" s="1313">
        <v>0</v>
      </c>
      <c r="E29" s="1315">
        <f t="shared" si="2"/>
        <v>2</v>
      </c>
      <c r="F29" s="1341">
        <f t="shared" si="3"/>
        <v>3.7950664136622389E-2</v>
      </c>
      <c r="G29" s="1338"/>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row>
    <row r="30" spans="1:1023" s="1171" customFormat="1" ht="36" customHeight="1" x14ac:dyDescent="0.35">
      <c r="A30" s="93" t="str">
        <f t="shared" si="4"/>
        <v>4.2</v>
      </c>
      <c r="B30" s="29" t="str">
        <f t="shared" si="4"/>
        <v>Administración y Auditoría SEFIN</v>
      </c>
      <c r="C30" s="1313">
        <v>0.4</v>
      </c>
      <c r="D30" s="1313">
        <v>0</v>
      </c>
      <c r="E30" s="1315">
        <f t="shared" si="2"/>
        <v>0.4</v>
      </c>
      <c r="F30" s="1341">
        <f t="shared" si="3"/>
        <v>7.5901328273244783E-3</v>
      </c>
      <c r="G30" s="1338"/>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row>
    <row r="31" spans="1:1023" s="1171" customFormat="1" ht="36" customHeight="1" x14ac:dyDescent="0.35">
      <c r="A31" s="93" t="str">
        <f t="shared" si="4"/>
        <v>4.3</v>
      </c>
      <c r="B31" s="29" t="str">
        <f t="shared" si="4"/>
        <v>Administración y Auditoría ASPS</v>
      </c>
      <c r="C31" s="1313">
        <v>1.2</v>
      </c>
      <c r="D31" s="1313">
        <v>0</v>
      </c>
      <c r="E31" s="1315">
        <f t="shared" si="2"/>
        <v>1.2</v>
      </c>
      <c r="F31" s="1341">
        <f t="shared" si="3"/>
        <v>2.2770398481973434E-2</v>
      </c>
      <c r="G31" s="1338"/>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row>
    <row r="32" spans="1:1023" ht="15.75" customHeight="1" x14ac:dyDescent="0.35">
      <c r="A32" s="93" t="str">
        <f t="shared" si="4"/>
        <v>4.4</v>
      </c>
      <c r="B32" s="29" t="str">
        <f t="shared" si="4"/>
        <v>Evaluación del Programa</v>
      </c>
      <c r="C32" s="1313">
        <v>0.2</v>
      </c>
      <c r="D32" s="1313">
        <v>0</v>
      </c>
      <c r="E32" s="1315">
        <f t="shared" si="2"/>
        <v>0.2</v>
      </c>
      <c r="F32" s="1341">
        <f t="shared" si="3"/>
        <v>3.7950664136622392E-3</v>
      </c>
      <c r="G32" s="1338"/>
    </row>
    <row r="33" spans="1:6" x14ac:dyDescent="0.35">
      <c r="A33" s="31"/>
      <c r="B33" s="32" t="s">
        <v>634</v>
      </c>
      <c r="C33" s="1314">
        <f>+C21+C22+C25+C28</f>
        <v>44.7</v>
      </c>
      <c r="D33" s="1314">
        <f>+D21+D22+D25+D28</f>
        <v>8</v>
      </c>
      <c r="E33" s="1314">
        <f>+E21+E22+E25+E28</f>
        <v>52.7</v>
      </c>
      <c r="F33" s="1316">
        <f>+F21+F22+F25+F28</f>
        <v>1</v>
      </c>
    </row>
  </sheetData>
  <mergeCells count="4">
    <mergeCell ref="A1:F1"/>
    <mergeCell ref="A2:F2"/>
    <mergeCell ref="A18:F18"/>
    <mergeCell ref="A19:F19"/>
  </mergeCells>
  <pageMargins left="0.7" right="0.7" top="0.75" bottom="0.75" header="0.51180555555555496" footer="0.51180555555555496"/>
  <pageSetup paperSize="9" firstPageNumber="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F38"/>
  <sheetViews>
    <sheetView zoomScaleNormal="100" workbookViewId="0"/>
  </sheetViews>
  <sheetFormatPr defaultColWidth="9.1796875" defaultRowHeight="14.5" outlineLevelRow="1" x14ac:dyDescent="0.35"/>
  <cols>
    <col min="1" max="1" width="4.7265625" style="1036" customWidth="1"/>
    <col min="2" max="2" width="47.81640625" style="1036" customWidth="1"/>
    <col min="3" max="3" width="10.54296875" bestFit="1" customWidth="1"/>
    <col min="4" max="4" width="9.7265625" style="1021" bestFit="1" customWidth="1"/>
    <col min="5" max="5" width="10.54296875" bestFit="1" customWidth="1"/>
    <col min="6" max="6" width="6.453125" bestFit="1" customWidth="1"/>
  </cols>
  <sheetData>
    <row r="1" spans="1:6" x14ac:dyDescent="0.35">
      <c r="A1" s="1028" t="s">
        <v>886</v>
      </c>
      <c r="B1" s="1028"/>
      <c r="C1" s="37"/>
      <c r="D1" s="37"/>
      <c r="E1" s="37"/>
      <c r="F1" s="37"/>
    </row>
    <row r="2" spans="1:6" ht="15" customHeight="1" x14ac:dyDescent="0.35">
      <c r="A2" s="1734" t="str">
        <f>+'8_MP'!C7</f>
        <v>Programa de Transformación Digital para una Mayor Competitividad</v>
      </c>
      <c r="B2" s="1735"/>
      <c r="C2" s="1735"/>
      <c r="D2" s="1735"/>
      <c r="E2" s="1735"/>
      <c r="F2" s="1735"/>
    </row>
    <row r="3" spans="1:6" ht="21" x14ac:dyDescent="0.35">
      <c r="A3" s="1029" t="s">
        <v>55</v>
      </c>
      <c r="B3" s="1029" t="s">
        <v>883</v>
      </c>
      <c r="C3" s="38" t="s">
        <v>81</v>
      </c>
      <c r="D3" s="38" t="s">
        <v>884</v>
      </c>
      <c r="E3" s="38" t="s">
        <v>634</v>
      </c>
      <c r="F3" s="39" t="s">
        <v>624</v>
      </c>
    </row>
    <row r="4" spans="1:6" s="42" customFormat="1" x14ac:dyDescent="0.35">
      <c r="A4" s="1030" t="str">
        <f>+'8_MP'!A8</f>
        <v>1</v>
      </c>
      <c r="B4" s="1031" t="str">
        <f>+'8_MP'!C8</f>
        <v>Componente 1: Cobertura y uso de Banda Ancha</v>
      </c>
      <c r="C4" s="40">
        <f>+SUM(C5:C7)</f>
        <v>10290000</v>
      </c>
      <c r="D4" s="40">
        <f t="shared" ref="D4" si="0">+SUM(D5:D7)</f>
        <v>0</v>
      </c>
      <c r="E4" s="40">
        <f t="shared" ref="E4:E38" si="1">SUM(C4:D4)</f>
        <v>10290000</v>
      </c>
      <c r="F4" s="41">
        <f t="shared" ref="F4:F34" si="2">+E4/$E$38</f>
        <v>0.19525616771013213</v>
      </c>
    </row>
    <row r="5" spans="1:6" ht="22.5" customHeight="1" outlineLevel="1" x14ac:dyDescent="0.35">
      <c r="A5" s="1032" t="str">
        <f>+'8_MP'!A9</f>
        <v>1.1</v>
      </c>
      <c r="B5" s="1033" t="str">
        <f>+'8_MP'!C9</f>
        <v>Producto 1: Sitios y edificios públicos conectados</v>
      </c>
      <c r="C5" s="43">
        <f>+'8_MP'!AE9</f>
        <v>9490000</v>
      </c>
      <c r="D5" s="43">
        <f>+'8_MP'!AF9</f>
        <v>0</v>
      </c>
      <c r="E5" s="43">
        <f t="shared" si="1"/>
        <v>9490000</v>
      </c>
      <c r="F5" s="44">
        <f t="shared" si="2"/>
        <v>0.18007590199894596</v>
      </c>
    </row>
    <row r="6" spans="1:6" s="1171" customFormat="1" ht="22.5" customHeight="1" outlineLevel="1" x14ac:dyDescent="0.35">
      <c r="A6" s="1032" t="str">
        <f>+'8_MP'!A29</f>
        <v>1.2</v>
      </c>
      <c r="B6" s="1534" t="str">
        <f>+'8_MP'!C29</f>
        <v>Producto 2: Marco normativo para favorecer la conectividad de sitios públicos revisado</v>
      </c>
      <c r="C6" s="43">
        <f>+'8_MP'!AE29</f>
        <v>300000</v>
      </c>
      <c r="D6" s="43">
        <f>+'8_MP'!AF29</f>
        <v>0</v>
      </c>
      <c r="E6" s="43">
        <f>SUM(C6:D6)</f>
        <v>300000</v>
      </c>
      <c r="F6" s="44">
        <f t="shared" si="2"/>
        <v>5.692599641694814E-3</v>
      </c>
    </row>
    <row r="7" spans="1:6" ht="22.5" customHeight="1" outlineLevel="1" x14ac:dyDescent="0.35">
      <c r="A7" s="1032" t="str">
        <f>+'8_MP'!A31</f>
        <v>1.3</v>
      </c>
      <c r="B7" s="1033" t="str">
        <f>+'8_MP'!C31</f>
        <v>Producto 3: Centro de Operación de Redes operando</v>
      </c>
      <c r="C7" s="43">
        <f>+'8_MP'!AE31</f>
        <v>500000</v>
      </c>
      <c r="D7" s="43">
        <f>+'8_MP'!AF31</f>
        <v>0</v>
      </c>
      <c r="E7" s="43">
        <f t="shared" si="1"/>
        <v>500000</v>
      </c>
      <c r="F7" s="44">
        <f t="shared" si="2"/>
        <v>9.4876660694913576E-3</v>
      </c>
    </row>
    <row r="8" spans="1:6" s="42" customFormat="1" ht="16.5" customHeight="1" x14ac:dyDescent="0.35">
      <c r="A8" s="1030" t="str">
        <f>+'8_MP'!A33</f>
        <v>2</v>
      </c>
      <c r="B8" s="1031" t="str">
        <f>+'8_MP'!C33</f>
        <v xml:space="preserve">Componente 2: Transformación Digital del Gobierno </v>
      </c>
      <c r="C8" s="40">
        <f>+C9+C19</f>
        <v>17550000.000040486</v>
      </c>
      <c r="D8" s="40">
        <f>+D9+D19</f>
        <v>0</v>
      </c>
      <c r="E8" s="40">
        <f t="shared" si="1"/>
        <v>17550000.000040486</v>
      </c>
      <c r="F8" s="41">
        <f t="shared" si="2"/>
        <v>0.3330170790399149</v>
      </c>
    </row>
    <row r="9" spans="1:6" s="1027" customFormat="1" ht="21" x14ac:dyDescent="0.35">
      <c r="A9" s="1025"/>
      <c r="B9" s="1024" t="str">
        <f>+'8_MP'!C34</f>
        <v xml:space="preserve">Subcomponente 2.1: Calidad y eficiencia en la prestación de servicios públicos a ciudadanos y empresas </v>
      </c>
      <c r="C9" s="1037">
        <f>SUM(C10:C18)</f>
        <v>11550000.000040486</v>
      </c>
      <c r="D9" s="1037">
        <f>SUM(D10:D18)</f>
        <v>0</v>
      </c>
      <c r="E9" s="1037">
        <f t="shared" si="1"/>
        <v>11550000.000040486</v>
      </c>
      <c r="F9" s="704">
        <f t="shared" si="2"/>
        <v>0.2191650862060186</v>
      </c>
    </row>
    <row r="10" spans="1:6" outlineLevel="1" x14ac:dyDescent="0.35">
      <c r="A10" s="1032" t="str">
        <f>+'8_MP'!$A$35</f>
        <v>2.1.1</v>
      </c>
      <c r="B10" s="1033" t="str">
        <f>+'8_MP'!C35</f>
        <v>Producto 4: Capacidad técnica y operativa de la DPTMGD incrementada</v>
      </c>
      <c r="C10" s="43">
        <f>+'8_MP'!AE35</f>
        <v>3200000</v>
      </c>
      <c r="D10" s="43">
        <f>+'8_MP'!AF35</f>
        <v>0</v>
      </c>
      <c r="E10" s="43">
        <f t="shared" si="1"/>
        <v>3200000</v>
      </c>
      <c r="F10" s="44">
        <f t="shared" si="2"/>
        <v>6.0721062844744683E-2</v>
      </c>
    </row>
    <row r="11" spans="1:6" s="1171" customFormat="1" ht="21" customHeight="1" outlineLevel="1" x14ac:dyDescent="0.35">
      <c r="A11" s="1032" t="str">
        <f>+'8_MP'!A57</f>
        <v>2.1.2</v>
      </c>
      <c r="B11" s="1185" t="str">
        <f>+'8_MP'!C57</f>
        <v>Producto 5: Estrategia de Gestión del Cambio y Comunicación diseñada e implementada</v>
      </c>
      <c r="C11" s="43">
        <f>+'8_MP'!AE57</f>
        <v>553200</v>
      </c>
      <c r="D11" s="43">
        <f>+'8_MP'!AF57</f>
        <v>0</v>
      </c>
      <c r="E11" s="43">
        <f>+'8_MP'!AG57</f>
        <v>553200</v>
      </c>
      <c r="F11" s="44">
        <f t="shared" si="2"/>
        <v>1.0497153739285238E-2</v>
      </c>
    </row>
    <row r="12" spans="1:6" ht="21" outlineLevel="1" x14ac:dyDescent="0.35">
      <c r="A12" s="1032" t="str">
        <f>+'8_MP'!A68</f>
        <v>2.1.3</v>
      </c>
      <c r="B12" s="1033" t="str">
        <f>+'8_MP'!C68</f>
        <v>Producto 6: Servicios a ciudadanos y empresas priorizados, digitalizados y simplificados</v>
      </c>
      <c r="C12" s="43">
        <f>+'8_MP'!AE68</f>
        <v>1345000</v>
      </c>
      <c r="D12" s="43">
        <f>+'8_MP'!AF68</f>
        <v>0</v>
      </c>
      <c r="E12" s="43">
        <f t="shared" si="1"/>
        <v>1345000</v>
      </c>
      <c r="F12" s="44">
        <f t="shared" si="2"/>
        <v>2.5521821726931751E-2</v>
      </c>
    </row>
    <row r="13" spans="1:6" ht="21" outlineLevel="1" x14ac:dyDescent="0.35">
      <c r="A13" s="1032" t="str">
        <f>+'8_MP'!A77</f>
        <v>2.1.4</v>
      </c>
      <c r="B13" s="1033" t="str">
        <f>+'8_MP'!C77</f>
        <v>Producto 7: Servicios de back office, tanto verticales como compartidos, priorizados, digitalizados y simplificados</v>
      </c>
      <c r="C13" s="43">
        <f>+'8_MP'!AE77</f>
        <v>2720000.0000404855</v>
      </c>
      <c r="D13" s="43">
        <f>+'8_MP'!AF77</f>
        <v>0</v>
      </c>
      <c r="E13" s="43">
        <f t="shared" si="1"/>
        <v>2720000.0000404855</v>
      </c>
      <c r="F13" s="44">
        <f t="shared" si="2"/>
        <v>5.1612903418801211E-2</v>
      </c>
    </row>
    <row r="14" spans="1:6" ht="21" outlineLevel="1" x14ac:dyDescent="0.35">
      <c r="A14" s="1032" t="str">
        <f>+'8_MP'!A126</f>
        <v>2.1.5</v>
      </c>
      <c r="B14" s="1033" t="str">
        <f>+'8_MP'!C126</f>
        <v>Producto 8: Sistema para conexión a pasarela de pago de instituciones públicas, funcionando</v>
      </c>
      <c r="C14" s="43">
        <f>+'8_MP'!AE126</f>
        <v>330000</v>
      </c>
      <c r="D14" s="43">
        <f>+'8_MP'!AF126</f>
        <v>0</v>
      </c>
      <c r="E14" s="43">
        <f t="shared" si="1"/>
        <v>330000</v>
      </c>
      <c r="F14" s="44">
        <f t="shared" si="2"/>
        <v>6.2618596058642961E-3</v>
      </c>
    </row>
    <row r="15" spans="1:6" ht="21" outlineLevel="1" x14ac:dyDescent="0.35">
      <c r="A15" s="1032" t="str">
        <f>+'8_MP'!A130</f>
        <v>2.1.6</v>
      </c>
      <c r="B15" s="1033" t="str">
        <f>+'8_MP'!C130</f>
        <v>Producto 9: Proyecto de actualización del marco normativo de gobierno digital desarrollado</v>
      </c>
      <c r="C15" s="43">
        <f>+'8_MP'!AE130</f>
        <v>150000</v>
      </c>
      <c r="D15" s="43">
        <f>+'8_MP'!AF130</f>
        <v>0</v>
      </c>
      <c r="E15" s="43">
        <f t="shared" si="1"/>
        <v>150000</v>
      </c>
      <c r="F15" s="44">
        <f t="shared" si="2"/>
        <v>2.846299820847407E-3</v>
      </c>
    </row>
    <row r="16" spans="1:6" outlineLevel="1" x14ac:dyDescent="0.35">
      <c r="A16" s="1032" t="str">
        <f>+'8_MP'!A135</f>
        <v>2.1.7</v>
      </c>
      <c r="B16" s="1033" t="str">
        <f>+'8_MP'!C135</f>
        <v>Producto 10: Seguridad de activos digitales gubernamentales fortalecida</v>
      </c>
      <c r="C16" s="43">
        <f>+'8_MP'!AE135</f>
        <v>545800</v>
      </c>
      <c r="D16" s="43">
        <f>+'8_MP'!AF135</f>
        <v>0</v>
      </c>
      <c r="E16" s="43">
        <f t="shared" si="1"/>
        <v>545800</v>
      </c>
      <c r="F16" s="44">
        <f t="shared" si="2"/>
        <v>1.0356736281456766E-2</v>
      </c>
    </row>
    <row r="17" spans="1:6" outlineLevel="1" x14ac:dyDescent="0.35">
      <c r="A17" s="1032" t="str">
        <f>+'8_MP'!A141</f>
        <v>2.1.8</v>
      </c>
      <c r="B17" s="1033" t="str">
        <f>+'8_MP'!C141</f>
        <v>Producto 11: Plataforma de HonduCompras 2.0 ampliada</v>
      </c>
      <c r="C17" s="43">
        <f>+'8_MP'!AE141</f>
        <v>1908000</v>
      </c>
      <c r="D17" s="43">
        <f>+'8_MP'!AF141</f>
        <v>0</v>
      </c>
      <c r="E17" s="43">
        <f t="shared" si="1"/>
        <v>1908000</v>
      </c>
      <c r="F17" s="44">
        <f t="shared" si="2"/>
        <v>3.6204933721179021E-2</v>
      </c>
    </row>
    <row r="18" spans="1:6" outlineLevel="1" x14ac:dyDescent="0.35">
      <c r="A18" s="1032" t="str">
        <f>+'8_MP'!A163</f>
        <v>2.1.9</v>
      </c>
      <c r="B18" s="1033" t="str">
        <f>+'8_MP'!C163</f>
        <v>Producto 12: Actividades de sensibilización y alfabetización digital realizadas</v>
      </c>
      <c r="C18" s="43">
        <f>+'8_MP'!AE163</f>
        <v>798000</v>
      </c>
      <c r="D18" s="43">
        <f>+'8_MP'!AF163</f>
        <v>0</v>
      </c>
      <c r="E18" s="43">
        <f t="shared" si="1"/>
        <v>798000</v>
      </c>
      <c r="F18" s="44">
        <f t="shared" si="2"/>
        <v>1.5142315046908206E-2</v>
      </c>
    </row>
    <row r="19" spans="1:6" s="1027" customFormat="1" x14ac:dyDescent="0.35">
      <c r="A19" s="1026" t="str">
        <f>+'8_MP'!A167</f>
        <v>2.2</v>
      </c>
      <c r="B19" s="1026" t="str">
        <f>+'8_MP'!C167</f>
        <v>Subcomponente 2.2: Fortalecimiento de la gestión financiera del Estado</v>
      </c>
      <c r="C19" s="1037">
        <f>+C20</f>
        <v>6000000</v>
      </c>
      <c r="D19" s="1037">
        <f t="shared" ref="D19" si="3">+D20</f>
        <v>0</v>
      </c>
      <c r="E19" s="1037">
        <f t="shared" si="1"/>
        <v>6000000</v>
      </c>
      <c r="F19" s="1038">
        <f t="shared" si="2"/>
        <v>0.11385199283389628</v>
      </c>
    </row>
    <row r="20" spans="1:6" ht="16.5" customHeight="1" outlineLevel="1" x14ac:dyDescent="0.35">
      <c r="A20" s="1032" t="str">
        <f>+'8_MP'!A168</f>
        <v>2.2.1</v>
      </c>
      <c r="B20" s="1033" t="str">
        <f>+'8_MP'!C168</f>
        <v>Producto 13: Infraestructura del SIAFI actualizada</v>
      </c>
      <c r="C20" s="43">
        <f>+'8_MP'!AE168</f>
        <v>6000000</v>
      </c>
      <c r="D20" s="43">
        <f>+'8_MP'!AF168</f>
        <v>0</v>
      </c>
      <c r="E20" s="43">
        <f t="shared" si="1"/>
        <v>6000000</v>
      </c>
      <c r="F20" s="44">
        <f t="shared" si="2"/>
        <v>0.11385199283389628</v>
      </c>
    </row>
    <row r="21" spans="1:6" s="42" customFormat="1" ht="16.5" customHeight="1" x14ac:dyDescent="0.35">
      <c r="A21" s="1030" t="str">
        <f>+'8_MP'!A194</f>
        <v>3</v>
      </c>
      <c r="B21" s="1031" t="str">
        <f>+'8_MP'!C194</f>
        <v xml:space="preserve">Componente 3: Economía Digital </v>
      </c>
      <c r="C21" s="40">
        <f>+C22+C27</f>
        <v>13049999.80368421</v>
      </c>
      <c r="D21" s="40">
        <f t="shared" ref="D21" si="4">+D22+D27</f>
        <v>8000000</v>
      </c>
      <c r="E21" s="40">
        <f t="shared" si="1"/>
        <v>21049999.803684212</v>
      </c>
      <c r="F21" s="41">
        <f t="shared" si="2"/>
        <v>0.39943073780042887</v>
      </c>
    </row>
    <row r="22" spans="1:6" s="42" customFormat="1" ht="16.5" customHeight="1" x14ac:dyDescent="0.35">
      <c r="A22" s="1025" t="str">
        <f>+'8_MP'!A195</f>
        <v>3.1</v>
      </c>
      <c r="B22" s="1024" t="str">
        <f>+'8_MP'!C195</f>
        <v>Subcomponente 3.1: Ámbito Nacional</v>
      </c>
      <c r="C22" s="703">
        <f>SUM(C23:C26)</f>
        <v>2119999.8036842104</v>
      </c>
      <c r="D22" s="703">
        <f t="shared" ref="D22" si="5">SUM(D23:D26)</f>
        <v>0</v>
      </c>
      <c r="E22" s="703">
        <f t="shared" si="1"/>
        <v>2119999.8036842104</v>
      </c>
      <c r="F22" s="704">
        <f t="shared" si="2"/>
        <v>4.022770040948604E-2</v>
      </c>
    </row>
    <row r="23" spans="1:6" outlineLevel="1" x14ac:dyDescent="0.35">
      <c r="A23" s="1032" t="str">
        <f>+'8_MP'!A196</f>
        <v>3.1.1</v>
      </c>
      <c r="B23" s="1033" t="str">
        <f>+'8_MP'!C196</f>
        <v>Producto 14: Plan Maestro de Comayaguela Ciudad Digital elaborado</v>
      </c>
      <c r="C23" s="43">
        <f>+'8_MP'!AE196</f>
        <v>400000</v>
      </c>
      <c r="D23" s="43">
        <f>+'8_MP'!AF196</f>
        <v>0</v>
      </c>
      <c r="E23" s="43">
        <f t="shared" si="1"/>
        <v>400000</v>
      </c>
      <c r="F23" s="44">
        <f t="shared" si="2"/>
        <v>7.5901328555930854E-3</v>
      </c>
    </row>
    <row r="24" spans="1:6" ht="21" outlineLevel="1" x14ac:dyDescent="0.35">
      <c r="A24" s="1032" t="str">
        <f>+'8_MP'!A199</f>
        <v>3.1.2</v>
      </c>
      <c r="B24" s="1033" t="str">
        <f>+'8_MP'!C199</f>
        <v>Producto 15: Centro de Diseño e Innovación Tecnológico para Emprendedores equipado y operando</v>
      </c>
      <c r="C24" s="43">
        <f>+'8_MP'!AE199</f>
        <v>484999.81</v>
      </c>
      <c r="D24" s="43">
        <f>+'8_MP'!AF199</f>
        <v>0</v>
      </c>
      <c r="E24" s="43">
        <f t="shared" si="1"/>
        <v>484999.81</v>
      </c>
      <c r="F24" s="44">
        <f t="shared" si="2"/>
        <v>9.2030324820935091E-3</v>
      </c>
    </row>
    <row r="25" spans="1:6" outlineLevel="1" x14ac:dyDescent="0.35">
      <c r="A25" s="1032" t="str">
        <f>+'8_MP'!A221</f>
        <v>3.1.3</v>
      </c>
      <c r="B25" s="1033" t="str">
        <f>+'8_MP'!C221</f>
        <v>Producto 16: Incubadoras de emprendimientos financiadas</v>
      </c>
      <c r="C25" s="43">
        <f>+'8_MP'!AE221</f>
        <v>520000</v>
      </c>
      <c r="D25" s="43">
        <f>+'8_MP'!AF221</f>
        <v>0</v>
      </c>
      <c r="E25" s="43">
        <f t="shared" si="1"/>
        <v>520000</v>
      </c>
      <c r="F25" s="44">
        <f t="shared" si="2"/>
        <v>9.8671727122710117E-3</v>
      </c>
    </row>
    <row r="26" spans="1:6" outlineLevel="1" x14ac:dyDescent="0.35">
      <c r="A26" s="1032" t="str">
        <f>+'8_MP'!A236</f>
        <v>3.1.4</v>
      </c>
      <c r="B26" s="1033" t="str">
        <f>+'8_MP'!C236</f>
        <v>Producto 17: Actividades de fomento al talento digital implementadas</v>
      </c>
      <c r="C26" s="43">
        <f>+'8_MP'!AE236</f>
        <v>714999.99368421058</v>
      </c>
      <c r="D26" s="43">
        <f>+'8_MP'!AF236</f>
        <v>0</v>
      </c>
      <c r="E26" s="43">
        <f t="shared" si="1"/>
        <v>714999.99368421058</v>
      </c>
      <c r="F26" s="44">
        <f t="shared" si="2"/>
        <v>1.3567362359528439E-2</v>
      </c>
    </row>
    <row r="27" spans="1:6" ht="16.5" customHeight="1" x14ac:dyDescent="0.35">
      <c r="A27" s="1025" t="str">
        <f>+'8_MP'!A252</f>
        <v>3.2</v>
      </c>
      <c r="B27" s="1024" t="str">
        <f>+'8_MP'!C252</f>
        <v>Subcomponente 3.2: Ámbito San Pedro Sula</v>
      </c>
      <c r="C27" s="703">
        <f>SUM(C28:C32)</f>
        <v>10930000</v>
      </c>
      <c r="D27" s="703">
        <f t="shared" ref="D27" si="6">SUM(D28:D32)</f>
        <v>8000000</v>
      </c>
      <c r="E27" s="703">
        <f t="shared" si="1"/>
        <v>18930000</v>
      </c>
      <c r="F27" s="704">
        <f t="shared" si="2"/>
        <v>0.35920303739094278</v>
      </c>
    </row>
    <row r="28" spans="1:6" ht="16.5" customHeight="1" outlineLevel="1" x14ac:dyDescent="0.35">
      <c r="A28" s="1032" t="str">
        <f>+'8_MP'!A253</f>
        <v>3.2.1</v>
      </c>
      <c r="B28" s="1033" t="str">
        <f>+'8_MP'!C253</f>
        <v>Producto 18: Distrito Digital de SPS diseñado y construido</v>
      </c>
      <c r="C28" s="43">
        <f>+'8_MP'!AE253</f>
        <v>8200000</v>
      </c>
      <c r="D28" s="43">
        <f>+'8_MP'!AF253</f>
        <v>8000000</v>
      </c>
      <c r="E28" s="43">
        <f t="shared" si="1"/>
        <v>16200000</v>
      </c>
      <c r="F28" s="44">
        <f t="shared" si="2"/>
        <v>0.30740038065151998</v>
      </c>
    </row>
    <row r="29" spans="1:6" outlineLevel="1" x14ac:dyDescent="0.35">
      <c r="A29" s="1032" t="str">
        <f>+'8_MP'!A268</f>
        <v>3.2.2</v>
      </c>
      <c r="B29" s="1033" t="str">
        <f>+'8_MP'!C268</f>
        <v>Producto 19: Centro de emprendimientos en SPS funcionando</v>
      </c>
      <c r="C29" s="43">
        <f>+'8_MP'!AE268</f>
        <v>150000</v>
      </c>
      <c r="D29" s="43">
        <f>+'8_MP'!AF268</f>
        <v>0</v>
      </c>
      <c r="E29" s="43">
        <f t="shared" si="1"/>
        <v>150000</v>
      </c>
      <c r="F29" s="44">
        <f t="shared" si="2"/>
        <v>2.846299820847407E-3</v>
      </c>
    </row>
    <row r="30" spans="1:6" outlineLevel="1" x14ac:dyDescent="0.35">
      <c r="A30" s="1032" t="str">
        <f>+'8_MP'!A273</f>
        <v>3.2.3</v>
      </c>
      <c r="B30" s="1033" t="str">
        <f>+'8_MP'!C273</f>
        <v>Producto 20: Iniciativas de fomento al talento digital en SPS impulsadas</v>
      </c>
      <c r="C30" s="43">
        <f>+'8_MP'!AE273</f>
        <v>150000</v>
      </c>
      <c r="D30" s="43">
        <f>+'8_MP'!AF273</f>
        <v>0</v>
      </c>
      <c r="E30" s="43">
        <f t="shared" si="1"/>
        <v>150000</v>
      </c>
      <c r="F30" s="44">
        <f t="shared" si="2"/>
        <v>2.846299820847407E-3</v>
      </c>
    </row>
    <row r="31" spans="1:6" ht="21" outlineLevel="1" x14ac:dyDescent="0.35">
      <c r="A31" s="1032" t="str">
        <f>+'8_MP'!A277</f>
        <v>3.2.4</v>
      </c>
      <c r="B31" s="1033" t="str">
        <f>+'8_MP'!C277</f>
        <v>Producto 21: Actividades para la formación de capacidades en la aplicación del BIM en SPS realizadas</v>
      </c>
      <c r="C31" s="43">
        <f>+'8_MP'!AE277</f>
        <v>150000</v>
      </c>
      <c r="D31" s="43">
        <f>+'8_MP'!AF277</f>
        <v>0</v>
      </c>
      <c r="E31" s="43">
        <f t="shared" si="1"/>
        <v>150000</v>
      </c>
      <c r="F31" s="44">
        <f t="shared" si="2"/>
        <v>2.846299820847407E-3</v>
      </c>
    </row>
    <row r="32" spans="1:6" outlineLevel="1" x14ac:dyDescent="0.35">
      <c r="A32" s="1032" t="str">
        <f>+'8_MP'!A284</f>
        <v>3.2.5</v>
      </c>
      <c r="B32" s="1033" t="str">
        <f>+'8_MP'!C284</f>
        <v>Producto 22: Centro de Control de Ciudad Inteligente (C3i) operando</v>
      </c>
      <c r="C32" s="43">
        <f>+'8_MP'!AE284</f>
        <v>2280000</v>
      </c>
      <c r="D32" s="43">
        <f>+'8_MP'!AF284</f>
        <v>0</v>
      </c>
      <c r="E32" s="43">
        <f t="shared" si="1"/>
        <v>2280000</v>
      </c>
      <c r="F32" s="44">
        <f t="shared" si="2"/>
        <v>4.3263757276880588E-2</v>
      </c>
    </row>
    <row r="33" spans="1:6" s="42" customFormat="1" ht="16.5" customHeight="1" x14ac:dyDescent="0.35">
      <c r="A33" s="1030" t="str">
        <f>+'8_MP'!A327</f>
        <v>4</v>
      </c>
      <c r="B33" s="1031" t="str">
        <f>+'8_MP'!C327</f>
        <v>Administración, Auditoría y Evaluación</v>
      </c>
      <c r="C33" s="40">
        <f>+SUM(C34:C37)</f>
        <v>3810000</v>
      </c>
      <c r="D33" s="40">
        <f>+SUM(D34:D37)</f>
        <v>0</v>
      </c>
      <c r="E33" s="40">
        <f t="shared" si="1"/>
        <v>3810000</v>
      </c>
      <c r="F33" s="41">
        <f t="shared" si="2"/>
        <v>7.2296015449524145E-2</v>
      </c>
    </row>
    <row r="34" spans="1:6" outlineLevel="1" x14ac:dyDescent="0.35">
      <c r="A34" s="1032" t="str">
        <f>+'8_MP'!A328</f>
        <v>4.1</v>
      </c>
      <c r="B34" s="1033" t="str">
        <f>+'8_MP'!C328</f>
        <v>Administración y Auditoría SCGG</v>
      </c>
      <c r="C34" s="43">
        <f>+'8_MP'!AE328</f>
        <v>1988000</v>
      </c>
      <c r="D34" s="43">
        <f>+'8_MP'!AF328</f>
        <v>0</v>
      </c>
      <c r="E34" s="43">
        <f t="shared" si="1"/>
        <v>1988000</v>
      </c>
      <c r="F34" s="44">
        <f t="shared" si="2"/>
        <v>3.7722960292297637E-2</v>
      </c>
    </row>
    <row r="35" spans="1:6" s="1021" customFormat="1" outlineLevel="1" x14ac:dyDescent="0.35">
      <c r="A35" s="1032" t="str">
        <f>+'8_MP'!A351</f>
        <v>4.2</v>
      </c>
      <c r="B35" s="1033" t="str">
        <f>+'8_MP'!C351</f>
        <v>Administración y Auditoría SEFIN</v>
      </c>
      <c r="C35" s="43">
        <f>+'8_MP'!AE351</f>
        <v>472000</v>
      </c>
      <c r="D35" s="43">
        <f>+'8_MP'!AF351</f>
        <v>0</v>
      </c>
      <c r="E35" s="43">
        <f t="shared" si="1"/>
        <v>472000</v>
      </c>
      <c r="F35" s="44">
        <f t="shared" ref="F35:F36" si="7">+E35/$E$38</f>
        <v>8.9563567695998408E-3</v>
      </c>
    </row>
    <row r="36" spans="1:6" s="1021" customFormat="1" outlineLevel="1" x14ac:dyDescent="0.35">
      <c r="A36" s="1032" t="str">
        <f>+'8_MP'!A360</f>
        <v>4.3</v>
      </c>
      <c r="B36" s="1033" t="str">
        <f>+'8_MP'!C360</f>
        <v>Administración y Auditoría ASPS</v>
      </c>
      <c r="C36" s="43">
        <f>+'8_MP'!AE360</f>
        <v>1150000</v>
      </c>
      <c r="D36" s="43">
        <f>+'8_MP'!AF360</f>
        <v>0</v>
      </c>
      <c r="E36" s="43">
        <f t="shared" si="1"/>
        <v>1150000</v>
      </c>
      <c r="F36" s="44">
        <f t="shared" si="7"/>
        <v>2.1821631959830123E-2</v>
      </c>
    </row>
    <row r="37" spans="1:6" outlineLevel="1" x14ac:dyDescent="0.35">
      <c r="A37" s="1032" t="str">
        <f>+'8_MP'!A375</f>
        <v>4.4</v>
      </c>
      <c r="B37" s="1033" t="str">
        <f>+'8_MP'!C375</f>
        <v>Evaluación del Programa</v>
      </c>
      <c r="C37" s="43">
        <f>+'8_MP'!AE375</f>
        <v>200000</v>
      </c>
      <c r="D37" s="43">
        <f>+'8_MP'!AF375</f>
        <v>0</v>
      </c>
      <c r="E37" s="43">
        <f t="shared" si="1"/>
        <v>200000</v>
      </c>
      <c r="F37" s="44">
        <f>+E37/$E$38</f>
        <v>3.7950664277965427E-3</v>
      </c>
    </row>
    <row r="38" spans="1:6" x14ac:dyDescent="0.35">
      <c r="A38" s="1034"/>
      <c r="B38" s="1035" t="s">
        <v>634</v>
      </c>
      <c r="C38" s="705">
        <f>+C33+C21+C8+C4</f>
        <v>44699999.803724699</v>
      </c>
      <c r="D38" s="705">
        <f>+D33+D21+D8+D4</f>
        <v>8000000</v>
      </c>
      <c r="E38" s="705">
        <f t="shared" si="1"/>
        <v>52699999.803724699</v>
      </c>
      <c r="F38" s="1039">
        <f>+F4+F8+F21+F33</f>
        <v>1.0000000000000002</v>
      </c>
    </row>
  </sheetData>
  <mergeCells count="1">
    <mergeCell ref="A2:F2"/>
  </mergeCells>
  <pageMargins left="0.7" right="0.7" top="0.75" bottom="0.75" header="0.51180555555555496" footer="0.51180555555555496"/>
  <pageSetup paperSize="9" firstPageNumber="0"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P76"/>
  <sheetViews>
    <sheetView zoomScaleNormal="100" workbookViewId="0">
      <selection activeCell="C48" sqref="A48:XFD48"/>
    </sheetView>
  </sheetViews>
  <sheetFormatPr defaultColWidth="9.1796875" defaultRowHeight="14.5" outlineLevelRow="1" x14ac:dyDescent="0.35"/>
  <cols>
    <col min="1" max="1" width="6" style="1036" customWidth="1"/>
    <col min="2" max="2" width="47.81640625" style="1036" customWidth="1"/>
    <col min="3" max="3" width="13.81640625" style="1036" customWidth="1"/>
    <col min="4" max="4" width="13.81640625" style="1144" customWidth="1"/>
    <col min="5" max="5" width="9.453125" style="1115" customWidth="1"/>
    <col min="6" max="8" width="10.54296875" style="1115" bestFit="1" customWidth="1"/>
    <col min="9" max="9" width="9.453125" style="729" customWidth="1"/>
    <col min="10" max="10" width="10.54296875" style="1115" bestFit="1" customWidth="1"/>
    <col min="11" max="11" width="10.7265625" style="1115" bestFit="1" customWidth="1"/>
    <col min="12" max="12" width="9.26953125" style="1115" bestFit="1" customWidth="1"/>
    <col min="13" max="14" width="10" style="1115" bestFit="1" customWidth="1"/>
    <col min="15" max="16" width="9.26953125" style="1115" bestFit="1" customWidth="1"/>
    <col min="17" max="16384" width="9.1796875" style="1115"/>
  </cols>
  <sheetData>
    <row r="1" spans="1:16" x14ac:dyDescent="0.35">
      <c r="A1" s="1028" t="s">
        <v>2071</v>
      </c>
      <c r="B1" s="1028"/>
      <c r="C1" s="1028"/>
      <c r="D1" s="1139"/>
      <c r="E1" s="37"/>
      <c r="F1" s="37"/>
      <c r="G1" s="37"/>
      <c r="H1" s="37"/>
      <c r="I1" s="1134"/>
      <c r="J1" s="1171"/>
      <c r="K1" s="1171"/>
      <c r="L1" s="1171"/>
      <c r="M1" s="1171"/>
      <c r="N1" s="1171"/>
      <c r="O1" s="1171"/>
      <c r="P1" s="1171"/>
    </row>
    <row r="2" spans="1:16" ht="15" customHeight="1" x14ac:dyDescent="0.35">
      <c r="A2" s="1736" t="str">
        <f>+'8_MP'!C7</f>
        <v>Programa de Transformación Digital para una Mayor Competitividad</v>
      </c>
      <c r="B2" s="1737"/>
      <c r="C2" s="1737"/>
      <c r="D2" s="1737"/>
      <c r="E2" s="1737"/>
      <c r="F2" s="1737"/>
      <c r="G2" s="1737"/>
      <c r="H2" s="1737"/>
      <c r="I2" s="1737"/>
      <c r="J2" s="1737"/>
      <c r="K2" s="1171"/>
      <c r="L2" s="1171"/>
      <c r="M2" s="1171"/>
      <c r="N2" s="1171"/>
      <c r="O2" s="1171"/>
      <c r="P2" s="1171"/>
    </row>
    <row r="3" spans="1:16" ht="16.5" customHeight="1" x14ac:dyDescent="0.35">
      <c r="A3" s="1029" t="s">
        <v>55</v>
      </c>
      <c r="B3" s="1029" t="s">
        <v>883</v>
      </c>
      <c r="C3" s="1029"/>
      <c r="D3" s="1029" t="s">
        <v>59</v>
      </c>
      <c r="E3" s="1138" t="s">
        <v>61</v>
      </c>
      <c r="F3" s="1029" t="s">
        <v>62</v>
      </c>
      <c r="G3" s="1029" t="s">
        <v>63</v>
      </c>
      <c r="H3" s="1029" t="s">
        <v>64</v>
      </c>
      <c r="I3" s="1135" t="s">
        <v>65</v>
      </c>
      <c r="J3" s="1029" t="s">
        <v>67</v>
      </c>
      <c r="K3" s="1171"/>
      <c r="L3" s="1171"/>
      <c r="M3" s="1171"/>
      <c r="N3" s="1171"/>
      <c r="O3" s="1171"/>
      <c r="P3" s="1171"/>
    </row>
    <row r="4" spans="1:16" s="42" customFormat="1" x14ac:dyDescent="0.35">
      <c r="A4" s="1030" t="str">
        <f>+'8_MP'!A8</f>
        <v>1</v>
      </c>
      <c r="B4" s="1031" t="str">
        <f>+'8_MP'!C8</f>
        <v>Componente 1: Cobertura y uso de Banda Ancha</v>
      </c>
      <c r="C4" s="1031"/>
      <c r="D4" s="1140"/>
      <c r="E4" s="40">
        <f>+E6+E12+E10</f>
        <v>83880</v>
      </c>
      <c r="F4" s="40">
        <f t="shared" ref="F4:I4" si="0">+F6+F12+F10</f>
        <v>3280480</v>
      </c>
      <c r="G4" s="40">
        <f t="shared" si="0"/>
        <v>4762880</v>
      </c>
      <c r="H4" s="40">
        <f t="shared" si="0"/>
        <v>1312480</v>
      </c>
      <c r="I4" s="40">
        <f t="shared" si="0"/>
        <v>850280</v>
      </c>
      <c r="J4" s="40">
        <f>+J6+J12+J10</f>
        <v>10290000</v>
      </c>
      <c r="K4" s="1171"/>
      <c r="L4" s="1171"/>
      <c r="M4" s="1171"/>
      <c r="N4" s="1171"/>
      <c r="O4" s="1171"/>
      <c r="P4" s="1171"/>
    </row>
    <row r="5" spans="1:16" ht="15" customHeight="1" outlineLevel="1" x14ac:dyDescent="0.35">
      <c r="A5" s="1740" t="str">
        <f>+'8_MP'!A9</f>
        <v>1.1</v>
      </c>
      <c r="B5" s="1738" t="str">
        <f>+'8_MP'!C9</f>
        <v>Producto 1: Sitios y edificios públicos conectados</v>
      </c>
      <c r="C5" s="1033" t="s">
        <v>887</v>
      </c>
      <c r="D5" s="1742" t="str">
        <f>+'8_MP'!V9</f>
        <v># Sitios</v>
      </c>
      <c r="E5" s="1145">
        <f>+'1_MdR'!E24</f>
        <v>0</v>
      </c>
      <c r="F5" s="1145">
        <f>+'1_MdR'!F24</f>
        <v>280</v>
      </c>
      <c r="G5" s="1145">
        <f>+'1_MdR'!G24</f>
        <v>370</v>
      </c>
      <c r="H5" s="1145">
        <f>+'1_MdR'!H24</f>
        <v>110</v>
      </c>
      <c r="I5" s="1145">
        <f>+'1_MdR'!I24</f>
        <v>760</v>
      </c>
      <c r="J5" s="1145">
        <f>SUM(E5:I5)</f>
        <v>1520</v>
      </c>
      <c r="K5" s="1171"/>
      <c r="L5" s="1171"/>
      <c r="M5" s="1171"/>
      <c r="N5" s="1171"/>
      <c r="O5" s="1171"/>
      <c r="P5" s="1171"/>
    </row>
    <row r="6" spans="1:16" ht="15" customHeight="1" outlineLevel="1" x14ac:dyDescent="0.35">
      <c r="A6" s="1741"/>
      <c r="B6" s="1739"/>
      <c r="C6" s="1033" t="s">
        <v>888</v>
      </c>
      <c r="D6" s="1743"/>
      <c r="E6" s="43">
        <f>+'8_MP'!AP9</f>
        <v>83880</v>
      </c>
      <c r="F6" s="43">
        <f>+'8_MP'!AQ9</f>
        <v>3100480</v>
      </c>
      <c r="G6" s="43">
        <f>+'8_MP'!AR9</f>
        <v>4142880</v>
      </c>
      <c r="H6" s="43">
        <f>+'8_MP'!AS9</f>
        <v>1312480</v>
      </c>
      <c r="I6" s="43">
        <f>+'8_MP'!AT9</f>
        <v>850280</v>
      </c>
      <c r="J6" s="43">
        <f>SUM(E6:I6)</f>
        <v>9490000</v>
      </c>
      <c r="K6" s="1171"/>
      <c r="L6" s="1171"/>
      <c r="M6" s="1171"/>
      <c r="N6" s="1171"/>
      <c r="O6" s="1171"/>
      <c r="P6" s="1171"/>
    </row>
    <row r="7" spans="1:16" s="1171" customFormat="1" ht="22.5" customHeight="1" outlineLevel="1" x14ac:dyDescent="0.35">
      <c r="A7" s="1032" t="s">
        <v>99</v>
      </c>
      <c r="B7" s="1466" t="str">
        <f>+'1_MdR'!B25</f>
        <v>Hito 1: Centros Educativos Equipados y Conectados a la Red de Banda Ancha</v>
      </c>
      <c r="C7" s="1461" t="s">
        <v>887</v>
      </c>
      <c r="D7" s="1467" t="str">
        <f>+'1_MdR'!C25</f>
        <v># Escuelas</v>
      </c>
      <c r="E7" s="1463">
        <f>+'1_MdR'!E25</f>
        <v>0</v>
      </c>
      <c r="F7" s="1463">
        <f>+'1_MdR'!F25</f>
        <v>260</v>
      </c>
      <c r="G7" s="1463">
        <f>+'1_MdR'!G25</f>
        <v>340</v>
      </c>
      <c r="H7" s="1463">
        <f>+'1_MdR'!H25</f>
        <v>100</v>
      </c>
      <c r="I7" s="1463">
        <f>+'1_MdR'!I25</f>
        <v>0</v>
      </c>
      <c r="J7" s="1464">
        <f t="shared" ref="J7:J8" si="1">SUM(E7:I7)</f>
        <v>700</v>
      </c>
    </row>
    <row r="8" spans="1:16" s="1171" customFormat="1" ht="22.5" customHeight="1" outlineLevel="1" x14ac:dyDescent="0.35">
      <c r="A8" s="1459" t="s">
        <v>108</v>
      </c>
      <c r="B8" s="1460" t="str">
        <f>+'1_MdR'!B26</f>
        <v>Hito 2: Centros de Salud equipados y conectados a la Red de Banda Ancha</v>
      </c>
      <c r="C8" s="1465" t="s">
        <v>887</v>
      </c>
      <c r="D8" s="1462" t="str">
        <f>+'1_MdR'!C26</f>
        <v># Edificios</v>
      </c>
      <c r="E8" s="1463">
        <f>+'1_MdR'!E26</f>
        <v>0</v>
      </c>
      <c r="F8" s="1463">
        <f>+'1_MdR'!F26</f>
        <v>20</v>
      </c>
      <c r="G8" s="1463">
        <f>+'1_MdR'!G26</f>
        <v>30</v>
      </c>
      <c r="H8" s="1463">
        <f>+'1_MdR'!H26</f>
        <v>10</v>
      </c>
      <c r="I8" s="1463">
        <f>+'1_MdR'!I26</f>
        <v>0</v>
      </c>
      <c r="J8" s="1464">
        <f t="shared" si="1"/>
        <v>60</v>
      </c>
    </row>
    <row r="9" spans="1:16" s="1171" customFormat="1" ht="15" customHeight="1" outlineLevel="1" x14ac:dyDescent="0.35">
      <c r="A9" s="1740" t="s">
        <v>614</v>
      </c>
      <c r="B9" s="1738" t="str">
        <f>+'8_MP'!C29</f>
        <v>Producto 2: Marco normativo para favorecer la conectividad de sitios públicos revisado</v>
      </c>
      <c r="C9" s="1534" t="s">
        <v>887</v>
      </c>
      <c r="D9" s="1742" t="str">
        <f>+'8_MP'!V29</f>
        <v># Normativas</v>
      </c>
      <c r="E9" s="1145">
        <f>+'1_MdR'!E27</f>
        <v>0</v>
      </c>
      <c r="F9" s="1145">
        <f>+'1_MdR'!F27</f>
        <v>0</v>
      </c>
      <c r="G9" s="1145">
        <f>+'1_MdR'!G27</f>
        <v>1</v>
      </c>
      <c r="H9" s="1145">
        <f>+'1_MdR'!H27</f>
        <v>0</v>
      </c>
      <c r="I9" s="1145">
        <f>+'1_MdR'!I27</f>
        <v>0</v>
      </c>
      <c r="J9" s="1145">
        <f>SUM(E9:I9)</f>
        <v>1</v>
      </c>
    </row>
    <row r="10" spans="1:16" s="1171" customFormat="1" ht="15" customHeight="1" outlineLevel="1" x14ac:dyDescent="0.35">
      <c r="A10" s="1741" t="str">
        <f>+'8_MP'!A29</f>
        <v>1.2</v>
      </c>
      <c r="B10" s="1739"/>
      <c r="C10" s="1534" t="s">
        <v>888</v>
      </c>
      <c r="D10" s="1743"/>
      <c r="E10" s="43">
        <f>+'8_MP'!AI29</f>
        <v>0</v>
      </c>
      <c r="F10" s="43">
        <f>+'8_MP'!AJ29</f>
        <v>180000</v>
      </c>
      <c r="G10" s="43">
        <f>+'8_MP'!AK29</f>
        <v>120000</v>
      </c>
      <c r="H10" s="43">
        <f>+'8_MP'!AL29</f>
        <v>0</v>
      </c>
      <c r="I10" s="43">
        <f>+'8_MP'!AM29</f>
        <v>0</v>
      </c>
      <c r="J10" s="43">
        <f>SUM(E10:I10)</f>
        <v>300000</v>
      </c>
    </row>
    <row r="11" spans="1:16" ht="15" customHeight="1" outlineLevel="1" x14ac:dyDescent="0.35">
      <c r="A11" s="1740" t="s">
        <v>139</v>
      </c>
      <c r="B11" s="1738" t="str">
        <f>+'8_MP'!C31</f>
        <v>Producto 3: Centro de Operación de Redes operando</v>
      </c>
      <c r="C11" s="1033" t="s">
        <v>887</v>
      </c>
      <c r="D11" s="1742" t="str">
        <f>+'8_MP'!V31</f>
        <v># Centro de Operación</v>
      </c>
      <c r="E11" s="1145">
        <f>+'1_MdR'!E28</f>
        <v>0</v>
      </c>
      <c r="F11" s="1145">
        <f>+'1_MdR'!F28</f>
        <v>0</v>
      </c>
      <c r="G11" s="1145">
        <f>+'1_MdR'!G28</f>
        <v>1</v>
      </c>
      <c r="H11" s="1145">
        <f>+'1_MdR'!H28</f>
        <v>0</v>
      </c>
      <c r="I11" s="1145">
        <f>+'1_MdR'!I28</f>
        <v>0</v>
      </c>
      <c r="J11" s="1145">
        <f>SUM(E11:I11)</f>
        <v>1</v>
      </c>
      <c r="K11" s="1171"/>
      <c r="L11" s="1171"/>
      <c r="M11" s="1171"/>
      <c r="N11" s="1171"/>
      <c r="O11" s="1171"/>
      <c r="P11" s="1171"/>
    </row>
    <row r="12" spans="1:16" ht="15" customHeight="1" outlineLevel="1" x14ac:dyDescent="0.35">
      <c r="A12" s="1741" t="str">
        <f>+'8_MP'!A31</f>
        <v>1.3</v>
      </c>
      <c r="B12" s="1739"/>
      <c r="C12" s="1033" t="s">
        <v>888</v>
      </c>
      <c r="D12" s="1743"/>
      <c r="E12" s="43">
        <f>+'8_MP'!AI31</f>
        <v>0</v>
      </c>
      <c r="F12" s="43">
        <f>+'8_MP'!AJ31</f>
        <v>0</v>
      </c>
      <c r="G12" s="43">
        <f>+'8_MP'!AK31</f>
        <v>500000</v>
      </c>
      <c r="H12" s="43">
        <f>+'8_MP'!AL31</f>
        <v>0</v>
      </c>
      <c r="I12" s="43">
        <f>+'8_MP'!AM31</f>
        <v>0</v>
      </c>
      <c r="J12" s="43">
        <f>SUM(E12:I12)</f>
        <v>500000</v>
      </c>
      <c r="K12" s="1171"/>
      <c r="L12" s="1171"/>
      <c r="M12" s="1171"/>
      <c r="N12" s="1171"/>
      <c r="O12" s="1171"/>
      <c r="P12" s="1171"/>
    </row>
    <row r="13" spans="1:16" s="42" customFormat="1" ht="16.5" customHeight="1" x14ac:dyDescent="0.35">
      <c r="A13" s="1030" t="str">
        <f>+'8_MP'!A33</f>
        <v>2</v>
      </c>
      <c r="B13" s="1031" t="str">
        <f>+'8_MP'!C33</f>
        <v xml:space="preserve">Componente 2: Transformación Digital del Gobierno </v>
      </c>
      <c r="C13" s="1031"/>
      <c r="D13" s="1140"/>
      <c r="E13" s="40">
        <f t="shared" ref="E13:J13" si="2">+E14+E41</f>
        <v>1439060</v>
      </c>
      <c r="F13" s="40">
        <f t="shared" si="2"/>
        <v>8213823.333333334</v>
      </c>
      <c r="G13" s="40">
        <f t="shared" si="2"/>
        <v>4496483.3333535763</v>
      </c>
      <c r="H13" s="40">
        <f t="shared" si="2"/>
        <v>2513433.3333535763</v>
      </c>
      <c r="I13" s="40">
        <f t="shared" si="2"/>
        <v>887200</v>
      </c>
      <c r="J13" s="40">
        <f t="shared" si="2"/>
        <v>17550000.000040486</v>
      </c>
    </row>
    <row r="14" spans="1:16" s="1027" customFormat="1" ht="24.75" customHeight="1" x14ac:dyDescent="0.35">
      <c r="A14" s="1025" t="s">
        <v>174</v>
      </c>
      <c r="B14" s="1024" t="str">
        <f>+'8_MP'!C34</f>
        <v xml:space="preserve">Subcomponente 2.1: Calidad y eficiencia en la prestación de servicios públicos a ciudadanos y empresas </v>
      </c>
      <c r="C14" s="1024"/>
      <c r="D14" s="1142"/>
      <c r="E14" s="1037">
        <f>+E16+E18+E22+E24+E26+E30+E32+E36+E40</f>
        <v>349300</v>
      </c>
      <c r="F14" s="1037">
        <f t="shared" ref="F14:I14" si="3">+F16+F18+F22+F24+F26+F30+F32+F36+F40</f>
        <v>3496083.3333333335</v>
      </c>
      <c r="G14" s="1037">
        <f t="shared" si="3"/>
        <v>4303983.3333535763</v>
      </c>
      <c r="H14" s="1037">
        <f t="shared" si="3"/>
        <v>2513433.3333535763</v>
      </c>
      <c r="I14" s="1037">
        <f t="shared" si="3"/>
        <v>887200</v>
      </c>
      <c r="J14" s="1037">
        <f>+J16+J18+J22+J24+J26+J30+J32+J36+J40</f>
        <v>11550000.000040486</v>
      </c>
      <c r="K14" s="1195"/>
    </row>
    <row r="15" spans="1:16" ht="15" customHeight="1" outlineLevel="1" x14ac:dyDescent="0.35">
      <c r="A15" s="1740" t="str">
        <f>+'8_MP'!$A$35</f>
        <v>2.1.1</v>
      </c>
      <c r="B15" s="1738" t="str">
        <f>+'8_MP'!C35</f>
        <v>Producto 4: Capacidad técnica y operativa de la DPTMGD incrementada</v>
      </c>
      <c r="C15" s="1033" t="s">
        <v>887</v>
      </c>
      <c r="D15" s="1742" t="str">
        <f>+'8_MP'!V35</f>
        <v># Personal-año</v>
      </c>
      <c r="E15" s="43">
        <f>+'1_MdR'!E33</f>
        <v>10</v>
      </c>
      <c r="F15" s="1146">
        <f>+'1_MdR'!F33</f>
        <v>25</v>
      </c>
      <c r="G15" s="1146">
        <f>+'1_MdR'!G33</f>
        <v>33</v>
      </c>
      <c r="H15" s="1146">
        <f>+'1_MdR'!H33</f>
        <v>23</v>
      </c>
      <c r="I15" s="1146">
        <f>+'1_MdR'!I33</f>
        <v>8</v>
      </c>
      <c r="J15" s="43">
        <f t="shared" ref="J15:J40" si="4">SUM(E15:I15)</f>
        <v>99</v>
      </c>
      <c r="K15" s="1171"/>
      <c r="L15" s="1171"/>
      <c r="M15" s="1171"/>
      <c r="N15" s="1171"/>
      <c r="O15" s="1171"/>
      <c r="P15" s="1171"/>
    </row>
    <row r="16" spans="1:16" ht="15" customHeight="1" outlineLevel="1" x14ac:dyDescent="0.35">
      <c r="A16" s="1741"/>
      <c r="B16" s="1739"/>
      <c r="C16" s="1033" t="s">
        <v>888</v>
      </c>
      <c r="D16" s="1743"/>
      <c r="E16" s="43">
        <f>+'8_MP'!AI35</f>
        <v>204000</v>
      </c>
      <c r="F16" s="1146">
        <f>+'8_MP'!AJ35</f>
        <v>898483.33333333337</v>
      </c>
      <c r="G16" s="1146">
        <f>+'8_MP'!AK35</f>
        <v>1039983.3333333334</v>
      </c>
      <c r="H16" s="1146">
        <f>+'8_MP'!AL35</f>
        <v>790533.33333333337</v>
      </c>
      <c r="I16" s="1146">
        <f>+'8_MP'!AM35</f>
        <v>267000</v>
      </c>
      <c r="J16" s="43">
        <f t="shared" si="4"/>
        <v>3200000.0000000005</v>
      </c>
      <c r="K16" s="1171"/>
      <c r="L16" s="1171"/>
      <c r="M16" s="1171"/>
      <c r="N16" s="1171"/>
      <c r="O16" s="1171"/>
      <c r="P16" s="1171"/>
    </row>
    <row r="17" spans="1:16" s="1171" customFormat="1" ht="15" customHeight="1" outlineLevel="1" x14ac:dyDescent="0.35">
      <c r="A17" s="1740" t="str">
        <f>+'8_MP'!A57</f>
        <v>2.1.2</v>
      </c>
      <c r="B17" s="1738" t="str">
        <f>+'8_MP'!C57</f>
        <v>Producto 5: Estrategia de Gestión del Cambio y Comunicación diseñada e implementada</v>
      </c>
      <c r="C17" s="1033" t="s">
        <v>887</v>
      </c>
      <c r="D17" s="1742" t="str">
        <f>+'8_MP'!V57</f>
        <v># Estrategia</v>
      </c>
      <c r="E17" s="1146" t="str">
        <f>+'1_MdR'!E34</f>
        <v>-</v>
      </c>
      <c r="F17" s="1146" t="str">
        <f>+'1_MdR'!F34</f>
        <v>-</v>
      </c>
      <c r="G17" s="1146" t="str">
        <f>+'1_MdR'!G34</f>
        <v>-</v>
      </c>
      <c r="H17" s="1146" t="str">
        <f>+'1_MdR'!H34</f>
        <v>-</v>
      </c>
      <c r="I17" s="1146">
        <f>+'1_MdR'!I34</f>
        <v>1</v>
      </c>
      <c r="J17" s="43">
        <f t="shared" si="4"/>
        <v>1</v>
      </c>
    </row>
    <row r="18" spans="1:16" s="1171" customFormat="1" ht="15" customHeight="1" outlineLevel="1" x14ac:dyDescent="0.35">
      <c r="A18" s="1741"/>
      <c r="B18" s="1739"/>
      <c r="C18" s="1033" t="s">
        <v>888</v>
      </c>
      <c r="D18" s="1743"/>
      <c r="E18" s="43">
        <f>+'8_MP'!AP57</f>
        <v>108300</v>
      </c>
      <c r="F18" s="43">
        <f>+'8_MP'!AQ57</f>
        <v>130800</v>
      </c>
      <c r="G18" s="43">
        <f>+'8_MP'!AR57</f>
        <v>112200</v>
      </c>
      <c r="H18" s="43">
        <f>+'8_MP'!AS57</f>
        <v>104700</v>
      </c>
      <c r="I18" s="43">
        <f>+'8_MP'!AT57</f>
        <v>97200</v>
      </c>
      <c r="J18" s="43">
        <f t="shared" si="4"/>
        <v>553200</v>
      </c>
    </row>
    <row r="19" spans="1:16" s="1171" customFormat="1" ht="22.5" customHeight="1" outlineLevel="1" x14ac:dyDescent="0.35">
      <c r="A19" s="1468" t="s">
        <v>193</v>
      </c>
      <c r="B19" s="1466" t="str">
        <f>+'1_MdR'!B35</f>
        <v>Hito 1: Estrategia y Plan de Gestión del Cambio y Comunicación diseñada</v>
      </c>
      <c r="C19" s="1461" t="s">
        <v>887</v>
      </c>
      <c r="D19" s="1467" t="str">
        <f>+'1_MdR'!C35</f>
        <v># Estrategia</v>
      </c>
      <c r="E19" s="1463">
        <f>+'1_MdR'!E35</f>
        <v>1</v>
      </c>
      <c r="F19" s="1470" t="str">
        <f>+'1_MdR'!F35</f>
        <v>-</v>
      </c>
      <c r="G19" s="1470" t="str">
        <f>+'1_MdR'!G35</f>
        <v>-</v>
      </c>
      <c r="H19" s="1470" t="str">
        <f>+'1_MdR'!H35</f>
        <v>-</v>
      </c>
      <c r="I19" s="1470" t="str">
        <f>+'1_MdR'!I35</f>
        <v>-</v>
      </c>
      <c r="J19" s="1464">
        <f t="shared" si="4"/>
        <v>1</v>
      </c>
    </row>
    <row r="20" spans="1:16" s="1171" customFormat="1" ht="22.5" customHeight="1" outlineLevel="1" x14ac:dyDescent="0.35">
      <c r="A20" s="1468" t="s">
        <v>195</v>
      </c>
      <c r="B20" s="1460" t="str">
        <f>+'1_MdR'!B36</f>
        <v>Hito 2: Estrategia de Gestión del Cambio y Comunicación implementada</v>
      </c>
      <c r="C20" s="1465" t="s">
        <v>887</v>
      </c>
      <c r="D20" s="1462" t="str">
        <f>+'1_MdR'!C36</f>
        <v>%</v>
      </c>
      <c r="E20" s="1463">
        <f>+'1_MdR'!E36</f>
        <v>5</v>
      </c>
      <c r="F20" s="1463">
        <f>+'1_MdR'!F36</f>
        <v>20</v>
      </c>
      <c r="G20" s="1463">
        <f>+'1_MdR'!G36</f>
        <v>30</v>
      </c>
      <c r="H20" s="1463">
        <f>+'1_MdR'!H36</f>
        <v>25</v>
      </c>
      <c r="I20" s="1463">
        <f>+'1_MdR'!I36</f>
        <v>20</v>
      </c>
      <c r="J20" s="1464">
        <f t="shared" si="4"/>
        <v>100</v>
      </c>
    </row>
    <row r="21" spans="1:16" ht="15" customHeight="1" outlineLevel="1" x14ac:dyDescent="0.35">
      <c r="A21" s="1740" t="str">
        <f>+'8_MP'!A68</f>
        <v>2.1.3</v>
      </c>
      <c r="B21" s="1738" t="str">
        <f>+'8_MP'!C68</f>
        <v>Producto 6: Servicios a ciudadanos y empresas priorizados, digitalizados y simplificados</v>
      </c>
      <c r="C21" s="1033" t="s">
        <v>887</v>
      </c>
      <c r="D21" s="1742" t="str">
        <f>+'8_MP'!V68</f>
        <v># Servicios</v>
      </c>
      <c r="E21" s="1146" t="str">
        <f>+'1_MdR'!E37</f>
        <v>-</v>
      </c>
      <c r="F21" s="1146">
        <f>+'1_MdR'!F37</f>
        <v>2</v>
      </c>
      <c r="G21" s="1146">
        <f>+'1_MdR'!G37</f>
        <v>5</v>
      </c>
      <c r="H21" s="1146">
        <f>+'1_MdR'!H37</f>
        <v>5</v>
      </c>
      <c r="I21" s="1146">
        <f>+'1_MdR'!I37</f>
        <v>3</v>
      </c>
      <c r="J21" s="43">
        <f t="shared" si="4"/>
        <v>15</v>
      </c>
      <c r="K21" s="1171"/>
      <c r="L21" s="1171"/>
      <c r="M21" s="1171"/>
      <c r="N21" s="1171"/>
      <c r="O21" s="1171"/>
      <c r="P21" s="1171"/>
    </row>
    <row r="22" spans="1:16" ht="15" customHeight="1" outlineLevel="1" x14ac:dyDescent="0.35">
      <c r="A22" s="1741"/>
      <c r="B22" s="1739"/>
      <c r="C22" s="1033" t="s">
        <v>888</v>
      </c>
      <c r="D22" s="1743"/>
      <c r="E22" s="43">
        <f>+'8_MP'!AI68</f>
        <v>10000</v>
      </c>
      <c r="F22" s="1146">
        <f>+'8_MP'!AJ68</f>
        <v>245000</v>
      </c>
      <c r="G22" s="1146">
        <f>+'8_MP'!AK68</f>
        <v>380000</v>
      </c>
      <c r="H22" s="1146">
        <f>+'8_MP'!AL68</f>
        <v>485000</v>
      </c>
      <c r="I22" s="1146">
        <f>+'8_MP'!AM68</f>
        <v>225000</v>
      </c>
      <c r="J22" s="43">
        <f t="shared" si="4"/>
        <v>1345000</v>
      </c>
      <c r="K22" s="1171"/>
      <c r="L22" s="1171"/>
      <c r="M22" s="1171"/>
      <c r="N22" s="1171"/>
      <c r="O22" s="1171"/>
      <c r="P22" s="1171"/>
    </row>
    <row r="23" spans="1:16" ht="15" customHeight="1" outlineLevel="1" x14ac:dyDescent="0.35">
      <c r="A23" s="1740" t="str">
        <f>+'8_MP'!A77</f>
        <v>2.1.4</v>
      </c>
      <c r="B23" s="1738" t="str">
        <f>+'8_MP'!C77</f>
        <v>Producto 7: Servicios de back office, tanto verticales como compartidos, priorizados, digitalizados y simplificados</v>
      </c>
      <c r="C23" s="1033" t="s">
        <v>887</v>
      </c>
      <c r="D23" s="1742" t="str">
        <f>+'8_MP'!V77</f>
        <v># Servicios</v>
      </c>
      <c r="E23" s="1146" t="str">
        <f>+'1_MdR'!E38</f>
        <v>-</v>
      </c>
      <c r="F23" s="1146">
        <f>+'1_MdR'!F38</f>
        <v>2</v>
      </c>
      <c r="G23" s="1146">
        <f>+'1_MdR'!G38</f>
        <v>2</v>
      </c>
      <c r="H23" s="1146">
        <f>+'1_MdR'!H38</f>
        <v>2</v>
      </c>
      <c r="I23" s="1146">
        <f>+'1_MdR'!I38</f>
        <v>2</v>
      </c>
      <c r="J23" s="43">
        <f t="shared" si="4"/>
        <v>8</v>
      </c>
      <c r="K23" s="1171"/>
      <c r="L23" s="1171"/>
      <c r="M23" s="1171"/>
      <c r="N23" s="1171"/>
      <c r="O23" s="1171"/>
      <c r="P23" s="1171"/>
    </row>
    <row r="24" spans="1:16" ht="15" customHeight="1" outlineLevel="1" x14ac:dyDescent="0.35">
      <c r="A24" s="1741"/>
      <c r="B24" s="1739"/>
      <c r="C24" s="1033" t="s">
        <v>888</v>
      </c>
      <c r="D24" s="1743"/>
      <c r="E24" s="1146">
        <f>+'8_MP'!AI77</f>
        <v>17000</v>
      </c>
      <c r="F24" s="1146">
        <f>+'8_MP'!AJ77</f>
        <v>1322000</v>
      </c>
      <c r="G24" s="1146">
        <f>+'8_MP'!AK77</f>
        <v>813000.00002024288</v>
      </c>
      <c r="H24" s="1146">
        <f>+'8_MP'!AL77</f>
        <v>505000.00002024288</v>
      </c>
      <c r="I24" s="1146">
        <f>+'8_MP'!AM77</f>
        <v>63000</v>
      </c>
      <c r="J24" s="43">
        <f t="shared" si="4"/>
        <v>2720000.0000404855</v>
      </c>
      <c r="K24" s="1171"/>
      <c r="L24" s="1171"/>
      <c r="M24" s="1171"/>
      <c r="N24" s="1171"/>
      <c r="O24" s="1171"/>
      <c r="P24" s="1171"/>
    </row>
    <row r="25" spans="1:16" ht="15" customHeight="1" outlineLevel="1" x14ac:dyDescent="0.35">
      <c r="A25" s="1740" t="str">
        <f>+'8_MP'!A126</f>
        <v>2.1.5</v>
      </c>
      <c r="B25" s="1738" t="str">
        <f>+'8_MP'!C126</f>
        <v>Producto 8: Sistema para conexión a pasarela de pago de instituciones públicas, funcionando</v>
      </c>
      <c r="C25" s="1033" t="s">
        <v>887</v>
      </c>
      <c r="D25" s="1742" t="str">
        <f>+'8_MP'!V126</f>
        <v># Trámites con pago en línea</v>
      </c>
      <c r="E25" s="1146" t="str">
        <f>+'1_MdR'!E39</f>
        <v>-</v>
      </c>
      <c r="F25" s="1146" t="str">
        <f>+'1_MdR'!F39</f>
        <v>-</v>
      </c>
      <c r="G25" s="1146" t="str">
        <f>+'1_MdR'!G39</f>
        <v>-</v>
      </c>
      <c r="H25" s="1146" t="str">
        <f>+'1_MdR'!H39</f>
        <v>-</v>
      </c>
      <c r="I25" s="1146">
        <f>+'1_MdR'!I39</f>
        <v>30</v>
      </c>
      <c r="J25" s="43">
        <f t="shared" si="4"/>
        <v>30</v>
      </c>
    </row>
    <row r="26" spans="1:16" ht="15" customHeight="1" outlineLevel="1" x14ac:dyDescent="0.35">
      <c r="A26" s="1741"/>
      <c r="B26" s="1739"/>
      <c r="C26" s="1033" t="s">
        <v>888</v>
      </c>
      <c r="D26" s="1743"/>
      <c r="E26" s="1146">
        <f>+'8_MP'!AI126</f>
        <v>0</v>
      </c>
      <c r="F26" s="1146">
        <f>+'8_MP'!AJ126</f>
        <v>130000</v>
      </c>
      <c r="G26" s="1146">
        <f>+'8_MP'!AK126</f>
        <v>110000</v>
      </c>
      <c r="H26" s="1146">
        <f>+'8_MP'!AL126</f>
        <v>20000</v>
      </c>
      <c r="I26" s="1146">
        <f>+'8_MP'!AM126</f>
        <v>70000</v>
      </c>
      <c r="J26" s="43">
        <f t="shared" si="4"/>
        <v>330000</v>
      </c>
    </row>
    <row r="27" spans="1:16" s="1171" customFormat="1" ht="18.75" customHeight="1" outlineLevel="1" x14ac:dyDescent="0.35">
      <c r="A27" s="1468" t="s">
        <v>217</v>
      </c>
      <c r="B27" s="1466" t="str">
        <f>+'1_MdR'!B40</f>
        <v>Hito 1: Plataforma desarrollada</v>
      </c>
      <c r="C27" s="1461" t="s">
        <v>887</v>
      </c>
      <c r="D27" s="1467" t="str">
        <f>+'1_MdR'!C40</f>
        <v>#Plataforma</v>
      </c>
      <c r="E27" s="1470" t="str">
        <f>+'1_MdR'!E40</f>
        <v>-</v>
      </c>
      <c r="F27" s="1470" t="str">
        <f>+'1_MdR'!F40</f>
        <v>-</v>
      </c>
      <c r="G27" s="1463">
        <f>+'1_MdR'!G40</f>
        <v>1</v>
      </c>
      <c r="H27" s="1470" t="str">
        <f>+'1_MdR'!H40</f>
        <v>-</v>
      </c>
      <c r="I27" s="1470" t="str">
        <f>+'1_MdR'!I40</f>
        <v>-</v>
      </c>
      <c r="J27" s="1464">
        <f t="shared" si="4"/>
        <v>1</v>
      </c>
    </row>
    <row r="28" spans="1:16" s="1171" customFormat="1" ht="18.75" customHeight="1" outlineLevel="1" x14ac:dyDescent="0.35">
      <c r="A28" s="1471" t="s">
        <v>219</v>
      </c>
      <c r="B28" s="1460" t="str">
        <f>+'1_MdR'!B41</f>
        <v xml:space="preserve">Hito 2: Trámites en línea </v>
      </c>
      <c r="C28" s="1465" t="s">
        <v>887</v>
      </c>
      <c r="D28" s="1462" t="str">
        <f>+'1_MdR'!C41</f>
        <v>Trámites en Línea</v>
      </c>
      <c r="E28" s="1472" t="str">
        <f>+'1_MdR'!E41</f>
        <v>-</v>
      </c>
      <c r="F28" s="1472" t="str">
        <f>+'1_MdR'!F41</f>
        <v>-</v>
      </c>
      <c r="G28" s="1473">
        <f>+'1_MdR'!G41</f>
        <v>10</v>
      </c>
      <c r="H28" s="1473">
        <f>+'1_MdR'!H41</f>
        <v>10</v>
      </c>
      <c r="I28" s="1473">
        <f>+'1_MdR'!I41</f>
        <v>10</v>
      </c>
      <c r="J28" s="1474">
        <f t="shared" si="4"/>
        <v>30</v>
      </c>
    </row>
    <row r="29" spans="1:16" ht="15" customHeight="1" outlineLevel="1" x14ac:dyDescent="0.35">
      <c r="A29" s="1740" t="str">
        <f>+'8_MP'!A130</f>
        <v>2.1.6</v>
      </c>
      <c r="B29" s="1738" t="str">
        <f>+'8_MP'!C130</f>
        <v>Producto 9: Proyecto de actualización del marco normativo de gobierno digital desarrollado</v>
      </c>
      <c r="C29" s="1033" t="s">
        <v>887</v>
      </c>
      <c r="D29" s="1742" t="str">
        <f>+'8_MP'!V130</f>
        <v># Proyectos</v>
      </c>
      <c r="E29" s="1146" t="str">
        <f>+'1_MdR'!E42</f>
        <v>-</v>
      </c>
      <c r="F29" s="1146">
        <f>+'1_MdR'!F42</f>
        <v>1</v>
      </c>
      <c r="G29" s="1146">
        <f>+'1_MdR'!G42</f>
        <v>2</v>
      </c>
      <c r="H29" s="1146" t="str">
        <f>+'1_MdR'!H42</f>
        <v>-</v>
      </c>
      <c r="I29" s="1146" t="str">
        <f>+'1_MdR'!I42</f>
        <v>-</v>
      </c>
      <c r="J29" s="43">
        <f t="shared" si="4"/>
        <v>3</v>
      </c>
    </row>
    <row r="30" spans="1:16" ht="15" customHeight="1" outlineLevel="1" x14ac:dyDescent="0.35">
      <c r="A30" s="1741"/>
      <c r="B30" s="1739"/>
      <c r="C30" s="1033" t="s">
        <v>888</v>
      </c>
      <c r="D30" s="1743"/>
      <c r="E30" s="1146">
        <f>+'8_MP'!AI130</f>
        <v>0</v>
      </c>
      <c r="F30" s="1146">
        <f>+'8_MP'!AJ130</f>
        <v>50000</v>
      </c>
      <c r="G30" s="1146">
        <f>+'8_MP'!AK130</f>
        <v>100000</v>
      </c>
      <c r="H30" s="1146">
        <f>+'8_MP'!AL130</f>
        <v>0</v>
      </c>
      <c r="I30" s="1146">
        <f>+'8_MP'!AM130</f>
        <v>0</v>
      </c>
      <c r="J30" s="43">
        <f t="shared" si="4"/>
        <v>150000</v>
      </c>
    </row>
    <row r="31" spans="1:16" ht="15" customHeight="1" outlineLevel="1" x14ac:dyDescent="0.35">
      <c r="A31" s="1740" t="str">
        <f>+'8_MP'!A135</f>
        <v>2.1.7</v>
      </c>
      <c r="B31" s="1738" t="str">
        <f>+'8_MP'!C135</f>
        <v>Producto 10: Seguridad de activos digitales gubernamentales fortalecida</v>
      </c>
      <c r="C31" s="1033" t="s">
        <v>887</v>
      </c>
      <c r="D31" s="1742" t="str">
        <f>+'8_MP'!V135</f>
        <v># Activos digitales</v>
      </c>
      <c r="E31" s="1146" t="str">
        <f>+'1_MdR'!E43</f>
        <v>-</v>
      </c>
      <c r="F31" s="1146" t="str">
        <f>+'1_MdR'!F43</f>
        <v>-</v>
      </c>
      <c r="G31" s="1146" t="str">
        <f>+'1_MdR'!G43</f>
        <v>-</v>
      </c>
      <c r="H31" s="1146">
        <f>+'1_MdR'!H43</f>
        <v>5</v>
      </c>
      <c r="I31" s="1146" t="str">
        <f>+'1_MdR'!I43</f>
        <v>-</v>
      </c>
      <c r="J31" s="43">
        <f t="shared" si="4"/>
        <v>5</v>
      </c>
    </row>
    <row r="32" spans="1:16" ht="15" customHeight="1" outlineLevel="1" x14ac:dyDescent="0.35">
      <c r="A32" s="1741"/>
      <c r="B32" s="1739"/>
      <c r="C32" s="1033" t="s">
        <v>888</v>
      </c>
      <c r="D32" s="1743"/>
      <c r="E32" s="1146">
        <f>+'8_MP'!AI135</f>
        <v>0</v>
      </c>
      <c r="F32" s="1146">
        <f>+'8_MP'!AJ135</f>
        <v>245800</v>
      </c>
      <c r="G32" s="1146">
        <f>+'8_MP'!AK135</f>
        <v>270000</v>
      </c>
      <c r="H32" s="1146">
        <f>+'8_MP'!AL135</f>
        <v>30000</v>
      </c>
      <c r="I32" s="1146">
        <f>+'8_MP'!AM135</f>
        <v>0</v>
      </c>
      <c r="J32" s="43">
        <f t="shared" si="4"/>
        <v>545800</v>
      </c>
    </row>
    <row r="33" spans="1:10" s="1171" customFormat="1" ht="23.25" customHeight="1" outlineLevel="1" x14ac:dyDescent="0.35">
      <c r="A33" s="1468" t="s">
        <v>1044</v>
      </c>
      <c r="B33" s="1466" t="str">
        <f>+'1_MdR'!B44</f>
        <v xml:space="preserve">Hito 1: Actividades de implementación de la seguridad del data Center </v>
      </c>
      <c r="C33" s="1461" t="s">
        <v>887</v>
      </c>
      <c r="D33" s="1467" t="str">
        <f>+'1_MdR'!C44</f>
        <v># Solución</v>
      </c>
      <c r="E33" s="1470" t="str">
        <f>+'1_MdR'!E44</f>
        <v>-</v>
      </c>
      <c r="F33" s="1463">
        <f>+'1_MdR'!F44</f>
        <v>1</v>
      </c>
      <c r="G33" s="1470" t="str">
        <f>+'1_MdR'!G44</f>
        <v>-</v>
      </c>
      <c r="H33" s="1470" t="str">
        <f>+'1_MdR'!H44</f>
        <v>-</v>
      </c>
      <c r="I33" s="1470" t="str">
        <f>+'1_MdR'!I44</f>
        <v>-</v>
      </c>
      <c r="J33" s="1464">
        <f t="shared" si="4"/>
        <v>1</v>
      </c>
    </row>
    <row r="34" spans="1:10" s="1171" customFormat="1" ht="26.25" customHeight="1" outlineLevel="1" x14ac:dyDescent="0.35">
      <c r="A34" s="1468" t="s">
        <v>1045</v>
      </c>
      <c r="B34" s="1466" t="str">
        <f>+'1_MdR'!B45</f>
        <v>Hito 2: Actividades de fortalecimiento de los sistemas de activos digitales gubernamentales analizados con Penetration Test</v>
      </c>
      <c r="C34" s="1461" t="s">
        <v>887</v>
      </c>
      <c r="D34" s="1467" t="str">
        <f>+'1_MdR'!C45</f>
        <v># Solución</v>
      </c>
      <c r="E34" s="1470" t="str">
        <f>+'1_MdR'!E45</f>
        <v>-</v>
      </c>
      <c r="F34" s="1470" t="str">
        <f>+'1_MdR'!F45</f>
        <v>-</v>
      </c>
      <c r="G34" s="1463">
        <f>+'1_MdR'!G45</f>
        <v>1</v>
      </c>
      <c r="H34" s="1463">
        <f>+'1_MdR'!H45</f>
        <v>1</v>
      </c>
      <c r="I34" s="1470" t="str">
        <f>+'1_MdR'!I45</f>
        <v>-</v>
      </c>
      <c r="J34" s="1464">
        <f t="shared" si="4"/>
        <v>2</v>
      </c>
    </row>
    <row r="35" spans="1:10" ht="15" customHeight="1" outlineLevel="1" x14ac:dyDescent="0.35">
      <c r="A35" s="1740" t="str">
        <f>+'8_MP'!A141</f>
        <v>2.1.8</v>
      </c>
      <c r="B35" s="1744" t="str">
        <f>+'8_MP'!C141</f>
        <v>Producto 11: Plataforma de HonduCompras 2.0 ampliada</v>
      </c>
      <c r="C35" s="1033" t="s">
        <v>887</v>
      </c>
      <c r="D35" s="1745" t="str">
        <f>+'8_MP'!V141</f>
        <v># Plataforma</v>
      </c>
      <c r="E35" s="1146" t="str">
        <f>+'1_MdR'!E46</f>
        <v>-</v>
      </c>
      <c r="F35" s="1146" t="str">
        <f>+'1_MdR'!F46</f>
        <v>-</v>
      </c>
      <c r="G35" s="1146" t="str">
        <f>+'1_MdR'!G46</f>
        <v>-</v>
      </c>
      <c r="H35" s="1146" t="str">
        <f>+'1_MdR'!H46</f>
        <v>-</v>
      </c>
      <c r="I35" s="1146">
        <f>+'1_MdR'!I46</f>
        <v>1</v>
      </c>
      <c r="J35" s="43">
        <f t="shared" si="4"/>
        <v>1</v>
      </c>
    </row>
    <row r="36" spans="1:10" ht="15" customHeight="1" outlineLevel="1" x14ac:dyDescent="0.35">
      <c r="A36" s="1741"/>
      <c r="B36" s="1744"/>
      <c r="C36" s="1033" t="s">
        <v>888</v>
      </c>
      <c r="D36" s="1745"/>
      <c r="E36" s="43">
        <f>+'8_MP'!AI141</f>
        <v>0</v>
      </c>
      <c r="F36" s="1146">
        <f>+'8_MP'!AJ141</f>
        <v>274600</v>
      </c>
      <c r="G36" s="1146">
        <f>+'8_MP'!AK141</f>
        <v>1245400</v>
      </c>
      <c r="H36" s="1146">
        <f>+'8_MP'!AL141</f>
        <v>344800</v>
      </c>
      <c r="I36" s="1146">
        <f>+'8_MP'!AM141</f>
        <v>43200</v>
      </c>
      <c r="J36" s="43">
        <f t="shared" si="4"/>
        <v>1908000</v>
      </c>
    </row>
    <row r="37" spans="1:10" s="1171" customFormat="1" ht="18.75" customHeight="1" outlineLevel="1" x14ac:dyDescent="0.35">
      <c r="A37" s="1468" t="s">
        <v>1057</v>
      </c>
      <c r="B37" s="1466" t="str">
        <f>+'1_MdR'!B47</f>
        <v xml:space="preserve">Hito 1: Plan de Fortalecimiento de ONCAE diseñado </v>
      </c>
      <c r="C37" s="1461" t="s">
        <v>887</v>
      </c>
      <c r="D37" s="1467" t="str">
        <f>+'1_MdR'!C47</f>
        <v xml:space="preserve"># Plan </v>
      </c>
      <c r="E37" s="1470" t="str">
        <f>+'1_MdR'!E47</f>
        <v>-</v>
      </c>
      <c r="F37" s="1463">
        <f>+'1_MdR'!F47</f>
        <v>1</v>
      </c>
      <c r="G37" s="1470" t="str">
        <f>+'1_MdR'!G47</f>
        <v>-</v>
      </c>
      <c r="H37" s="1470" t="str">
        <f>+'1_MdR'!H47</f>
        <v>-</v>
      </c>
      <c r="I37" s="1470" t="str">
        <f>+'1_MdR'!I47</f>
        <v>-</v>
      </c>
      <c r="J37" s="1464">
        <f t="shared" si="4"/>
        <v>1</v>
      </c>
    </row>
    <row r="38" spans="1:10" s="1171" customFormat="1" ht="18.75" customHeight="1" outlineLevel="1" x14ac:dyDescent="0.35">
      <c r="A38" s="1468" t="s">
        <v>1068</v>
      </c>
      <c r="B38" s="1466" t="str">
        <f>+'1_MdR'!B48</f>
        <v>Hito 2: Plan de Compras de TI ejecutado</v>
      </c>
      <c r="C38" s="1461" t="s">
        <v>887</v>
      </c>
      <c r="D38" s="1467" t="str">
        <f>+'1_MdR'!C48</f>
        <v xml:space="preserve"># Plan </v>
      </c>
      <c r="E38" s="1470" t="str">
        <f>+'1_MdR'!E48</f>
        <v>-</v>
      </c>
      <c r="F38" s="1470" t="str">
        <f>+'1_MdR'!F48</f>
        <v>-</v>
      </c>
      <c r="G38" s="1470" t="str">
        <f>+'1_MdR'!G48</f>
        <v>-</v>
      </c>
      <c r="H38" s="1463">
        <f>+'1_MdR'!H48</f>
        <v>1</v>
      </c>
      <c r="I38" s="1470" t="str">
        <f>+'1_MdR'!I48</f>
        <v>-</v>
      </c>
      <c r="J38" s="1464">
        <f t="shared" si="4"/>
        <v>1</v>
      </c>
    </row>
    <row r="39" spans="1:10" ht="15" customHeight="1" outlineLevel="1" x14ac:dyDescent="0.35">
      <c r="A39" s="1740" t="str">
        <f>+'8_MP'!A163</f>
        <v>2.1.9</v>
      </c>
      <c r="B39" s="1738" t="str">
        <f>+'8_MP'!C163</f>
        <v>Producto 12: Actividades de sensibilización y alfabetización digital realizadas</v>
      </c>
      <c r="C39" s="1033" t="s">
        <v>887</v>
      </c>
      <c r="D39" s="1742" t="str">
        <f>+'8_MP'!V163</f>
        <v># Actividades</v>
      </c>
      <c r="E39" s="43">
        <f>+'1_MdR'!E49</f>
        <v>4</v>
      </c>
      <c r="F39" s="1146">
        <f>+'1_MdR'!F49</f>
        <v>7</v>
      </c>
      <c r="G39" s="1146">
        <f>+'1_MdR'!G49</f>
        <v>7</v>
      </c>
      <c r="H39" s="1146">
        <f>+'1_MdR'!H49</f>
        <v>4</v>
      </c>
      <c r="I39" s="1146">
        <f>+'1_MdR'!I49</f>
        <v>2</v>
      </c>
      <c r="J39" s="43">
        <f t="shared" si="4"/>
        <v>24</v>
      </c>
    </row>
    <row r="40" spans="1:10" ht="15" customHeight="1" outlineLevel="1" x14ac:dyDescent="0.35">
      <c r="A40" s="1741"/>
      <c r="B40" s="1739"/>
      <c r="C40" s="1033" t="s">
        <v>888</v>
      </c>
      <c r="D40" s="1743"/>
      <c r="E40" s="43">
        <f>+'8_MP'!AI163</f>
        <v>10000</v>
      </c>
      <c r="F40" s="1146">
        <f>+'8_MP'!AJ163</f>
        <v>199400</v>
      </c>
      <c r="G40" s="1146">
        <f>+'8_MP'!AK163</f>
        <v>233400</v>
      </c>
      <c r="H40" s="1146">
        <f>+'8_MP'!AL163</f>
        <v>233400</v>
      </c>
      <c r="I40" s="1146">
        <f>+'8_MP'!AM163</f>
        <v>121800</v>
      </c>
      <c r="J40" s="43">
        <f t="shared" si="4"/>
        <v>798000</v>
      </c>
    </row>
    <row r="41" spans="1:10" s="1027" customFormat="1" ht="24" customHeight="1" x14ac:dyDescent="0.35">
      <c r="A41" s="1026" t="str">
        <f>+'8_MP'!A167</f>
        <v>2.2</v>
      </c>
      <c r="B41" s="1026" t="str">
        <f>+'8_MP'!C167</f>
        <v>Subcomponente 2.2: Fortalecimiento de la gestión financiera del Estado</v>
      </c>
      <c r="C41" s="1026"/>
      <c r="D41" s="1142"/>
      <c r="E41" s="1037">
        <f>+E43</f>
        <v>1089760</v>
      </c>
      <c r="F41" s="1037">
        <f t="shared" ref="F41:I41" si="5">+F43</f>
        <v>4717740</v>
      </c>
      <c r="G41" s="1037">
        <f t="shared" si="5"/>
        <v>192500</v>
      </c>
      <c r="H41" s="1037">
        <f t="shared" si="5"/>
        <v>0</v>
      </c>
      <c r="I41" s="1037">
        <f t="shared" si="5"/>
        <v>0</v>
      </c>
      <c r="J41" s="1136">
        <f>+J43</f>
        <v>6000000</v>
      </c>
    </row>
    <row r="42" spans="1:10" ht="15" customHeight="1" outlineLevel="1" x14ac:dyDescent="0.35">
      <c r="A42" s="1740" t="str">
        <f>+'8_MP'!A168</f>
        <v>2.2.1</v>
      </c>
      <c r="B42" s="1738" t="str">
        <f>+'8_MP'!C168</f>
        <v>Producto 13: Infraestructura del SIAFI actualizada</v>
      </c>
      <c r="C42" s="1033" t="s">
        <v>887</v>
      </c>
      <c r="D42" s="1742" t="str">
        <f>+'8_MP'!V168</f>
        <v># Insfraestructura actualizada</v>
      </c>
      <c r="E42" s="1146" t="str">
        <f>+'1_MdR'!E51</f>
        <v>-</v>
      </c>
      <c r="F42" s="1146" t="str">
        <f>+'1_MdR'!F51</f>
        <v>-</v>
      </c>
      <c r="G42" s="1146" t="str">
        <f>+'1_MdR'!G51</f>
        <v>-</v>
      </c>
      <c r="H42" s="1146">
        <f>+'1_MdR'!H51</f>
        <v>1</v>
      </c>
      <c r="I42" s="1146" t="str">
        <f>+'1_MdR'!I51</f>
        <v>-</v>
      </c>
      <c r="J42" s="43">
        <f>SUM(E42:I42)</f>
        <v>1</v>
      </c>
    </row>
    <row r="43" spans="1:10" ht="15" customHeight="1" outlineLevel="1" x14ac:dyDescent="0.35">
      <c r="A43" s="1741"/>
      <c r="B43" s="1739"/>
      <c r="C43" s="1033" t="s">
        <v>888</v>
      </c>
      <c r="D43" s="1743"/>
      <c r="E43" s="43">
        <f>+'8_MP'!AI168</f>
        <v>1089760</v>
      </c>
      <c r="F43" s="43">
        <f>+'8_MP'!AJ168</f>
        <v>4717740</v>
      </c>
      <c r="G43" s="43">
        <f>+'8_MP'!AK168</f>
        <v>192500</v>
      </c>
      <c r="H43" s="43">
        <f>+'8_MP'!AL168</f>
        <v>0</v>
      </c>
      <c r="I43" s="43">
        <f>+'8_MP'!AM168</f>
        <v>0</v>
      </c>
      <c r="J43" s="43">
        <f>SUM(E43:I43)</f>
        <v>6000000</v>
      </c>
    </row>
    <row r="44" spans="1:10" s="42" customFormat="1" ht="16.5" customHeight="1" x14ac:dyDescent="0.35">
      <c r="A44" s="1030" t="str">
        <f>+'8_MP'!A194</f>
        <v>3</v>
      </c>
      <c r="B44" s="1031" t="str">
        <f>+'8_MP'!C194</f>
        <v xml:space="preserve">Componente 3: Economía Digital </v>
      </c>
      <c r="C44" s="1031"/>
      <c r="D44" s="1140"/>
      <c r="E44" s="40">
        <f t="shared" ref="E44:J44" si="6">+E45+E56</f>
        <v>478374.99921052635</v>
      </c>
      <c r="F44" s="40">
        <f t="shared" si="6"/>
        <v>3373989.808421053</v>
      </c>
      <c r="G44" s="40">
        <f t="shared" si="6"/>
        <v>4174583.3317543855</v>
      </c>
      <c r="H44" s="40">
        <f t="shared" si="6"/>
        <v>7845083.3317543855</v>
      </c>
      <c r="I44" s="40">
        <f t="shared" si="6"/>
        <v>5177968.3325438602</v>
      </c>
      <c r="J44" s="40">
        <f t="shared" si="6"/>
        <v>21049999.803684212</v>
      </c>
    </row>
    <row r="45" spans="1:10" s="42" customFormat="1" ht="16.5" customHeight="1" x14ac:dyDescent="0.35">
      <c r="A45" s="1025" t="str">
        <f>+'8_MP'!A195</f>
        <v>3.1</v>
      </c>
      <c r="B45" s="1024" t="str">
        <f>+'8_MP'!C195</f>
        <v>Subcomponente 3.1: Ámbito Nacional</v>
      </c>
      <c r="C45" s="1024"/>
      <c r="D45" s="1142"/>
      <c r="E45" s="703">
        <f>+E47+E49+E52+E54</f>
        <v>89374.999210526323</v>
      </c>
      <c r="F45" s="703">
        <f t="shared" ref="F45:J45" si="7">+F47+F49+F52+F54</f>
        <v>1041989.8084210528</v>
      </c>
      <c r="G45" s="703">
        <f t="shared" si="7"/>
        <v>437849.99842105265</v>
      </c>
      <c r="H45" s="703">
        <f t="shared" si="7"/>
        <v>443049.99842105265</v>
      </c>
      <c r="I45" s="703">
        <f t="shared" si="7"/>
        <v>107734.99921052632</v>
      </c>
      <c r="J45" s="703">
        <f t="shared" si="7"/>
        <v>2119999.8036842104</v>
      </c>
    </row>
    <row r="46" spans="1:10" ht="15" customHeight="1" outlineLevel="1" x14ac:dyDescent="0.35">
      <c r="A46" s="1740" t="str">
        <f>+'8_MP'!A196</f>
        <v>3.1.1</v>
      </c>
      <c r="B46" s="1738" t="str">
        <f>+'8_MP'!C196</f>
        <v>Producto 14: Plan Maestro de Comayaguela Ciudad Digital elaborado</v>
      </c>
      <c r="C46" s="1033" t="s">
        <v>887</v>
      </c>
      <c r="D46" s="1742" t="str">
        <f>+'8_MP'!V196</f>
        <v># Plan</v>
      </c>
      <c r="E46" s="1146" t="str">
        <f>+'1_MdR'!E56</f>
        <v>-</v>
      </c>
      <c r="F46" s="1146" t="str">
        <f>+'1_MdR'!F56</f>
        <v>-</v>
      </c>
      <c r="G46" s="1146">
        <f>+'1_MdR'!G56</f>
        <v>1</v>
      </c>
      <c r="H46" s="1146" t="str">
        <f>+'1_MdR'!H56</f>
        <v>-</v>
      </c>
      <c r="I46" s="1146" t="str">
        <f>+'1_MdR'!I56</f>
        <v>-</v>
      </c>
      <c r="J46" s="43">
        <f t="shared" ref="J46:J55" si="8">SUM(E46:I46)</f>
        <v>1</v>
      </c>
    </row>
    <row r="47" spans="1:10" outlineLevel="1" x14ac:dyDescent="0.35">
      <c r="A47" s="1741"/>
      <c r="B47" s="1739"/>
      <c r="C47" s="1033" t="s">
        <v>888</v>
      </c>
      <c r="D47" s="1743"/>
      <c r="E47" s="43">
        <f>+'8_MP'!AI196</f>
        <v>0</v>
      </c>
      <c r="F47" s="43">
        <f>+'8_MP'!AJ196</f>
        <v>400000</v>
      </c>
      <c r="G47" s="43">
        <f>+'8_MP'!AK196</f>
        <v>0</v>
      </c>
      <c r="H47" s="43">
        <f>+'8_MP'!AL196</f>
        <v>0</v>
      </c>
      <c r="I47" s="43">
        <f>+'8_MP'!AM196</f>
        <v>0</v>
      </c>
      <c r="J47" s="43">
        <f t="shared" si="8"/>
        <v>400000</v>
      </c>
    </row>
    <row r="48" spans="1:10" ht="15" customHeight="1" outlineLevel="1" x14ac:dyDescent="0.35">
      <c r="A48" s="1740" t="str">
        <f>+'8_MP'!A199</f>
        <v>3.1.2</v>
      </c>
      <c r="B48" s="1738" t="str">
        <f>+'8_MP'!C199</f>
        <v>Producto 15: Centro de Diseño e Innovación Tecnológico para Emprendedores equipado y operando</v>
      </c>
      <c r="C48" s="1033" t="s">
        <v>887</v>
      </c>
      <c r="D48" s="1742" t="str">
        <f>+'8_MP'!V199</f>
        <v># Centro</v>
      </c>
      <c r="E48" s="1146" t="str">
        <f>+'1_MdR'!E57</f>
        <v>-</v>
      </c>
      <c r="F48" s="1146" t="str">
        <f>+'1_MdR'!F57</f>
        <v>-</v>
      </c>
      <c r="G48" s="1146" t="str">
        <f>+'1_MdR'!G57</f>
        <v>-</v>
      </c>
      <c r="H48" s="1146" t="str">
        <f>+'1_MdR'!H57</f>
        <v>-</v>
      </c>
      <c r="I48" s="1146">
        <f>+'1_MdR'!I57</f>
        <v>1</v>
      </c>
      <c r="J48" s="43">
        <f t="shared" si="8"/>
        <v>1</v>
      </c>
    </row>
    <row r="49" spans="1:10" outlineLevel="1" x14ac:dyDescent="0.35">
      <c r="A49" s="1741"/>
      <c r="B49" s="1739"/>
      <c r="C49" s="1033" t="s">
        <v>888</v>
      </c>
      <c r="D49" s="1743"/>
      <c r="E49" s="43">
        <f>+'8_MP'!AI199</f>
        <v>0</v>
      </c>
      <c r="F49" s="43">
        <f>+'8_MP'!AJ199</f>
        <v>291639.81</v>
      </c>
      <c r="G49" s="43">
        <f>+'8_MP'!AK199</f>
        <v>87500</v>
      </c>
      <c r="H49" s="43">
        <f>+'8_MP'!AL199</f>
        <v>87500</v>
      </c>
      <c r="I49" s="43">
        <f>+'8_MP'!AM199</f>
        <v>18360</v>
      </c>
      <c r="J49" s="43">
        <f t="shared" si="8"/>
        <v>484999.81</v>
      </c>
    </row>
    <row r="50" spans="1:10" s="1171" customFormat="1" ht="27" customHeight="1" outlineLevel="1" x14ac:dyDescent="0.35">
      <c r="A50" s="1468" t="s">
        <v>578</v>
      </c>
      <c r="B50" s="1466" t="str">
        <f>+'1_MdR'!B58</f>
        <v xml:space="preserve">Hito 1: Centro de Diseño e Innovación Tecnológico para Emprendedores equipado </v>
      </c>
      <c r="C50" s="1461" t="s">
        <v>887</v>
      </c>
      <c r="D50" s="1467" t="str">
        <f>+'1_MdR'!C58</f>
        <v># Centro</v>
      </c>
      <c r="E50" s="1146" t="str">
        <f>+'1_MdR'!E58</f>
        <v>-</v>
      </c>
      <c r="F50" s="1463">
        <f>+'1_MdR'!F58</f>
        <v>1</v>
      </c>
      <c r="G50" s="1463" t="str">
        <f>+'1_MdR'!G58</f>
        <v>-</v>
      </c>
      <c r="H50" s="1463" t="str">
        <f>+'1_MdR'!H58</f>
        <v>-</v>
      </c>
      <c r="I50" s="1463" t="str">
        <f>+'1_MdR'!I58</f>
        <v>-</v>
      </c>
      <c r="J50" s="1464">
        <f>+'1_MdR'!J58</f>
        <v>1</v>
      </c>
    </row>
    <row r="51" spans="1:10" ht="15" customHeight="1" outlineLevel="1" x14ac:dyDescent="0.35">
      <c r="A51" s="1740" t="str">
        <f>+'8_MP'!A221</f>
        <v>3.1.3</v>
      </c>
      <c r="B51" s="1738" t="str">
        <f>+'8_MP'!C221</f>
        <v>Producto 16: Incubadoras de emprendimientos financiadas</v>
      </c>
      <c r="C51" s="1033" t="s">
        <v>887</v>
      </c>
      <c r="D51" s="1742" t="str">
        <f>+'8_MP'!V221</f>
        <v xml:space="preserve"># Incubadora </v>
      </c>
      <c r="E51" s="1146">
        <f>+'1_MdR'!E59</f>
        <v>1</v>
      </c>
      <c r="F51" s="1146">
        <f>+'1_MdR'!F59</f>
        <v>2</v>
      </c>
      <c r="G51" s="1146">
        <f>+'1_MdR'!G59</f>
        <v>2</v>
      </c>
      <c r="H51" s="1146">
        <f>+'1_MdR'!H59</f>
        <v>1</v>
      </c>
      <c r="I51" s="1146" t="str">
        <f>+'1_MdR'!I59</f>
        <v>-</v>
      </c>
      <c r="J51" s="43">
        <f t="shared" si="8"/>
        <v>6</v>
      </c>
    </row>
    <row r="52" spans="1:10" outlineLevel="1" x14ac:dyDescent="0.35">
      <c r="A52" s="1741"/>
      <c r="B52" s="1739"/>
      <c r="C52" s="1033" t="s">
        <v>888</v>
      </c>
      <c r="D52" s="1743"/>
      <c r="E52" s="43">
        <f>+'8_MP'!AI221</f>
        <v>0</v>
      </c>
      <c r="F52" s="43">
        <f>+'8_MP'!AJ221</f>
        <v>171600</v>
      </c>
      <c r="G52" s="43">
        <f>+'8_MP'!AK221</f>
        <v>171600</v>
      </c>
      <c r="H52" s="43">
        <f>+'8_MP'!AL221</f>
        <v>176800</v>
      </c>
      <c r="I52" s="43">
        <f>+'8_MP'!AM221</f>
        <v>0</v>
      </c>
      <c r="J52" s="43">
        <f t="shared" si="8"/>
        <v>520000</v>
      </c>
    </row>
    <row r="53" spans="1:10" ht="15" customHeight="1" outlineLevel="1" x14ac:dyDescent="0.35">
      <c r="A53" s="1740" t="str">
        <f>+'8_MP'!A236</f>
        <v>3.1.4</v>
      </c>
      <c r="B53" s="1738" t="str">
        <f>+'8_MP'!C236</f>
        <v>Producto 17: Actividades de fomento al talento digital implementadas</v>
      </c>
      <c r="C53" s="1033" t="s">
        <v>887</v>
      </c>
      <c r="D53" s="1742" t="str">
        <f>+'8_MP'!V236</f>
        <v># Actividades</v>
      </c>
      <c r="E53" s="1146">
        <f>+'1_MdR'!E60</f>
        <v>1</v>
      </c>
      <c r="F53" s="1146">
        <f>+'1_MdR'!F60</f>
        <v>2</v>
      </c>
      <c r="G53" s="1146">
        <f>+'1_MdR'!G60</f>
        <v>2</v>
      </c>
      <c r="H53" s="1146">
        <f>+'1_MdR'!H60</f>
        <v>2</v>
      </c>
      <c r="I53" s="1146">
        <f>+'1_MdR'!I60</f>
        <v>1</v>
      </c>
      <c r="J53" s="43">
        <f t="shared" si="8"/>
        <v>8</v>
      </c>
    </row>
    <row r="54" spans="1:10" outlineLevel="1" x14ac:dyDescent="0.35">
      <c r="A54" s="1741"/>
      <c r="B54" s="1739"/>
      <c r="C54" s="1033" t="s">
        <v>888</v>
      </c>
      <c r="D54" s="1743"/>
      <c r="E54" s="43">
        <f>+'8_MP'!AI236</f>
        <v>89374.999210526323</v>
      </c>
      <c r="F54" s="43">
        <f>+'8_MP'!AJ236</f>
        <v>178749.99842105265</v>
      </c>
      <c r="G54" s="43">
        <f>+'8_MP'!AK236</f>
        <v>178749.99842105265</v>
      </c>
      <c r="H54" s="43">
        <f>+'8_MP'!AL236</f>
        <v>178749.99842105265</v>
      </c>
      <c r="I54" s="43">
        <f>+'8_MP'!AM236</f>
        <v>89374.999210526323</v>
      </c>
      <c r="J54" s="43">
        <f t="shared" si="8"/>
        <v>714999.99368421058</v>
      </c>
    </row>
    <row r="55" spans="1:10" s="1171" customFormat="1" ht="27" customHeight="1" outlineLevel="1" x14ac:dyDescent="0.35">
      <c r="A55" s="1468" t="s">
        <v>1195</v>
      </c>
      <c r="B55" s="1466" t="str">
        <f>+'1_MdR'!B61</f>
        <v>Hito 1: Actividades de fomento al talento digital exclusivamente de mujeres implementadas</v>
      </c>
      <c r="C55" s="1461" t="s">
        <v>887</v>
      </c>
      <c r="D55" s="1467" t="str">
        <f>+'1_MdR'!C61</f>
        <v># Actividades</v>
      </c>
      <c r="E55" s="1146" t="str">
        <f>+'1_MdR'!E61</f>
        <v>-</v>
      </c>
      <c r="F55" s="1463">
        <f>+'1_MdR'!F61</f>
        <v>1</v>
      </c>
      <c r="G55" s="1463">
        <f>+'1_MdR'!G61</f>
        <v>1</v>
      </c>
      <c r="H55" s="1463">
        <f>+'1_MdR'!H61</f>
        <v>1</v>
      </c>
      <c r="I55" s="1463" t="str">
        <f>+'1_MdR'!I61</f>
        <v>-</v>
      </c>
      <c r="J55" s="1464">
        <f t="shared" si="8"/>
        <v>3</v>
      </c>
    </row>
    <row r="56" spans="1:10" ht="16.5" customHeight="1" x14ac:dyDescent="0.35">
      <c r="A56" s="1025" t="str">
        <f>+'8_MP'!A252</f>
        <v>3.2</v>
      </c>
      <c r="B56" s="1024" t="str">
        <f>+'8_MP'!C252</f>
        <v>Subcomponente 3.2: Ámbito San Pedro Sula</v>
      </c>
      <c r="C56" s="1024"/>
      <c r="D56" s="1142"/>
      <c r="E56" s="703">
        <f>+E58+E62+E64+E66+E68</f>
        <v>389000</v>
      </c>
      <c r="F56" s="703">
        <f t="shared" ref="F56:I56" si="9">+F58+F62+F64+F66+F68</f>
        <v>2332000</v>
      </c>
      <c r="G56" s="703">
        <f t="shared" si="9"/>
        <v>3736733.333333333</v>
      </c>
      <c r="H56" s="703">
        <f t="shared" si="9"/>
        <v>7402033.333333333</v>
      </c>
      <c r="I56" s="703">
        <f t="shared" si="9"/>
        <v>5070233.333333334</v>
      </c>
      <c r="J56" s="703">
        <f>+J58+J62+J64+J66+J68</f>
        <v>18930000</v>
      </c>
    </row>
    <row r="57" spans="1:10" ht="15" customHeight="1" outlineLevel="1" x14ac:dyDescent="0.35">
      <c r="A57" s="1740" t="str">
        <f>+'8_MP'!A253</f>
        <v>3.2.1</v>
      </c>
      <c r="B57" s="1738" t="str">
        <f>+'8_MP'!C253</f>
        <v>Producto 18: Distrito Digital de SPS diseñado y construido</v>
      </c>
      <c r="C57" s="1033" t="s">
        <v>887</v>
      </c>
      <c r="D57" s="1742" t="str">
        <f>+'8_MP'!V253</f>
        <v># Distrito</v>
      </c>
      <c r="E57" s="1146" t="str">
        <f>+'1_MdR'!E63</f>
        <v>-</v>
      </c>
      <c r="F57" s="1146" t="str">
        <f>+'1_MdR'!F63</f>
        <v>-</v>
      </c>
      <c r="G57" s="1146" t="str">
        <f>+'1_MdR'!G63</f>
        <v>-</v>
      </c>
      <c r="H57" s="1146" t="str">
        <f>+'1_MdR'!H63</f>
        <v>-</v>
      </c>
      <c r="I57" s="1146">
        <f>+'1_MdR'!I63</f>
        <v>1</v>
      </c>
      <c r="J57" s="1146">
        <f t="shared" ref="J57:J70" si="10">SUM(E57:I57)</f>
        <v>1</v>
      </c>
    </row>
    <row r="58" spans="1:10" ht="15" customHeight="1" outlineLevel="1" x14ac:dyDescent="0.35">
      <c r="A58" s="1741"/>
      <c r="B58" s="1739"/>
      <c r="C58" s="1033" t="s">
        <v>888</v>
      </c>
      <c r="D58" s="1743"/>
      <c r="E58" s="1146">
        <f>+'8_MP'!AI253</f>
        <v>222000</v>
      </c>
      <c r="F58" s="1146">
        <f>+'8_MP'!AJ253</f>
        <v>1247000</v>
      </c>
      <c r="G58" s="1146">
        <f>+'8_MP'!AK253</f>
        <v>3071483.333333333</v>
      </c>
      <c r="H58" s="1146">
        <f>+'8_MP'!AL253</f>
        <v>6958283.333333333</v>
      </c>
      <c r="I58" s="1146">
        <f>+'8_MP'!AM253</f>
        <v>4701233.333333334</v>
      </c>
      <c r="J58" s="1146">
        <f t="shared" si="10"/>
        <v>16200000</v>
      </c>
    </row>
    <row r="59" spans="1:10" s="1171" customFormat="1" ht="23.25" customHeight="1" outlineLevel="1" x14ac:dyDescent="0.35">
      <c r="A59" s="1468" t="s">
        <v>1227</v>
      </c>
      <c r="B59" s="1466" t="str">
        <f>+'1_MdR'!B64</f>
        <v>Hito 1: Plan Maestro del Distrito Digital de SPS elaborado</v>
      </c>
      <c r="C59" s="1461" t="s">
        <v>887</v>
      </c>
      <c r="D59" s="1467" t="str">
        <f>+'1_MdR'!C64</f>
        <v># Plan Maestro</v>
      </c>
      <c r="E59" s="1146" t="str">
        <f>+'1_MdR'!E64</f>
        <v>-</v>
      </c>
      <c r="F59" s="1463">
        <f>+'1_MdR'!F64</f>
        <v>1</v>
      </c>
      <c r="G59" s="1463" t="str">
        <f>+'1_MdR'!G64</f>
        <v>-</v>
      </c>
      <c r="H59" s="1463" t="str">
        <f>+'1_MdR'!H64</f>
        <v>-</v>
      </c>
      <c r="I59" s="1463" t="str">
        <f>+'1_MdR'!I64</f>
        <v>-</v>
      </c>
      <c r="J59" s="1464">
        <f t="shared" si="10"/>
        <v>1</v>
      </c>
    </row>
    <row r="60" spans="1:10" s="1171" customFormat="1" ht="21.75" customHeight="1" outlineLevel="1" x14ac:dyDescent="0.35">
      <c r="A60" s="1468" t="s">
        <v>1233</v>
      </c>
      <c r="B60" s="1466" t="str">
        <f>+'1_MdR'!B65</f>
        <v>Hito 2: Distrito Digital de SPS diseñado</v>
      </c>
      <c r="C60" s="1461" t="s">
        <v>887</v>
      </c>
      <c r="D60" s="1467" t="str">
        <f>+'1_MdR'!C65</f>
        <v># Construcción</v>
      </c>
      <c r="E60" s="1146" t="str">
        <f>+'1_MdR'!E65</f>
        <v>-</v>
      </c>
      <c r="F60" s="1463" t="str">
        <f>+'1_MdR'!F65</f>
        <v>-</v>
      </c>
      <c r="G60" s="1463">
        <f>+'1_MdR'!G65</f>
        <v>1</v>
      </c>
      <c r="H60" s="1463" t="str">
        <f>+'1_MdR'!H65</f>
        <v>-</v>
      </c>
      <c r="I60" s="1463" t="str">
        <f>+'1_MdR'!I65</f>
        <v>-</v>
      </c>
      <c r="J60" s="1464">
        <f t="shared" si="10"/>
        <v>1</v>
      </c>
    </row>
    <row r="61" spans="1:10" ht="15" customHeight="1" outlineLevel="1" x14ac:dyDescent="0.35">
      <c r="A61" s="1740" t="str">
        <f>+'8_MP'!A268</f>
        <v>3.2.2</v>
      </c>
      <c r="B61" s="1738" t="str">
        <f>+'8_MP'!C268</f>
        <v>Producto 19: Centro de emprendimientos en SPS funcionando</v>
      </c>
      <c r="C61" s="1033" t="s">
        <v>887</v>
      </c>
      <c r="D61" s="1742" t="str">
        <f>+'8_MP'!V268</f>
        <v># Centro</v>
      </c>
      <c r="E61" s="1146" t="str">
        <f>+'1_MdR'!E66</f>
        <v>-</v>
      </c>
      <c r="F61" s="1146" t="str">
        <f>+'1_MdR'!F66</f>
        <v>-</v>
      </c>
      <c r="G61" s="1146">
        <f>+'1_MdR'!G66</f>
        <v>1</v>
      </c>
      <c r="H61" s="1146" t="str">
        <f>+'1_MdR'!H66</f>
        <v>-</v>
      </c>
      <c r="I61" s="1146" t="str">
        <f>+'1_MdR'!I66</f>
        <v>-</v>
      </c>
      <c r="J61" s="1146">
        <f t="shared" si="10"/>
        <v>1</v>
      </c>
    </row>
    <row r="62" spans="1:10" ht="15" customHeight="1" outlineLevel="1" x14ac:dyDescent="0.35">
      <c r="A62" s="1741"/>
      <c r="B62" s="1739"/>
      <c r="C62" s="1033" t="s">
        <v>888</v>
      </c>
      <c r="D62" s="1743"/>
      <c r="E62" s="1146">
        <f>+'8_MP'!AI268</f>
        <v>20000</v>
      </c>
      <c r="F62" s="1146">
        <f>+'8_MP'!AJ268</f>
        <v>84000</v>
      </c>
      <c r="G62" s="1146">
        <f>+'8_MP'!AK268</f>
        <v>46000</v>
      </c>
      <c r="H62" s="1146">
        <f>+'8_MP'!AL268</f>
        <v>0</v>
      </c>
      <c r="I62" s="1146">
        <f>+'8_MP'!AM268</f>
        <v>0</v>
      </c>
      <c r="J62" s="1146">
        <f t="shared" si="10"/>
        <v>150000</v>
      </c>
    </row>
    <row r="63" spans="1:10" ht="15" customHeight="1" outlineLevel="1" x14ac:dyDescent="0.35">
      <c r="A63" s="1740" t="str">
        <f>+'8_MP'!A273</f>
        <v>3.2.3</v>
      </c>
      <c r="B63" s="1738" t="str">
        <f>+'8_MP'!C273</f>
        <v>Producto 20: Iniciativas de fomento al talento digital en SPS impulsadas</v>
      </c>
      <c r="C63" s="1033" t="s">
        <v>887</v>
      </c>
      <c r="D63" s="1742" t="str">
        <f>+'8_MP'!V273</f>
        <v># Actividades</v>
      </c>
      <c r="E63" s="1146">
        <f>+'1_MdR'!E67</f>
        <v>1</v>
      </c>
      <c r="F63" s="1146">
        <f>+'1_MdR'!F67</f>
        <v>2</v>
      </c>
      <c r="G63" s="1146">
        <f>+'1_MdR'!G67</f>
        <v>2</v>
      </c>
      <c r="H63" s="1146" t="str">
        <f>+'1_MdR'!H67</f>
        <v>-</v>
      </c>
      <c r="I63" s="1146" t="str">
        <f>+'1_MdR'!I67</f>
        <v>-</v>
      </c>
      <c r="J63" s="1146">
        <f t="shared" si="10"/>
        <v>5</v>
      </c>
    </row>
    <row r="64" spans="1:10" ht="15" customHeight="1" outlineLevel="1" x14ac:dyDescent="0.35">
      <c r="A64" s="1741"/>
      <c r="B64" s="1739"/>
      <c r="C64" s="1033" t="s">
        <v>888</v>
      </c>
      <c r="D64" s="1743"/>
      <c r="E64" s="1146">
        <f>+'8_MP'!AI273</f>
        <v>20000</v>
      </c>
      <c r="F64" s="1146">
        <f>+'8_MP'!AJ273</f>
        <v>65000</v>
      </c>
      <c r="G64" s="1146">
        <f>+'8_MP'!AK273</f>
        <v>65000</v>
      </c>
      <c r="H64" s="1146">
        <f>+'8_MP'!AL273</f>
        <v>0</v>
      </c>
      <c r="I64" s="1146">
        <f>+'8_MP'!AM273</f>
        <v>0</v>
      </c>
      <c r="J64" s="1146">
        <f t="shared" si="10"/>
        <v>150000</v>
      </c>
    </row>
    <row r="65" spans="1:10" ht="15" customHeight="1" outlineLevel="1" x14ac:dyDescent="0.35">
      <c r="A65" s="1740" t="str">
        <f>+'8_MP'!A277</f>
        <v>3.2.4</v>
      </c>
      <c r="B65" s="1738" t="str">
        <f>+'8_MP'!C277</f>
        <v>Producto 21: Actividades para la formación de capacidades en la aplicación del BIM en SPS realizadas</v>
      </c>
      <c r="C65" s="1033" t="s">
        <v>887</v>
      </c>
      <c r="D65" s="1742" t="str">
        <f>+'8_MP'!V277</f>
        <v># Actividades</v>
      </c>
      <c r="E65" s="1146">
        <f>+'1_MdR'!E68</f>
        <v>1</v>
      </c>
      <c r="F65" s="1146">
        <f>+'1_MdR'!F68</f>
        <v>1</v>
      </c>
      <c r="G65" s="1146">
        <f>+'1_MdR'!G68</f>
        <v>1</v>
      </c>
      <c r="H65" s="1146" t="str">
        <f>+'1_MdR'!H68</f>
        <v>-</v>
      </c>
      <c r="I65" s="1146" t="str">
        <f>+'1_MdR'!I68</f>
        <v>-</v>
      </c>
      <c r="J65" s="1146">
        <f t="shared" si="10"/>
        <v>3</v>
      </c>
    </row>
    <row r="66" spans="1:10" ht="15" customHeight="1" outlineLevel="1" x14ac:dyDescent="0.35">
      <c r="A66" s="1741"/>
      <c r="B66" s="1739"/>
      <c r="C66" s="1033" t="s">
        <v>888</v>
      </c>
      <c r="D66" s="1743"/>
      <c r="E66" s="1146">
        <f>+'8_MP'!AI277</f>
        <v>55000</v>
      </c>
      <c r="F66" s="1146">
        <f>+'8_MP'!AJ277</f>
        <v>53000</v>
      </c>
      <c r="G66" s="1146">
        <f>+'8_MP'!AK277</f>
        <v>42000</v>
      </c>
      <c r="H66" s="1146">
        <f>+'8_MP'!AL277</f>
        <v>0</v>
      </c>
      <c r="I66" s="1146">
        <f>+'8_MP'!AM277</f>
        <v>0</v>
      </c>
      <c r="J66" s="1146">
        <f t="shared" si="10"/>
        <v>150000</v>
      </c>
    </row>
    <row r="67" spans="1:10" ht="15" customHeight="1" outlineLevel="1" x14ac:dyDescent="0.35">
      <c r="A67" s="1740" t="str">
        <f>+'8_MP'!A284</f>
        <v>3.2.5</v>
      </c>
      <c r="B67" s="1738" t="str">
        <f>+'8_MP'!C284</f>
        <v>Producto 22: Centro de Control de Ciudad Inteligente (C3i) operando</v>
      </c>
      <c r="C67" s="1033" t="s">
        <v>887</v>
      </c>
      <c r="D67" s="1742" t="str">
        <f>+'8_MP'!V284</f>
        <v># Centro</v>
      </c>
      <c r="E67" s="1146" t="str">
        <f>+'1_MdR'!E69</f>
        <v>-</v>
      </c>
      <c r="F67" s="1146" t="str">
        <f>+'1_MdR'!F69</f>
        <v>-</v>
      </c>
      <c r="G67" s="1146" t="str">
        <f>+'1_MdR'!G69</f>
        <v>-</v>
      </c>
      <c r="H67" s="1146" t="str">
        <f>+'1_MdR'!H69</f>
        <v>-</v>
      </c>
      <c r="I67" s="1146">
        <f>+'1_MdR'!I69</f>
        <v>1</v>
      </c>
      <c r="J67" s="1146">
        <f t="shared" si="10"/>
        <v>1</v>
      </c>
    </row>
    <row r="68" spans="1:10" ht="15" customHeight="1" outlineLevel="1" x14ac:dyDescent="0.35">
      <c r="A68" s="1741"/>
      <c r="B68" s="1739"/>
      <c r="C68" s="1033" t="s">
        <v>888</v>
      </c>
      <c r="D68" s="1743"/>
      <c r="E68" s="1146">
        <f>+'8_MP'!AI284</f>
        <v>72000</v>
      </c>
      <c r="F68" s="1146">
        <f>+'8_MP'!AJ284</f>
        <v>883000</v>
      </c>
      <c r="G68" s="1146">
        <f>+'8_MP'!AK284</f>
        <v>512250</v>
      </c>
      <c r="H68" s="1146">
        <f>+'8_MP'!AL284</f>
        <v>443750</v>
      </c>
      <c r="I68" s="1146">
        <f>+'8_MP'!AM284</f>
        <v>369000</v>
      </c>
      <c r="J68" s="1146">
        <f t="shared" si="10"/>
        <v>2280000</v>
      </c>
    </row>
    <row r="69" spans="1:10" s="1171" customFormat="1" ht="19.5" customHeight="1" outlineLevel="1" x14ac:dyDescent="0.35">
      <c r="A69" s="1468" t="s">
        <v>1295</v>
      </c>
      <c r="B69" s="1466" t="str">
        <f>+'1_MdR'!B70</f>
        <v>Hito 1:  Diseño técnico detallado del C3i</v>
      </c>
      <c r="C69" s="1461" t="s">
        <v>887</v>
      </c>
      <c r="D69" s="1467" t="str">
        <f>+'1_MdR'!C70</f>
        <v># Proyecto</v>
      </c>
      <c r="E69" s="1146">
        <f>+'1_MdR'!E70</f>
        <v>1</v>
      </c>
      <c r="F69" s="1463" t="str">
        <f>+'1_MdR'!F70</f>
        <v>-</v>
      </c>
      <c r="G69" s="1463" t="str">
        <f>+'1_MdR'!G70</f>
        <v>-</v>
      </c>
      <c r="H69" s="1463" t="str">
        <f>+'1_MdR'!H70</f>
        <v>-</v>
      </c>
      <c r="I69" s="1463" t="str">
        <f>+'1_MdR'!I70</f>
        <v>-</v>
      </c>
      <c r="J69" s="1464">
        <f t="shared" si="10"/>
        <v>1</v>
      </c>
    </row>
    <row r="70" spans="1:10" s="1171" customFormat="1" ht="19.5" customHeight="1" outlineLevel="1" x14ac:dyDescent="0.35">
      <c r="A70" s="1468" t="s">
        <v>1299</v>
      </c>
      <c r="B70" s="1466" t="str">
        <f>+'1_MdR'!B71</f>
        <v>Hito 2:  Infraestructura de C3I instalada</v>
      </c>
      <c r="C70" s="1461" t="s">
        <v>887</v>
      </c>
      <c r="D70" s="1467" t="str">
        <f>+'1_MdR'!C71</f>
        <v># Proyecto</v>
      </c>
      <c r="E70" s="1146" t="str">
        <f>+'1_MdR'!E71</f>
        <v>-</v>
      </c>
      <c r="F70" s="1463">
        <f>+'1_MdR'!F71</f>
        <v>1</v>
      </c>
      <c r="G70" s="1463" t="str">
        <f>+'1_MdR'!G71</f>
        <v>-</v>
      </c>
      <c r="H70" s="1463" t="str">
        <f>+'1_MdR'!H71</f>
        <v>-</v>
      </c>
      <c r="I70" s="1463" t="str">
        <f>+'1_MdR'!I71</f>
        <v>-</v>
      </c>
      <c r="J70" s="1464">
        <f t="shared" si="10"/>
        <v>1</v>
      </c>
    </row>
    <row r="71" spans="1:10" s="42" customFormat="1" ht="16.5" customHeight="1" x14ac:dyDescent="0.35">
      <c r="A71" s="1030" t="str">
        <f>+'8_MP'!A327</f>
        <v>4</v>
      </c>
      <c r="B71" s="1031" t="str">
        <f>+'8_MP'!C327</f>
        <v>Administración, Auditoría y Evaluación</v>
      </c>
      <c r="C71" s="1031"/>
      <c r="D71" s="1140"/>
      <c r="E71" s="40">
        <f>+E72+E73+E74+E75</f>
        <v>887200</v>
      </c>
      <c r="F71" s="40">
        <f t="shared" ref="F71:J71" si="11">+F72+F73+F74+F75</f>
        <v>774800</v>
      </c>
      <c r="G71" s="40">
        <f t="shared" si="11"/>
        <v>808800</v>
      </c>
      <c r="H71" s="40">
        <f t="shared" si="11"/>
        <v>728800</v>
      </c>
      <c r="I71" s="40">
        <f t="shared" si="11"/>
        <v>610400</v>
      </c>
      <c r="J71" s="40">
        <f t="shared" si="11"/>
        <v>3810000</v>
      </c>
    </row>
    <row r="72" spans="1:10" outlineLevel="1" x14ac:dyDescent="0.35">
      <c r="A72" s="1032" t="str">
        <f>+'8_MP'!A328</f>
        <v>4.1</v>
      </c>
      <c r="B72" s="1033" t="str">
        <f>+'8_MP'!C328</f>
        <v>Administración y Auditoría SCGG</v>
      </c>
      <c r="C72" s="1033" t="s">
        <v>889</v>
      </c>
      <c r="D72" s="1141" t="s">
        <v>890</v>
      </c>
      <c r="E72" s="43">
        <f>+'8_MP'!AI328</f>
        <v>451200</v>
      </c>
      <c r="F72" s="43">
        <f>+'8_MP'!AJ328</f>
        <v>403800</v>
      </c>
      <c r="G72" s="43">
        <f>+'8_MP'!AK328</f>
        <v>397800</v>
      </c>
      <c r="H72" s="43">
        <f>+'8_MP'!AL328</f>
        <v>397800</v>
      </c>
      <c r="I72" s="43">
        <f>+'8_MP'!AM328</f>
        <v>337400</v>
      </c>
      <c r="J72" s="43">
        <f>SUM(E72:I72)</f>
        <v>1988000</v>
      </c>
    </row>
    <row r="73" spans="1:10" outlineLevel="1" x14ac:dyDescent="0.35">
      <c r="A73" s="1032" t="str">
        <f>+'8_MP'!A351</f>
        <v>4.2</v>
      </c>
      <c r="B73" s="1033" t="str">
        <f>+'8_MP'!C351</f>
        <v>Administración y Auditoría SEFIN</v>
      </c>
      <c r="C73" s="1033" t="s">
        <v>889</v>
      </c>
      <c r="D73" s="1141" t="s">
        <v>890</v>
      </c>
      <c r="E73" s="43">
        <f>+'8_MP'!AI351</f>
        <v>118000</v>
      </c>
      <c r="F73" s="43">
        <f>+'8_MP'!AJ351</f>
        <v>118000</v>
      </c>
      <c r="G73" s="43">
        <f>+'8_MP'!AK351</f>
        <v>118000</v>
      </c>
      <c r="H73" s="43">
        <f>+'8_MP'!AL351</f>
        <v>118000</v>
      </c>
      <c r="I73" s="43">
        <f>+'8_MP'!AM351</f>
        <v>0</v>
      </c>
      <c r="J73" s="43">
        <f>SUM(E73:I73)</f>
        <v>472000</v>
      </c>
    </row>
    <row r="74" spans="1:10" outlineLevel="1" x14ac:dyDescent="0.35">
      <c r="A74" s="1032" t="str">
        <f>+'8_MP'!A360</f>
        <v>4.3</v>
      </c>
      <c r="B74" s="1033" t="str">
        <f>+'8_MP'!C360</f>
        <v>Administración y Auditoría ASPS</v>
      </c>
      <c r="C74" s="1033" t="s">
        <v>889</v>
      </c>
      <c r="D74" s="1141" t="s">
        <v>890</v>
      </c>
      <c r="E74" s="43">
        <f>+'8_MP'!AI360</f>
        <v>218000</v>
      </c>
      <c r="F74" s="43">
        <f>+'8_MP'!AJ360</f>
        <v>253000</v>
      </c>
      <c r="G74" s="43">
        <f>+'8_MP'!AK360</f>
        <v>278000</v>
      </c>
      <c r="H74" s="43">
        <f>+'8_MP'!AL360</f>
        <v>213000</v>
      </c>
      <c r="I74" s="43">
        <f>+'8_MP'!AM360</f>
        <v>188000</v>
      </c>
      <c r="J74" s="43">
        <f>SUM(E74:I74)</f>
        <v>1150000</v>
      </c>
    </row>
    <row r="75" spans="1:10" outlineLevel="1" x14ac:dyDescent="0.35">
      <c r="A75" s="1032" t="str">
        <f>+'8_MP'!A375</f>
        <v>4.4</v>
      </c>
      <c r="B75" s="1033" t="str">
        <f>+'8_MP'!C375</f>
        <v>Evaluación del Programa</v>
      </c>
      <c r="C75" s="1033" t="s">
        <v>889</v>
      </c>
      <c r="D75" s="1141" t="s">
        <v>890</v>
      </c>
      <c r="E75" s="43">
        <f>+'8_MP'!AI375</f>
        <v>100000</v>
      </c>
      <c r="F75" s="43">
        <f>+'8_MP'!AJ375</f>
        <v>0</v>
      </c>
      <c r="G75" s="43">
        <f>+'8_MP'!AK375</f>
        <v>15000</v>
      </c>
      <c r="H75" s="43">
        <f>+'8_MP'!AL375</f>
        <v>0</v>
      </c>
      <c r="I75" s="43">
        <f>+'8_MP'!AM375</f>
        <v>85000</v>
      </c>
      <c r="J75" s="43">
        <f>SUM(E75:I75)</f>
        <v>200000</v>
      </c>
    </row>
    <row r="76" spans="1:10" x14ac:dyDescent="0.35">
      <c r="A76" s="1034"/>
      <c r="B76" s="1035" t="s">
        <v>634</v>
      </c>
      <c r="C76" s="1035"/>
      <c r="D76" s="1143"/>
      <c r="E76" s="705">
        <f t="shared" ref="E76:I76" si="12">+E71+E44+E13+E4</f>
        <v>2888514.9992105262</v>
      </c>
      <c r="F76" s="705">
        <f t="shared" si="12"/>
        <v>15643093.141754387</v>
      </c>
      <c r="G76" s="705">
        <f t="shared" si="12"/>
        <v>14242746.665107962</v>
      </c>
      <c r="H76" s="705">
        <f t="shared" si="12"/>
        <v>12399796.665107962</v>
      </c>
      <c r="I76" s="705">
        <f t="shared" si="12"/>
        <v>7525848.3325438602</v>
      </c>
      <c r="J76" s="1137">
        <f>SUM(E76:I76)</f>
        <v>52699999.803724699</v>
      </c>
    </row>
  </sheetData>
  <mergeCells count="67">
    <mergeCell ref="B53:B54"/>
    <mergeCell ref="D67:D68"/>
    <mergeCell ref="D51:D52"/>
    <mergeCell ref="D53:D54"/>
    <mergeCell ref="A63:A64"/>
    <mergeCell ref="A65:A66"/>
    <mergeCell ref="A67:A68"/>
    <mergeCell ref="B63:B64"/>
    <mergeCell ref="B65:B66"/>
    <mergeCell ref="B67:B68"/>
    <mergeCell ref="B61:B62"/>
    <mergeCell ref="D63:D64"/>
    <mergeCell ref="D65:D66"/>
    <mergeCell ref="A61:A62"/>
    <mergeCell ref="D57:D58"/>
    <mergeCell ref="D61:D62"/>
    <mergeCell ref="D46:D47"/>
    <mergeCell ref="D48:D49"/>
    <mergeCell ref="A57:A58"/>
    <mergeCell ref="B57:B58"/>
    <mergeCell ref="A39:A40"/>
    <mergeCell ref="B39:B40"/>
    <mergeCell ref="A42:A43"/>
    <mergeCell ref="B42:B43"/>
    <mergeCell ref="D42:D43"/>
    <mergeCell ref="A46:A47"/>
    <mergeCell ref="A48:A49"/>
    <mergeCell ref="A51:A52"/>
    <mergeCell ref="A53:A54"/>
    <mergeCell ref="B46:B47"/>
    <mergeCell ref="B48:B49"/>
    <mergeCell ref="B51:B52"/>
    <mergeCell ref="D17:D18"/>
    <mergeCell ref="D31:D32"/>
    <mergeCell ref="D35:D36"/>
    <mergeCell ref="D39:D40"/>
    <mergeCell ref="D15:D16"/>
    <mergeCell ref="D21:D22"/>
    <mergeCell ref="D23:D24"/>
    <mergeCell ref="D25:D26"/>
    <mergeCell ref="D29:D30"/>
    <mergeCell ref="B21:B22"/>
    <mergeCell ref="B15:B16"/>
    <mergeCell ref="B17:B18"/>
    <mergeCell ref="A31:A32"/>
    <mergeCell ref="A35:A36"/>
    <mergeCell ref="B35:B36"/>
    <mergeCell ref="B31:B32"/>
    <mergeCell ref="B29:B30"/>
    <mergeCell ref="A15:A16"/>
    <mergeCell ref="A21:A22"/>
    <mergeCell ref="A23:A24"/>
    <mergeCell ref="A25:A26"/>
    <mergeCell ref="A29:A30"/>
    <mergeCell ref="A17:A18"/>
    <mergeCell ref="B25:B26"/>
    <mergeCell ref="B23:B24"/>
    <mergeCell ref="A2:J2"/>
    <mergeCell ref="B5:B6"/>
    <mergeCell ref="A5:A6"/>
    <mergeCell ref="A11:A12"/>
    <mergeCell ref="B11:B12"/>
    <mergeCell ref="D5:D6"/>
    <mergeCell ref="D11:D12"/>
    <mergeCell ref="A9:A10"/>
    <mergeCell ref="B9:B10"/>
    <mergeCell ref="D9:D10"/>
  </mergeCells>
  <phoneticPr fontId="24" type="noConversion"/>
  <pageMargins left="0.7" right="0.7" top="0.75" bottom="0.75" header="0.51180555555555496" footer="0.51180555555555496"/>
  <pageSetup paperSize="9" firstPageNumber="0"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AMJ25"/>
  <sheetViews>
    <sheetView showGridLines="0" zoomScale="85" zoomScaleNormal="85" workbookViewId="0">
      <selection sqref="A1:H1"/>
    </sheetView>
  </sheetViews>
  <sheetFormatPr defaultColWidth="9.1796875" defaultRowHeight="14.5" x14ac:dyDescent="0.35"/>
  <cols>
    <col min="1" max="1" width="16.1796875" style="301" customWidth="1"/>
    <col min="2" max="7" width="11" style="301" customWidth="1"/>
    <col min="8" max="8" width="12.26953125" style="301" customWidth="1"/>
    <col min="9" max="9" width="11.26953125" style="301" hidden="1" customWidth="1"/>
    <col min="10" max="1024" width="11.453125" style="301"/>
  </cols>
  <sheetData>
    <row r="1" spans="1:1024" x14ac:dyDescent="0.35">
      <c r="A1" s="1666" t="s">
        <v>784</v>
      </c>
      <c r="B1" s="1666"/>
      <c r="C1" s="1666"/>
      <c r="D1" s="1666"/>
      <c r="E1" s="1666"/>
      <c r="F1" s="1666"/>
      <c r="G1" s="1666"/>
      <c r="H1" s="1666"/>
      <c r="I1" s="1385"/>
    </row>
    <row r="2" spans="1:1024" s="1171" customFormat="1" x14ac:dyDescent="0.35">
      <c r="A2" s="1667" t="s">
        <v>785</v>
      </c>
      <c r="B2" s="1667"/>
      <c r="C2" s="1667"/>
      <c r="D2" s="1667"/>
      <c r="E2" s="1667"/>
      <c r="F2" s="1667"/>
      <c r="G2" s="1667"/>
      <c r="H2" s="1667"/>
      <c r="I2" s="1386"/>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c r="AP2" s="343"/>
      <c r="AQ2" s="343"/>
      <c r="AR2" s="343"/>
      <c r="AS2" s="343"/>
      <c r="AT2" s="343"/>
      <c r="AU2" s="343"/>
      <c r="AV2" s="343"/>
      <c r="AW2" s="343"/>
      <c r="AX2" s="343"/>
      <c r="AY2" s="343"/>
      <c r="AZ2" s="343"/>
      <c r="BA2" s="343"/>
      <c r="BB2" s="343"/>
      <c r="BC2" s="343"/>
      <c r="BD2" s="343"/>
      <c r="BE2" s="343"/>
      <c r="BF2" s="343"/>
      <c r="BG2" s="343"/>
      <c r="BH2" s="343"/>
      <c r="BI2" s="343"/>
      <c r="BJ2" s="343"/>
      <c r="BK2" s="343"/>
      <c r="BL2" s="343"/>
      <c r="BM2" s="343"/>
      <c r="BN2" s="343"/>
      <c r="BO2" s="343"/>
      <c r="BP2" s="343"/>
      <c r="BQ2" s="343"/>
      <c r="BR2" s="343"/>
      <c r="BS2" s="343"/>
      <c r="BT2" s="343"/>
      <c r="BU2" s="343"/>
      <c r="BV2" s="343"/>
      <c r="BW2" s="343"/>
      <c r="BX2" s="343"/>
      <c r="BY2" s="343"/>
      <c r="BZ2" s="343"/>
      <c r="CA2" s="343"/>
      <c r="CB2" s="343"/>
      <c r="CC2" s="343"/>
      <c r="CD2" s="343"/>
      <c r="CE2" s="343"/>
      <c r="CF2" s="343"/>
      <c r="CG2" s="343"/>
      <c r="CH2" s="343"/>
      <c r="CI2" s="343"/>
      <c r="CJ2" s="343"/>
      <c r="CK2" s="343"/>
      <c r="CL2" s="343"/>
      <c r="CM2" s="343"/>
      <c r="CN2" s="343"/>
      <c r="CO2" s="343"/>
      <c r="CP2" s="343"/>
      <c r="CQ2" s="343"/>
      <c r="CR2" s="343"/>
      <c r="CS2" s="343"/>
      <c r="CT2" s="343"/>
      <c r="CU2" s="343"/>
      <c r="CV2" s="343"/>
      <c r="CW2" s="343"/>
      <c r="CX2" s="343"/>
      <c r="CY2" s="343"/>
      <c r="CZ2" s="343"/>
      <c r="DA2" s="343"/>
      <c r="DB2" s="343"/>
      <c r="DC2" s="343"/>
      <c r="DD2" s="343"/>
      <c r="DE2" s="343"/>
      <c r="DF2" s="343"/>
      <c r="DG2" s="343"/>
      <c r="DH2" s="343"/>
      <c r="DI2" s="343"/>
      <c r="DJ2" s="343"/>
      <c r="DK2" s="343"/>
      <c r="DL2" s="343"/>
      <c r="DM2" s="343"/>
      <c r="DN2" s="343"/>
      <c r="DO2" s="343"/>
      <c r="DP2" s="343"/>
      <c r="DQ2" s="343"/>
      <c r="DR2" s="343"/>
      <c r="DS2" s="343"/>
      <c r="DT2" s="343"/>
      <c r="DU2" s="343"/>
      <c r="DV2" s="343"/>
      <c r="DW2" s="343"/>
      <c r="DX2" s="343"/>
      <c r="DY2" s="343"/>
      <c r="DZ2" s="343"/>
      <c r="EA2" s="343"/>
      <c r="EB2" s="343"/>
      <c r="EC2" s="343"/>
      <c r="ED2" s="343"/>
      <c r="EE2" s="343"/>
      <c r="EF2" s="343"/>
      <c r="EG2" s="343"/>
      <c r="EH2" s="343"/>
      <c r="EI2" s="343"/>
      <c r="EJ2" s="343"/>
      <c r="EK2" s="343"/>
      <c r="EL2" s="343"/>
      <c r="EM2" s="343"/>
      <c r="EN2" s="343"/>
      <c r="EO2" s="343"/>
      <c r="EP2" s="343"/>
      <c r="EQ2" s="343"/>
      <c r="ER2" s="343"/>
      <c r="ES2" s="343"/>
      <c r="ET2" s="343"/>
      <c r="EU2" s="343"/>
      <c r="EV2" s="343"/>
      <c r="EW2" s="343"/>
      <c r="EX2" s="343"/>
      <c r="EY2" s="343"/>
      <c r="EZ2" s="343"/>
      <c r="FA2" s="343"/>
      <c r="FB2" s="343"/>
      <c r="FC2" s="343"/>
      <c r="FD2" s="343"/>
      <c r="FE2" s="343"/>
      <c r="FF2" s="343"/>
      <c r="FG2" s="343"/>
      <c r="FH2" s="343"/>
      <c r="FI2" s="343"/>
      <c r="FJ2" s="343"/>
      <c r="FK2" s="343"/>
      <c r="FL2" s="343"/>
      <c r="FM2" s="343"/>
      <c r="FN2" s="343"/>
      <c r="FO2" s="343"/>
      <c r="FP2" s="343"/>
      <c r="FQ2" s="343"/>
      <c r="FR2" s="343"/>
      <c r="FS2" s="343"/>
      <c r="FT2" s="343"/>
      <c r="FU2" s="343"/>
      <c r="FV2" s="343"/>
      <c r="FW2" s="343"/>
      <c r="FX2" s="343"/>
      <c r="FY2" s="343"/>
      <c r="FZ2" s="343"/>
      <c r="GA2" s="343"/>
      <c r="GB2" s="343"/>
      <c r="GC2" s="343"/>
      <c r="GD2" s="343"/>
      <c r="GE2" s="343"/>
      <c r="GF2" s="343"/>
      <c r="GG2" s="343"/>
      <c r="GH2" s="343"/>
      <c r="GI2" s="343"/>
      <c r="GJ2" s="343"/>
      <c r="GK2" s="343"/>
      <c r="GL2" s="343"/>
      <c r="GM2" s="343"/>
      <c r="GN2" s="343"/>
      <c r="GO2" s="343"/>
      <c r="GP2" s="343"/>
      <c r="GQ2" s="343"/>
      <c r="GR2" s="343"/>
      <c r="GS2" s="343"/>
      <c r="GT2" s="343"/>
      <c r="GU2" s="343"/>
      <c r="GV2" s="343"/>
      <c r="GW2" s="343"/>
      <c r="GX2" s="343"/>
      <c r="GY2" s="343"/>
      <c r="GZ2" s="343"/>
      <c r="HA2" s="343"/>
      <c r="HB2" s="343"/>
      <c r="HC2" s="343"/>
      <c r="HD2" s="343"/>
      <c r="HE2" s="343"/>
      <c r="HF2" s="343"/>
      <c r="HG2" s="343"/>
      <c r="HH2" s="343"/>
      <c r="HI2" s="343"/>
      <c r="HJ2" s="343"/>
      <c r="HK2" s="343"/>
      <c r="HL2" s="343"/>
      <c r="HM2" s="343"/>
      <c r="HN2" s="343"/>
      <c r="HO2" s="343"/>
      <c r="HP2" s="343"/>
      <c r="HQ2" s="343"/>
      <c r="HR2" s="343"/>
      <c r="HS2" s="343"/>
      <c r="HT2" s="343"/>
      <c r="HU2" s="343"/>
      <c r="HV2" s="343"/>
      <c r="HW2" s="343"/>
      <c r="HX2" s="343"/>
      <c r="HY2" s="343"/>
      <c r="HZ2" s="343"/>
      <c r="IA2" s="343"/>
      <c r="IB2" s="343"/>
      <c r="IC2" s="343"/>
      <c r="ID2" s="343"/>
      <c r="IE2" s="343"/>
      <c r="IF2" s="343"/>
      <c r="IG2" s="343"/>
      <c r="IH2" s="343"/>
      <c r="II2" s="343"/>
      <c r="IJ2" s="343"/>
      <c r="IK2" s="343"/>
      <c r="IL2" s="343"/>
      <c r="IM2" s="343"/>
      <c r="IN2" s="343"/>
      <c r="IO2" s="343"/>
      <c r="IP2" s="343"/>
      <c r="IQ2" s="343"/>
      <c r="IR2" s="343"/>
      <c r="IS2" s="343"/>
      <c r="IT2" s="343"/>
      <c r="IU2" s="343"/>
      <c r="IV2" s="343"/>
      <c r="IW2" s="343"/>
      <c r="IX2" s="343"/>
      <c r="IY2" s="343"/>
      <c r="IZ2" s="343"/>
      <c r="JA2" s="343"/>
      <c r="JB2" s="343"/>
      <c r="JC2" s="343"/>
      <c r="JD2" s="343"/>
      <c r="JE2" s="343"/>
      <c r="JF2" s="343"/>
      <c r="JG2" s="343"/>
      <c r="JH2" s="343"/>
      <c r="JI2" s="343"/>
      <c r="JJ2" s="343"/>
      <c r="JK2" s="343"/>
      <c r="JL2" s="343"/>
      <c r="JM2" s="343"/>
      <c r="JN2" s="343"/>
      <c r="JO2" s="343"/>
      <c r="JP2" s="343"/>
      <c r="JQ2" s="343"/>
      <c r="JR2" s="343"/>
      <c r="JS2" s="343"/>
      <c r="JT2" s="343"/>
      <c r="JU2" s="343"/>
      <c r="JV2" s="343"/>
      <c r="JW2" s="343"/>
      <c r="JX2" s="343"/>
      <c r="JY2" s="343"/>
      <c r="JZ2" s="343"/>
      <c r="KA2" s="343"/>
      <c r="KB2" s="343"/>
      <c r="KC2" s="343"/>
      <c r="KD2" s="343"/>
      <c r="KE2" s="343"/>
      <c r="KF2" s="343"/>
      <c r="KG2" s="343"/>
      <c r="KH2" s="343"/>
      <c r="KI2" s="343"/>
      <c r="KJ2" s="343"/>
      <c r="KK2" s="343"/>
      <c r="KL2" s="343"/>
      <c r="KM2" s="343"/>
      <c r="KN2" s="343"/>
      <c r="KO2" s="343"/>
      <c r="KP2" s="343"/>
      <c r="KQ2" s="343"/>
      <c r="KR2" s="343"/>
      <c r="KS2" s="343"/>
      <c r="KT2" s="343"/>
      <c r="KU2" s="343"/>
      <c r="KV2" s="343"/>
      <c r="KW2" s="343"/>
      <c r="KX2" s="343"/>
      <c r="KY2" s="343"/>
      <c r="KZ2" s="343"/>
      <c r="LA2" s="343"/>
      <c r="LB2" s="343"/>
      <c r="LC2" s="343"/>
      <c r="LD2" s="343"/>
      <c r="LE2" s="343"/>
      <c r="LF2" s="343"/>
      <c r="LG2" s="343"/>
      <c r="LH2" s="343"/>
      <c r="LI2" s="343"/>
      <c r="LJ2" s="343"/>
      <c r="LK2" s="343"/>
      <c r="LL2" s="343"/>
      <c r="LM2" s="343"/>
      <c r="LN2" s="343"/>
      <c r="LO2" s="343"/>
      <c r="LP2" s="343"/>
      <c r="LQ2" s="343"/>
      <c r="LR2" s="343"/>
      <c r="LS2" s="343"/>
      <c r="LT2" s="343"/>
      <c r="LU2" s="343"/>
      <c r="LV2" s="343"/>
      <c r="LW2" s="343"/>
      <c r="LX2" s="343"/>
      <c r="LY2" s="343"/>
      <c r="LZ2" s="343"/>
      <c r="MA2" s="343"/>
      <c r="MB2" s="343"/>
      <c r="MC2" s="343"/>
      <c r="MD2" s="343"/>
      <c r="ME2" s="343"/>
      <c r="MF2" s="343"/>
      <c r="MG2" s="343"/>
      <c r="MH2" s="343"/>
      <c r="MI2" s="343"/>
      <c r="MJ2" s="343"/>
      <c r="MK2" s="343"/>
      <c r="ML2" s="343"/>
      <c r="MM2" s="343"/>
      <c r="MN2" s="343"/>
      <c r="MO2" s="343"/>
      <c r="MP2" s="343"/>
      <c r="MQ2" s="343"/>
      <c r="MR2" s="343"/>
      <c r="MS2" s="343"/>
      <c r="MT2" s="343"/>
      <c r="MU2" s="343"/>
      <c r="MV2" s="343"/>
      <c r="MW2" s="343"/>
      <c r="MX2" s="343"/>
      <c r="MY2" s="343"/>
      <c r="MZ2" s="343"/>
      <c r="NA2" s="343"/>
      <c r="NB2" s="343"/>
      <c r="NC2" s="343"/>
      <c r="ND2" s="343"/>
      <c r="NE2" s="343"/>
      <c r="NF2" s="343"/>
      <c r="NG2" s="343"/>
      <c r="NH2" s="343"/>
      <c r="NI2" s="343"/>
      <c r="NJ2" s="343"/>
      <c r="NK2" s="343"/>
      <c r="NL2" s="343"/>
      <c r="NM2" s="343"/>
      <c r="NN2" s="343"/>
      <c r="NO2" s="343"/>
      <c r="NP2" s="343"/>
      <c r="NQ2" s="343"/>
      <c r="NR2" s="343"/>
      <c r="NS2" s="343"/>
      <c r="NT2" s="343"/>
      <c r="NU2" s="343"/>
      <c r="NV2" s="343"/>
      <c r="NW2" s="343"/>
      <c r="NX2" s="343"/>
      <c r="NY2" s="343"/>
      <c r="NZ2" s="343"/>
      <c r="OA2" s="343"/>
      <c r="OB2" s="343"/>
      <c r="OC2" s="343"/>
      <c r="OD2" s="343"/>
      <c r="OE2" s="343"/>
      <c r="OF2" s="343"/>
      <c r="OG2" s="343"/>
      <c r="OH2" s="343"/>
      <c r="OI2" s="343"/>
      <c r="OJ2" s="343"/>
      <c r="OK2" s="343"/>
      <c r="OL2" s="343"/>
      <c r="OM2" s="343"/>
      <c r="ON2" s="343"/>
      <c r="OO2" s="343"/>
      <c r="OP2" s="343"/>
      <c r="OQ2" s="343"/>
      <c r="OR2" s="343"/>
      <c r="OS2" s="343"/>
      <c r="OT2" s="343"/>
      <c r="OU2" s="343"/>
      <c r="OV2" s="343"/>
      <c r="OW2" s="343"/>
      <c r="OX2" s="343"/>
      <c r="OY2" s="343"/>
      <c r="OZ2" s="343"/>
      <c r="PA2" s="343"/>
      <c r="PB2" s="343"/>
      <c r="PC2" s="343"/>
      <c r="PD2" s="343"/>
      <c r="PE2" s="343"/>
      <c r="PF2" s="343"/>
      <c r="PG2" s="343"/>
      <c r="PH2" s="343"/>
      <c r="PI2" s="343"/>
      <c r="PJ2" s="343"/>
      <c r="PK2" s="343"/>
      <c r="PL2" s="343"/>
      <c r="PM2" s="343"/>
      <c r="PN2" s="343"/>
      <c r="PO2" s="343"/>
      <c r="PP2" s="343"/>
      <c r="PQ2" s="343"/>
      <c r="PR2" s="343"/>
      <c r="PS2" s="343"/>
      <c r="PT2" s="343"/>
      <c r="PU2" s="343"/>
      <c r="PV2" s="343"/>
      <c r="PW2" s="343"/>
      <c r="PX2" s="343"/>
      <c r="PY2" s="343"/>
      <c r="PZ2" s="343"/>
      <c r="QA2" s="343"/>
      <c r="QB2" s="343"/>
      <c r="QC2" s="343"/>
      <c r="QD2" s="343"/>
      <c r="QE2" s="343"/>
      <c r="QF2" s="343"/>
      <c r="QG2" s="343"/>
      <c r="QH2" s="343"/>
      <c r="QI2" s="343"/>
      <c r="QJ2" s="343"/>
      <c r="QK2" s="343"/>
      <c r="QL2" s="343"/>
      <c r="QM2" s="343"/>
      <c r="QN2" s="343"/>
      <c r="QO2" s="343"/>
      <c r="QP2" s="343"/>
      <c r="QQ2" s="343"/>
      <c r="QR2" s="343"/>
      <c r="QS2" s="343"/>
      <c r="QT2" s="343"/>
      <c r="QU2" s="343"/>
      <c r="QV2" s="343"/>
      <c r="QW2" s="343"/>
      <c r="QX2" s="343"/>
      <c r="QY2" s="343"/>
      <c r="QZ2" s="343"/>
      <c r="RA2" s="343"/>
      <c r="RB2" s="343"/>
      <c r="RC2" s="343"/>
      <c r="RD2" s="343"/>
      <c r="RE2" s="343"/>
      <c r="RF2" s="343"/>
      <c r="RG2" s="343"/>
      <c r="RH2" s="343"/>
      <c r="RI2" s="343"/>
      <c r="RJ2" s="343"/>
      <c r="RK2" s="343"/>
      <c r="RL2" s="343"/>
      <c r="RM2" s="343"/>
      <c r="RN2" s="343"/>
      <c r="RO2" s="343"/>
      <c r="RP2" s="343"/>
      <c r="RQ2" s="343"/>
      <c r="RR2" s="343"/>
      <c r="RS2" s="343"/>
      <c r="RT2" s="343"/>
      <c r="RU2" s="343"/>
      <c r="RV2" s="343"/>
      <c r="RW2" s="343"/>
      <c r="RX2" s="343"/>
      <c r="RY2" s="343"/>
      <c r="RZ2" s="343"/>
      <c r="SA2" s="343"/>
      <c r="SB2" s="343"/>
      <c r="SC2" s="343"/>
      <c r="SD2" s="343"/>
      <c r="SE2" s="343"/>
      <c r="SF2" s="343"/>
      <c r="SG2" s="343"/>
      <c r="SH2" s="343"/>
      <c r="SI2" s="343"/>
      <c r="SJ2" s="343"/>
      <c r="SK2" s="343"/>
      <c r="SL2" s="343"/>
      <c r="SM2" s="343"/>
      <c r="SN2" s="343"/>
      <c r="SO2" s="343"/>
      <c r="SP2" s="343"/>
      <c r="SQ2" s="343"/>
      <c r="SR2" s="343"/>
      <c r="SS2" s="343"/>
      <c r="ST2" s="343"/>
      <c r="SU2" s="343"/>
      <c r="SV2" s="343"/>
      <c r="SW2" s="343"/>
      <c r="SX2" s="343"/>
      <c r="SY2" s="343"/>
      <c r="SZ2" s="343"/>
      <c r="TA2" s="343"/>
      <c r="TB2" s="343"/>
      <c r="TC2" s="343"/>
      <c r="TD2" s="343"/>
      <c r="TE2" s="343"/>
      <c r="TF2" s="343"/>
      <c r="TG2" s="343"/>
      <c r="TH2" s="343"/>
      <c r="TI2" s="343"/>
      <c r="TJ2" s="343"/>
      <c r="TK2" s="343"/>
      <c r="TL2" s="343"/>
      <c r="TM2" s="343"/>
      <c r="TN2" s="343"/>
      <c r="TO2" s="343"/>
      <c r="TP2" s="343"/>
      <c r="TQ2" s="343"/>
      <c r="TR2" s="343"/>
      <c r="TS2" s="343"/>
      <c r="TT2" s="343"/>
      <c r="TU2" s="343"/>
      <c r="TV2" s="343"/>
      <c r="TW2" s="343"/>
      <c r="TX2" s="343"/>
      <c r="TY2" s="343"/>
      <c r="TZ2" s="343"/>
      <c r="UA2" s="343"/>
      <c r="UB2" s="343"/>
      <c r="UC2" s="343"/>
      <c r="UD2" s="343"/>
      <c r="UE2" s="343"/>
      <c r="UF2" s="343"/>
      <c r="UG2" s="343"/>
      <c r="UH2" s="343"/>
      <c r="UI2" s="343"/>
      <c r="UJ2" s="343"/>
      <c r="UK2" s="343"/>
      <c r="UL2" s="343"/>
      <c r="UM2" s="343"/>
      <c r="UN2" s="343"/>
      <c r="UO2" s="343"/>
      <c r="UP2" s="343"/>
      <c r="UQ2" s="343"/>
      <c r="UR2" s="343"/>
      <c r="US2" s="343"/>
      <c r="UT2" s="343"/>
      <c r="UU2" s="343"/>
      <c r="UV2" s="343"/>
      <c r="UW2" s="343"/>
      <c r="UX2" s="343"/>
      <c r="UY2" s="343"/>
      <c r="UZ2" s="343"/>
      <c r="VA2" s="343"/>
      <c r="VB2" s="343"/>
      <c r="VC2" s="343"/>
      <c r="VD2" s="343"/>
      <c r="VE2" s="343"/>
      <c r="VF2" s="343"/>
      <c r="VG2" s="343"/>
      <c r="VH2" s="343"/>
      <c r="VI2" s="343"/>
      <c r="VJ2" s="343"/>
      <c r="VK2" s="343"/>
      <c r="VL2" s="343"/>
      <c r="VM2" s="343"/>
      <c r="VN2" s="343"/>
      <c r="VO2" s="343"/>
      <c r="VP2" s="343"/>
      <c r="VQ2" s="343"/>
      <c r="VR2" s="343"/>
      <c r="VS2" s="343"/>
      <c r="VT2" s="343"/>
      <c r="VU2" s="343"/>
      <c r="VV2" s="343"/>
      <c r="VW2" s="343"/>
      <c r="VX2" s="343"/>
      <c r="VY2" s="343"/>
      <c r="VZ2" s="343"/>
      <c r="WA2" s="343"/>
      <c r="WB2" s="343"/>
      <c r="WC2" s="343"/>
      <c r="WD2" s="343"/>
      <c r="WE2" s="343"/>
      <c r="WF2" s="343"/>
      <c r="WG2" s="343"/>
      <c r="WH2" s="343"/>
      <c r="WI2" s="343"/>
      <c r="WJ2" s="343"/>
      <c r="WK2" s="343"/>
      <c r="WL2" s="343"/>
      <c r="WM2" s="343"/>
      <c r="WN2" s="343"/>
      <c r="WO2" s="343"/>
      <c r="WP2" s="343"/>
      <c r="WQ2" s="343"/>
      <c r="WR2" s="343"/>
      <c r="WS2" s="343"/>
      <c r="WT2" s="343"/>
      <c r="WU2" s="343"/>
      <c r="WV2" s="343"/>
      <c r="WW2" s="343"/>
      <c r="WX2" s="343"/>
      <c r="WY2" s="343"/>
      <c r="WZ2" s="343"/>
      <c r="XA2" s="343"/>
      <c r="XB2" s="343"/>
      <c r="XC2" s="343"/>
      <c r="XD2" s="343"/>
      <c r="XE2" s="343"/>
      <c r="XF2" s="343"/>
      <c r="XG2" s="343"/>
      <c r="XH2" s="343"/>
      <c r="XI2" s="343"/>
      <c r="XJ2" s="343"/>
      <c r="XK2" s="343"/>
      <c r="XL2" s="343"/>
      <c r="XM2" s="343"/>
      <c r="XN2" s="343"/>
      <c r="XO2" s="343"/>
      <c r="XP2" s="343"/>
      <c r="XQ2" s="343"/>
      <c r="XR2" s="343"/>
      <c r="XS2" s="343"/>
      <c r="XT2" s="343"/>
      <c r="XU2" s="343"/>
      <c r="XV2" s="343"/>
      <c r="XW2" s="343"/>
      <c r="XX2" s="343"/>
      <c r="XY2" s="343"/>
      <c r="XZ2" s="343"/>
      <c r="YA2" s="343"/>
      <c r="YB2" s="343"/>
      <c r="YC2" s="343"/>
      <c r="YD2" s="343"/>
      <c r="YE2" s="343"/>
      <c r="YF2" s="343"/>
      <c r="YG2" s="343"/>
      <c r="YH2" s="343"/>
      <c r="YI2" s="343"/>
      <c r="YJ2" s="343"/>
      <c r="YK2" s="343"/>
      <c r="YL2" s="343"/>
      <c r="YM2" s="343"/>
      <c r="YN2" s="343"/>
      <c r="YO2" s="343"/>
      <c r="YP2" s="343"/>
      <c r="YQ2" s="343"/>
      <c r="YR2" s="343"/>
      <c r="YS2" s="343"/>
      <c r="YT2" s="343"/>
      <c r="YU2" s="343"/>
      <c r="YV2" s="343"/>
      <c r="YW2" s="343"/>
      <c r="YX2" s="343"/>
      <c r="YY2" s="343"/>
      <c r="YZ2" s="343"/>
      <c r="ZA2" s="343"/>
      <c r="ZB2" s="343"/>
      <c r="ZC2" s="343"/>
      <c r="ZD2" s="343"/>
      <c r="ZE2" s="343"/>
      <c r="ZF2" s="343"/>
      <c r="ZG2" s="343"/>
      <c r="ZH2" s="343"/>
      <c r="ZI2" s="343"/>
      <c r="ZJ2" s="343"/>
      <c r="ZK2" s="343"/>
      <c r="ZL2" s="343"/>
      <c r="ZM2" s="343"/>
      <c r="ZN2" s="343"/>
      <c r="ZO2" s="343"/>
      <c r="ZP2" s="343"/>
      <c r="ZQ2" s="343"/>
      <c r="ZR2" s="343"/>
      <c r="ZS2" s="343"/>
      <c r="ZT2" s="343"/>
      <c r="ZU2" s="343"/>
      <c r="ZV2" s="343"/>
      <c r="ZW2" s="343"/>
      <c r="ZX2" s="343"/>
      <c r="ZY2" s="343"/>
      <c r="ZZ2" s="343"/>
      <c r="AAA2" s="343"/>
      <c r="AAB2" s="343"/>
      <c r="AAC2" s="343"/>
      <c r="AAD2" s="343"/>
      <c r="AAE2" s="343"/>
      <c r="AAF2" s="343"/>
      <c r="AAG2" s="343"/>
      <c r="AAH2" s="343"/>
      <c r="AAI2" s="343"/>
      <c r="AAJ2" s="343"/>
      <c r="AAK2" s="343"/>
      <c r="AAL2" s="343"/>
      <c r="AAM2" s="343"/>
      <c r="AAN2" s="343"/>
      <c r="AAO2" s="343"/>
      <c r="AAP2" s="343"/>
      <c r="AAQ2" s="343"/>
      <c r="AAR2" s="343"/>
      <c r="AAS2" s="343"/>
      <c r="AAT2" s="343"/>
      <c r="AAU2" s="343"/>
      <c r="AAV2" s="343"/>
      <c r="AAW2" s="343"/>
      <c r="AAX2" s="343"/>
      <c r="AAY2" s="343"/>
      <c r="AAZ2" s="343"/>
      <c r="ABA2" s="343"/>
      <c r="ABB2" s="343"/>
      <c r="ABC2" s="343"/>
      <c r="ABD2" s="343"/>
      <c r="ABE2" s="343"/>
      <c r="ABF2" s="343"/>
      <c r="ABG2" s="343"/>
      <c r="ABH2" s="343"/>
      <c r="ABI2" s="343"/>
      <c r="ABJ2" s="343"/>
      <c r="ABK2" s="343"/>
      <c r="ABL2" s="343"/>
      <c r="ABM2" s="343"/>
      <c r="ABN2" s="343"/>
      <c r="ABO2" s="343"/>
      <c r="ABP2" s="343"/>
      <c r="ABQ2" s="343"/>
      <c r="ABR2" s="343"/>
      <c r="ABS2" s="343"/>
      <c r="ABT2" s="343"/>
      <c r="ABU2" s="343"/>
      <c r="ABV2" s="343"/>
      <c r="ABW2" s="343"/>
      <c r="ABX2" s="343"/>
      <c r="ABY2" s="343"/>
      <c r="ABZ2" s="343"/>
      <c r="ACA2" s="343"/>
      <c r="ACB2" s="343"/>
      <c r="ACC2" s="343"/>
      <c r="ACD2" s="343"/>
      <c r="ACE2" s="343"/>
      <c r="ACF2" s="343"/>
      <c r="ACG2" s="343"/>
      <c r="ACH2" s="343"/>
      <c r="ACI2" s="343"/>
      <c r="ACJ2" s="343"/>
      <c r="ACK2" s="343"/>
      <c r="ACL2" s="343"/>
      <c r="ACM2" s="343"/>
      <c r="ACN2" s="343"/>
      <c r="ACO2" s="343"/>
      <c r="ACP2" s="343"/>
      <c r="ACQ2" s="343"/>
      <c r="ACR2" s="343"/>
      <c r="ACS2" s="343"/>
      <c r="ACT2" s="343"/>
      <c r="ACU2" s="343"/>
      <c r="ACV2" s="343"/>
      <c r="ACW2" s="343"/>
      <c r="ACX2" s="343"/>
      <c r="ACY2" s="343"/>
      <c r="ACZ2" s="343"/>
      <c r="ADA2" s="343"/>
      <c r="ADB2" s="343"/>
      <c r="ADC2" s="343"/>
      <c r="ADD2" s="343"/>
      <c r="ADE2" s="343"/>
      <c r="ADF2" s="343"/>
      <c r="ADG2" s="343"/>
      <c r="ADH2" s="343"/>
      <c r="ADI2" s="343"/>
      <c r="ADJ2" s="343"/>
      <c r="ADK2" s="343"/>
      <c r="ADL2" s="343"/>
      <c r="ADM2" s="343"/>
      <c r="ADN2" s="343"/>
      <c r="ADO2" s="343"/>
      <c r="ADP2" s="343"/>
      <c r="ADQ2" s="343"/>
      <c r="ADR2" s="343"/>
      <c r="ADS2" s="343"/>
      <c r="ADT2" s="343"/>
      <c r="ADU2" s="343"/>
      <c r="ADV2" s="343"/>
      <c r="ADW2" s="343"/>
      <c r="ADX2" s="343"/>
      <c r="ADY2" s="343"/>
      <c r="ADZ2" s="343"/>
      <c r="AEA2" s="343"/>
      <c r="AEB2" s="343"/>
      <c r="AEC2" s="343"/>
      <c r="AED2" s="343"/>
      <c r="AEE2" s="343"/>
      <c r="AEF2" s="343"/>
      <c r="AEG2" s="343"/>
      <c r="AEH2" s="343"/>
      <c r="AEI2" s="343"/>
      <c r="AEJ2" s="343"/>
      <c r="AEK2" s="343"/>
      <c r="AEL2" s="343"/>
      <c r="AEM2" s="343"/>
      <c r="AEN2" s="343"/>
      <c r="AEO2" s="343"/>
      <c r="AEP2" s="343"/>
      <c r="AEQ2" s="343"/>
      <c r="AER2" s="343"/>
      <c r="AES2" s="343"/>
      <c r="AET2" s="343"/>
      <c r="AEU2" s="343"/>
      <c r="AEV2" s="343"/>
      <c r="AEW2" s="343"/>
      <c r="AEX2" s="343"/>
      <c r="AEY2" s="343"/>
      <c r="AEZ2" s="343"/>
      <c r="AFA2" s="343"/>
      <c r="AFB2" s="343"/>
      <c r="AFC2" s="343"/>
      <c r="AFD2" s="343"/>
      <c r="AFE2" s="343"/>
      <c r="AFF2" s="343"/>
      <c r="AFG2" s="343"/>
      <c r="AFH2" s="343"/>
      <c r="AFI2" s="343"/>
      <c r="AFJ2" s="343"/>
      <c r="AFK2" s="343"/>
      <c r="AFL2" s="343"/>
      <c r="AFM2" s="343"/>
      <c r="AFN2" s="343"/>
      <c r="AFO2" s="343"/>
      <c r="AFP2" s="343"/>
      <c r="AFQ2" s="343"/>
      <c r="AFR2" s="343"/>
      <c r="AFS2" s="343"/>
      <c r="AFT2" s="343"/>
      <c r="AFU2" s="343"/>
      <c r="AFV2" s="343"/>
      <c r="AFW2" s="343"/>
      <c r="AFX2" s="343"/>
      <c r="AFY2" s="343"/>
      <c r="AFZ2" s="343"/>
      <c r="AGA2" s="343"/>
      <c r="AGB2" s="343"/>
      <c r="AGC2" s="343"/>
      <c r="AGD2" s="343"/>
      <c r="AGE2" s="343"/>
      <c r="AGF2" s="343"/>
      <c r="AGG2" s="343"/>
      <c r="AGH2" s="343"/>
      <c r="AGI2" s="343"/>
      <c r="AGJ2" s="343"/>
      <c r="AGK2" s="343"/>
      <c r="AGL2" s="343"/>
      <c r="AGM2" s="343"/>
      <c r="AGN2" s="343"/>
      <c r="AGO2" s="343"/>
      <c r="AGP2" s="343"/>
      <c r="AGQ2" s="343"/>
      <c r="AGR2" s="343"/>
      <c r="AGS2" s="343"/>
      <c r="AGT2" s="343"/>
      <c r="AGU2" s="343"/>
      <c r="AGV2" s="343"/>
      <c r="AGW2" s="343"/>
      <c r="AGX2" s="343"/>
      <c r="AGY2" s="343"/>
      <c r="AGZ2" s="343"/>
      <c r="AHA2" s="343"/>
      <c r="AHB2" s="343"/>
      <c r="AHC2" s="343"/>
      <c r="AHD2" s="343"/>
      <c r="AHE2" s="343"/>
      <c r="AHF2" s="343"/>
      <c r="AHG2" s="343"/>
      <c r="AHH2" s="343"/>
      <c r="AHI2" s="343"/>
      <c r="AHJ2" s="343"/>
      <c r="AHK2" s="343"/>
      <c r="AHL2" s="343"/>
      <c r="AHM2" s="343"/>
      <c r="AHN2" s="343"/>
      <c r="AHO2" s="343"/>
      <c r="AHP2" s="343"/>
      <c r="AHQ2" s="343"/>
      <c r="AHR2" s="343"/>
      <c r="AHS2" s="343"/>
      <c r="AHT2" s="343"/>
      <c r="AHU2" s="343"/>
      <c r="AHV2" s="343"/>
      <c r="AHW2" s="343"/>
      <c r="AHX2" s="343"/>
      <c r="AHY2" s="343"/>
      <c r="AHZ2" s="343"/>
      <c r="AIA2" s="343"/>
      <c r="AIB2" s="343"/>
      <c r="AIC2" s="343"/>
      <c r="AID2" s="343"/>
      <c r="AIE2" s="343"/>
      <c r="AIF2" s="343"/>
      <c r="AIG2" s="343"/>
      <c r="AIH2" s="343"/>
      <c r="AII2" s="343"/>
      <c r="AIJ2" s="343"/>
      <c r="AIK2" s="343"/>
      <c r="AIL2" s="343"/>
      <c r="AIM2" s="343"/>
      <c r="AIN2" s="343"/>
      <c r="AIO2" s="343"/>
      <c r="AIP2" s="343"/>
      <c r="AIQ2" s="343"/>
      <c r="AIR2" s="343"/>
      <c r="AIS2" s="343"/>
      <c r="AIT2" s="343"/>
      <c r="AIU2" s="343"/>
      <c r="AIV2" s="343"/>
      <c r="AIW2" s="343"/>
      <c r="AIX2" s="343"/>
      <c r="AIY2" s="343"/>
      <c r="AIZ2" s="343"/>
      <c r="AJA2" s="343"/>
      <c r="AJB2" s="343"/>
      <c r="AJC2" s="343"/>
      <c r="AJD2" s="343"/>
      <c r="AJE2" s="343"/>
      <c r="AJF2" s="343"/>
      <c r="AJG2" s="343"/>
      <c r="AJH2" s="343"/>
      <c r="AJI2" s="343"/>
      <c r="AJJ2" s="343"/>
      <c r="AJK2" s="343"/>
      <c r="AJL2" s="343"/>
      <c r="AJM2" s="343"/>
      <c r="AJN2" s="343"/>
      <c r="AJO2" s="343"/>
      <c r="AJP2" s="343"/>
      <c r="AJQ2" s="343"/>
      <c r="AJR2" s="343"/>
      <c r="AJS2" s="343"/>
      <c r="AJT2" s="343"/>
      <c r="AJU2" s="343"/>
      <c r="AJV2" s="343"/>
      <c r="AJW2" s="343"/>
      <c r="AJX2" s="343"/>
      <c r="AJY2" s="343"/>
      <c r="AJZ2" s="343"/>
      <c r="AKA2" s="343"/>
      <c r="AKB2" s="343"/>
      <c r="AKC2" s="343"/>
      <c r="AKD2" s="343"/>
      <c r="AKE2" s="343"/>
      <c r="AKF2" s="343"/>
      <c r="AKG2" s="343"/>
      <c r="AKH2" s="343"/>
      <c r="AKI2" s="343"/>
      <c r="AKJ2" s="343"/>
      <c r="AKK2" s="343"/>
      <c r="AKL2" s="343"/>
      <c r="AKM2" s="343"/>
      <c r="AKN2" s="343"/>
      <c r="AKO2" s="343"/>
      <c r="AKP2" s="343"/>
      <c r="AKQ2" s="343"/>
      <c r="AKR2" s="343"/>
      <c r="AKS2" s="343"/>
      <c r="AKT2" s="343"/>
      <c r="AKU2" s="343"/>
      <c r="AKV2" s="343"/>
      <c r="AKW2" s="343"/>
      <c r="AKX2" s="343"/>
      <c r="AKY2" s="343"/>
      <c r="AKZ2" s="343"/>
      <c r="ALA2" s="343"/>
      <c r="ALB2" s="343"/>
      <c r="ALC2" s="343"/>
      <c r="ALD2" s="343"/>
      <c r="ALE2" s="343"/>
      <c r="ALF2" s="343"/>
      <c r="ALG2" s="343"/>
      <c r="ALH2" s="343"/>
      <c r="ALI2" s="343"/>
      <c r="ALJ2" s="343"/>
      <c r="ALK2" s="343"/>
      <c r="ALL2" s="343"/>
      <c r="ALM2" s="343"/>
      <c r="ALN2" s="343"/>
      <c r="ALO2" s="343"/>
      <c r="ALP2" s="343"/>
      <c r="ALQ2" s="343"/>
      <c r="ALR2" s="343"/>
      <c r="ALS2" s="343"/>
      <c r="ALT2" s="343"/>
      <c r="ALU2" s="343"/>
      <c r="ALV2" s="343"/>
      <c r="ALW2" s="343"/>
      <c r="ALX2" s="343"/>
      <c r="ALY2" s="343"/>
      <c r="ALZ2" s="343"/>
      <c r="AMA2" s="343"/>
      <c r="AMB2" s="343"/>
      <c r="AMC2" s="343"/>
      <c r="AMD2" s="343"/>
      <c r="AME2" s="343"/>
      <c r="AMF2" s="343"/>
      <c r="AMG2" s="343"/>
      <c r="AMH2" s="343"/>
      <c r="AMI2" s="343"/>
      <c r="AMJ2" s="343"/>
    </row>
    <row r="3" spans="1:1024" s="1171" customFormat="1" x14ac:dyDescent="0.35">
      <c r="A3" s="279"/>
      <c r="B3" s="280"/>
      <c r="C3" s="280"/>
      <c r="D3" s="280"/>
      <c r="E3" s="280"/>
      <c r="F3" s="280"/>
      <c r="G3" s="280"/>
      <c r="H3" s="280"/>
      <c r="I3" s="281"/>
      <c r="J3" s="343"/>
      <c r="K3" s="343"/>
      <c r="L3" s="343"/>
      <c r="M3" s="343"/>
      <c r="N3" s="343"/>
      <c r="O3" s="343"/>
      <c r="P3" s="343"/>
      <c r="Q3" s="343"/>
      <c r="R3" s="343"/>
      <c r="S3" s="343"/>
      <c r="T3" s="343"/>
      <c r="U3" s="343"/>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c r="BB3" s="343"/>
      <c r="BC3" s="343"/>
      <c r="BD3" s="343"/>
      <c r="BE3" s="343"/>
      <c r="BF3" s="343"/>
      <c r="BG3" s="343"/>
      <c r="BH3" s="343"/>
      <c r="BI3" s="343"/>
      <c r="BJ3" s="343"/>
      <c r="BK3" s="343"/>
      <c r="BL3" s="343"/>
      <c r="BM3" s="343"/>
      <c r="BN3" s="343"/>
      <c r="BO3" s="343"/>
      <c r="BP3" s="343"/>
      <c r="BQ3" s="343"/>
      <c r="BR3" s="343"/>
      <c r="BS3" s="343"/>
      <c r="BT3" s="343"/>
      <c r="BU3" s="343"/>
      <c r="BV3" s="343"/>
      <c r="BW3" s="343"/>
      <c r="BX3" s="343"/>
      <c r="BY3" s="343"/>
      <c r="BZ3" s="343"/>
      <c r="CA3" s="343"/>
      <c r="CB3" s="343"/>
      <c r="CC3" s="343"/>
      <c r="CD3" s="343"/>
      <c r="CE3" s="343"/>
      <c r="CF3" s="343"/>
      <c r="CG3" s="343"/>
      <c r="CH3" s="343"/>
      <c r="CI3" s="343"/>
      <c r="CJ3" s="343"/>
      <c r="CK3" s="343"/>
      <c r="CL3" s="343"/>
      <c r="CM3" s="343"/>
      <c r="CN3" s="343"/>
      <c r="CO3" s="343"/>
      <c r="CP3" s="343"/>
      <c r="CQ3" s="343"/>
      <c r="CR3" s="343"/>
      <c r="CS3" s="343"/>
      <c r="CT3" s="343"/>
      <c r="CU3" s="343"/>
      <c r="CV3" s="343"/>
      <c r="CW3" s="343"/>
      <c r="CX3" s="343"/>
      <c r="CY3" s="343"/>
      <c r="CZ3" s="343"/>
      <c r="DA3" s="343"/>
      <c r="DB3" s="343"/>
      <c r="DC3" s="343"/>
      <c r="DD3" s="343"/>
      <c r="DE3" s="343"/>
      <c r="DF3" s="343"/>
      <c r="DG3" s="343"/>
      <c r="DH3" s="343"/>
      <c r="DI3" s="343"/>
      <c r="DJ3" s="343"/>
      <c r="DK3" s="343"/>
      <c r="DL3" s="343"/>
      <c r="DM3" s="343"/>
      <c r="DN3" s="343"/>
      <c r="DO3" s="343"/>
      <c r="DP3" s="343"/>
      <c r="DQ3" s="343"/>
      <c r="DR3" s="343"/>
      <c r="DS3" s="343"/>
      <c r="DT3" s="343"/>
      <c r="DU3" s="343"/>
      <c r="DV3" s="343"/>
      <c r="DW3" s="343"/>
      <c r="DX3" s="343"/>
      <c r="DY3" s="343"/>
      <c r="DZ3" s="343"/>
      <c r="EA3" s="343"/>
      <c r="EB3" s="343"/>
      <c r="EC3" s="343"/>
      <c r="ED3" s="343"/>
      <c r="EE3" s="343"/>
      <c r="EF3" s="343"/>
      <c r="EG3" s="343"/>
      <c r="EH3" s="343"/>
      <c r="EI3" s="343"/>
      <c r="EJ3" s="343"/>
      <c r="EK3" s="343"/>
      <c r="EL3" s="343"/>
      <c r="EM3" s="343"/>
      <c r="EN3" s="343"/>
      <c r="EO3" s="343"/>
      <c r="EP3" s="343"/>
      <c r="EQ3" s="343"/>
      <c r="ER3" s="343"/>
      <c r="ES3" s="343"/>
      <c r="ET3" s="343"/>
      <c r="EU3" s="343"/>
      <c r="EV3" s="343"/>
      <c r="EW3" s="343"/>
      <c r="EX3" s="343"/>
      <c r="EY3" s="343"/>
      <c r="EZ3" s="343"/>
      <c r="FA3" s="343"/>
      <c r="FB3" s="343"/>
      <c r="FC3" s="343"/>
      <c r="FD3" s="343"/>
      <c r="FE3" s="343"/>
      <c r="FF3" s="343"/>
      <c r="FG3" s="343"/>
      <c r="FH3" s="343"/>
      <c r="FI3" s="343"/>
      <c r="FJ3" s="343"/>
      <c r="FK3" s="343"/>
      <c r="FL3" s="343"/>
      <c r="FM3" s="343"/>
      <c r="FN3" s="343"/>
      <c r="FO3" s="343"/>
      <c r="FP3" s="343"/>
      <c r="FQ3" s="343"/>
      <c r="FR3" s="343"/>
      <c r="FS3" s="343"/>
      <c r="FT3" s="343"/>
      <c r="FU3" s="343"/>
      <c r="FV3" s="343"/>
      <c r="FW3" s="343"/>
      <c r="FX3" s="343"/>
      <c r="FY3" s="343"/>
      <c r="FZ3" s="343"/>
      <c r="GA3" s="343"/>
      <c r="GB3" s="343"/>
      <c r="GC3" s="343"/>
      <c r="GD3" s="343"/>
      <c r="GE3" s="343"/>
      <c r="GF3" s="343"/>
      <c r="GG3" s="343"/>
      <c r="GH3" s="343"/>
      <c r="GI3" s="343"/>
      <c r="GJ3" s="343"/>
      <c r="GK3" s="343"/>
      <c r="GL3" s="343"/>
      <c r="GM3" s="343"/>
      <c r="GN3" s="343"/>
      <c r="GO3" s="343"/>
      <c r="GP3" s="343"/>
      <c r="GQ3" s="343"/>
      <c r="GR3" s="343"/>
      <c r="GS3" s="343"/>
      <c r="GT3" s="343"/>
      <c r="GU3" s="343"/>
      <c r="GV3" s="343"/>
      <c r="GW3" s="343"/>
      <c r="GX3" s="343"/>
      <c r="GY3" s="343"/>
      <c r="GZ3" s="343"/>
      <c r="HA3" s="343"/>
      <c r="HB3" s="343"/>
      <c r="HC3" s="343"/>
      <c r="HD3" s="343"/>
      <c r="HE3" s="343"/>
      <c r="HF3" s="343"/>
      <c r="HG3" s="343"/>
      <c r="HH3" s="343"/>
      <c r="HI3" s="343"/>
      <c r="HJ3" s="343"/>
      <c r="HK3" s="343"/>
      <c r="HL3" s="343"/>
      <c r="HM3" s="343"/>
      <c r="HN3" s="343"/>
      <c r="HO3" s="343"/>
      <c r="HP3" s="343"/>
      <c r="HQ3" s="343"/>
      <c r="HR3" s="343"/>
      <c r="HS3" s="343"/>
      <c r="HT3" s="343"/>
      <c r="HU3" s="343"/>
      <c r="HV3" s="343"/>
      <c r="HW3" s="343"/>
      <c r="HX3" s="343"/>
      <c r="HY3" s="343"/>
      <c r="HZ3" s="343"/>
      <c r="IA3" s="343"/>
      <c r="IB3" s="343"/>
      <c r="IC3" s="343"/>
      <c r="ID3" s="343"/>
      <c r="IE3" s="343"/>
      <c r="IF3" s="343"/>
      <c r="IG3" s="343"/>
      <c r="IH3" s="343"/>
      <c r="II3" s="343"/>
      <c r="IJ3" s="343"/>
      <c r="IK3" s="343"/>
      <c r="IL3" s="343"/>
      <c r="IM3" s="343"/>
      <c r="IN3" s="343"/>
      <c r="IO3" s="343"/>
      <c r="IP3" s="343"/>
      <c r="IQ3" s="343"/>
      <c r="IR3" s="343"/>
      <c r="IS3" s="343"/>
      <c r="IT3" s="343"/>
      <c r="IU3" s="343"/>
      <c r="IV3" s="343"/>
      <c r="IW3" s="343"/>
      <c r="IX3" s="343"/>
      <c r="IY3" s="343"/>
      <c r="IZ3" s="343"/>
      <c r="JA3" s="343"/>
      <c r="JB3" s="343"/>
      <c r="JC3" s="343"/>
      <c r="JD3" s="343"/>
      <c r="JE3" s="343"/>
      <c r="JF3" s="343"/>
      <c r="JG3" s="343"/>
      <c r="JH3" s="343"/>
      <c r="JI3" s="343"/>
      <c r="JJ3" s="343"/>
      <c r="JK3" s="343"/>
      <c r="JL3" s="343"/>
      <c r="JM3" s="343"/>
      <c r="JN3" s="343"/>
      <c r="JO3" s="343"/>
      <c r="JP3" s="343"/>
      <c r="JQ3" s="343"/>
      <c r="JR3" s="343"/>
      <c r="JS3" s="343"/>
      <c r="JT3" s="343"/>
      <c r="JU3" s="343"/>
      <c r="JV3" s="343"/>
      <c r="JW3" s="343"/>
      <c r="JX3" s="343"/>
      <c r="JY3" s="343"/>
      <c r="JZ3" s="343"/>
      <c r="KA3" s="343"/>
      <c r="KB3" s="343"/>
      <c r="KC3" s="343"/>
      <c r="KD3" s="343"/>
      <c r="KE3" s="343"/>
      <c r="KF3" s="343"/>
      <c r="KG3" s="343"/>
      <c r="KH3" s="343"/>
      <c r="KI3" s="343"/>
      <c r="KJ3" s="343"/>
      <c r="KK3" s="343"/>
      <c r="KL3" s="343"/>
      <c r="KM3" s="343"/>
      <c r="KN3" s="343"/>
      <c r="KO3" s="343"/>
      <c r="KP3" s="343"/>
      <c r="KQ3" s="343"/>
      <c r="KR3" s="343"/>
      <c r="KS3" s="343"/>
      <c r="KT3" s="343"/>
      <c r="KU3" s="343"/>
      <c r="KV3" s="343"/>
      <c r="KW3" s="343"/>
      <c r="KX3" s="343"/>
      <c r="KY3" s="343"/>
      <c r="KZ3" s="343"/>
      <c r="LA3" s="343"/>
      <c r="LB3" s="343"/>
      <c r="LC3" s="343"/>
      <c r="LD3" s="343"/>
      <c r="LE3" s="343"/>
      <c r="LF3" s="343"/>
      <c r="LG3" s="343"/>
      <c r="LH3" s="343"/>
      <c r="LI3" s="343"/>
      <c r="LJ3" s="343"/>
      <c r="LK3" s="343"/>
      <c r="LL3" s="343"/>
      <c r="LM3" s="343"/>
      <c r="LN3" s="343"/>
      <c r="LO3" s="343"/>
      <c r="LP3" s="343"/>
      <c r="LQ3" s="343"/>
      <c r="LR3" s="343"/>
      <c r="LS3" s="343"/>
      <c r="LT3" s="343"/>
      <c r="LU3" s="343"/>
      <c r="LV3" s="343"/>
      <c r="LW3" s="343"/>
      <c r="LX3" s="343"/>
      <c r="LY3" s="343"/>
      <c r="LZ3" s="343"/>
      <c r="MA3" s="343"/>
      <c r="MB3" s="343"/>
      <c r="MC3" s="343"/>
      <c r="MD3" s="343"/>
      <c r="ME3" s="343"/>
      <c r="MF3" s="343"/>
      <c r="MG3" s="343"/>
      <c r="MH3" s="343"/>
      <c r="MI3" s="343"/>
      <c r="MJ3" s="343"/>
      <c r="MK3" s="343"/>
      <c r="ML3" s="343"/>
      <c r="MM3" s="343"/>
      <c r="MN3" s="343"/>
      <c r="MO3" s="343"/>
      <c r="MP3" s="343"/>
      <c r="MQ3" s="343"/>
      <c r="MR3" s="343"/>
      <c r="MS3" s="343"/>
      <c r="MT3" s="343"/>
      <c r="MU3" s="343"/>
      <c r="MV3" s="343"/>
      <c r="MW3" s="343"/>
      <c r="MX3" s="343"/>
      <c r="MY3" s="343"/>
      <c r="MZ3" s="343"/>
      <c r="NA3" s="343"/>
      <c r="NB3" s="343"/>
      <c r="NC3" s="343"/>
      <c r="ND3" s="343"/>
      <c r="NE3" s="343"/>
      <c r="NF3" s="343"/>
      <c r="NG3" s="343"/>
      <c r="NH3" s="343"/>
      <c r="NI3" s="343"/>
      <c r="NJ3" s="343"/>
      <c r="NK3" s="343"/>
      <c r="NL3" s="343"/>
      <c r="NM3" s="343"/>
      <c r="NN3" s="343"/>
      <c r="NO3" s="343"/>
      <c r="NP3" s="343"/>
      <c r="NQ3" s="343"/>
      <c r="NR3" s="343"/>
      <c r="NS3" s="343"/>
      <c r="NT3" s="343"/>
      <c r="NU3" s="343"/>
      <c r="NV3" s="343"/>
      <c r="NW3" s="343"/>
      <c r="NX3" s="343"/>
      <c r="NY3" s="343"/>
      <c r="NZ3" s="343"/>
      <c r="OA3" s="343"/>
      <c r="OB3" s="343"/>
      <c r="OC3" s="343"/>
      <c r="OD3" s="343"/>
      <c r="OE3" s="343"/>
      <c r="OF3" s="343"/>
      <c r="OG3" s="343"/>
      <c r="OH3" s="343"/>
      <c r="OI3" s="343"/>
      <c r="OJ3" s="343"/>
      <c r="OK3" s="343"/>
      <c r="OL3" s="343"/>
      <c r="OM3" s="343"/>
      <c r="ON3" s="343"/>
      <c r="OO3" s="343"/>
      <c r="OP3" s="343"/>
      <c r="OQ3" s="343"/>
      <c r="OR3" s="343"/>
      <c r="OS3" s="343"/>
      <c r="OT3" s="343"/>
      <c r="OU3" s="343"/>
      <c r="OV3" s="343"/>
      <c r="OW3" s="343"/>
      <c r="OX3" s="343"/>
      <c r="OY3" s="343"/>
      <c r="OZ3" s="343"/>
      <c r="PA3" s="343"/>
      <c r="PB3" s="343"/>
      <c r="PC3" s="343"/>
      <c r="PD3" s="343"/>
      <c r="PE3" s="343"/>
      <c r="PF3" s="343"/>
      <c r="PG3" s="343"/>
      <c r="PH3" s="343"/>
      <c r="PI3" s="343"/>
      <c r="PJ3" s="343"/>
      <c r="PK3" s="343"/>
      <c r="PL3" s="343"/>
      <c r="PM3" s="343"/>
      <c r="PN3" s="343"/>
      <c r="PO3" s="343"/>
      <c r="PP3" s="343"/>
      <c r="PQ3" s="343"/>
      <c r="PR3" s="343"/>
      <c r="PS3" s="343"/>
      <c r="PT3" s="343"/>
      <c r="PU3" s="343"/>
      <c r="PV3" s="343"/>
      <c r="PW3" s="343"/>
      <c r="PX3" s="343"/>
      <c r="PY3" s="343"/>
      <c r="PZ3" s="343"/>
      <c r="QA3" s="343"/>
      <c r="QB3" s="343"/>
      <c r="QC3" s="343"/>
      <c r="QD3" s="343"/>
      <c r="QE3" s="343"/>
      <c r="QF3" s="343"/>
      <c r="QG3" s="343"/>
      <c r="QH3" s="343"/>
      <c r="QI3" s="343"/>
      <c r="QJ3" s="343"/>
      <c r="QK3" s="343"/>
      <c r="QL3" s="343"/>
      <c r="QM3" s="343"/>
      <c r="QN3" s="343"/>
      <c r="QO3" s="343"/>
      <c r="QP3" s="343"/>
      <c r="QQ3" s="343"/>
      <c r="QR3" s="343"/>
      <c r="QS3" s="343"/>
      <c r="QT3" s="343"/>
      <c r="QU3" s="343"/>
      <c r="QV3" s="343"/>
      <c r="QW3" s="343"/>
      <c r="QX3" s="343"/>
      <c r="QY3" s="343"/>
      <c r="QZ3" s="343"/>
      <c r="RA3" s="343"/>
      <c r="RB3" s="343"/>
      <c r="RC3" s="343"/>
      <c r="RD3" s="343"/>
      <c r="RE3" s="343"/>
      <c r="RF3" s="343"/>
      <c r="RG3" s="343"/>
      <c r="RH3" s="343"/>
      <c r="RI3" s="343"/>
      <c r="RJ3" s="343"/>
      <c r="RK3" s="343"/>
      <c r="RL3" s="343"/>
      <c r="RM3" s="343"/>
      <c r="RN3" s="343"/>
      <c r="RO3" s="343"/>
      <c r="RP3" s="343"/>
      <c r="RQ3" s="343"/>
      <c r="RR3" s="343"/>
      <c r="RS3" s="343"/>
      <c r="RT3" s="343"/>
      <c r="RU3" s="343"/>
      <c r="RV3" s="343"/>
      <c r="RW3" s="343"/>
      <c r="RX3" s="343"/>
      <c r="RY3" s="343"/>
      <c r="RZ3" s="343"/>
      <c r="SA3" s="343"/>
      <c r="SB3" s="343"/>
      <c r="SC3" s="343"/>
      <c r="SD3" s="343"/>
      <c r="SE3" s="343"/>
      <c r="SF3" s="343"/>
      <c r="SG3" s="343"/>
      <c r="SH3" s="343"/>
      <c r="SI3" s="343"/>
      <c r="SJ3" s="343"/>
      <c r="SK3" s="343"/>
      <c r="SL3" s="343"/>
      <c r="SM3" s="343"/>
      <c r="SN3" s="343"/>
      <c r="SO3" s="343"/>
      <c r="SP3" s="343"/>
      <c r="SQ3" s="343"/>
      <c r="SR3" s="343"/>
      <c r="SS3" s="343"/>
      <c r="ST3" s="343"/>
      <c r="SU3" s="343"/>
      <c r="SV3" s="343"/>
      <c r="SW3" s="343"/>
      <c r="SX3" s="343"/>
      <c r="SY3" s="343"/>
      <c r="SZ3" s="343"/>
      <c r="TA3" s="343"/>
      <c r="TB3" s="343"/>
      <c r="TC3" s="343"/>
      <c r="TD3" s="343"/>
      <c r="TE3" s="343"/>
      <c r="TF3" s="343"/>
      <c r="TG3" s="343"/>
      <c r="TH3" s="343"/>
      <c r="TI3" s="343"/>
      <c r="TJ3" s="343"/>
      <c r="TK3" s="343"/>
      <c r="TL3" s="343"/>
      <c r="TM3" s="343"/>
      <c r="TN3" s="343"/>
      <c r="TO3" s="343"/>
      <c r="TP3" s="343"/>
      <c r="TQ3" s="343"/>
      <c r="TR3" s="343"/>
      <c r="TS3" s="343"/>
      <c r="TT3" s="343"/>
      <c r="TU3" s="343"/>
      <c r="TV3" s="343"/>
      <c r="TW3" s="343"/>
      <c r="TX3" s="343"/>
      <c r="TY3" s="343"/>
      <c r="TZ3" s="343"/>
      <c r="UA3" s="343"/>
      <c r="UB3" s="343"/>
      <c r="UC3" s="343"/>
      <c r="UD3" s="343"/>
      <c r="UE3" s="343"/>
      <c r="UF3" s="343"/>
      <c r="UG3" s="343"/>
      <c r="UH3" s="343"/>
      <c r="UI3" s="343"/>
      <c r="UJ3" s="343"/>
      <c r="UK3" s="343"/>
      <c r="UL3" s="343"/>
      <c r="UM3" s="343"/>
      <c r="UN3" s="343"/>
      <c r="UO3" s="343"/>
      <c r="UP3" s="343"/>
      <c r="UQ3" s="343"/>
      <c r="UR3" s="343"/>
      <c r="US3" s="343"/>
      <c r="UT3" s="343"/>
      <c r="UU3" s="343"/>
      <c r="UV3" s="343"/>
      <c r="UW3" s="343"/>
      <c r="UX3" s="343"/>
      <c r="UY3" s="343"/>
      <c r="UZ3" s="343"/>
      <c r="VA3" s="343"/>
      <c r="VB3" s="343"/>
      <c r="VC3" s="343"/>
      <c r="VD3" s="343"/>
      <c r="VE3" s="343"/>
      <c r="VF3" s="343"/>
      <c r="VG3" s="343"/>
      <c r="VH3" s="343"/>
      <c r="VI3" s="343"/>
      <c r="VJ3" s="343"/>
      <c r="VK3" s="343"/>
      <c r="VL3" s="343"/>
      <c r="VM3" s="343"/>
      <c r="VN3" s="343"/>
      <c r="VO3" s="343"/>
      <c r="VP3" s="343"/>
      <c r="VQ3" s="343"/>
      <c r="VR3" s="343"/>
      <c r="VS3" s="343"/>
      <c r="VT3" s="343"/>
      <c r="VU3" s="343"/>
      <c r="VV3" s="343"/>
      <c r="VW3" s="343"/>
      <c r="VX3" s="343"/>
      <c r="VY3" s="343"/>
      <c r="VZ3" s="343"/>
      <c r="WA3" s="343"/>
      <c r="WB3" s="343"/>
      <c r="WC3" s="343"/>
      <c r="WD3" s="343"/>
      <c r="WE3" s="343"/>
      <c r="WF3" s="343"/>
      <c r="WG3" s="343"/>
      <c r="WH3" s="343"/>
      <c r="WI3" s="343"/>
      <c r="WJ3" s="343"/>
      <c r="WK3" s="343"/>
      <c r="WL3" s="343"/>
      <c r="WM3" s="343"/>
      <c r="WN3" s="343"/>
      <c r="WO3" s="343"/>
      <c r="WP3" s="343"/>
      <c r="WQ3" s="343"/>
      <c r="WR3" s="343"/>
      <c r="WS3" s="343"/>
      <c r="WT3" s="343"/>
      <c r="WU3" s="343"/>
      <c r="WV3" s="343"/>
      <c r="WW3" s="343"/>
      <c r="WX3" s="343"/>
      <c r="WY3" s="343"/>
      <c r="WZ3" s="343"/>
      <c r="XA3" s="343"/>
      <c r="XB3" s="343"/>
      <c r="XC3" s="343"/>
      <c r="XD3" s="343"/>
      <c r="XE3" s="343"/>
      <c r="XF3" s="343"/>
      <c r="XG3" s="343"/>
      <c r="XH3" s="343"/>
      <c r="XI3" s="343"/>
      <c r="XJ3" s="343"/>
      <c r="XK3" s="343"/>
      <c r="XL3" s="343"/>
      <c r="XM3" s="343"/>
      <c r="XN3" s="343"/>
      <c r="XO3" s="343"/>
      <c r="XP3" s="343"/>
      <c r="XQ3" s="343"/>
      <c r="XR3" s="343"/>
      <c r="XS3" s="343"/>
      <c r="XT3" s="343"/>
      <c r="XU3" s="343"/>
      <c r="XV3" s="343"/>
      <c r="XW3" s="343"/>
      <c r="XX3" s="343"/>
      <c r="XY3" s="343"/>
      <c r="XZ3" s="343"/>
      <c r="YA3" s="343"/>
      <c r="YB3" s="343"/>
      <c r="YC3" s="343"/>
      <c r="YD3" s="343"/>
      <c r="YE3" s="343"/>
      <c r="YF3" s="343"/>
      <c r="YG3" s="343"/>
      <c r="YH3" s="343"/>
      <c r="YI3" s="343"/>
      <c r="YJ3" s="343"/>
      <c r="YK3" s="343"/>
      <c r="YL3" s="343"/>
      <c r="YM3" s="343"/>
      <c r="YN3" s="343"/>
      <c r="YO3" s="343"/>
      <c r="YP3" s="343"/>
      <c r="YQ3" s="343"/>
      <c r="YR3" s="343"/>
      <c r="YS3" s="343"/>
      <c r="YT3" s="343"/>
      <c r="YU3" s="343"/>
      <c r="YV3" s="343"/>
      <c r="YW3" s="343"/>
      <c r="YX3" s="343"/>
      <c r="YY3" s="343"/>
      <c r="YZ3" s="343"/>
      <c r="ZA3" s="343"/>
      <c r="ZB3" s="343"/>
      <c r="ZC3" s="343"/>
      <c r="ZD3" s="343"/>
      <c r="ZE3" s="343"/>
      <c r="ZF3" s="343"/>
      <c r="ZG3" s="343"/>
      <c r="ZH3" s="343"/>
      <c r="ZI3" s="343"/>
      <c r="ZJ3" s="343"/>
      <c r="ZK3" s="343"/>
      <c r="ZL3" s="343"/>
      <c r="ZM3" s="343"/>
      <c r="ZN3" s="343"/>
      <c r="ZO3" s="343"/>
      <c r="ZP3" s="343"/>
      <c r="ZQ3" s="343"/>
      <c r="ZR3" s="343"/>
      <c r="ZS3" s="343"/>
      <c r="ZT3" s="343"/>
      <c r="ZU3" s="343"/>
      <c r="ZV3" s="343"/>
      <c r="ZW3" s="343"/>
      <c r="ZX3" s="343"/>
      <c r="ZY3" s="343"/>
      <c r="ZZ3" s="343"/>
      <c r="AAA3" s="343"/>
      <c r="AAB3" s="343"/>
      <c r="AAC3" s="343"/>
      <c r="AAD3" s="343"/>
      <c r="AAE3" s="343"/>
      <c r="AAF3" s="343"/>
      <c r="AAG3" s="343"/>
      <c r="AAH3" s="343"/>
      <c r="AAI3" s="343"/>
      <c r="AAJ3" s="343"/>
      <c r="AAK3" s="343"/>
      <c r="AAL3" s="343"/>
      <c r="AAM3" s="343"/>
      <c r="AAN3" s="343"/>
      <c r="AAO3" s="343"/>
      <c r="AAP3" s="343"/>
      <c r="AAQ3" s="343"/>
      <c r="AAR3" s="343"/>
      <c r="AAS3" s="343"/>
      <c r="AAT3" s="343"/>
      <c r="AAU3" s="343"/>
      <c r="AAV3" s="343"/>
      <c r="AAW3" s="343"/>
      <c r="AAX3" s="343"/>
      <c r="AAY3" s="343"/>
      <c r="AAZ3" s="343"/>
      <c r="ABA3" s="343"/>
      <c r="ABB3" s="343"/>
      <c r="ABC3" s="343"/>
      <c r="ABD3" s="343"/>
      <c r="ABE3" s="343"/>
      <c r="ABF3" s="343"/>
      <c r="ABG3" s="343"/>
      <c r="ABH3" s="343"/>
      <c r="ABI3" s="343"/>
      <c r="ABJ3" s="343"/>
      <c r="ABK3" s="343"/>
      <c r="ABL3" s="343"/>
      <c r="ABM3" s="343"/>
      <c r="ABN3" s="343"/>
      <c r="ABO3" s="343"/>
      <c r="ABP3" s="343"/>
      <c r="ABQ3" s="343"/>
      <c r="ABR3" s="343"/>
      <c r="ABS3" s="343"/>
      <c r="ABT3" s="343"/>
      <c r="ABU3" s="343"/>
      <c r="ABV3" s="343"/>
      <c r="ABW3" s="343"/>
      <c r="ABX3" s="343"/>
      <c r="ABY3" s="343"/>
      <c r="ABZ3" s="343"/>
      <c r="ACA3" s="343"/>
      <c r="ACB3" s="343"/>
      <c r="ACC3" s="343"/>
      <c r="ACD3" s="343"/>
      <c r="ACE3" s="343"/>
      <c r="ACF3" s="343"/>
      <c r="ACG3" s="343"/>
      <c r="ACH3" s="343"/>
      <c r="ACI3" s="343"/>
      <c r="ACJ3" s="343"/>
      <c r="ACK3" s="343"/>
      <c r="ACL3" s="343"/>
      <c r="ACM3" s="343"/>
      <c r="ACN3" s="343"/>
      <c r="ACO3" s="343"/>
      <c r="ACP3" s="343"/>
      <c r="ACQ3" s="343"/>
      <c r="ACR3" s="343"/>
      <c r="ACS3" s="343"/>
      <c r="ACT3" s="343"/>
      <c r="ACU3" s="343"/>
      <c r="ACV3" s="343"/>
      <c r="ACW3" s="343"/>
      <c r="ACX3" s="343"/>
      <c r="ACY3" s="343"/>
      <c r="ACZ3" s="343"/>
      <c r="ADA3" s="343"/>
      <c r="ADB3" s="343"/>
      <c r="ADC3" s="343"/>
      <c r="ADD3" s="343"/>
      <c r="ADE3" s="343"/>
      <c r="ADF3" s="343"/>
      <c r="ADG3" s="343"/>
      <c r="ADH3" s="343"/>
      <c r="ADI3" s="343"/>
      <c r="ADJ3" s="343"/>
      <c r="ADK3" s="343"/>
      <c r="ADL3" s="343"/>
      <c r="ADM3" s="343"/>
      <c r="ADN3" s="343"/>
      <c r="ADO3" s="343"/>
      <c r="ADP3" s="343"/>
      <c r="ADQ3" s="343"/>
      <c r="ADR3" s="343"/>
      <c r="ADS3" s="343"/>
      <c r="ADT3" s="343"/>
      <c r="ADU3" s="343"/>
      <c r="ADV3" s="343"/>
      <c r="ADW3" s="343"/>
      <c r="ADX3" s="343"/>
      <c r="ADY3" s="343"/>
      <c r="ADZ3" s="343"/>
      <c r="AEA3" s="343"/>
      <c r="AEB3" s="343"/>
      <c r="AEC3" s="343"/>
      <c r="AED3" s="343"/>
      <c r="AEE3" s="343"/>
      <c r="AEF3" s="343"/>
      <c r="AEG3" s="343"/>
      <c r="AEH3" s="343"/>
      <c r="AEI3" s="343"/>
      <c r="AEJ3" s="343"/>
      <c r="AEK3" s="343"/>
      <c r="AEL3" s="343"/>
      <c r="AEM3" s="343"/>
      <c r="AEN3" s="343"/>
      <c r="AEO3" s="343"/>
      <c r="AEP3" s="343"/>
      <c r="AEQ3" s="343"/>
      <c r="AER3" s="343"/>
      <c r="AES3" s="343"/>
      <c r="AET3" s="343"/>
      <c r="AEU3" s="343"/>
      <c r="AEV3" s="343"/>
      <c r="AEW3" s="343"/>
      <c r="AEX3" s="343"/>
      <c r="AEY3" s="343"/>
      <c r="AEZ3" s="343"/>
      <c r="AFA3" s="343"/>
      <c r="AFB3" s="343"/>
      <c r="AFC3" s="343"/>
      <c r="AFD3" s="343"/>
      <c r="AFE3" s="343"/>
      <c r="AFF3" s="343"/>
      <c r="AFG3" s="343"/>
      <c r="AFH3" s="343"/>
      <c r="AFI3" s="343"/>
      <c r="AFJ3" s="343"/>
      <c r="AFK3" s="343"/>
      <c r="AFL3" s="343"/>
      <c r="AFM3" s="343"/>
      <c r="AFN3" s="343"/>
      <c r="AFO3" s="343"/>
      <c r="AFP3" s="343"/>
      <c r="AFQ3" s="343"/>
      <c r="AFR3" s="343"/>
      <c r="AFS3" s="343"/>
      <c r="AFT3" s="343"/>
      <c r="AFU3" s="343"/>
      <c r="AFV3" s="343"/>
      <c r="AFW3" s="343"/>
      <c r="AFX3" s="343"/>
      <c r="AFY3" s="343"/>
      <c r="AFZ3" s="343"/>
      <c r="AGA3" s="343"/>
      <c r="AGB3" s="343"/>
      <c r="AGC3" s="343"/>
      <c r="AGD3" s="343"/>
      <c r="AGE3" s="343"/>
      <c r="AGF3" s="343"/>
      <c r="AGG3" s="343"/>
      <c r="AGH3" s="343"/>
      <c r="AGI3" s="343"/>
      <c r="AGJ3" s="343"/>
      <c r="AGK3" s="343"/>
      <c r="AGL3" s="343"/>
      <c r="AGM3" s="343"/>
      <c r="AGN3" s="343"/>
      <c r="AGO3" s="343"/>
      <c r="AGP3" s="343"/>
      <c r="AGQ3" s="343"/>
      <c r="AGR3" s="343"/>
      <c r="AGS3" s="343"/>
      <c r="AGT3" s="343"/>
      <c r="AGU3" s="343"/>
      <c r="AGV3" s="343"/>
      <c r="AGW3" s="343"/>
      <c r="AGX3" s="343"/>
      <c r="AGY3" s="343"/>
      <c r="AGZ3" s="343"/>
      <c r="AHA3" s="343"/>
      <c r="AHB3" s="343"/>
      <c r="AHC3" s="343"/>
      <c r="AHD3" s="343"/>
      <c r="AHE3" s="343"/>
      <c r="AHF3" s="343"/>
      <c r="AHG3" s="343"/>
      <c r="AHH3" s="343"/>
      <c r="AHI3" s="343"/>
      <c r="AHJ3" s="343"/>
      <c r="AHK3" s="343"/>
      <c r="AHL3" s="343"/>
      <c r="AHM3" s="343"/>
      <c r="AHN3" s="343"/>
      <c r="AHO3" s="343"/>
      <c r="AHP3" s="343"/>
      <c r="AHQ3" s="343"/>
      <c r="AHR3" s="343"/>
      <c r="AHS3" s="343"/>
      <c r="AHT3" s="343"/>
      <c r="AHU3" s="343"/>
      <c r="AHV3" s="343"/>
      <c r="AHW3" s="343"/>
      <c r="AHX3" s="343"/>
      <c r="AHY3" s="343"/>
      <c r="AHZ3" s="343"/>
      <c r="AIA3" s="343"/>
      <c r="AIB3" s="343"/>
      <c r="AIC3" s="343"/>
      <c r="AID3" s="343"/>
      <c r="AIE3" s="343"/>
      <c r="AIF3" s="343"/>
      <c r="AIG3" s="343"/>
      <c r="AIH3" s="343"/>
      <c r="AII3" s="343"/>
      <c r="AIJ3" s="343"/>
      <c r="AIK3" s="343"/>
      <c r="AIL3" s="343"/>
      <c r="AIM3" s="343"/>
      <c r="AIN3" s="343"/>
      <c r="AIO3" s="343"/>
      <c r="AIP3" s="343"/>
      <c r="AIQ3" s="343"/>
      <c r="AIR3" s="343"/>
      <c r="AIS3" s="343"/>
      <c r="AIT3" s="343"/>
      <c r="AIU3" s="343"/>
      <c r="AIV3" s="343"/>
      <c r="AIW3" s="343"/>
      <c r="AIX3" s="343"/>
      <c r="AIY3" s="343"/>
      <c r="AIZ3" s="343"/>
      <c r="AJA3" s="343"/>
      <c r="AJB3" s="343"/>
      <c r="AJC3" s="343"/>
      <c r="AJD3" s="343"/>
      <c r="AJE3" s="343"/>
      <c r="AJF3" s="343"/>
      <c r="AJG3" s="343"/>
      <c r="AJH3" s="343"/>
      <c r="AJI3" s="343"/>
      <c r="AJJ3" s="343"/>
      <c r="AJK3" s="343"/>
      <c r="AJL3" s="343"/>
      <c r="AJM3" s="343"/>
      <c r="AJN3" s="343"/>
      <c r="AJO3" s="343"/>
      <c r="AJP3" s="343"/>
      <c r="AJQ3" s="343"/>
      <c r="AJR3" s="343"/>
      <c r="AJS3" s="343"/>
      <c r="AJT3" s="343"/>
      <c r="AJU3" s="343"/>
      <c r="AJV3" s="343"/>
      <c r="AJW3" s="343"/>
      <c r="AJX3" s="343"/>
      <c r="AJY3" s="343"/>
      <c r="AJZ3" s="343"/>
      <c r="AKA3" s="343"/>
      <c r="AKB3" s="343"/>
      <c r="AKC3" s="343"/>
      <c r="AKD3" s="343"/>
      <c r="AKE3" s="343"/>
      <c r="AKF3" s="343"/>
      <c r="AKG3" s="343"/>
      <c r="AKH3" s="343"/>
      <c r="AKI3" s="343"/>
      <c r="AKJ3" s="343"/>
      <c r="AKK3" s="343"/>
      <c r="AKL3" s="343"/>
      <c r="AKM3" s="343"/>
      <c r="AKN3" s="343"/>
      <c r="AKO3" s="343"/>
      <c r="AKP3" s="343"/>
      <c r="AKQ3" s="343"/>
      <c r="AKR3" s="343"/>
      <c r="AKS3" s="343"/>
      <c r="AKT3" s="343"/>
      <c r="AKU3" s="343"/>
      <c r="AKV3" s="343"/>
      <c r="AKW3" s="343"/>
      <c r="AKX3" s="343"/>
      <c r="AKY3" s="343"/>
      <c r="AKZ3" s="343"/>
      <c r="ALA3" s="343"/>
      <c r="ALB3" s="343"/>
      <c r="ALC3" s="343"/>
      <c r="ALD3" s="343"/>
      <c r="ALE3" s="343"/>
      <c r="ALF3" s="343"/>
      <c r="ALG3" s="343"/>
      <c r="ALH3" s="343"/>
      <c r="ALI3" s="343"/>
      <c r="ALJ3" s="343"/>
      <c r="ALK3" s="343"/>
      <c r="ALL3" s="343"/>
      <c r="ALM3" s="343"/>
      <c r="ALN3" s="343"/>
      <c r="ALO3" s="343"/>
      <c r="ALP3" s="343"/>
      <c r="ALQ3" s="343"/>
      <c r="ALR3" s="343"/>
      <c r="ALS3" s="343"/>
      <c r="ALT3" s="343"/>
      <c r="ALU3" s="343"/>
      <c r="ALV3" s="343"/>
      <c r="ALW3" s="343"/>
      <c r="ALX3" s="343"/>
      <c r="ALY3" s="343"/>
      <c r="ALZ3" s="343"/>
      <c r="AMA3" s="343"/>
      <c r="AMB3" s="343"/>
      <c r="AMC3" s="343"/>
      <c r="AMD3" s="343"/>
      <c r="AME3" s="343"/>
      <c r="AMF3" s="343"/>
      <c r="AMG3" s="343"/>
      <c r="AMH3" s="343"/>
      <c r="AMI3" s="343"/>
      <c r="AMJ3" s="343"/>
    </row>
    <row r="4" spans="1:1024" s="1171" customFormat="1" x14ac:dyDescent="0.35">
      <c r="A4" s="282" t="s">
        <v>786</v>
      </c>
      <c r="B4" s="283"/>
      <c r="C4" s="1668" t="str">
        <f>+'8_MP'!C7</f>
        <v>Programa de Transformación Digital para una Mayor Competitividad</v>
      </c>
      <c r="D4" s="1668"/>
      <c r="E4" s="1668"/>
      <c r="F4" s="1668"/>
      <c r="G4" s="1668"/>
      <c r="H4" s="1668"/>
      <c r="I4" s="1387"/>
      <c r="J4" s="343"/>
      <c r="K4" s="343"/>
      <c r="L4" s="343"/>
      <c r="M4" s="343"/>
      <c r="N4" s="343"/>
      <c r="O4" s="343"/>
      <c r="P4" s="343"/>
      <c r="Q4" s="343"/>
      <c r="R4" s="343"/>
      <c r="S4" s="343"/>
      <c r="T4" s="343"/>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c r="AT4" s="343"/>
      <c r="AU4" s="343"/>
      <c r="AV4" s="343"/>
      <c r="AW4" s="343"/>
      <c r="AX4" s="343"/>
      <c r="AY4" s="343"/>
      <c r="AZ4" s="343"/>
      <c r="BA4" s="343"/>
      <c r="BB4" s="343"/>
      <c r="BC4" s="343"/>
      <c r="BD4" s="343"/>
      <c r="BE4" s="343"/>
      <c r="BF4" s="343"/>
      <c r="BG4" s="343"/>
      <c r="BH4" s="343"/>
      <c r="BI4" s="343"/>
      <c r="BJ4" s="343"/>
      <c r="BK4" s="343"/>
      <c r="BL4" s="343"/>
      <c r="BM4" s="343"/>
      <c r="BN4" s="343"/>
      <c r="BO4" s="343"/>
      <c r="BP4" s="343"/>
      <c r="BQ4" s="343"/>
      <c r="BR4" s="343"/>
      <c r="BS4" s="343"/>
      <c r="BT4" s="343"/>
      <c r="BU4" s="343"/>
      <c r="BV4" s="343"/>
      <c r="BW4" s="343"/>
      <c r="BX4" s="343"/>
      <c r="BY4" s="343"/>
      <c r="BZ4" s="343"/>
      <c r="CA4" s="343"/>
      <c r="CB4" s="343"/>
      <c r="CC4" s="343"/>
      <c r="CD4" s="343"/>
      <c r="CE4" s="343"/>
      <c r="CF4" s="343"/>
      <c r="CG4" s="343"/>
      <c r="CH4" s="343"/>
      <c r="CI4" s="343"/>
      <c r="CJ4" s="343"/>
      <c r="CK4" s="343"/>
      <c r="CL4" s="343"/>
      <c r="CM4" s="343"/>
      <c r="CN4" s="343"/>
      <c r="CO4" s="343"/>
      <c r="CP4" s="343"/>
      <c r="CQ4" s="343"/>
      <c r="CR4" s="343"/>
      <c r="CS4" s="343"/>
      <c r="CT4" s="343"/>
      <c r="CU4" s="343"/>
      <c r="CV4" s="343"/>
      <c r="CW4" s="343"/>
      <c r="CX4" s="343"/>
      <c r="CY4" s="343"/>
      <c r="CZ4" s="343"/>
      <c r="DA4" s="343"/>
      <c r="DB4" s="343"/>
      <c r="DC4" s="343"/>
      <c r="DD4" s="343"/>
      <c r="DE4" s="343"/>
      <c r="DF4" s="343"/>
      <c r="DG4" s="343"/>
      <c r="DH4" s="343"/>
      <c r="DI4" s="343"/>
      <c r="DJ4" s="343"/>
      <c r="DK4" s="343"/>
      <c r="DL4" s="343"/>
      <c r="DM4" s="343"/>
      <c r="DN4" s="343"/>
      <c r="DO4" s="343"/>
      <c r="DP4" s="343"/>
      <c r="DQ4" s="343"/>
      <c r="DR4" s="343"/>
      <c r="DS4" s="343"/>
      <c r="DT4" s="343"/>
      <c r="DU4" s="343"/>
      <c r="DV4" s="343"/>
      <c r="DW4" s="343"/>
      <c r="DX4" s="343"/>
      <c r="DY4" s="343"/>
      <c r="DZ4" s="343"/>
      <c r="EA4" s="343"/>
      <c r="EB4" s="343"/>
      <c r="EC4" s="343"/>
      <c r="ED4" s="343"/>
      <c r="EE4" s="343"/>
      <c r="EF4" s="343"/>
      <c r="EG4" s="343"/>
      <c r="EH4" s="343"/>
      <c r="EI4" s="343"/>
      <c r="EJ4" s="343"/>
      <c r="EK4" s="343"/>
      <c r="EL4" s="343"/>
      <c r="EM4" s="343"/>
      <c r="EN4" s="343"/>
      <c r="EO4" s="343"/>
      <c r="EP4" s="343"/>
      <c r="EQ4" s="343"/>
      <c r="ER4" s="343"/>
      <c r="ES4" s="343"/>
      <c r="ET4" s="343"/>
      <c r="EU4" s="343"/>
      <c r="EV4" s="343"/>
      <c r="EW4" s="343"/>
      <c r="EX4" s="343"/>
      <c r="EY4" s="343"/>
      <c r="EZ4" s="343"/>
      <c r="FA4" s="343"/>
      <c r="FB4" s="343"/>
      <c r="FC4" s="343"/>
      <c r="FD4" s="343"/>
      <c r="FE4" s="343"/>
      <c r="FF4" s="343"/>
      <c r="FG4" s="343"/>
      <c r="FH4" s="343"/>
      <c r="FI4" s="343"/>
      <c r="FJ4" s="343"/>
      <c r="FK4" s="343"/>
      <c r="FL4" s="343"/>
      <c r="FM4" s="343"/>
      <c r="FN4" s="343"/>
      <c r="FO4" s="343"/>
      <c r="FP4" s="343"/>
      <c r="FQ4" s="343"/>
      <c r="FR4" s="343"/>
      <c r="FS4" s="343"/>
      <c r="FT4" s="343"/>
      <c r="FU4" s="343"/>
      <c r="FV4" s="343"/>
      <c r="FW4" s="343"/>
      <c r="FX4" s="343"/>
      <c r="FY4" s="343"/>
      <c r="FZ4" s="343"/>
      <c r="GA4" s="343"/>
      <c r="GB4" s="343"/>
      <c r="GC4" s="343"/>
      <c r="GD4" s="343"/>
      <c r="GE4" s="343"/>
      <c r="GF4" s="343"/>
      <c r="GG4" s="343"/>
      <c r="GH4" s="343"/>
      <c r="GI4" s="343"/>
      <c r="GJ4" s="343"/>
      <c r="GK4" s="343"/>
      <c r="GL4" s="343"/>
      <c r="GM4" s="343"/>
      <c r="GN4" s="343"/>
      <c r="GO4" s="343"/>
      <c r="GP4" s="343"/>
      <c r="GQ4" s="343"/>
      <c r="GR4" s="343"/>
      <c r="GS4" s="343"/>
      <c r="GT4" s="343"/>
      <c r="GU4" s="343"/>
      <c r="GV4" s="343"/>
      <c r="GW4" s="343"/>
      <c r="GX4" s="343"/>
      <c r="GY4" s="343"/>
      <c r="GZ4" s="343"/>
      <c r="HA4" s="343"/>
      <c r="HB4" s="343"/>
      <c r="HC4" s="343"/>
      <c r="HD4" s="343"/>
      <c r="HE4" s="343"/>
      <c r="HF4" s="343"/>
      <c r="HG4" s="343"/>
      <c r="HH4" s="343"/>
      <c r="HI4" s="343"/>
      <c r="HJ4" s="343"/>
      <c r="HK4" s="343"/>
      <c r="HL4" s="343"/>
      <c r="HM4" s="343"/>
      <c r="HN4" s="343"/>
      <c r="HO4" s="343"/>
      <c r="HP4" s="343"/>
      <c r="HQ4" s="343"/>
      <c r="HR4" s="343"/>
      <c r="HS4" s="343"/>
      <c r="HT4" s="343"/>
      <c r="HU4" s="343"/>
      <c r="HV4" s="343"/>
      <c r="HW4" s="343"/>
      <c r="HX4" s="343"/>
      <c r="HY4" s="343"/>
      <c r="HZ4" s="343"/>
      <c r="IA4" s="343"/>
      <c r="IB4" s="343"/>
      <c r="IC4" s="343"/>
      <c r="ID4" s="343"/>
      <c r="IE4" s="343"/>
      <c r="IF4" s="343"/>
      <c r="IG4" s="343"/>
      <c r="IH4" s="343"/>
      <c r="II4" s="343"/>
      <c r="IJ4" s="343"/>
      <c r="IK4" s="343"/>
      <c r="IL4" s="343"/>
      <c r="IM4" s="343"/>
      <c r="IN4" s="343"/>
      <c r="IO4" s="343"/>
      <c r="IP4" s="343"/>
      <c r="IQ4" s="343"/>
      <c r="IR4" s="343"/>
      <c r="IS4" s="343"/>
      <c r="IT4" s="343"/>
      <c r="IU4" s="343"/>
      <c r="IV4" s="343"/>
      <c r="IW4" s="343"/>
      <c r="IX4" s="343"/>
      <c r="IY4" s="343"/>
      <c r="IZ4" s="343"/>
      <c r="JA4" s="343"/>
      <c r="JB4" s="343"/>
      <c r="JC4" s="343"/>
      <c r="JD4" s="343"/>
      <c r="JE4" s="343"/>
      <c r="JF4" s="343"/>
      <c r="JG4" s="343"/>
      <c r="JH4" s="343"/>
      <c r="JI4" s="343"/>
      <c r="JJ4" s="343"/>
      <c r="JK4" s="343"/>
      <c r="JL4" s="343"/>
      <c r="JM4" s="343"/>
      <c r="JN4" s="343"/>
      <c r="JO4" s="343"/>
      <c r="JP4" s="343"/>
      <c r="JQ4" s="343"/>
      <c r="JR4" s="343"/>
      <c r="JS4" s="343"/>
      <c r="JT4" s="343"/>
      <c r="JU4" s="343"/>
      <c r="JV4" s="343"/>
      <c r="JW4" s="343"/>
      <c r="JX4" s="343"/>
      <c r="JY4" s="343"/>
      <c r="JZ4" s="343"/>
      <c r="KA4" s="343"/>
      <c r="KB4" s="343"/>
      <c r="KC4" s="343"/>
      <c r="KD4" s="343"/>
      <c r="KE4" s="343"/>
      <c r="KF4" s="343"/>
      <c r="KG4" s="343"/>
      <c r="KH4" s="343"/>
      <c r="KI4" s="343"/>
      <c r="KJ4" s="343"/>
      <c r="KK4" s="343"/>
      <c r="KL4" s="343"/>
      <c r="KM4" s="343"/>
      <c r="KN4" s="343"/>
      <c r="KO4" s="343"/>
      <c r="KP4" s="343"/>
      <c r="KQ4" s="343"/>
      <c r="KR4" s="343"/>
      <c r="KS4" s="343"/>
      <c r="KT4" s="343"/>
      <c r="KU4" s="343"/>
      <c r="KV4" s="343"/>
      <c r="KW4" s="343"/>
      <c r="KX4" s="343"/>
      <c r="KY4" s="343"/>
      <c r="KZ4" s="343"/>
      <c r="LA4" s="343"/>
      <c r="LB4" s="343"/>
      <c r="LC4" s="343"/>
      <c r="LD4" s="343"/>
      <c r="LE4" s="343"/>
      <c r="LF4" s="343"/>
      <c r="LG4" s="343"/>
      <c r="LH4" s="343"/>
      <c r="LI4" s="343"/>
      <c r="LJ4" s="343"/>
      <c r="LK4" s="343"/>
      <c r="LL4" s="343"/>
      <c r="LM4" s="343"/>
      <c r="LN4" s="343"/>
      <c r="LO4" s="343"/>
      <c r="LP4" s="343"/>
      <c r="LQ4" s="343"/>
      <c r="LR4" s="343"/>
      <c r="LS4" s="343"/>
      <c r="LT4" s="343"/>
      <c r="LU4" s="343"/>
      <c r="LV4" s="343"/>
      <c r="LW4" s="343"/>
      <c r="LX4" s="343"/>
      <c r="LY4" s="343"/>
      <c r="LZ4" s="343"/>
      <c r="MA4" s="343"/>
      <c r="MB4" s="343"/>
      <c r="MC4" s="343"/>
      <c r="MD4" s="343"/>
      <c r="ME4" s="343"/>
      <c r="MF4" s="343"/>
      <c r="MG4" s="343"/>
      <c r="MH4" s="343"/>
      <c r="MI4" s="343"/>
      <c r="MJ4" s="343"/>
      <c r="MK4" s="343"/>
      <c r="ML4" s="343"/>
      <c r="MM4" s="343"/>
      <c r="MN4" s="343"/>
      <c r="MO4" s="343"/>
      <c r="MP4" s="343"/>
      <c r="MQ4" s="343"/>
      <c r="MR4" s="343"/>
      <c r="MS4" s="343"/>
      <c r="MT4" s="343"/>
      <c r="MU4" s="343"/>
      <c r="MV4" s="343"/>
      <c r="MW4" s="343"/>
      <c r="MX4" s="343"/>
      <c r="MY4" s="343"/>
      <c r="MZ4" s="343"/>
      <c r="NA4" s="343"/>
      <c r="NB4" s="343"/>
      <c r="NC4" s="343"/>
      <c r="ND4" s="343"/>
      <c r="NE4" s="343"/>
      <c r="NF4" s="343"/>
      <c r="NG4" s="343"/>
      <c r="NH4" s="343"/>
      <c r="NI4" s="343"/>
      <c r="NJ4" s="343"/>
      <c r="NK4" s="343"/>
      <c r="NL4" s="343"/>
      <c r="NM4" s="343"/>
      <c r="NN4" s="343"/>
      <c r="NO4" s="343"/>
      <c r="NP4" s="343"/>
      <c r="NQ4" s="343"/>
      <c r="NR4" s="343"/>
      <c r="NS4" s="343"/>
      <c r="NT4" s="343"/>
      <c r="NU4" s="343"/>
      <c r="NV4" s="343"/>
      <c r="NW4" s="343"/>
      <c r="NX4" s="343"/>
      <c r="NY4" s="343"/>
      <c r="NZ4" s="343"/>
      <c r="OA4" s="343"/>
      <c r="OB4" s="343"/>
      <c r="OC4" s="343"/>
      <c r="OD4" s="343"/>
      <c r="OE4" s="343"/>
      <c r="OF4" s="343"/>
      <c r="OG4" s="343"/>
      <c r="OH4" s="343"/>
      <c r="OI4" s="343"/>
      <c r="OJ4" s="343"/>
      <c r="OK4" s="343"/>
      <c r="OL4" s="343"/>
      <c r="OM4" s="343"/>
      <c r="ON4" s="343"/>
      <c r="OO4" s="343"/>
      <c r="OP4" s="343"/>
      <c r="OQ4" s="343"/>
      <c r="OR4" s="343"/>
      <c r="OS4" s="343"/>
      <c r="OT4" s="343"/>
      <c r="OU4" s="343"/>
      <c r="OV4" s="343"/>
      <c r="OW4" s="343"/>
      <c r="OX4" s="343"/>
      <c r="OY4" s="343"/>
      <c r="OZ4" s="343"/>
      <c r="PA4" s="343"/>
      <c r="PB4" s="343"/>
      <c r="PC4" s="343"/>
      <c r="PD4" s="343"/>
      <c r="PE4" s="343"/>
      <c r="PF4" s="343"/>
      <c r="PG4" s="343"/>
      <c r="PH4" s="343"/>
      <c r="PI4" s="343"/>
      <c r="PJ4" s="343"/>
      <c r="PK4" s="343"/>
      <c r="PL4" s="343"/>
      <c r="PM4" s="343"/>
      <c r="PN4" s="343"/>
      <c r="PO4" s="343"/>
      <c r="PP4" s="343"/>
      <c r="PQ4" s="343"/>
      <c r="PR4" s="343"/>
      <c r="PS4" s="343"/>
      <c r="PT4" s="343"/>
      <c r="PU4" s="343"/>
      <c r="PV4" s="343"/>
      <c r="PW4" s="343"/>
      <c r="PX4" s="343"/>
      <c r="PY4" s="343"/>
      <c r="PZ4" s="343"/>
      <c r="QA4" s="343"/>
      <c r="QB4" s="343"/>
      <c r="QC4" s="343"/>
      <c r="QD4" s="343"/>
      <c r="QE4" s="343"/>
      <c r="QF4" s="343"/>
      <c r="QG4" s="343"/>
      <c r="QH4" s="343"/>
      <c r="QI4" s="343"/>
      <c r="QJ4" s="343"/>
      <c r="QK4" s="343"/>
      <c r="QL4" s="343"/>
      <c r="QM4" s="343"/>
      <c r="QN4" s="343"/>
      <c r="QO4" s="343"/>
      <c r="QP4" s="343"/>
      <c r="QQ4" s="343"/>
      <c r="QR4" s="343"/>
      <c r="QS4" s="343"/>
      <c r="QT4" s="343"/>
      <c r="QU4" s="343"/>
      <c r="QV4" s="343"/>
      <c r="QW4" s="343"/>
      <c r="QX4" s="343"/>
      <c r="QY4" s="343"/>
      <c r="QZ4" s="343"/>
      <c r="RA4" s="343"/>
      <c r="RB4" s="343"/>
      <c r="RC4" s="343"/>
      <c r="RD4" s="343"/>
      <c r="RE4" s="343"/>
      <c r="RF4" s="343"/>
      <c r="RG4" s="343"/>
      <c r="RH4" s="343"/>
      <c r="RI4" s="343"/>
      <c r="RJ4" s="343"/>
      <c r="RK4" s="343"/>
      <c r="RL4" s="343"/>
      <c r="RM4" s="343"/>
      <c r="RN4" s="343"/>
      <c r="RO4" s="343"/>
      <c r="RP4" s="343"/>
      <c r="RQ4" s="343"/>
      <c r="RR4" s="343"/>
      <c r="RS4" s="343"/>
      <c r="RT4" s="343"/>
      <c r="RU4" s="343"/>
      <c r="RV4" s="343"/>
      <c r="RW4" s="343"/>
      <c r="RX4" s="343"/>
      <c r="RY4" s="343"/>
      <c r="RZ4" s="343"/>
      <c r="SA4" s="343"/>
      <c r="SB4" s="343"/>
      <c r="SC4" s="343"/>
      <c r="SD4" s="343"/>
      <c r="SE4" s="343"/>
      <c r="SF4" s="343"/>
      <c r="SG4" s="343"/>
      <c r="SH4" s="343"/>
      <c r="SI4" s="343"/>
      <c r="SJ4" s="343"/>
      <c r="SK4" s="343"/>
      <c r="SL4" s="343"/>
      <c r="SM4" s="343"/>
      <c r="SN4" s="343"/>
      <c r="SO4" s="343"/>
      <c r="SP4" s="343"/>
      <c r="SQ4" s="343"/>
      <c r="SR4" s="343"/>
      <c r="SS4" s="343"/>
      <c r="ST4" s="343"/>
      <c r="SU4" s="343"/>
      <c r="SV4" s="343"/>
      <c r="SW4" s="343"/>
      <c r="SX4" s="343"/>
      <c r="SY4" s="343"/>
      <c r="SZ4" s="343"/>
      <c r="TA4" s="343"/>
      <c r="TB4" s="343"/>
      <c r="TC4" s="343"/>
      <c r="TD4" s="343"/>
      <c r="TE4" s="343"/>
      <c r="TF4" s="343"/>
      <c r="TG4" s="343"/>
      <c r="TH4" s="343"/>
      <c r="TI4" s="343"/>
      <c r="TJ4" s="343"/>
      <c r="TK4" s="343"/>
      <c r="TL4" s="343"/>
      <c r="TM4" s="343"/>
      <c r="TN4" s="343"/>
      <c r="TO4" s="343"/>
      <c r="TP4" s="343"/>
      <c r="TQ4" s="343"/>
      <c r="TR4" s="343"/>
      <c r="TS4" s="343"/>
      <c r="TT4" s="343"/>
      <c r="TU4" s="343"/>
      <c r="TV4" s="343"/>
      <c r="TW4" s="343"/>
      <c r="TX4" s="343"/>
      <c r="TY4" s="343"/>
      <c r="TZ4" s="343"/>
      <c r="UA4" s="343"/>
      <c r="UB4" s="343"/>
      <c r="UC4" s="343"/>
      <c r="UD4" s="343"/>
      <c r="UE4" s="343"/>
      <c r="UF4" s="343"/>
      <c r="UG4" s="343"/>
      <c r="UH4" s="343"/>
      <c r="UI4" s="343"/>
      <c r="UJ4" s="343"/>
      <c r="UK4" s="343"/>
      <c r="UL4" s="343"/>
      <c r="UM4" s="343"/>
      <c r="UN4" s="343"/>
      <c r="UO4" s="343"/>
      <c r="UP4" s="343"/>
      <c r="UQ4" s="343"/>
      <c r="UR4" s="343"/>
      <c r="US4" s="343"/>
      <c r="UT4" s="343"/>
      <c r="UU4" s="343"/>
      <c r="UV4" s="343"/>
      <c r="UW4" s="343"/>
      <c r="UX4" s="343"/>
      <c r="UY4" s="343"/>
      <c r="UZ4" s="343"/>
      <c r="VA4" s="343"/>
      <c r="VB4" s="343"/>
      <c r="VC4" s="343"/>
      <c r="VD4" s="343"/>
      <c r="VE4" s="343"/>
      <c r="VF4" s="343"/>
      <c r="VG4" s="343"/>
      <c r="VH4" s="343"/>
      <c r="VI4" s="343"/>
      <c r="VJ4" s="343"/>
      <c r="VK4" s="343"/>
      <c r="VL4" s="343"/>
      <c r="VM4" s="343"/>
      <c r="VN4" s="343"/>
      <c r="VO4" s="343"/>
      <c r="VP4" s="343"/>
      <c r="VQ4" s="343"/>
      <c r="VR4" s="343"/>
      <c r="VS4" s="343"/>
      <c r="VT4" s="343"/>
      <c r="VU4" s="343"/>
      <c r="VV4" s="343"/>
      <c r="VW4" s="343"/>
      <c r="VX4" s="343"/>
      <c r="VY4" s="343"/>
      <c r="VZ4" s="343"/>
      <c r="WA4" s="343"/>
      <c r="WB4" s="343"/>
      <c r="WC4" s="343"/>
      <c r="WD4" s="343"/>
      <c r="WE4" s="343"/>
      <c r="WF4" s="343"/>
      <c r="WG4" s="343"/>
      <c r="WH4" s="343"/>
      <c r="WI4" s="343"/>
      <c r="WJ4" s="343"/>
      <c r="WK4" s="343"/>
      <c r="WL4" s="343"/>
      <c r="WM4" s="343"/>
      <c r="WN4" s="343"/>
      <c r="WO4" s="343"/>
      <c r="WP4" s="343"/>
      <c r="WQ4" s="343"/>
      <c r="WR4" s="343"/>
      <c r="WS4" s="343"/>
      <c r="WT4" s="343"/>
      <c r="WU4" s="343"/>
      <c r="WV4" s="343"/>
      <c r="WW4" s="343"/>
      <c r="WX4" s="343"/>
      <c r="WY4" s="343"/>
      <c r="WZ4" s="343"/>
      <c r="XA4" s="343"/>
      <c r="XB4" s="343"/>
      <c r="XC4" s="343"/>
      <c r="XD4" s="343"/>
      <c r="XE4" s="343"/>
      <c r="XF4" s="343"/>
      <c r="XG4" s="343"/>
      <c r="XH4" s="343"/>
      <c r="XI4" s="343"/>
      <c r="XJ4" s="343"/>
      <c r="XK4" s="343"/>
      <c r="XL4" s="343"/>
      <c r="XM4" s="343"/>
      <c r="XN4" s="343"/>
      <c r="XO4" s="343"/>
      <c r="XP4" s="343"/>
      <c r="XQ4" s="343"/>
      <c r="XR4" s="343"/>
      <c r="XS4" s="343"/>
      <c r="XT4" s="343"/>
      <c r="XU4" s="343"/>
      <c r="XV4" s="343"/>
      <c r="XW4" s="343"/>
      <c r="XX4" s="343"/>
      <c r="XY4" s="343"/>
      <c r="XZ4" s="343"/>
      <c r="YA4" s="343"/>
      <c r="YB4" s="343"/>
      <c r="YC4" s="343"/>
      <c r="YD4" s="343"/>
      <c r="YE4" s="343"/>
      <c r="YF4" s="343"/>
      <c r="YG4" s="343"/>
      <c r="YH4" s="343"/>
      <c r="YI4" s="343"/>
      <c r="YJ4" s="343"/>
      <c r="YK4" s="343"/>
      <c r="YL4" s="343"/>
      <c r="YM4" s="343"/>
      <c r="YN4" s="343"/>
      <c r="YO4" s="343"/>
      <c r="YP4" s="343"/>
      <c r="YQ4" s="343"/>
      <c r="YR4" s="343"/>
      <c r="YS4" s="343"/>
      <c r="YT4" s="343"/>
      <c r="YU4" s="343"/>
      <c r="YV4" s="343"/>
      <c r="YW4" s="343"/>
      <c r="YX4" s="343"/>
      <c r="YY4" s="343"/>
      <c r="YZ4" s="343"/>
      <c r="ZA4" s="343"/>
      <c r="ZB4" s="343"/>
      <c r="ZC4" s="343"/>
      <c r="ZD4" s="343"/>
      <c r="ZE4" s="343"/>
      <c r="ZF4" s="343"/>
      <c r="ZG4" s="343"/>
      <c r="ZH4" s="343"/>
      <c r="ZI4" s="343"/>
      <c r="ZJ4" s="343"/>
      <c r="ZK4" s="343"/>
      <c r="ZL4" s="343"/>
      <c r="ZM4" s="343"/>
      <c r="ZN4" s="343"/>
      <c r="ZO4" s="343"/>
      <c r="ZP4" s="343"/>
      <c r="ZQ4" s="343"/>
      <c r="ZR4" s="343"/>
      <c r="ZS4" s="343"/>
      <c r="ZT4" s="343"/>
      <c r="ZU4" s="343"/>
      <c r="ZV4" s="343"/>
      <c r="ZW4" s="343"/>
      <c r="ZX4" s="343"/>
      <c r="ZY4" s="343"/>
      <c r="ZZ4" s="343"/>
      <c r="AAA4" s="343"/>
      <c r="AAB4" s="343"/>
      <c r="AAC4" s="343"/>
      <c r="AAD4" s="343"/>
      <c r="AAE4" s="343"/>
      <c r="AAF4" s="343"/>
      <c r="AAG4" s="343"/>
      <c r="AAH4" s="343"/>
      <c r="AAI4" s="343"/>
      <c r="AAJ4" s="343"/>
      <c r="AAK4" s="343"/>
      <c r="AAL4" s="343"/>
      <c r="AAM4" s="343"/>
      <c r="AAN4" s="343"/>
      <c r="AAO4" s="343"/>
      <c r="AAP4" s="343"/>
      <c r="AAQ4" s="343"/>
      <c r="AAR4" s="343"/>
      <c r="AAS4" s="343"/>
      <c r="AAT4" s="343"/>
      <c r="AAU4" s="343"/>
      <c r="AAV4" s="343"/>
      <c r="AAW4" s="343"/>
      <c r="AAX4" s="343"/>
      <c r="AAY4" s="343"/>
      <c r="AAZ4" s="343"/>
      <c r="ABA4" s="343"/>
      <c r="ABB4" s="343"/>
      <c r="ABC4" s="343"/>
      <c r="ABD4" s="343"/>
      <c r="ABE4" s="343"/>
      <c r="ABF4" s="343"/>
      <c r="ABG4" s="343"/>
      <c r="ABH4" s="343"/>
      <c r="ABI4" s="343"/>
      <c r="ABJ4" s="343"/>
      <c r="ABK4" s="343"/>
      <c r="ABL4" s="343"/>
      <c r="ABM4" s="343"/>
      <c r="ABN4" s="343"/>
      <c r="ABO4" s="343"/>
      <c r="ABP4" s="343"/>
      <c r="ABQ4" s="343"/>
      <c r="ABR4" s="343"/>
      <c r="ABS4" s="343"/>
      <c r="ABT4" s="343"/>
      <c r="ABU4" s="343"/>
      <c r="ABV4" s="343"/>
      <c r="ABW4" s="343"/>
      <c r="ABX4" s="343"/>
      <c r="ABY4" s="343"/>
      <c r="ABZ4" s="343"/>
      <c r="ACA4" s="343"/>
      <c r="ACB4" s="343"/>
      <c r="ACC4" s="343"/>
      <c r="ACD4" s="343"/>
      <c r="ACE4" s="343"/>
      <c r="ACF4" s="343"/>
      <c r="ACG4" s="343"/>
      <c r="ACH4" s="343"/>
      <c r="ACI4" s="343"/>
      <c r="ACJ4" s="343"/>
      <c r="ACK4" s="343"/>
      <c r="ACL4" s="343"/>
      <c r="ACM4" s="343"/>
      <c r="ACN4" s="343"/>
      <c r="ACO4" s="343"/>
      <c r="ACP4" s="343"/>
      <c r="ACQ4" s="343"/>
      <c r="ACR4" s="343"/>
      <c r="ACS4" s="343"/>
      <c r="ACT4" s="343"/>
      <c r="ACU4" s="343"/>
      <c r="ACV4" s="343"/>
      <c r="ACW4" s="343"/>
      <c r="ACX4" s="343"/>
      <c r="ACY4" s="343"/>
      <c r="ACZ4" s="343"/>
      <c r="ADA4" s="343"/>
      <c r="ADB4" s="343"/>
      <c r="ADC4" s="343"/>
      <c r="ADD4" s="343"/>
      <c r="ADE4" s="343"/>
      <c r="ADF4" s="343"/>
      <c r="ADG4" s="343"/>
      <c r="ADH4" s="343"/>
      <c r="ADI4" s="343"/>
      <c r="ADJ4" s="343"/>
      <c r="ADK4" s="343"/>
      <c r="ADL4" s="343"/>
      <c r="ADM4" s="343"/>
      <c r="ADN4" s="343"/>
      <c r="ADO4" s="343"/>
      <c r="ADP4" s="343"/>
      <c r="ADQ4" s="343"/>
      <c r="ADR4" s="343"/>
      <c r="ADS4" s="343"/>
      <c r="ADT4" s="343"/>
      <c r="ADU4" s="343"/>
      <c r="ADV4" s="343"/>
      <c r="ADW4" s="343"/>
      <c r="ADX4" s="343"/>
      <c r="ADY4" s="343"/>
      <c r="ADZ4" s="343"/>
      <c r="AEA4" s="343"/>
      <c r="AEB4" s="343"/>
      <c r="AEC4" s="343"/>
      <c r="AED4" s="343"/>
      <c r="AEE4" s="343"/>
      <c r="AEF4" s="343"/>
      <c r="AEG4" s="343"/>
      <c r="AEH4" s="343"/>
      <c r="AEI4" s="343"/>
      <c r="AEJ4" s="343"/>
      <c r="AEK4" s="343"/>
      <c r="AEL4" s="343"/>
      <c r="AEM4" s="343"/>
      <c r="AEN4" s="343"/>
      <c r="AEO4" s="343"/>
      <c r="AEP4" s="343"/>
      <c r="AEQ4" s="343"/>
      <c r="AER4" s="343"/>
      <c r="AES4" s="343"/>
      <c r="AET4" s="343"/>
      <c r="AEU4" s="343"/>
      <c r="AEV4" s="343"/>
      <c r="AEW4" s="343"/>
      <c r="AEX4" s="343"/>
      <c r="AEY4" s="343"/>
      <c r="AEZ4" s="343"/>
      <c r="AFA4" s="343"/>
      <c r="AFB4" s="343"/>
      <c r="AFC4" s="343"/>
      <c r="AFD4" s="343"/>
      <c r="AFE4" s="343"/>
      <c r="AFF4" s="343"/>
      <c r="AFG4" s="343"/>
      <c r="AFH4" s="343"/>
      <c r="AFI4" s="343"/>
      <c r="AFJ4" s="343"/>
      <c r="AFK4" s="343"/>
      <c r="AFL4" s="343"/>
      <c r="AFM4" s="343"/>
      <c r="AFN4" s="343"/>
      <c r="AFO4" s="343"/>
      <c r="AFP4" s="343"/>
      <c r="AFQ4" s="343"/>
      <c r="AFR4" s="343"/>
      <c r="AFS4" s="343"/>
      <c r="AFT4" s="343"/>
      <c r="AFU4" s="343"/>
      <c r="AFV4" s="343"/>
      <c r="AFW4" s="343"/>
      <c r="AFX4" s="343"/>
      <c r="AFY4" s="343"/>
      <c r="AFZ4" s="343"/>
      <c r="AGA4" s="343"/>
      <c r="AGB4" s="343"/>
      <c r="AGC4" s="343"/>
      <c r="AGD4" s="343"/>
      <c r="AGE4" s="343"/>
      <c r="AGF4" s="343"/>
      <c r="AGG4" s="343"/>
      <c r="AGH4" s="343"/>
      <c r="AGI4" s="343"/>
      <c r="AGJ4" s="343"/>
      <c r="AGK4" s="343"/>
      <c r="AGL4" s="343"/>
      <c r="AGM4" s="343"/>
      <c r="AGN4" s="343"/>
      <c r="AGO4" s="343"/>
      <c r="AGP4" s="343"/>
      <c r="AGQ4" s="343"/>
      <c r="AGR4" s="343"/>
      <c r="AGS4" s="343"/>
      <c r="AGT4" s="343"/>
      <c r="AGU4" s="343"/>
      <c r="AGV4" s="343"/>
      <c r="AGW4" s="343"/>
      <c r="AGX4" s="343"/>
      <c r="AGY4" s="343"/>
      <c r="AGZ4" s="343"/>
      <c r="AHA4" s="343"/>
      <c r="AHB4" s="343"/>
      <c r="AHC4" s="343"/>
      <c r="AHD4" s="343"/>
      <c r="AHE4" s="343"/>
      <c r="AHF4" s="343"/>
      <c r="AHG4" s="343"/>
      <c r="AHH4" s="343"/>
      <c r="AHI4" s="343"/>
      <c r="AHJ4" s="343"/>
      <c r="AHK4" s="343"/>
      <c r="AHL4" s="343"/>
      <c r="AHM4" s="343"/>
      <c r="AHN4" s="343"/>
      <c r="AHO4" s="343"/>
      <c r="AHP4" s="343"/>
      <c r="AHQ4" s="343"/>
      <c r="AHR4" s="343"/>
      <c r="AHS4" s="343"/>
      <c r="AHT4" s="343"/>
      <c r="AHU4" s="343"/>
      <c r="AHV4" s="343"/>
      <c r="AHW4" s="343"/>
      <c r="AHX4" s="343"/>
      <c r="AHY4" s="343"/>
      <c r="AHZ4" s="343"/>
      <c r="AIA4" s="343"/>
      <c r="AIB4" s="343"/>
      <c r="AIC4" s="343"/>
      <c r="AID4" s="343"/>
      <c r="AIE4" s="343"/>
      <c r="AIF4" s="343"/>
      <c r="AIG4" s="343"/>
      <c r="AIH4" s="343"/>
      <c r="AII4" s="343"/>
      <c r="AIJ4" s="343"/>
      <c r="AIK4" s="343"/>
      <c r="AIL4" s="343"/>
      <c r="AIM4" s="343"/>
      <c r="AIN4" s="343"/>
      <c r="AIO4" s="343"/>
      <c r="AIP4" s="343"/>
      <c r="AIQ4" s="343"/>
      <c r="AIR4" s="343"/>
      <c r="AIS4" s="343"/>
      <c r="AIT4" s="343"/>
      <c r="AIU4" s="343"/>
      <c r="AIV4" s="343"/>
      <c r="AIW4" s="343"/>
      <c r="AIX4" s="343"/>
      <c r="AIY4" s="343"/>
      <c r="AIZ4" s="343"/>
      <c r="AJA4" s="343"/>
      <c r="AJB4" s="343"/>
      <c r="AJC4" s="343"/>
      <c r="AJD4" s="343"/>
      <c r="AJE4" s="343"/>
      <c r="AJF4" s="343"/>
      <c r="AJG4" s="343"/>
      <c r="AJH4" s="343"/>
      <c r="AJI4" s="343"/>
      <c r="AJJ4" s="343"/>
      <c r="AJK4" s="343"/>
      <c r="AJL4" s="343"/>
      <c r="AJM4" s="343"/>
      <c r="AJN4" s="343"/>
      <c r="AJO4" s="343"/>
      <c r="AJP4" s="343"/>
      <c r="AJQ4" s="343"/>
      <c r="AJR4" s="343"/>
      <c r="AJS4" s="343"/>
      <c r="AJT4" s="343"/>
      <c r="AJU4" s="343"/>
      <c r="AJV4" s="343"/>
      <c r="AJW4" s="343"/>
      <c r="AJX4" s="343"/>
      <c r="AJY4" s="343"/>
      <c r="AJZ4" s="343"/>
      <c r="AKA4" s="343"/>
      <c r="AKB4" s="343"/>
      <c r="AKC4" s="343"/>
      <c r="AKD4" s="343"/>
      <c r="AKE4" s="343"/>
      <c r="AKF4" s="343"/>
      <c r="AKG4" s="343"/>
      <c r="AKH4" s="343"/>
      <c r="AKI4" s="343"/>
      <c r="AKJ4" s="343"/>
      <c r="AKK4" s="343"/>
      <c r="AKL4" s="343"/>
      <c r="AKM4" s="343"/>
      <c r="AKN4" s="343"/>
      <c r="AKO4" s="343"/>
      <c r="AKP4" s="343"/>
      <c r="AKQ4" s="343"/>
      <c r="AKR4" s="343"/>
      <c r="AKS4" s="343"/>
      <c r="AKT4" s="343"/>
      <c r="AKU4" s="343"/>
      <c r="AKV4" s="343"/>
      <c r="AKW4" s="343"/>
      <c r="AKX4" s="343"/>
      <c r="AKY4" s="343"/>
      <c r="AKZ4" s="343"/>
      <c r="ALA4" s="343"/>
      <c r="ALB4" s="343"/>
      <c r="ALC4" s="343"/>
      <c r="ALD4" s="343"/>
      <c r="ALE4" s="343"/>
      <c r="ALF4" s="343"/>
      <c r="ALG4" s="343"/>
      <c r="ALH4" s="343"/>
      <c r="ALI4" s="343"/>
      <c r="ALJ4" s="343"/>
      <c r="ALK4" s="343"/>
      <c r="ALL4" s="343"/>
      <c r="ALM4" s="343"/>
      <c r="ALN4" s="343"/>
      <c r="ALO4" s="343"/>
      <c r="ALP4" s="343"/>
      <c r="ALQ4" s="343"/>
      <c r="ALR4" s="343"/>
      <c r="ALS4" s="343"/>
      <c r="ALT4" s="343"/>
      <c r="ALU4" s="343"/>
      <c r="ALV4" s="343"/>
      <c r="ALW4" s="343"/>
      <c r="ALX4" s="343"/>
      <c r="ALY4" s="343"/>
      <c r="ALZ4" s="343"/>
      <c r="AMA4" s="343"/>
      <c r="AMB4" s="343"/>
      <c r="AMC4" s="343"/>
      <c r="AMD4" s="343"/>
      <c r="AME4" s="343"/>
      <c r="AMF4" s="343"/>
      <c r="AMG4" s="343"/>
      <c r="AMH4" s="343"/>
      <c r="AMI4" s="343"/>
      <c r="AMJ4" s="343"/>
    </row>
    <row r="5" spans="1:1024" s="1171" customFormat="1" x14ac:dyDescent="0.35">
      <c r="A5" s="284" t="s">
        <v>788</v>
      </c>
      <c r="B5" s="285"/>
      <c r="C5" s="1747" t="s">
        <v>2033</v>
      </c>
      <c r="D5" s="1747"/>
      <c r="E5" s="1747"/>
      <c r="F5" s="1747"/>
      <c r="G5" s="1747"/>
      <c r="H5" s="1747"/>
      <c r="I5" s="281"/>
      <c r="J5" s="343"/>
      <c r="K5" s="343"/>
      <c r="L5" s="343"/>
      <c r="M5" s="343"/>
      <c r="N5" s="343"/>
      <c r="O5" s="343"/>
      <c r="P5" s="343"/>
      <c r="Q5" s="343"/>
      <c r="R5" s="343"/>
      <c r="S5" s="343"/>
      <c r="T5" s="343"/>
      <c r="U5" s="343"/>
      <c r="V5" s="343"/>
      <c r="W5" s="343"/>
      <c r="X5" s="343"/>
      <c r="Y5" s="343"/>
      <c r="Z5" s="343"/>
      <c r="AA5" s="343"/>
      <c r="AB5" s="343"/>
      <c r="AC5" s="343"/>
      <c r="AD5" s="343"/>
      <c r="AE5" s="343"/>
      <c r="AF5" s="343"/>
      <c r="AG5" s="343"/>
      <c r="AH5" s="343"/>
      <c r="AI5" s="343"/>
      <c r="AJ5" s="343"/>
      <c r="AK5" s="343"/>
      <c r="AL5" s="343"/>
      <c r="AM5" s="343"/>
      <c r="AN5" s="343"/>
      <c r="AO5" s="343"/>
      <c r="AP5" s="343"/>
      <c r="AQ5" s="343"/>
      <c r="AR5" s="343"/>
      <c r="AS5" s="343"/>
      <c r="AT5" s="343"/>
      <c r="AU5" s="343"/>
      <c r="AV5" s="343"/>
      <c r="AW5" s="343"/>
      <c r="AX5" s="343"/>
      <c r="AY5" s="343"/>
      <c r="AZ5" s="343"/>
      <c r="BA5" s="343"/>
      <c r="BB5" s="343"/>
      <c r="BC5" s="343"/>
      <c r="BD5" s="343"/>
      <c r="BE5" s="343"/>
      <c r="BF5" s="343"/>
      <c r="BG5" s="343"/>
      <c r="BH5" s="343"/>
      <c r="BI5" s="343"/>
      <c r="BJ5" s="343"/>
      <c r="BK5" s="343"/>
      <c r="BL5" s="343"/>
      <c r="BM5" s="343"/>
      <c r="BN5" s="343"/>
      <c r="BO5" s="343"/>
      <c r="BP5" s="343"/>
      <c r="BQ5" s="343"/>
      <c r="BR5" s="343"/>
      <c r="BS5" s="343"/>
      <c r="BT5" s="343"/>
      <c r="BU5" s="343"/>
      <c r="BV5" s="343"/>
      <c r="BW5" s="343"/>
      <c r="BX5" s="343"/>
      <c r="BY5" s="343"/>
      <c r="BZ5" s="343"/>
      <c r="CA5" s="343"/>
      <c r="CB5" s="343"/>
      <c r="CC5" s="343"/>
      <c r="CD5" s="343"/>
      <c r="CE5" s="343"/>
      <c r="CF5" s="343"/>
      <c r="CG5" s="343"/>
      <c r="CH5" s="343"/>
      <c r="CI5" s="343"/>
      <c r="CJ5" s="343"/>
      <c r="CK5" s="343"/>
      <c r="CL5" s="343"/>
      <c r="CM5" s="343"/>
      <c r="CN5" s="343"/>
      <c r="CO5" s="343"/>
      <c r="CP5" s="343"/>
      <c r="CQ5" s="343"/>
      <c r="CR5" s="343"/>
      <c r="CS5" s="343"/>
      <c r="CT5" s="343"/>
      <c r="CU5" s="343"/>
      <c r="CV5" s="343"/>
      <c r="CW5" s="343"/>
      <c r="CX5" s="343"/>
      <c r="CY5" s="343"/>
      <c r="CZ5" s="343"/>
      <c r="DA5" s="343"/>
      <c r="DB5" s="343"/>
      <c r="DC5" s="343"/>
      <c r="DD5" s="343"/>
      <c r="DE5" s="343"/>
      <c r="DF5" s="343"/>
      <c r="DG5" s="343"/>
      <c r="DH5" s="343"/>
      <c r="DI5" s="343"/>
      <c r="DJ5" s="343"/>
      <c r="DK5" s="343"/>
      <c r="DL5" s="343"/>
      <c r="DM5" s="343"/>
      <c r="DN5" s="343"/>
      <c r="DO5" s="343"/>
      <c r="DP5" s="343"/>
      <c r="DQ5" s="343"/>
      <c r="DR5" s="343"/>
      <c r="DS5" s="343"/>
      <c r="DT5" s="343"/>
      <c r="DU5" s="343"/>
      <c r="DV5" s="343"/>
      <c r="DW5" s="343"/>
      <c r="DX5" s="343"/>
      <c r="DY5" s="343"/>
      <c r="DZ5" s="343"/>
      <c r="EA5" s="343"/>
      <c r="EB5" s="343"/>
      <c r="EC5" s="343"/>
      <c r="ED5" s="343"/>
      <c r="EE5" s="343"/>
      <c r="EF5" s="343"/>
      <c r="EG5" s="343"/>
      <c r="EH5" s="343"/>
      <c r="EI5" s="343"/>
      <c r="EJ5" s="343"/>
      <c r="EK5" s="343"/>
      <c r="EL5" s="343"/>
      <c r="EM5" s="343"/>
      <c r="EN5" s="343"/>
      <c r="EO5" s="343"/>
      <c r="EP5" s="343"/>
      <c r="EQ5" s="343"/>
      <c r="ER5" s="343"/>
      <c r="ES5" s="343"/>
      <c r="ET5" s="343"/>
      <c r="EU5" s="343"/>
      <c r="EV5" s="343"/>
      <c r="EW5" s="343"/>
      <c r="EX5" s="343"/>
      <c r="EY5" s="343"/>
      <c r="EZ5" s="343"/>
      <c r="FA5" s="343"/>
      <c r="FB5" s="343"/>
      <c r="FC5" s="343"/>
      <c r="FD5" s="343"/>
      <c r="FE5" s="343"/>
      <c r="FF5" s="343"/>
      <c r="FG5" s="343"/>
      <c r="FH5" s="343"/>
      <c r="FI5" s="343"/>
      <c r="FJ5" s="343"/>
      <c r="FK5" s="343"/>
      <c r="FL5" s="343"/>
      <c r="FM5" s="343"/>
      <c r="FN5" s="343"/>
      <c r="FO5" s="343"/>
      <c r="FP5" s="343"/>
      <c r="FQ5" s="343"/>
      <c r="FR5" s="343"/>
      <c r="FS5" s="343"/>
      <c r="FT5" s="343"/>
      <c r="FU5" s="343"/>
      <c r="FV5" s="343"/>
      <c r="FW5" s="343"/>
      <c r="FX5" s="343"/>
      <c r="FY5" s="343"/>
      <c r="FZ5" s="343"/>
      <c r="GA5" s="343"/>
      <c r="GB5" s="343"/>
      <c r="GC5" s="343"/>
      <c r="GD5" s="343"/>
      <c r="GE5" s="343"/>
      <c r="GF5" s="343"/>
      <c r="GG5" s="343"/>
      <c r="GH5" s="343"/>
      <c r="GI5" s="343"/>
      <c r="GJ5" s="343"/>
      <c r="GK5" s="343"/>
      <c r="GL5" s="343"/>
      <c r="GM5" s="343"/>
      <c r="GN5" s="343"/>
      <c r="GO5" s="343"/>
      <c r="GP5" s="343"/>
      <c r="GQ5" s="343"/>
      <c r="GR5" s="343"/>
      <c r="GS5" s="343"/>
      <c r="GT5" s="343"/>
      <c r="GU5" s="343"/>
      <c r="GV5" s="343"/>
      <c r="GW5" s="343"/>
      <c r="GX5" s="343"/>
      <c r="GY5" s="343"/>
      <c r="GZ5" s="343"/>
      <c r="HA5" s="343"/>
      <c r="HB5" s="343"/>
      <c r="HC5" s="343"/>
      <c r="HD5" s="343"/>
      <c r="HE5" s="343"/>
      <c r="HF5" s="343"/>
      <c r="HG5" s="343"/>
      <c r="HH5" s="343"/>
      <c r="HI5" s="343"/>
      <c r="HJ5" s="343"/>
      <c r="HK5" s="343"/>
      <c r="HL5" s="343"/>
      <c r="HM5" s="343"/>
      <c r="HN5" s="343"/>
      <c r="HO5" s="343"/>
      <c r="HP5" s="343"/>
      <c r="HQ5" s="343"/>
      <c r="HR5" s="343"/>
      <c r="HS5" s="343"/>
      <c r="HT5" s="343"/>
      <c r="HU5" s="343"/>
      <c r="HV5" s="343"/>
      <c r="HW5" s="343"/>
      <c r="HX5" s="343"/>
      <c r="HY5" s="343"/>
      <c r="HZ5" s="343"/>
      <c r="IA5" s="343"/>
      <c r="IB5" s="343"/>
      <c r="IC5" s="343"/>
      <c r="ID5" s="343"/>
      <c r="IE5" s="343"/>
      <c r="IF5" s="343"/>
      <c r="IG5" s="343"/>
      <c r="IH5" s="343"/>
      <c r="II5" s="343"/>
      <c r="IJ5" s="343"/>
      <c r="IK5" s="343"/>
      <c r="IL5" s="343"/>
      <c r="IM5" s="343"/>
      <c r="IN5" s="343"/>
      <c r="IO5" s="343"/>
      <c r="IP5" s="343"/>
      <c r="IQ5" s="343"/>
      <c r="IR5" s="343"/>
      <c r="IS5" s="343"/>
      <c r="IT5" s="343"/>
      <c r="IU5" s="343"/>
      <c r="IV5" s="343"/>
      <c r="IW5" s="343"/>
      <c r="IX5" s="343"/>
      <c r="IY5" s="343"/>
      <c r="IZ5" s="343"/>
      <c r="JA5" s="343"/>
      <c r="JB5" s="343"/>
      <c r="JC5" s="343"/>
      <c r="JD5" s="343"/>
      <c r="JE5" s="343"/>
      <c r="JF5" s="343"/>
      <c r="JG5" s="343"/>
      <c r="JH5" s="343"/>
      <c r="JI5" s="343"/>
      <c r="JJ5" s="343"/>
      <c r="JK5" s="343"/>
      <c r="JL5" s="343"/>
      <c r="JM5" s="343"/>
      <c r="JN5" s="343"/>
      <c r="JO5" s="343"/>
      <c r="JP5" s="343"/>
      <c r="JQ5" s="343"/>
      <c r="JR5" s="343"/>
      <c r="JS5" s="343"/>
      <c r="JT5" s="343"/>
      <c r="JU5" s="343"/>
      <c r="JV5" s="343"/>
      <c r="JW5" s="343"/>
      <c r="JX5" s="343"/>
      <c r="JY5" s="343"/>
      <c r="JZ5" s="343"/>
      <c r="KA5" s="343"/>
      <c r="KB5" s="343"/>
      <c r="KC5" s="343"/>
      <c r="KD5" s="343"/>
      <c r="KE5" s="343"/>
      <c r="KF5" s="343"/>
      <c r="KG5" s="343"/>
      <c r="KH5" s="343"/>
      <c r="KI5" s="343"/>
      <c r="KJ5" s="343"/>
      <c r="KK5" s="343"/>
      <c r="KL5" s="343"/>
      <c r="KM5" s="343"/>
      <c r="KN5" s="343"/>
      <c r="KO5" s="343"/>
      <c r="KP5" s="343"/>
      <c r="KQ5" s="343"/>
      <c r="KR5" s="343"/>
      <c r="KS5" s="343"/>
      <c r="KT5" s="343"/>
      <c r="KU5" s="343"/>
      <c r="KV5" s="343"/>
      <c r="KW5" s="343"/>
      <c r="KX5" s="343"/>
      <c r="KY5" s="343"/>
      <c r="KZ5" s="343"/>
      <c r="LA5" s="343"/>
      <c r="LB5" s="343"/>
      <c r="LC5" s="343"/>
      <c r="LD5" s="343"/>
      <c r="LE5" s="343"/>
      <c r="LF5" s="343"/>
      <c r="LG5" s="343"/>
      <c r="LH5" s="343"/>
      <c r="LI5" s="343"/>
      <c r="LJ5" s="343"/>
      <c r="LK5" s="343"/>
      <c r="LL5" s="343"/>
      <c r="LM5" s="343"/>
      <c r="LN5" s="343"/>
      <c r="LO5" s="343"/>
      <c r="LP5" s="343"/>
      <c r="LQ5" s="343"/>
      <c r="LR5" s="343"/>
      <c r="LS5" s="343"/>
      <c r="LT5" s="343"/>
      <c r="LU5" s="343"/>
      <c r="LV5" s="343"/>
      <c r="LW5" s="343"/>
      <c r="LX5" s="343"/>
      <c r="LY5" s="343"/>
      <c r="LZ5" s="343"/>
      <c r="MA5" s="343"/>
      <c r="MB5" s="343"/>
      <c r="MC5" s="343"/>
      <c r="MD5" s="343"/>
      <c r="ME5" s="343"/>
      <c r="MF5" s="343"/>
      <c r="MG5" s="343"/>
      <c r="MH5" s="343"/>
      <c r="MI5" s="343"/>
      <c r="MJ5" s="343"/>
      <c r="MK5" s="343"/>
      <c r="ML5" s="343"/>
      <c r="MM5" s="343"/>
      <c r="MN5" s="343"/>
      <c r="MO5" s="343"/>
      <c r="MP5" s="343"/>
      <c r="MQ5" s="343"/>
      <c r="MR5" s="343"/>
      <c r="MS5" s="343"/>
      <c r="MT5" s="343"/>
      <c r="MU5" s="343"/>
      <c r="MV5" s="343"/>
      <c r="MW5" s="343"/>
      <c r="MX5" s="343"/>
      <c r="MY5" s="343"/>
      <c r="MZ5" s="343"/>
      <c r="NA5" s="343"/>
      <c r="NB5" s="343"/>
      <c r="NC5" s="343"/>
      <c r="ND5" s="343"/>
      <c r="NE5" s="343"/>
      <c r="NF5" s="343"/>
      <c r="NG5" s="343"/>
      <c r="NH5" s="343"/>
      <c r="NI5" s="343"/>
      <c r="NJ5" s="343"/>
      <c r="NK5" s="343"/>
      <c r="NL5" s="343"/>
      <c r="NM5" s="343"/>
      <c r="NN5" s="343"/>
      <c r="NO5" s="343"/>
      <c r="NP5" s="343"/>
      <c r="NQ5" s="343"/>
      <c r="NR5" s="343"/>
      <c r="NS5" s="343"/>
      <c r="NT5" s="343"/>
      <c r="NU5" s="343"/>
      <c r="NV5" s="343"/>
      <c r="NW5" s="343"/>
      <c r="NX5" s="343"/>
      <c r="NY5" s="343"/>
      <c r="NZ5" s="343"/>
      <c r="OA5" s="343"/>
      <c r="OB5" s="343"/>
      <c r="OC5" s="343"/>
      <c r="OD5" s="343"/>
      <c r="OE5" s="343"/>
      <c r="OF5" s="343"/>
      <c r="OG5" s="343"/>
      <c r="OH5" s="343"/>
      <c r="OI5" s="343"/>
      <c r="OJ5" s="343"/>
      <c r="OK5" s="343"/>
      <c r="OL5" s="343"/>
      <c r="OM5" s="343"/>
      <c r="ON5" s="343"/>
      <c r="OO5" s="343"/>
      <c r="OP5" s="343"/>
      <c r="OQ5" s="343"/>
      <c r="OR5" s="343"/>
      <c r="OS5" s="343"/>
      <c r="OT5" s="343"/>
      <c r="OU5" s="343"/>
      <c r="OV5" s="343"/>
      <c r="OW5" s="343"/>
      <c r="OX5" s="343"/>
      <c r="OY5" s="343"/>
      <c r="OZ5" s="343"/>
      <c r="PA5" s="343"/>
      <c r="PB5" s="343"/>
      <c r="PC5" s="343"/>
      <c r="PD5" s="343"/>
      <c r="PE5" s="343"/>
      <c r="PF5" s="343"/>
      <c r="PG5" s="343"/>
      <c r="PH5" s="343"/>
      <c r="PI5" s="343"/>
      <c r="PJ5" s="343"/>
      <c r="PK5" s="343"/>
      <c r="PL5" s="343"/>
      <c r="PM5" s="343"/>
      <c r="PN5" s="343"/>
      <c r="PO5" s="343"/>
      <c r="PP5" s="343"/>
      <c r="PQ5" s="343"/>
      <c r="PR5" s="343"/>
      <c r="PS5" s="343"/>
      <c r="PT5" s="343"/>
      <c r="PU5" s="343"/>
      <c r="PV5" s="343"/>
      <c r="PW5" s="343"/>
      <c r="PX5" s="343"/>
      <c r="PY5" s="343"/>
      <c r="PZ5" s="343"/>
      <c r="QA5" s="343"/>
      <c r="QB5" s="343"/>
      <c r="QC5" s="343"/>
      <c r="QD5" s="343"/>
      <c r="QE5" s="343"/>
      <c r="QF5" s="343"/>
      <c r="QG5" s="343"/>
      <c r="QH5" s="343"/>
      <c r="QI5" s="343"/>
      <c r="QJ5" s="343"/>
      <c r="QK5" s="343"/>
      <c r="QL5" s="343"/>
      <c r="QM5" s="343"/>
      <c r="QN5" s="343"/>
      <c r="QO5" s="343"/>
      <c r="QP5" s="343"/>
      <c r="QQ5" s="343"/>
      <c r="QR5" s="343"/>
      <c r="QS5" s="343"/>
      <c r="QT5" s="343"/>
      <c r="QU5" s="343"/>
      <c r="QV5" s="343"/>
      <c r="QW5" s="343"/>
      <c r="QX5" s="343"/>
      <c r="QY5" s="343"/>
      <c r="QZ5" s="343"/>
      <c r="RA5" s="343"/>
      <c r="RB5" s="343"/>
      <c r="RC5" s="343"/>
      <c r="RD5" s="343"/>
      <c r="RE5" s="343"/>
      <c r="RF5" s="343"/>
      <c r="RG5" s="343"/>
      <c r="RH5" s="343"/>
      <c r="RI5" s="343"/>
      <c r="RJ5" s="343"/>
      <c r="RK5" s="343"/>
      <c r="RL5" s="343"/>
      <c r="RM5" s="343"/>
      <c r="RN5" s="343"/>
      <c r="RO5" s="343"/>
      <c r="RP5" s="343"/>
      <c r="RQ5" s="343"/>
      <c r="RR5" s="343"/>
      <c r="RS5" s="343"/>
      <c r="RT5" s="343"/>
      <c r="RU5" s="343"/>
      <c r="RV5" s="343"/>
      <c r="RW5" s="343"/>
      <c r="RX5" s="343"/>
      <c r="RY5" s="343"/>
      <c r="RZ5" s="343"/>
      <c r="SA5" s="343"/>
      <c r="SB5" s="343"/>
      <c r="SC5" s="343"/>
      <c r="SD5" s="343"/>
      <c r="SE5" s="343"/>
      <c r="SF5" s="343"/>
      <c r="SG5" s="343"/>
      <c r="SH5" s="343"/>
      <c r="SI5" s="343"/>
      <c r="SJ5" s="343"/>
      <c r="SK5" s="343"/>
      <c r="SL5" s="343"/>
      <c r="SM5" s="343"/>
      <c r="SN5" s="343"/>
      <c r="SO5" s="343"/>
      <c r="SP5" s="343"/>
      <c r="SQ5" s="343"/>
      <c r="SR5" s="343"/>
      <c r="SS5" s="343"/>
      <c r="ST5" s="343"/>
      <c r="SU5" s="343"/>
      <c r="SV5" s="343"/>
      <c r="SW5" s="343"/>
      <c r="SX5" s="343"/>
      <c r="SY5" s="343"/>
      <c r="SZ5" s="343"/>
      <c r="TA5" s="343"/>
      <c r="TB5" s="343"/>
      <c r="TC5" s="343"/>
      <c r="TD5" s="343"/>
      <c r="TE5" s="343"/>
      <c r="TF5" s="343"/>
      <c r="TG5" s="343"/>
      <c r="TH5" s="343"/>
      <c r="TI5" s="343"/>
      <c r="TJ5" s="343"/>
      <c r="TK5" s="343"/>
      <c r="TL5" s="343"/>
      <c r="TM5" s="343"/>
      <c r="TN5" s="343"/>
      <c r="TO5" s="343"/>
      <c r="TP5" s="343"/>
      <c r="TQ5" s="343"/>
      <c r="TR5" s="343"/>
      <c r="TS5" s="343"/>
      <c r="TT5" s="343"/>
      <c r="TU5" s="343"/>
      <c r="TV5" s="343"/>
      <c r="TW5" s="343"/>
      <c r="TX5" s="343"/>
      <c r="TY5" s="343"/>
      <c r="TZ5" s="343"/>
      <c r="UA5" s="343"/>
      <c r="UB5" s="343"/>
      <c r="UC5" s="343"/>
      <c r="UD5" s="343"/>
      <c r="UE5" s="343"/>
      <c r="UF5" s="343"/>
      <c r="UG5" s="343"/>
      <c r="UH5" s="343"/>
      <c r="UI5" s="343"/>
      <c r="UJ5" s="343"/>
      <c r="UK5" s="343"/>
      <c r="UL5" s="343"/>
      <c r="UM5" s="343"/>
      <c r="UN5" s="343"/>
      <c r="UO5" s="343"/>
      <c r="UP5" s="343"/>
      <c r="UQ5" s="343"/>
      <c r="UR5" s="343"/>
      <c r="US5" s="343"/>
      <c r="UT5" s="343"/>
      <c r="UU5" s="343"/>
      <c r="UV5" s="343"/>
      <c r="UW5" s="343"/>
      <c r="UX5" s="343"/>
      <c r="UY5" s="343"/>
      <c r="UZ5" s="343"/>
      <c r="VA5" s="343"/>
      <c r="VB5" s="343"/>
      <c r="VC5" s="343"/>
      <c r="VD5" s="343"/>
      <c r="VE5" s="343"/>
      <c r="VF5" s="343"/>
      <c r="VG5" s="343"/>
      <c r="VH5" s="343"/>
      <c r="VI5" s="343"/>
      <c r="VJ5" s="343"/>
      <c r="VK5" s="343"/>
      <c r="VL5" s="343"/>
      <c r="VM5" s="343"/>
      <c r="VN5" s="343"/>
      <c r="VO5" s="343"/>
      <c r="VP5" s="343"/>
      <c r="VQ5" s="343"/>
      <c r="VR5" s="343"/>
      <c r="VS5" s="343"/>
      <c r="VT5" s="343"/>
      <c r="VU5" s="343"/>
      <c r="VV5" s="343"/>
      <c r="VW5" s="343"/>
      <c r="VX5" s="343"/>
      <c r="VY5" s="343"/>
      <c r="VZ5" s="343"/>
      <c r="WA5" s="343"/>
      <c r="WB5" s="343"/>
      <c r="WC5" s="343"/>
      <c r="WD5" s="343"/>
      <c r="WE5" s="343"/>
      <c r="WF5" s="343"/>
      <c r="WG5" s="343"/>
      <c r="WH5" s="343"/>
      <c r="WI5" s="343"/>
      <c r="WJ5" s="343"/>
      <c r="WK5" s="343"/>
      <c r="WL5" s="343"/>
      <c r="WM5" s="343"/>
      <c r="WN5" s="343"/>
      <c r="WO5" s="343"/>
      <c r="WP5" s="343"/>
      <c r="WQ5" s="343"/>
      <c r="WR5" s="343"/>
      <c r="WS5" s="343"/>
      <c r="WT5" s="343"/>
      <c r="WU5" s="343"/>
      <c r="WV5" s="343"/>
      <c r="WW5" s="343"/>
      <c r="WX5" s="343"/>
      <c r="WY5" s="343"/>
      <c r="WZ5" s="343"/>
      <c r="XA5" s="343"/>
      <c r="XB5" s="343"/>
      <c r="XC5" s="343"/>
      <c r="XD5" s="343"/>
      <c r="XE5" s="343"/>
      <c r="XF5" s="343"/>
      <c r="XG5" s="343"/>
      <c r="XH5" s="343"/>
      <c r="XI5" s="343"/>
      <c r="XJ5" s="343"/>
      <c r="XK5" s="343"/>
      <c r="XL5" s="343"/>
      <c r="XM5" s="343"/>
      <c r="XN5" s="343"/>
      <c r="XO5" s="343"/>
      <c r="XP5" s="343"/>
      <c r="XQ5" s="343"/>
      <c r="XR5" s="343"/>
      <c r="XS5" s="343"/>
      <c r="XT5" s="343"/>
      <c r="XU5" s="343"/>
      <c r="XV5" s="343"/>
      <c r="XW5" s="343"/>
      <c r="XX5" s="343"/>
      <c r="XY5" s="343"/>
      <c r="XZ5" s="343"/>
      <c r="YA5" s="343"/>
      <c r="YB5" s="343"/>
      <c r="YC5" s="343"/>
      <c r="YD5" s="343"/>
      <c r="YE5" s="343"/>
      <c r="YF5" s="343"/>
      <c r="YG5" s="343"/>
      <c r="YH5" s="343"/>
      <c r="YI5" s="343"/>
      <c r="YJ5" s="343"/>
      <c r="YK5" s="343"/>
      <c r="YL5" s="343"/>
      <c r="YM5" s="343"/>
      <c r="YN5" s="343"/>
      <c r="YO5" s="343"/>
      <c r="YP5" s="343"/>
      <c r="YQ5" s="343"/>
      <c r="YR5" s="343"/>
      <c r="YS5" s="343"/>
      <c r="YT5" s="343"/>
      <c r="YU5" s="343"/>
      <c r="YV5" s="343"/>
      <c r="YW5" s="343"/>
      <c r="YX5" s="343"/>
      <c r="YY5" s="343"/>
      <c r="YZ5" s="343"/>
      <c r="ZA5" s="343"/>
      <c r="ZB5" s="343"/>
      <c r="ZC5" s="343"/>
      <c r="ZD5" s="343"/>
      <c r="ZE5" s="343"/>
      <c r="ZF5" s="343"/>
      <c r="ZG5" s="343"/>
      <c r="ZH5" s="343"/>
      <c r="ZI5" s="343"/>
      <c r="ZJ5" s="343"/>
      <c r="ZK5" s="343"/>
      <c r="ZL5" s="343"/>
      <c r="ZM5" s="343"/>
      <c r="ZN5" s="343"/>
      <c r="ZO5" s="343"/>
      <c r="ZP5" s="343"/>
      <c r="ZQ5" s="343"/>
      <c r="ZR5" s="343"/>
      <c r="ZS5" s="343"/>
      <c r="ZT5" s="343"/>
      <c r="ZU5" s="343"/>
      <c r="ZV5" s="343"/>
      <c r="ZW5" s="343"/>
      <c r="ZX5" s="343"/>
      <c r="ZY5" s="343"/>
      <c r="ZZ5" s="343"/>
      <c r="AAA5" s="343"/>
      <c r="AAB5" s="343"/>
      <c r="AAC5" s="343"/>
      <c r="AAD5" s="343"/>
      <c r="AAE5" s="343"/>
      <c r="AAF5" s="343"/>
      <c r="AAG5" s="343"/>
      <c r="AAH5" s="343"/>
      <c r="AAI5" s="343"/>
      <c r="AAJ5" s="343"/>
      <c r="AAK5" s="343"/>
      <c r="AAL5" s="343"/>
      <c r="AAM5" s="343"/>
      <c r="AAN5" s="343"/>
      <c r="AAO5" s="343"/>
      <c r="AAP5" s="343"/>
      <c r="AAQ5" s="343"/>
      <c r="AAR5" s="343"/>
      <c r="AAS5" s="343"/>
      <c r="AAT5" s="343"/>
      <c r="AAU5" s="343"/>
      <c r="AAV5" s="343"/>
      <c r="AAW5" s="343"/>
      <c r="AAX5" s="343"/>
      <c r="AAY5" s="343"/>
      <c r="AAZ5" s="343"/>
      <c r="ABA5" s="343"/>
      <c r="ABB5" s="343"/>
      <c r="ABC5" s="343"/>
      <c r="ABD5" s="343"/>
      <c r="ABE5" s="343"/>
      <c r="ABF5" s="343"/>
      <c r="ABG5" s="343"/>
      <c r="ABH5" s="343"/>
      <c r="ABI5" s="343"/>
      <c r="ABJ5" s="343"/>
      <c r="ABK5" s="343"/>
      <c r="ABL5" s="343"/>
      <c r="ABM5" s="343"/>
      <c r="ABN5" s="343"/>
      <c r="ABO5" s="343"/>
      <c r="ABP5" s="343"/>
      <c r="ABQ5" s="343"/>
      <c r="ABR5" s="343"/>
      <c r="ABS5" s="343"/>
      <c r="ABT5" s="343"/>
      <c r="ABU5" s="343"/>
      <c r="ABV5" s="343"/>
      <c r="ABW5" s="343"/>
      <c r="ABX5" s="343"/>
      <c r="ABY5" s="343"/>
      <c r="ABZ5" s="343"/>
      <c r="ACA5" s="343"/>
      <c r="ACB5" s="343"/>
      <c r="ACC5" s="343"/>
      <c r="ACD5" s="343"/>
      <c r="ACE5" s="343"/>
      <c r="ACF5" s="343"/>
      <c r="ACG5" s="343"/>
      <c r="ACH5" s="343"/>
      <c r="ACI5" s="343"/>
      <c r="ACJ5" s="343"/>
      <c r="ACK5" s="343"/>
      <c r="ACL5" s="343"/>
      <c r="ACM5" s="343"/>
      <c r="ACN5" s="343"/>
      <c r="ACO5" s="343"/>
      <c r="ACP5" s="343"/>
      <c r="ACQ5" s="343"/>
      <c r="ACR5" s="343"/>
      <c r="ACS5" s="343"/>
      <c r="ACT5" s="343"/>
      <c r="ACU5" s="343"/>
      <c r="ACV5" s="343"/>
      <c r="ACW5" s="343"/>
      <c r="ACX5" s="343"/>
      <c r="ACY5" s="343"/>
      <c r="ACZ5" s="343"/>
      <c r="ADA5" s="343"/>
      <c r="ADB5" s="343"/>
      <c r="ADC5" s="343"/>
      <c r="ADD5" s="343"/>
      <c r="ADE5" s="343"/>
      <c r="ADF5" s="343"/>
      <c r="ADG5" s="343"/>
      <c r="ADH5" s="343"/>
      <c r="ADI5" s="343"/>
      <c r="ADJ5" s="343"/>
      <c r="ADK5" s="343"/>
      <c r="ADL5" s="343"/>
      <c r="ADM5" s="343"/>
      <c r="ADN5" s="343"/>
      <c r="ADO5" s="343"/>
      <c r="ADP5" s="343"/>
      <c r="ADQ5" s="343"/>
      <c r="ADR5" s="343"/>
      <c r="ADS5" s="343"/>
      <c r="ADT5" s="343"/>
      <c r="ADU5" s="343"/>
      <c r="ADV5" s="343"/>
      <c r="ADW5" s="343"/>
      <c r="ADX5" s="343"/>
      <c r="ADY5" s="343"/>
      <c r="ADZ5" s="343"/>
      <c r="AEA5" s="343"/>
      <c r="AEB5" s="343"/>
      <c r="AEC5" s="343"/>
      <c r="AED5" s="343"/>
      <c r="AEE5" s="343"/>
      <c r="AEF5" s="343"/>
      <c r="AEG5" s="343"/>
      <c r="AEH5" s="343"/>
      <c r="AEI5" s="343"/>
      <c r="AEJ5" s="343"/>
      <c r="AEK5" s="343"/>
      <c r="AEL5" s="343"/>
      <c r="AEM5" s="343"/>
      <c r="AEN5" s="343"/>
      <c r="AEO5" s="343"/>
      <c r="AEP5" s="343"/>
      <c r="AEQ5" s="343"/>
      <c r="AER5" s="343"/>
      <c r="AES5" s="343"/>
      <c r="AET5" s="343"/>
      <c r="AEU5" s="343"/>
      <c r="AEV5" s="343"/>
      <c r="AEW5" s="343"/>
      <c r="AEX5" s="343"/>
      <c r="AEY5" s="343"/>
      <c r="AEZ5" s="343"/>
      <c r="AFA5" s="343"/>
      <c r="AFB5" s="343"/>
      <c r="AFC5" s="343"/>
      <c r="AFD5" s="343"/>
      <c r="AFE5" s="343"/>
      <c r="AFF5" s="343"/>
      <c r="AFG5" s="343"/>
      <c r="AFH5" s="343"/>
      <c r="AFI5" s="343"/>
      <c r="AFJ5" s="343"/>
      <c r="AFK5" s="343"/>
      <c r="AFL5" s="343"/>
      <c r="AFM5" s="343"/>
      <c r="AFN5" s="343"/>
      <c r="AFO5" s="343"/>
      <c r="AFP5" s="343"/>
      <c r="AFQ5" s="343"/>
      <c r="AFR5" s="343"/>
      <c r="AFS5" s="343"/>
      <c r="AFT5" s="343"/>
      <c r="AFU5" s="343"/>
      <c r="AFV5" s="343"/>
      <c r="AFW5" s="343"/>
      <c r="AFX5" s="343"/>
      <c r="AFY5" s="343"/>
      <c r="AFZ5" s="343"/>
      <c r="AGA5" s="343"/>
      <c r="AGB5" s="343"/>
      <c r="AGC5" s="343"/>
      <c r="AGD5" s="343"/>
      <c r="AGE5" s="343"/>
      <c r="AGF5" s="343"/>
      <c r="AGG5" s="343"/>
      <c r="AGH5" s="343"/>
      <c r="AGI5" s="343"/>
      <c r="AGJ5" s="343"/>
      <c r="AGK5" s="343"/>
      <c r="AGL5" s="343"/>
      <c r="AGM5" s="343"/>
      <c r="AGN5" s="343"/>
      <c r="AGO5" s="343"/>
      <c r="AGP5" s="343"/>
      <c r="AGQ5" s="343"/>
      <c r="AGR5" s="343"/>
      <c r="AGS5" s="343"/>
      <c r="AGT5" s="343"/>
      <c r="AGU5" s="343"/>
      <c r="AGV5" s="343"/>
      <c r="AGW5" s="343"/>
      <c r="AGX5" s="343"/>
      <c r="AGY5" s="343"/>
      <c r="AGZ5" s="343"/>
      <c r="AHA5" s="343"/>
      <c r="AHB5" s="343"/>
      <c r="AHC5" s="343"/>
      <c r="AHD5" s="343"/>
      <c r="AHE5" s="343"/>
      <c r="AHF5" s="343"/>
      <c r="AHG5" s="343"/>
      <c r="AHH5" s="343"/>
      <c r="AHI5" s="343"/>
      <c r="AHJ5" s="343"/>
      <c r="AHK5" s="343"/>
      <c r="AHL5" s="343"/>
      <c r="AHM5" s="343"/>
      <c r="AHN5" s="343"/>
      <c r="AHO5" s="343"/>
      <c r="AHP5" s="343"/>
      <c r="AHQ5" s="343"/>
      <c r="AHR5" s="343"/>
      <c r="AHS5" s="343"/>
      <c r="AHT5" s="343"/>
      <c r="AHU5" s="343"/>
      <c r="AHV5" s="343"/>
      <c r="AHW5" s="343"/>
      <c r="AHX5" s="343"/>
      <c r="AHY5" s="343"/>
      <c r="AHZ5" s="343"/>
      <c r="AIA5" s="343"/>
      <c r="AIB5" s="343"/>
      <c r="AIC5" s="343"/>
      <c r="AID5" s="343"/>
      <c r="AIE5" s="343"/>
      <c r="AIF5" s="343"/>
      <c r="AIG5" s="343"/>
      <c r="AIH5" s="343"/>
      <c r="AII5" s="343"/>
      <c r="AIJ5" s="343"/>
      <c r="AIK5" s="343"/>
      <c r="AIL5" s="343"/>
      <c r="AIM5" s="343"/>
      <c r="AIN5" s="343"/>
      <c r="AIO5" s="343"/>
      <c r="AIP5" s="343"/>
      <c r="AIQ5" s="343"/>
      <c r="AIR5" s="343"/>
      <c r="AIS5" s="343"/>
      <c r="AIT5" s="343"/>
      <c r="AIU5" s="343"/>
      <c r="AIV5" s="343"/>
      <c r="AIW5" s="343"/>
      <c r="AIX5" s="343"/>
      <c r="AIY5" s="343"/>
      <c r="AIZ5" s="343"/>
      <c r="AJA5" s="343"/>
      <c r="AJB5" s="343"/>
      <c r="AJC5" s="343"/>
      <c r="AJD5" s="343"/>
      <c r="AJE5" s="343"/>
      <c r="AJF5" s="343"/>
      <c r="AJG5" s="343"/>
      <c r="AJH5" s="343"/>
      <c r="AJI5" s="343"/>
      <c r="AJJ5" s="343"/>
      <c r="AJK5" s="343"/>
      <c r="AJL5" s="343"/>
      <c r="AJM5" s="343"/>
      <c r="AJN5" s="343"/>
      <c r="AJO5" s="343"/>
      <c r="AJP5" s="343"/>
      <c r="AJQ5" s="343"/>
      <c r="AJR5" s="343"/>
      <c r="AJS5" s="343"/>
      <c r="AJT5" s="343"/>
      <c r="AJU5" s="343"/>
      <c r="AJV5" s="343"/>
      <c r="AJW5" s="343"/>
      <c r="AJX5" s="343"/>
      <c r="AJY5" s="343"/>
      <c r="AJZ5" s="343"/>
      <c r="AKA5" s="343"/>
      <c r="AKB5" s="343"/>
      <c r="AKC5" s="343"/>
      <c r="AKD5" s="343"/>
      <c r="AKE5" s="343"/>
      <c r="AKF5" s="343"/>
      <c r="AKG5" s="343"/>
      <c r="AKH5" s="343"/>
      <c r="AKI5" s="343"/>
      <c r="AKJ5" s="343"/>
      <c r="AKK5" s="343"/>
      <c r="AKL5" s="343"/>
      <c r="AKM5" s="343"/>
      <c r="AKN5" s="343"/>
      <c r="AKO5" s="343"/>
      <c r="AKP5" s="343"/>
      <c r="AKQ5" s="343"/>
      <c r="AKR5" s="343"/>
      <c r="AKS5" s="343"/>
      <c r="AKT5" s="343"/>
      <c r="AKU5" s="343"/>
      <c r="AKV5" s="343"/>
      <c r="AKW5" s="343"/>
      <c r="AKX5" s="343"/>
      <c r="AKY5" s="343"/>
      <c r="AKZ5" s="343"/>
      <c r="ALA5" s="343"/>
      <c r="ALB5" s="343"/>
      <c r="ALC5" s="343"/>
      <c r="ALD5" s="343"/>
      <c r="ALE5" s="343"/>
      <c r="ALF5" s="343"/>
      <c r="ALG5" s="343"/>
      <c r="ALH5" s="343"/>
      <c r="ALI5" s="343"/>
      <c r="ALJ5" s="343"/>
      <c r="ALK5" s="343"/>
      <c r="ALL5" s="343"/>
      <c r="ALM5" s="343"/>
      <c r="ALN5" s="343"/>
      <c r="ALO5" s="343"/>
      <c r="ALP5" s="343"/>
      <c r="ALQ5" s="343"/>
      <c r="ALR5" s="343"/>
      <c r="ALS5" s="343"/>
      <c r="ALT5" s="343"/>
      <c r="ALU5" s="343"/>
      <c r="ALV5" s="343"/>
      <c r="ALW5" s="343"/>
      <c r="ALX5" s="343"/>
      <c r="ALY5" s="343"/>
      <c r="ALZ5" s="343"/>
      <c r="AMA5" s="343"/>
      <c r="AMB5" s="343"/>
      <c r="AMC5" s="343"/>
      <c r="AMD5" s="343"/>
      <c r="AME5" s="343"/>
      <c r="AMF5" s="343"/>
      <c r="AMG5" s="343"/>
      <c r="AMH5" s="343"/>
      <c r="AMI5" s="343"/>
      <c r="AMJ5" s="343"/>
    </row>
    <row r="6" spans="1:1024" x14ac:dyDescent="0.35">
      <c r="A6" s="1669" t="s">
        <v>790</v>
      </c>
      <c r="B6" s="1669" t="s">
        <v>61</v>
      </c>
      <c r="C6" s="1669" t="s">
        <v>62</v>
      </c>
      <c r="D6" s="1669" t="s">
        <v>63</v>
      </c>
      <c r="E6" s="1669" t="s">
        <v>64</v>
      </c>
      <c r="F6" s="1669" t="s">
        <v>65</v>
      </c>
      <c r="G6" s="1669" t="s">
        <v>67</v>
      </c>
      <c r="H6" s="1669" t="s">
        <v>624</v>
      </c>
      <c r="AMJ6"/>
    </row>
    <row r="7" spans="1:1024" x14ac:dyDescent="0.35">
      <c r="A7" s="1669"/>
      <c r="B7" s="1669"/>
      <c r="C7" s="1669"/>
      <c r="D7" s="1669"/>
      <c r="E7" s="1669"/>
      <c r="F7" s="1669"/>
      <c r="G7" s="1669"/>
      <c r="H7" s="1669"/>
      <c r="AMJ7"/>
    </row>
    <row r="8" spans="1:1024" x14ac:dyDescent="0.35">
      <c r="A8" s="289" t="s">
        <v>791</v>
      </c>
      <c r="B8" s="290">
        <f>+'8_MP'!AP7</f>
        <v>2888514.9992105262</v>
      </c>
      <c r="C8" s="290">
        <f>+'8_MP'!AQ7</f>
        <v>15643093.141754387</v>
      </c>
      <c r="D8" s="290">
        <f>+'8_MP'!AR7</f>
        <v>12642746.665107962</v>
      </c>
      <c r="E8" s="290">
        <f>+'8_MP'!AS7</f>
        <v>7599796.6651079617</v>
      </c>
      <c r="F8" s="290">
        <f>+'8_MP'!AT7</f>
        <v>5925848.3325438593</v>
      </c>
      <c r="G8" s="290">
        <f>SUM(B8:F8)</f>
        <v>44699999.803724699</v>
      </c>
      <c r="H8" s="1388">
        <f>+G8/$G$10</f>
        <v>0.84819734288813831</v>
      </c>
      <c r="AMJ8"/>
    </row>
    <row r="9" spans="1:1024" x14ac:dyDescent="0.35">
      <c r="A9" s="289" t="s">
        <v>1897</v>
      </c>
      <c r="B9" s="290">
        <f>+'8_MP'!AW7</f>
        <v>0</v>
      </c>
      <c r="C9" s="290">
        <f>+'8_MP'!AX7</f>
        <v>0</v>
      </c>
      <c r="D9" s="290">
        <f>+'8_MP'!AY7</f>
        <v>1600000</v>
      </c>
      <c r="E9" s="290">
        <f>+'8_MP'!AZ7</f>
        <v>4800000</v>
      </c>
      <c r="F9" s="290">
        <f>+'8_MP'!BA7</f>
        <v>1600000</v>
      </c>
      <c r="G9" s="290">
        <f>SUM(B9:F9)</f>
        <v>8000000</v>
      </c>
      <c r="H9" s="1388">
        <f>+G9/$G$10</f>
        <v>0.15180265711186172</v>
      </c>
      <c r="AMJ9"/>
    </row>
    <row r="10" spans="1:1024" x14ac:dyDescent="0.35">
      <c r="A10" s="292" t="s">
        <v>67</v>
      </c>
      <c r="B10" s="293">
        <f t="shared" ref="B10:F10" si="0">SUM(B8:B9)</f>
        <v>2888514.9992105262</v>
      </c>
      <c r="C10" s="293">
        <f t="shared" si="0"/>
        <v>15643093.141754387</v>
      </c>
      <c r="D10" s="293">
        <f t="shared" si="0"/>
        <v>14242746.665107962</v>
      </c>
      <c r="E10" s="293">
        <f t="shared" si="0"/>
        <v>12399796.665107962</v>
      </c>
      <c r="F10" s="293">
        <f t="shared" si="0"/>
        <v>7525848.3325438593</v>
      </c>
      <c r="G10" s="293">
        <f>SUM(G8:G9)</f>
        <v>52699999.803724699</v>
      </c>
      <c r="H10" s="1388">
        <f>SUM(H8:H9)</f>
        <v>1</v>
      </c>
      <c r="AMJ10"/>
    </row>
    <row r="11" spans="1:1024" x14ac:dyDescent="0.35">
      <c r="A11" s="294" t="s">
        <v>624</v>
      </c>
      <c r="B11" s="295">
        <f>+B10/$G$10</f>
        <v>5.4810531498453129E-2</v>
      </c>
      <c r="C11" s="295">
        <f t="shared" ref="C11:F11" si="1">+C10/$G$10</f>
        <v>0.29683288804583208</v>
      </c>
      <c r="D11" s="295">
        <f t="shared" si="1"/>
        <v>0.27026084854181198</v>
      </c>
      <c r="E11" s="295">
        <f t="shared" si="1"/>
        <v>0.23529026017627377</v>
      </c>
      <c r="F11" s="295">
        <f t="shared" si="1"/>
        <v>0.14280547173762895</v>
      </c>
      <c r="G11" s="295">
        <f>SUM(B11:F11)</f>
        <v>0.99999999999999978</v>
      </c>
      <c r="H11" s="295"/>
      <c r="AMJ11"/>
    </row>
    <row r="14" spans="1:1024" x14ac:dyDescent="0.35">
      <c r="A14" s="1666" t="s">
        <v>784</v>
      </c>
      <c r="B14" s="1666"/>
      <c r="C14" s="1666"/>
      <c r="D14" s="1666"/>
      <c r="E14" s="1666"/>
      <c r="F14" s="1666"/>
      <c r="G14" s="1666"/>
      <c r="H14" s="1666"/>
      <c r="I14" s="1385"/>
    </row>
    <row r="15" spans="1:1024" x14ac:dyDescent="0.35">
      <c r="A15" s="1667" t="s">
        <v>794</v>
      </c>
      <c r="B15" s="1667"/>
      <c r="C15" s="1667"/>
      <c r="D15" s="1667"/>
      <c r="E15" s="1667"/>
      <c r="F15" s="1667"/>
      <c r="G15" s="1667"/>
      <c r="H15" s="1667"/>
      <c r="I15" s="1386"/>
    </row>
    <row r="16" spans="1:1024" x14ac:dyDescent="0.35">
      <c r="A16" s="279"/>
      <c r="B16" s="280"/>
      <c r="C16" s="280"/>
      <c r="D16" s="280"/>
      <c r="E16" s="280"/>
      <c r="F16" s="280"/>
      <c r="G16" s="280"/>
      <c r="H16" s="280"/>
      <c r="I16" s="281"/>
    </row>
    <row r="17" spans="1:1024" x14ac:dyDescent="0.35">
      <c r="A17" s="282" t="s">
        <v>786</v>
      </c>
      <c r="B17" s="283"/>
      <c r="C17" s="1668" t="str">
        <f>+'8_MP'!C7</f>
        <v>Programa de Transformación Digital para una Mayor Competitividad</v>
      </c>
      <c r="D17" s="1668"/>
      <c r="E17" s="1668"/>
      <c r="F17" s="1668"/>
      <c r="G17" s="1668"/>
      <c r="H17" s="1668"/>
      <c r="I17" s="1668"/>
    </row>
    <row r="18" spans="1:1024" x14ac:dyDescent="0.35">
      <c r="A18" s="284" t="s">
        <v>788</v>
      </c>
      <c r="B18" s="285"/>
      <c r="C18" s="1746" t="s">
        <v>2033</v>
      </c>
      <c r="D18" s="1746"/>
      <c r="E18" s="1746"/>
      <c r="F18" s="1746"/>
      <c r="G18" s="1746"/>
      <c r="H18" s="1746"/>
      <c r="I18" s="281"/>
    </row>
    <row r="19" spans="1:1024" x14ac:dyDescent="0.35">
      <c r="A19" s="288"/>
      <c r="B19" s="288"/>
      <c r="C19" s="288"/>
      <c r="D19" s="288"/>
      <c r="E19" s="288"/>
      <c r="F19" s="288"/>
      <c r="G19" s="288"/>
      <c r="H19" s="288"/>
      <c r="I19" s="288"/>
    </row>
    <row r="20" spans="1:1024" x14ac:dyDescent="0.35">
      <c r="A20" s="1669" t="s">
        <v>790</v>
      </c>
      <c r="B20" s="1669" t="s">
        <v>61</v>
      </c>
      <c r="C20" s="1669" t="s">
        <v>62</v>
      </c>
      <c r="D20" s="1669" t="s">
        <v>63</v>
      </c>
      <c r="E20" s="1669" t="s">
        <v>64</v>
      </c>
      <c r="F20" s="1669" t="s">
        <v>65</v>
      </c>
      <c r="G20" s="1669" t="s">
        <v>67</v>
      </c>
      <c r="H20" s="1669" t="s">
        <v>624</v>
      </c>
      <c r="AMJ20"/>
    </row>
    <row r="21" spans="1:1024" x14ac:dyDescent="0.35">
      <c r="A21" s="1669"/>
      <c r="B21" s="1669"/>
      <c r="C21" s="1669"/>
      <c r="D21" s="1669"/>
      <c r="E21" s="1669"/>
      <c r="F21" s="1669"/>
      <c r="G21" s="1669"/>
      <c r="H21" s="1669"/>
      <c r="AMJ21"/>
    </row>
    <row r="22" spans="1:1024" x14ac:dyDescent="0.35">
      <c r="A22" s="289" t="s">
        <v>81</v>
      </c>
      <c r="B22" s="304">
        <v>2.9</v>
      </c>
      <c r="C22" s="304">
        <v>15.6</v>
      </c>
      <c r="D22" s="304">
        <v>12.6</v>
      </c>
      <c r="E22" s="304">
        <v>7.6</v>
      </c>
      <c r="F22" s="304">
        <v>6</v>
      </c>
      <c r="G22" s="304">
        <f>SUM(B22:F22)</f>
        <v>44.7</v>
      </c>
      <c r="H22" s="291">
        <f>+G22/$G$24</f>
        <v>0.8481973434535105</v>
      </c>
      <c r="AMJ22"/>
    </row>
    <row r="23" spans="1:1024" x14ac:dyDescent="0.35">
      <c r="A23" s="289" t="s">
        <v>1897</v>
      </c>
      <c r="B23" s="304">
        <v>0</v>
      </c>
      <c r="C23" s="304">
        <v>0</v>
      </c>
      <c r="D23" s="304">
        <v>1.6</v>
      </c>
      <c r="E23" s="304">
        <v>4.8</v>
      </c>
      <c r="F23" s="304">
        <v>1.6</v>
      </c>
      <c r="G23" s="304">
        <f>SUM(B23:F23)</f>
        <v>8</v>
      </c>
      <c r="H23" s="291">
        <f>+G23/$G$24</f>
        <v>0.15180265654648956</v>
      </c>
      <c r="AMJ23"/>
    </row>
    <row r="24" spans="1:1024" x14ac:dyDescent="0.35">
      <c r="A24" s="292" t="s">
        <v>67</v>
      </c>
      <c r="B24" s="306">
        <f t="shared" ref="B24:G24" si="2">SUM(B22:B23)</f>
        <v>2.9</v>
      </c>
      <c r="C24" s="306">
        <f t="shared" si="2"/>
        <v>15.6</v>
      </c>
      <c r="D24" s="306">
        <f t="shared" si="2"/>
        <v>14.2</v>
      </c>
      <c r="E24" s="306">
        <f t="shared" si="2"/>
        <v>12.399999999999999</v>
      </c>
      <c r="F24" s="306">
        <f t="shared" si="2"/>
        <v>7.6</v>
      </c>
      <c r="G24" s="306">
        <f t="shared" si="2"/>
        <v>52.7</v>
      </c>
      <c r="H24" s="291">
        <f>SUM(H22:H23)</f>
        <v>1</v>
      </c>
      <c r="K24" s="1457"/>
      <c r="AMJ24"/>
    </row>
    <row r="25" spans="1:1024" x14ac:dyDescent="0.35">
      <c r="A25" s="294" t="s">
        <v>624</v>
      </c>
      <c r="B25" s="295">
        <f>+B24/$G$24</f>
        <v>5.5028462998102462E-2</v>
      </c>
      <c r="C25" s="295">
        <f t="shared" ref="C25:F25" si="3">+C24/$G$24</f>
        <v>0.29601518026565465</v>
      </c>
      <c r="D25" s="295">
        <f t="shared" si="3"/>
        <v>0.26944971537001894</v>
      </c>
      <c r="E25" s="295">
        <f t="shared" si="3"/>
        <v>0.23529411764705879</v>
      </c>
      <c r="F25" s="295">
        <f t="shared" si="3"/>
        <v>0.14421252371916507</v>
      </c>
      <c r="G25" s="295">
        <f>SUM(B25:F25)</f>
        <v>0.99999999999999989</v>
      </c>
      <c r="H25" s="296"/>
      <c r="AMJ25"/>
    </row>
  </sheetData>
  <mergeCells count="24">
    <mergeCell ref="A1:H1"/>
    <mergeCell ref="A2:H2"/>
    <mergeCell ref="A14:H14"/>
    <mergeCell ref="C4:H4"/>
    <mergeCell ref="C5:H5"/>
    <mergeCell ref="F6:F7"/>
    <mergeCell ref="G6:G7"/>
    <mergeCell ref="C17:I17"/>
    <mergeCell ref="A20:A21"/>
    <mergeCell ref="B20:B21"/>
    <mergeCell ref="C20:C21"/>
    <mergeCell ref="D20:D21"/>
    <mergeCell ref="E20:E21"/>
    <mergeCell ref="F20:F21"/>
    <mergeCell ref="G20:G21"/>
    <mergeCell ref="H20:H21"/>
    <mergeCell ref="C18:H18"/>
    <mergeCell ref="A15:H15"/>
    <mergeCell ref="A6:A7"/>
    <mergeCell ref="B6:B7"/>
    <mergeCell ref="C6:C7"/>
    <mergeCell ref="D6:D7"/>
    <mergeCell ref="E6:E7"/>
    <mergeCell ref="H6:H7"/>
  </mergeCells>
  <printOptions horizontalCentered="1"/>
  <pageMargins left="0.70833333333333304" right="0.70833333333333304" top="0.74791666666666701" bottom="0.74791666666666701" header="0.51180555555555496" footer="0.51180555555555496"/>
  <pageSetup paperSize="9" firstPageNumber="0"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BP314"/>
  <sheetViews>
    <sheetView showGridLines="0" topLeftCell="A94" zoomScaleNormal="100" zoomScalePageLayoutView="125" workbookViewId="0">
      <selection activeCell="C161" sqref="C161"/>
    </sheetView>
  </sheetViews>
  <sheetFormatPr defaultColWidth="11.453125" defaultRowHeight="13" outlineLevelRow="3" outlineLevelCol="1" x14ac:dyDescent="0.35"/>
  <cols>
    <col min="1" max="1" width="8" style="421" customWidth="1"/>
    <col min="2" max="2" width="9.54296875" style="415" hidden="1" customWidth="1"/>
    <col min="3" max="3" width="56.81640625" style="422" customWidth="1"/>
    <col min="4" max="4" width="17.1796875" style="415" customWidth="1" outlineLevel="1"/>
    <col min="5" max="5" width="2.7265625" style="415" customWidth="1"/>
    <col min="6" max="6" width="12.81640625" style="423" hidden="1" customWidth="1" outlineLevel="1"/>
    <col min="7" max="7" width="8.7265625" style="423" hidden="1" customWidth="1" outlineLevel="1"/>
    <col min="8" max="14" width="8.7265625" style="424" hidden="1" customWidth="1" outlineLevel="1"/>
    <col min="15" max="15" width="2.7265625" style="409" customWidth="1" collapsed="1"/>
    <col min="16" max="16" width="14" style="410" hidden="1" customWidth="1" outlineLevel="1"/>
    <col min="17" max="17" width="11.7265625" style="410" hidden="1" customWidth="1" outlineLevel="1"/>
    <col min="18" max="18" width="11.7265625" style="411" hidden="1" customWidth="1" outlineLevel="1"/>
    <col min="19" max="20" width="11.7265625" style="409" hidden="1" customWidth="1" outlineLevel="1"/>
    <col min="21" max="21" width="11.26953125" style="410" hidden="1" customWidth="1" outlineLevel="1"/>
    <col min="22" max="22" width="2.54296875" style="409" customWidth="1" collapsed="1"/>
    <col min="23" max="23" width="13" style="425" customWidth="1" outlineLevel="1"/>
    <col min="24" max="24" width="8.453125" style="415" customWidth="1" outlineLevel="1"/>
    <col min="25" max="25" width="5" style="415" customWidth="1" outlineLevel="1"/>
    <col min="26" max="27" width="4.54296875" style="415" customWidth="1" outlineLevel="1"/>
    <col min="28" max="28" width="12.81640625" style="410" customWidth="1" outlineLevel="1"/>
    <col min="29" max="29" width="17.54296875" style="418" customWidth="1" outlineLevel="1"/>
    <col min="30" max="30" width="20.81640625" style="418" customWidth="1" outlineLevel="1"/>
    <col min="31" max="31" width="2.81640625" style="415" customWidth="1"/>
    <col min="32" max="32" width="16" style="410" customWidth="1" outlineLevel="1"/>
    <col min="33" max="33" width="17" style="410" customWidth="1" outlineLevel="1"/>
    <col min="34" max="34" width="17.1796875" style="410" customWidth="1" outlineLevel="1"/>
    <col min="35" max="35" width="2.81640625" style="409" customWidth="1"/>
    <col min="36" max="40" width="17.26953125" style="410" hidden="1" customWidth="1" outlineLevel="1"/>
    <col min="41" max="42" width="15.453125" style="410" hidden="1" customWidth="1" outlineLevel="1"/>
    <col min="43" max="43" width="18.1796875" style="410" hidden="1" customWidth="1" outlineLevel="1"/>
    <col min="44" max="44" width="2.453125" style="409" bestFit="1" customWidth="1" collapsed="1"/>
    <col min="45" max="51" width="15.453125" style="410" customWidth="1" outlineLevel="1"/>
    <col min="52" max="52" width="17.54296875" style="410" customWidth="1" outlineLevel="1"/>
    <col min="53" max="53" width="3.26953125" style="410" customWidth="1"/>
    <col min="54" max="54" width="14.1796875" style="410" customWidth="1" outlineLevel="1"/>
    <col min="55" max="60" width="15.453125" style="410" customWidth="1" outlineLevel="1"/>
    <col min="61" max="61" width="15" style="410" customWidth="1" outlineLevel="1"/>
    <col min="62" max="62" width="2.453125" style="410" bestFit="1" customWidth="1"/>
    <col min="63" max="63" width="32" style="411" customWidth="1"/>
    <col min="64" max="77" width="11.453125" style="410"/>
    <col min="78" max="78" width="34.26953125" style="410" customWidth="1"/>
    <col min="79" max="16384" width="11.453125" style="410"/>
  </cols>
  <sheetData>
    <row r="1" spans="1:67" ht="14.5" x14ac:dyDescent="0.35">
      <c r="A1" s="1554" t="s">
        <v>42</v>
      </c>
      <c r="B1" s="1554"/>
      <c r="C1" s="1554"/>
      <c r="D1" s="1554"/>
      <c r="E1" s="1554"/>
      <c r="F1" s="1554"/>
      <c r="G1" s="1554"/>
      <c r="H1" s="1554"/>
      <c r="I1" s="1554"/>
      <c r="J1" s="1554"/>
      <c r="K1" s="1554"/>
      <c r="L1" s="1554"/>
      <c r="M1" s="1554"/>
      <c r="N1" s="1554"/>
      <c r="V1" s="412"/>
      <c r="W1" s="413"/>
      <c r="X1" s="414"/>
      <c r="AB1" s="416" t="s">
        <v>43</v>
      </c>
      <c r="AC1" s="417">
        <f>+AC7</f>
        <v>98208514.170040488</v>
      </c>
      <c r="AD1" s="417"/>
      <c r="AF1" s="417">
        <f>+AF7</f>
        <v>68208514.170040488</v>
      </c>
      <c r="AG1" s="417">
        <f>+AG7</f>
        <v>30000000</v>
      </c>
      <c r="AH1" s="417">
        <f>SUM(AF1:AG1)</f>
        <v>98208514.170040488</v>
      </c>
      <c r="AS1" s="418"/>
      <c r="AT1" s="419"/>
      <c r="AU1" s="419"/>
      <c r="AV1" s="419"/>
      <c r="AW1" s="419"/>
      <c r="AX1" s="419"/>
      <c r="AY1" s="419"/>
      <c r="AZ1" s="419"/>
      <c r="BB1" s="419"/>
      <c r="BC1" s="419"/>
      <c r="BD1" s="419"/>
      <c r="BE1" s="419"/>
      <c r="BF1" s="419"/>
      <c r="BG1" s="419"/>
      <c r="BH1" s="419"/>
      <c r="BI1" s="419"/>
      <c r="BK1" s="420"/>
      <c r="BL1" s="1184"/>
      <c r="BM1" s="1184"/>
      <c r="BN1" s="1184"/>
      <c r="BO1" s="1184"/>
    </row>
    <row r="2" spans="1:67" ht="14.25" customHeight="1" x14ac:dyDescent="0.35">
      <c r="X2" s="414"/>
      <c r="Y2" s="415">
        <v>24.7</v>
      </c>
      <c r="AB2" s="416" t="s">
        <v>44</v>
      </c>
      <c r="AC2" s="417"/>
      <c r="AD2" s="417"/>
      <c r="AF2" s="417"/>
      <c r="AG2" s="417"/>
      <c r="AH2" s="417"/>
      <c r="AS2" s="418"/>
      <c r="AT2" s="419"/>
      <c r="AU2" s="419"/>
      <c r="AV2" s="419"/>
      <c r="AW2" s="419"/>
      <c r="AX2" s="419"/>
      <c r="AY2" s="419"/>
      <c r="AZ2" s="419"/>
      <c r="BB2" s="419"/>
      <c r="BC2" s="419"/>
      <c r="BD2" s="419"/>
      <c r="BE2" s="419"/>
      <c r="BF2" s="419"/>
      <c r="BG2" s="419"/>
      <c r="BH2" s="419"/>
      <c r="BI2" s="419"/>
      <c r="BK2" s="426"/>
      <c r="BL2" s="427"/>
      <c r="BM2" s="1184"/>
      <c r="BN2" s="1184"/>
    </row>
    <row r="3" spans="1:67" ht="14.5" x14ac:dyDescent="0.35">
      <c r="X3" s="415" t="s">
        <v>45</v>
      </c>
      <c r="Y3" s="428">
        <v>1</v>
      </c>
      <c r="AB3" s="429" t="s">
        <v>46</v>
      </c>
      <c r="AC3" s="430">
        <f>+AC1-AC2</f>
        <v>98208514.170040488</v>
      </c>
      <c r="AD3" s="417"/>
      <c r="AF3" s="430">
        <f>+AF1-AF2</f>
        <v>68208514.170040488</v>
      </c>
      <c r="AG3" s="430">
        <f>+AG1-AG2</f>
        <v>30000000</v>
      </c>
      <c r="AH3" s="430">
        <f>SUM(AF3:AG3)</f>
        <v>98208514.170040488</v>
      </c>
      <c r="AJ3" s="431"/>
      <c r="AQ3" s="418"/>
      <c r="AS3" s="418"/>
      <c r="AT3" s="419"/>
      <c r="AU3" s="419"/>
      <c r="AV3" s="419"/>
      <c r="AW3" s="419"/>
      <c r="AX3" s="419"/>
      <c r="AY3" s="419"/>
      <c r="AZ3" s="419"/>
      <c r="BB3" s="419"/>
      <c r="BC3" s="419"/>
      <c r="BD3" s="419"/>
      <c r="BE3" s="419"/>
      <c r="BF3" s="419"/>
      <c r="BG3" s="419"/>
      <c r="BH3" s="419"/>
      <c r="BI3" s="419"/>
      <c r="BK3" s="426"/>
      <c r="BL3" s="426"/>
      <c r="BM3" s="1184"/>
      <c r="BO3" s="1184"/>
    </row>
    <row r="4" spans="1:67" s="437" customFormat="1" ht="18.75" customHeight="1" x14ac:dyDescent="0.35">
      <c r="A4" s="1555" t="s">
        <v>47</v>
      </c>
      <c r="B4" s="1555"/>
      <c r="C4" s="1555"/>
      <c r="D4" s="1555"/>
      <c r="E4" s="432"/>
      <c r="F4" s="1556" t="s">
        <v>48</v>
      </c>
      <c r="G4" s="1557"/>
      <c r="H4" s="1557"/>
      <c r="I4" s="1557"/>
      <c r="J4" s="1557"/>
      <c r="K4" s="1557"/>
      <c r="L4" s="1557"/>
      <c r="M4" s="1557"/>
      <c r="N4" s="1558"/>
      <c r="O4" s="433"/>
      <c r="P4" s="1559" t="s">
        <v>49</v>
      </c>
      <c r="Q4" s="1560"/>
      <c r="R4" s="1560"/>
      <c r="S4" s="1560"/>
      <c r="T4" s="1560"/>
      <c r="U4" s="1561"/>
      <c r="V4" s="433"/>
      <c r="W4" s="1562" t="s">
        <v>50</v>
      </c>
      <c r="X4" s="1562"/>
      <c r="Y4" s="1562"/>
      <c r="Z4" s="1562"/>
      <c r="AA4" s="1562"/>
      <c r="AB4" s="1562"/>
      <c r="AC4" s="1562"/>
      <c r="AD4" s="1562"/>
      <c r="AE4" s="434"/>
      <c r="AF4" s="1563" t="s">
        <v>51</v>
      </c>
      <c r="AG4" s="1563"/>
      <c r="AH4" s="1563"/>
      <c r="AI4" s="435"/>
      <c r="AJ4" s="1568" t="s">
        <v>52</v>
      </c>
      <c r="AK4" s="1568"/>
      <c r="AL4" s="1568"/>
      <c r="AM4" s="1568"/>
      <c r="AN4" s="1568"/>
      <c r="AO4" s="1568"/>
      <c r="AP4" s="1568"/>
      <c r="AQ4" s="1568"/>
      <c r="AR4" s="433"/>
      <c r="AS4" s="1569" t="s">
        <v>53</v>
      </c>
      <c r="AT4" s="1570"/>
      <c r="AU4" s="1570"/>
      <c r="AV4" s="1570"/>
      <c r="AW4" s="1570"/>
      <c r="AX4" s="1570"/>
      <c r="AY4" s="1570"/>
      <c r="AZ4" s="1571"/>
      <c r="BA4" s="436"/>
      <c r="BB4" s="1568" t="s">
        <v>54</v>
      </c>
      <c r="BC4" s="1568"/>
      <c r="BD4" s="1568"/>
      <c r="BE4" s="1568"/>
      <c r="BF4" s="1568"/>
      <c r="BG4" s="1568"/>
      <c r="BH4" s="1568"/>
      <c r="BI4" s="1568"/>
      <c r="BK4" s="426"/>
      <c r="BL4" s="438"/>
      <c r="BM4" s="1184"/>
      <c r="BN4" s="1184"/>
      <c r="BO4" s="1184"/>
    </row>
    <row r="5" spans="1:67" ht="25.5" customHeight="1" x14ac:dyDescent="0.35">
      <c r="A5" s="1549" t="s">
        <v>55</v>
      </c>
      <c r="B5" s="1550" t="s">
        <v>56</v>
      </c>
      <c r="C5" s="1552" t="s">
        <v>57</v>
      </c>
      <c r="D5" s="1552" t="s">
        <v>58</v>
      </c>
      <c r="E5" s="1151"/>
      <c r="F5" s="1553" t="s">
        <v>59</v>
      </c>
      <c r="G5" s="1553" t="s">
        <v>60</v>
      </c>
      <c r="H5" s="1553" t="s">
        <v>61</v>
      </c>
      <c r="I5" s="1553" t="s">
        <v>62</v>
      </c>
      <c r="J5" s="1553" t="s">
        <v>63</v>
      </c>
      <c r="K5" s="1553" t="s">
        <v>64</v>
      </c>
      <c r="L5" s="1553" t="s">
        <v>65</v>
      </c>
      <c r="M5" s="1553" t="s">
        <v>66</v>
      </c>
      <c r="N5" s="1553" t="s">
        <v>67</v>
      </c>
      <c r="O5" s="1151"/>
      <c r="P5" s="1565" t="s">
        <v>68</v>
      </c>
      <c r="Q5" s="1565" t="s">
        <v>69</v>
      </c>
      <c r="R5" s="1565" t="s">
        <v>70</v>
      </c>
      <c r="S5" s="1566" t="s">
        <v>71</v>
      </c>
      <c r="T5" s="1566" t="s">
        <v>72</v>
      </c>
      <c r="U5" s="1565" t="s">
        <v>73</v>
      </c>
      <c r="V5" s="1151"/>
      <c r="W5" s="1564" t="s">
        <v>74</v>
      </c>
      <c r="X5" s="1565" t="s">
        <v>75</v>
      </c>
      <c r="Y5" s="1565" t="s">
        <v>76</v>
      </c>
      <c r="Z5" s="1565" t="s">
        <v>77</v>
      </c>
      <c r="AA5" s="1565" t="s">
        <v>78</v>
      </c>
      <c r="AB5" s="1565" t="s">
        <v>79</v>
      </c>
      <c r="AC5" s="1565" t="s">
        <v>80</v>
      </c>
      <c r="AD5" s="1565" t="s">
        <v>73</v>
      </c>
      <c r="AE5" s="439"/>
      <c r="AF5" s="1565" t="s">
        <v>81</v>
      </c>
      <c r="AG5" s="1565" t="s">
        <v>82</v>
      </c>
      <c r="AH5" s="1565" t="s">
        <v>67</v>
      </c>
      <c r="AI5" s="440"/>
      <c r="AJ5" s="1565" t="s">
        <v>83</v>
      </c>
      <c r="AK5" s="1565" t="s">
        <v>84</v>
      </c>
      <c r="AL5" s="1565" t="s">
        <v>85</v>
      </c>
      <c r="AM5" s="1565" t="s">
        <v>86</v>
      </c>
      <c r="AN5" s="1565" t="s">
        <v>87</v>
      </c>
      <c r="AO5" s="1565" t="s">
        <v>88</v>
      </c>
      <c r="AP5" s="1565" t="s">
        <v>89</v>
      </c>
      <c r="AQ5" s="1565" t="s">
        <v>67</v>
      </c>
      <c r="AR5" s="1151"/>
      <c r="AS5" s="1565" t="s">
        <v>61</v>
      </c>
      <c r="AT5" s="1565" t="s">
        <v>62</v>
      </c>
      <c r="AU5" s="1565" t="s">
        <v>63</v>
      </c>
      <c r="AV5" s="1565" t="s">
        <v>64</v>
      </c>
      <c r="AW5" s="1565" t="s">
        <v>65</v>
      </c>
      <c r="AX5" s="1565" t="s">
        <v>66</v>
      </c>
      <c r="AY5" s="1565" t="s">
        <v>90</v>
      </c>
      <c r="AZ5" s="1565" t="s">
        <v>67</v>
      </c>
      <c r="BA5" s="441"/>
      <c r="BB5" s="1565" t="s">
        <v>61</v>
      </c>
      <c r="BC5" s="1565" t="s">
        <v>62</v>
      </c>
      <c r="BD5" s="1565" t="s">
        <v>63</v>
      </c>
      <c r="BE5" s="1565" t="s">
        <v>64</v>
      </c>
      <c r="BF5" s="1565" t="s">
        <v>65</v>
      </c>
      <c r="BG5" s="1565" t="s">
        <v>66</v>
      </c>
      <c r="BH5" s="1565" t="s">
        <v>90</v>
      </c>
      <c r="BI5" s="1565" t="s">
        <v>67</v>
      </c>
      <c r="BK5" s="426"/>
      <c r="BL5" s="1184"/>
      <c r="BM5" s="1184"/>
      <c r="BN5" s="1184"/>
      <c r="BO5" s="1184"/>
    </row>
    <row r="6" spans="1:67" ht="15.75" customHeight="1" x14ac:dyDescent="0.35">
      <c r="A6" s="1549"/>
      <c r="B6" s="1551"/>
      <c r="C6" s="1552"/>
      <c r="D6" s="1552"/>
      <c r="E6" s="1151"/>
      <c r="F6" s="1553"/>
      <c r="G6" s="1553"/>
      <c r="H6" s="1553"/>
      <c r="I6" s="1553"/>
      <c r="J6" s="1553"/>
      <c r="K6" s="1553"/>
      <c r="L6" s="1553"/>
      <c r="M6" s="1553"/>
      <c r="N6" s="1553"/>
      <c r="O6" s="1151"/>
      <c r="P6" s="1565"/>
      <c r="Q6" s="1565"/>
      <c r="R6" s="1565"/>
      <c r="S6" s="1567"/>
      <c r="T6" s="1567"/>
      <c r="U6" s="1565"/>
      <c r="V6" s="1151"/>
      <c r="W6" s="1564"/>
      <c r="X6" s="1565"/>
      <c r="Y6" s="1565"/>
      <c r="Z6" s="1565"/>
      <c r="AA6" s="1565"/>
      <c r="AB6" s="1565"/>
      <c r="AC6" s="1565"/>
      <c r="AD6" s="1565"/>
      <c r="AE6" s="439"/>
      <c r="AF6" s="1565"/>
      <c r="AG6" s="1565"/>
      <c r="AH6" s="1565"/>
      <c r="AI6" s="440"/>
      <c r="AJ6" s="1565"/>
      <c r="AK6" s="1565"/>
      <c r="AL6" s="1565"/>
      <c r="AM6" s="1565"/>
      <c r="AN6" s="1565"/>
      <c r="AO6" s="1565"/>
      <c r="AP6" s="1565"/>
      <c r="AQ6" s="1565"/>
      <c r="AR6" s="1151"/>
      <c r="AS6" s="1565"/>
      <c r="AT6" s="1565"/>
      <c r="AU6" s="1565"/>
      <c r="AV6" s="1565"/>
      <c r="AW6" s="1565"/>
      <c r="AX6" s="1565"/>
      <c r="AY6" s="1565"/>
      <c r="AZ6" s="1565"/>
      <c r="BA6" s="441"/>
      <c r="BB6" s="1565"/>
      <c r="BC6" s="1565"/>
      <c r="BD6" s="1565"/>
      <c r="BE6" s="1565"/>
      <c r="BF6" s="1565"/>
      <c r="BG6" s="1565"/>
      <c r="BH6" s="1565"/>
      <c r="BI6" s="1565"/>
      <c r="BK6" s="442"/>
    </row>
    <row r="7" spans="1:67" ht="20.25" customHeight="1" x14ac:dyDescent="0.35">
      <c r="A7" s="443"/>
      <c r="B7" s="444"/>
      <c r="C7" s="445" t="s">
        <v>91</v>
      </c>
      <c r="D7" s="446"/>
      <c r="E7" s="447"/>
      <c r="F7" s="446"/>
      <c r="G7" s="446"/>
      <c r="H7" s="448"/>
      <c r="I7" s="448"/>
      <c r="J7" s="448"/>
      <c r="K7" s="448"/>
      <c r="L7" s="448"/>
      <c r="M7" s="448"/>
      <c r="N7" s="448"/>
      <c r="O7" s="449"/>
      <c r="P7" s="450"/>
      <c r="Q7" s="451"/>
      <c r="R7" s="451"/>
      <c r="S7" s="450"/>
      <c r="T7" s="450"/>
      <c r="U7" s="451"/>
      <c r="V7" s="449"/>
      <c r="W7" s="452"/>
      <c r="X7" s="446"/>
      <c r="Y7" s="446"/>
      <c r="Z7" s="446"/>
      <c r="AA7" s="446"/>
      <c r="AB7" s="453"/>
      <c r="AC7" s="453">
        <f>+AC8+AC46+AC85+AC184+AC204+AC225</f>
        <v>98208514.170040488</v>
      </c>
      <c r="AD7" s="454"/>
      <c r="AE7" s="439"/>
      <c r="AF7" s="453">
        <f>+AF8+AF46+AF85+AF184+AF204+AF225</f>
        <v>68208514.170040488</v>
      </c>
      <c r="AG7" s="453">
        <f>+AG46+AG225+AG257+AG85+AG184+AG204</f>
        <v>30000000</v>
      </c>
      <c r="AH7" s="453">
        <f>+AF7+AG7</f>
        <v>98208514.170040488</v>
      </c>
      <c r="AI7" s="455"/>
      <c r="AJ7" s="453"/>
      <c r="AK7" s="453"/>
      <c r="AL7" s="453"/>
      <c r="AM7" s="453"/>
      <c r="AN7" s="453"/>
      <c r="AO7" s="453"/>
      <c r="AP7" s="453"/>
      <c r="AQ7" s="453"/>
      <c r="AR7" s="456"/>
      <c r="AS7" s="453"/>
      <c r="AT7" s="453"/>
      <c r="AU7" s="453"/>
      <c r="AV7" s="453"/>
      <c r="AW7" s="453"/>
      <c r="AX7" s="453"/>
      <c r="AY7" s="453"/>
      <c r="AZ7" s="453"/>
      <c r="BA7" s="457"/>
      <c r="BB7" s="453"/>
      <c r="BC7" s="453"/>
      <c r="BD7" s="453"/>
      <c r="BE7" s="453"/>
      <c r="BF7" s="453"/>
      <c r="BG7" s="453"/>
      <c r="BH7" s="453"/>
      <c r="BI7" s="453"/>
      <c r="BJ7" s="458"/>
      <c r="BK7" s="459"/>
    </row>
    <row r="8" spans="1:67" s="416" customFormat="1" ht="20.25" customHeight="1" x14ac:dyDescent="0.35">
      <c r="A8" s="460" t="s">
        <v>92</v>
      </c>
      <c r="B8" s="461"/>
      <c r="C8" s="462" t="s">
        <v>93</v>
      </c>
      <c r="D8" s="463" t="s">
        <v>94</v>
      </c>
      <c r="E8" s="447"/>
      <c r="F8" s="463"/>
      <c r="G8" s="463"/>
      <c r="H8" s="464"/>
      <c r="I8" s="464"/>
      <c r="J8" s="464"/>
      <c r="K8" s="464"/>
      <c r="L8" s="464"/>
      <c r="M8" s="464"/>
      <c r="N8" s="464"/>
      <c r="O8" s="449"/>
      <c r="P8" s="462"/>
      <c r="Q8" s="465"/>
      <c r="R8" s="465"/>
      <c r="S8" s="462"/>
      <c r="T8" s="462"/>
      <c r="U8" s="465"/>
      <c r="V8" s="449"/>
      <c r="W8" s="466"/>
      <c r="X8" s="463"/>
      <c r="Y8" s="463"/>
      <c r="Z8" s="463"/>
      <c r="AA8" s="463"/>
      <c r="AB8" s="467"/>
      <c r="AC8" s="467">
        <f>+AC9+AC28+AC31+AC38+AC41</f>
        <v>22392000</v>
      </c>
      <c r="AD8" s="467"/>
      <c r="AE8" s="439"/>
      <c r="AF8" s="467">
        <f>+AF9+AF28+AF31+AF38+AF41</f>
        <v>22392000</v>
      </c>
      <c r="AG8" s="467">
        <f>+AG9+AG28+AG31+AG38+AG41</f>
        <v>0</v>
      </c>
      <c r="AH8" s="467">
        <f>+AF8+AG8</f>
        <v>22392000</v>
      </c>
      <c r="AI8" s="455"/>
      <c r="AJ8" s="467"/>
      <c r="AK8" s="467"/>
      <c r="AL8" s="467"/>
      <c r="AM8" s="467"/>
      <c r="AN8" s="467"/>
      <c r="AO8" s="467"/>
      <c r="AP8" s="467"/>
      <c r="AQ8" s="467"/>
      <c r="AR8" s="456"/>
      <c r="AS8" s="467"/>
      <c r="AT8" s="467"/>
      <c r="AU8" s="467"/>
      <c r="AV8" s="467"/>
      <c r="AW8" s="467"/>
      <c r="AX8" s="467"/>
      <c r="AY8" s="467"/>
      <c r="AZ8" s="467"/>
      <c r="BA8" s="457"/>
      <c r="BB8" s="467"/>
      <c r="BC8" s="467"/>
      <c r="BD8" s="467"/>
      <c r="BE8" s="467"/>
      <c r="BF8" s="467"/>
      <c r="BG8" s="467"/>
      <c r="BH8" s="467"/>
      <c r="BI8" s="467"/>
      <c r="BJ8" s="458"/>
      <c r="BK8" s="422"/>
      <c r="BL8" s="421"/>
    </row>
    <row r="9" spans="1:67" s="416" customFormat="1" ht="25.5" customHeight="1" outlineLevel="1" x14ac:dyDescent="0.35">
      <c r="A9" s="468" t="s">
        <v>95</v>
      </c>
      <c r="B9" s="469"/>
      <c r="C9" s="470" t="s">
        <v>96</v>
      </c>
      <c r="D9" s="469"/>
      <c r="E9" s="1151"/>
      <c r="F9" s="471" t="str">
        <f>+W9</f>
        <v># Modelo</v>
      </c>
      <c r="G9" s="472"/>
      <c r="H9" s="473"/>
      <c r="I9" s="473"/>
      <c r="J9" s="473"/>
      <c r="K9" s="473"/>
      <c r="L9" s="473"/>
      <c r="M9" s="473"/>
      <c r="N9" s="473">
        <f>SUM(H9:M9)</f>
        <v>0</v>
      </c>
      <c r="O9" s="474"/>
      <c r="P9" s="470"/>
      <c r="Q9" s="475"/>
      <c r="R9" s="475"/>
      <c r="S9" s="470"/>
      <c r="T9" s="470"/>
      <c r="U9" s="475"/>
      <c r="V9" s="474"/>
      <c r="W9" s="476" t="s">
        <v>97</v>
      </c>
      <c r="X9" s="469"/>
      <c r="Y9" s="469"/>
      <c r="Z9" s="469"/>
      <c r="AA9" s="469"/>
      <c r="AB9" s="477"/>
      <c r="AC9" s="477">
        <f>+AC10+AC14+AC17+AC19+AC21+AC24+AC27</f>
        <v>4027000</v>
      </c>
      <c r="AD9" s="478" t="s">
        <v>98</v>
      </c>
      <c r="AE9" s="439"/>
      <c r="AF9" s="477">
        <f>+AC9</f>
        <v>4027000</v>
      </c>
      <c r="AG9" s="477"/>
      <c r="AH9" s="477">
        <f>+AF9+AG9</f>
        <v>4027000</v>
      </c>
      <c r="AI9" s="455"/>
      <c r="AJ9" s="477"/>
      <c r="AK9" s="477"/>
      <c r="AL9" s="477"/>
      <c r="AM9" s="477"/>
      <c r="AN9" s="477"/>
      <c r="AO9" s="477"/>
      <c r="AP9" s="477"/>
      <c r="AQ9" s="477"/>
      <c r="AR9" s="456"/>
      <c r="AS9" s="477"/>
      <c r="AT9" s="477"/>
      <c r="AU9" s="477"/>
      <c r="AV9" s="477"/>
      <c r="AW9" s="477"/>
      <c r="AX9" s="477"/>
      <c r="AY9" s="477"/>
      <c r="AZ9" s="477"/>
      <c r="BA9" s="457"/>
      <c r="BB9" s="477"/>
      <c r="BC9" s="477"/>
      <c r="BD9" s="477"/>
      <c r="BE9" s="477"/>
      <c r="BF9" s="477"/>
      <c r="BG9" s="477"/>
      <c r="BH9" s="477"/>
      <c r="BI9" s="477"/>
      <c r="BJ9" s="458"/>
      <c r="BK9" s="479"/>
    </row>
    <row r="10" spans="1:67" ht="52" hidden="1" outlineLevel="2" x14ac:dyDescent="0.35">
      <c r="A10" s="480" t="s">
        <v>99</v>
      </c>
      <c r="B10" s="481"/>
      <c r="C10" s="482" t="s">
        <v>100</v>
      </c>
      <c r="D10" s="483"/>
      <c r="E10" s="1151"/>
      <c r="F10" s="484"/>
      <c r="G10" s="485"/>
      <c r="H10" s="486"/>
      <c r="I10" s="486"/>
      <c r="J10" s="486"/>
      <c r="K10" s="486"/>
      <c r="L10" s="486"/>
      <c r="M10" s="486"/>
      <c r="N10" s="486"/>
      <c r="O10" s="1151"/>
      <c r="P10" s="487"/>
      <c r="Q10" s="487"/>
      <c r="R10" s="488"/>
      <c r="S10" s="489"/>
      <c r="T10" s="489"/>
      <c r="U10" s="488"/>
      <c r="V10" s="1151"/>
      <c r="W10" s="490"/>
      <c r="X10" s="491"/>
      <c r="Y10" s="492"/>
      <c r="Z10" s="492"/>
      <c r="AA10" s="492"/>
      <c r="AB10" s="493"/>
      <c r="AC10" s="493">
        <f>+AC11+AC12+AC13</f>
        <v>198000</v>
      </c>
      <c r="AD10" s="490"/>
      <c r="AE10" s="439"/>
      <c r="AF10" s="493">
        <f t="shared" ref="AF10:AF27" si="0">+AC10</f>
        <v>198000</v>
      </c>
      <c r="AG10" s="493"/>
      <c r="AH10" s="493">
        <f>+AF10+AG10</f>
        <v>198000</v>
      </c>
      <c r="AI10" s="455"/>
      <c r="AJ10" s="494"/>
      <c r="AK10" s="494"/>
      <c r="AL10" s="494"/>
      <c r="AM10" s="494"/>
      <c r="AN10" s="494"/>
      <c r="AO10" s="494"/>
      <c r="AP10" s="494"/>
      <c r="AQ10" s="494"/>
      <c r="AR10" s="456"/>
      <c r="AS10" s="494"/>
      <c r="AT10" s="494"/>
      <c r="AU10" s="494"/>
      <c r="AV10" s="494"/>
      <c r="AW10" s="494"/>
      <c r="AX10" s="494"/>
      <c r="AY10" s="494"/>
      <c r="AZ10" s="494"/>
      <c r="BA10" s="457"/>
      <c r="BB10" s="494"/>
      <c r="BC10" s="494"/>
      <c r="BD10" s="494"/>
      <c r="BE10" s="494"/>
      <c r="BF10" s="494"/>
      <c r="BG10" s="494"/>
      <c r="BH10" s="494"/>
      <c r="BI10" s="494"/>
      <c r="BJ10" s="458"/>
      <c r="BK10" s="479"/>
      <c r="BL10" s="416"/>
    </row>
    <row r="11" spans="1:67" hidden="1" outlineLevel="3" x14ac:dyDescent="0.35">
      <c r="A11" s="495" t="s">
        <v>101</v>
      </c>
      <c r="B11" s="496"/>
      <c r="C11" s="497" t="s">
        <v>102</v>
      </c>
      <c r="D11" s="498"/>
      <c r="E11" s="498"/>
      <c r="F11" s="499"/>
      <c r="G11" s="500"/>
      <c r="H11" s="501"/>
      <c r="I11" s="501"/>
      <c r="J11" s="501"/>
      <c r="K11" s="501"/>
      <c r="L11" s="501"/>
      <c r="M11" s="501"/>
      <c r="N11" s="501"/>
      <c r="O11" s="502"/>
      <c r="P11" s="503"/>
      <c r="Q11" s="503"/>
      <c r="R11" s="504"/>
      <c r="S11" s="505"/>
      <c r="T11" s="505"/>
      <c r="U11" s="504"/>
      <c r="V11" s="502"/>
      <c r="W11" s="506" t="s">
        <v>103</v>
      </c>
      <c r="X11" s="507">
        <v>3</v>
      </c>
      <c r="Y11" s="508">
        <v>120</v>
      </c>
      <c r="Z11" s="508">
        <v>1</v>
      </c>
      <c r="AA11" s="508"/>
      <c r="AB11" s="457">
        <v>250</v>
      </c>
      <c r="AC11" s="457">
        <f>+X11*Y11*Z11*AB11</f>
        <v>90000</v>
      </c>
      <c r="AD11" s="457"/>
      <c r="AE11" s="439"/>
      <c r="AF11" s="457">
        <f t="shared" si="0"/>
        <v>90000</v>
      </c>
      <c r="AG11" s="457"/>
      <c r="AH11" s="457">
        <f>+AF11+AG11</f>
        <v>90000</v>
      </c>
      <c r="AI11" s="455"/>
      <c r="AJ11" s="509"/>
      <c r="AK11" s="509"/>
      <c r="AL11" s="509"/>
      <c r="AM11" s="509"/>
      <c r="AN11" s="509"/>
      <c r="AO11" s="509"/>
      <c r="AP11" s="509"/>
      <c r="AQ11" s="509"/>
      <c r="AR11" s="456"/>
      <c r="AS11" s="509"/>
      <c r="AT11" s="509"/>
      <c r="AU11" s="509"/>
      <c r="AV11" s="509"/>
      <c r="AW11" s="509"/>
      <c r="AX11" s="509"/>
      <c r="AY11" s="509"/>
      <c r="AZ11" s="509"/>
      <c r="BA11" s="457"/>
      <c r="BB11" s="509"/>
      <c r="BC11" s="509"/>
      <c r="BD11" s="509"/>
      <c r="BE11" s="509"/>
      <c r="BF11" s="509"/>
      <c r="BG11" s="509"/>
      <c r="BH11" s="509"/>
      <c r="BI11" s="509"/>
      <c r="BJ11" s="458"/>
      <c r="BK11" s="479"/>
      <c r="BL11" s="416"/>
    </row>
    <row r="12" spans="1:67" hidden="1" outlineLevel="3" x14ac:dyDescent="0.35">
      <c r="A12" s="495" t="s">
        <v>104</v>
      </c>
      <c r="B12" s="496"/>
      <c r="C12" s="497" t="s">
        <v>105</v>
      </c>
      <c r="D12" s="498"/>
      <c r="E12" s="498"/>
      <c r="F12" s="499"/>
      <c r="G12" s="500"/>
      <c r="H12" s="501"/>
      <c r="I12" s="501"/>
      <c r="J12" s="501"/>
      <c r="K12" s="501"/>
      <c r="L12" s="501"/>
      <c r="M12" s="501"/>
      <c r="N12" s="501"/>
      <c r="O12" s="502"/>
      <c r="P12" s="503"/>
      <c r="Q12" s="503"/>
      <c r="R12" s="504"/>
      <c r="S12" s="505"/>
      <c r="T12" s="505"/>
      <c r="U12" s="504"/>
      <c r="V12" s="502"/>
      <c r="W12" s="506" t="s">
        <v>103</v>
      </c>
      <c r="X12" s="507">
        <v>1</v>
      </c>
      <c r="Y12" s="508">
        <v>120</v>
      </c>
      <c r="Z12" s="508">
        <v>1</v>
      </c>
      <c r="AA12" s="508"/>
      <c r="AB12" s="457">
        <v>400</v>
      </c>
      <c r="AC12" s="457">
        <f>+X12*Y12*Z12*AB12</f>
        <v>48000</v>
      </c>
      <c r="AD12" s="457"/>
      <c r="AE12" s="439"/>
      <c r="AF12" s="457">
        <f t="shared" si="0"/>
        <v>48000</v>
      </c>
      <c r="AG12" s="457"/>
      <c r="AH12" s="457">
        <f t="shared" ref="AH12:AH27" si="1">+AF12+AG12</f>
        <v>48000</v>
      </c>
      <c r="AI12" s="455"/>
      <c r="AJ12" s="509"/>
      <c r="AK12" s="509"/>
      <c r="AL12" s="509"/>
      <c r="AM12" s="509"/>
      <c r="AN12" s="509"/>
      <c r="AO12" s="509"/>
      <c r="AP12" s="509"/>
      <c r="AQ12" s="509"/>
      <c r="AR12" s="456"/>
      <c r="AS12" s="509"/>
      <c r="AT12" s="509"/>
      <c r="AU12" s="509"/>
      <c r="AV12" s="509"/>
      <c r="AW12" s="509"/>
      <c r="AX12" s="509"/>
      <c r="AY12" s="509"/>
      <c r="AZ12" s="509"/>
      <c r="BA12" s="457"/>
      <c r="BB12" s="509"/>
      <c r="BC12" s="509"/>
      <c r="BD12" s="509"/>
      <c r="BE12" s="509"/>
      <c r="BF12" s="509"/>
      <c r="BG12" s="509"/>
      <c r="BH12" s="509"/>
      <c r="BI12" s="509"/>
      <c r="BJ12" s="458"/>
      <c r="BK12" s="479"/>
      <c r="BL12" s="416"/>
    </row>
    <row r="13" spans="1:67" hidden="1" outlineLevel="3" x14ac:dyDescent="0.35">
      <c r="A13" s="495" t="s">
        <v>106</v>
      </c>
      <c r="B13" s="496"/>
      <c r="C13" s="497" t="s">
        <v>107</v>
      </c>
      <c r="D13" s="498"/>
      <c r="E13" s="498"/>
      <c r="F13" s="499"/>
      <c r="G13" s="500"/>
      <c r="H13" s="501"/>
      <c r="I13" s="501"/>
      <c r="J13" s="501"/>
      <c r="K13" s="501"/>
      <c r="L13" s="501"/>
      <c r="M13" s="501"/>
      <c r="N13" s="501"/>
      <c r="O13" s="502"/>
      <c r="P13" s="503"/>
      <c r="Q13" s="503"/>
      <c r="R13" s="504"/>
      <c r="S13" s="505"/>
      <c r="T13" s="505"/>
      <c r="U13" s="504"/>
      <c r="V13" s="502"/>
      <c r="W13" s="506" t="s">
        <v>103</v>
      </c>
      <c r="X13" s="507">
        <v>1</v>
      </c>
      <c r="Y13" s="508">
        <v>120</v>
      </c>
      <c r="Z13" s="508">
        <v>1</v>
      </c>
      <c r="AA13" s="508"/>
      <c r="AB13" s="457">
        <v>500</v>
      </c>
      <c r="AC13" s="457">
        <f>+X13*Y13*Z13*AB13</f>
        <v>60000</v>
      </c>
      <c r="AD13" s="457"/>
      <c r="AE13" s="439"/>
      <c r="AF13" s="457">
        <f t="shared" si="0"/>
        <v>60000</v>
      </c>
      <c r="AG13" s="457"/>
      <c r="AH13" s="457">
        <f t="shared" si="1"/>
        <v>60000</v>
      </c>
      <c r="AI13" s="455"/>
      <c r="AJ13" s="509"/>
      <c r="AK13" s="509"/>
      <c r="AL13" s="509"/>
      <c r="AM13" s="509"/>
      <c r="AN13" s="509"/>
      <c r="AO13" s="509"/>
      <c r="AP13" s="509"/>
      <c r="AQ13" s="509"/>
      <c r="AR13" s="456"/>
      <c r="AS13" s="509"/>
      <c r="AT13" s="509"/>
      <c r="AU13" s="509"/>
      <c r="AV13" s="509"/>
      <c r="AW13" s="509"/>
      <c r="AX13" s="509"/>
      <c r="AY13" s="509"/>
      <c r="AZ13" s="509"/>
      <c r="BA13" s="457"/>
      <c r="BB13" s="509"/>
      <c r="BC13" s="509"/>
      <c r="BD13" s="509"/>
      <c r="BE13" s="509"/>
      <c r="BF13" s="509"/>
      <c r="BG13" s="509"/>
      <c r="BH13" s="509"/>
      <c r="BI13" s="509"/>
      <c r="BJ13" s="458"/>
      <c r="BK13" s="479"/>
      <c r="BL13" s="416"/>
    </row>
    <row r="14" spans="1:67" ht="39" hidden="1" outlineLevel="2" x14ac:dyDescent="0.35">
      <c r="A14" s="480" t="s">
        <v>108</v>
      </c>
      <c r="B14" s="481"/>
      <c r="C14" s="482" t="s">
        <v>109</v>
      </c>
      <c r="D14" s="483"/>
      <c r="E14" s="1151"/>
      <c r="F14" s="484"/>
      <c r="G14" s="485"/>
      <c r="H14" s="486"/>
      <c r="I14" s="486"/>
      <c r="J14" s="486"/>
      <c r="K14" s="486"/>
      <c r="L14" s="486"/>
      <c r="M14" s="486"/>
      <c r="N14" s="486"/>
      <c r="O14" s="1151"/>
      <c r="P14" s="487"/>
      <c r="Q14" s="487"/>
      <c r="R14" s="488"/>
      <c r="S14" s="489"/>
      <c r="T14" s="489"/>
      <c r="U14" s="488"/>
      <c r="V14" s="1151"/>
      <c r="W14" s="490"/>
      <c r="X14" s="491"/>
      <c r="Y14" s="492"/>
      <c r="Z14" s="492"/>
      <c r="AA14" s="492"/>
      <c r="AB14" s="493"/>
      <c r="AC14" s="493">
        <f>+AC15+AC16</f>
        <v>198000</v>
      </c>
      <c r="AD14" s="490"/>
      <c r="AE14" s="439"/>
      <c r="AF14" s="493">
        <f t="shared" si="0"/>
        <v>198000</v>
      </c>
      <c r="AG14" s="493"/>
      <c r="AH14" s="493">
        <f>+AF14+AG14</f>
        <v>198000</v>
      </c>
      <c r="AI14" s="455"/>
      <c r="AJ14" s="494"/>
      <c r="AK14" s="494"/>
      <c r="AL14" s="494"/>
      <c r="AM14" s="494"/>
      <c r="AN14" s="494"/>
      <c r="AO14" s="494"/>
      <c r="AP14" s="494"/>
      <c r="AQ14" s="494"/>
      <c r="AR14" s="456"/>
      <c r="AS14" s="494"/>
      <c r="AT14" s="494"/>
      <c r="AU14" s="494"/>
      <c r="AV14" s="494"/>
      <c r="AW14" s="494"/>
      <c r="AX14" s="494"/>
      <c r="AY14" s="494"/>
      <c r="AZ14" s="494"/>
      <c r="BA14" s="457"/>
      <c r="BB14" s="494"/>
      <c r="BC14" s="494"/>
      <c r="BD14" s="494"/>
      <c r="BE14" s="494"/>
      <c r="BF14" s="494"/>
      <c r="BG14" s="494"/>
      <c r="BH14" s="494"/>
      <c r="BI14" s="494"/>
      <c r="BJ14" s="458"/>
      <c r="BK14" s="479"/>
      <c r="BL14" s="416"/>
    </row>
    <row r="15" spans="1:67" hidden="1" outlineLevel="3" x14ac:dyDescent="0.35">
      <c r="A15" s="495" t="s">
        <v>110</v>
      </c>
      <c r="B15" s="496"/>
      <c r="C15" s="497" t="s">
        <v>102</v>
      </c>
      <c r="D15" s="498"/>
      <c r="E15" s="498"/>
      <c r="F15" s="499"/>
      <c r="G15" s="500"/>
      <c r="H15" s="501"/>
      <c r="I15" s="501"/>
      <c r="J15" s="501"/>
      <c r="K15" s="501"/>
      <c r="L15" s="501"/>
      <c r="M15" s="501"/>
      <c r="N15" s="501"/>
      <c r="O15" s="502"/>
      <c r="P15" s="503"/>
      <c r="Q15" s="503"/>
      <c r="R15" s="504"/>
      <c r="S15" s="505"/>
      <c r="T15" s="505"/>
      <c r="U15" s="504"/>
      <c r="V15" s="502"/>
      <c r="W15" s="506" t="s">
        <v>103</v>
      </c>
      <c r="X15" s="507">
        <v>5</v>
      </c>
      <c r="Y15" s="508">
        <v>120</v>
      </c>
      <c r="Z15" s="508">
        <v>1</v>
      </c>
      <c r="AA15" s="508"/>
      <c r="AB15" s="457">
        <v>250</v>
      </c>
      <c r="AC15" s="457">
        <f>+X15*Y15*Z15*AB15</f>
        <v>150000</v>
      </c>
      <c r="AD15" s="457"/>
      <c r="AE15" s="439"/>
      <c r="AF15" s="457">
        <f t="shared" si="0"/>
        <v>150000</v>
      </c>
      <c r="AG15" s="457"/>
      <c r="AH15" s="457">
        <f t="shared" si="1"/>
        <v>150000</v>
      </c>
      <c r="AI15" s="455"/>
      <c r="AJ15" s="509"/>
      <c r="AK15" s="509"/>
      <c r="AL15" s="509"/>
      <c r="AM15" s="509"/>
      <c r="AN15" s="509"/>
      <c r="AO15" s="509"/>
      <c r="AP15" s="509"/>
      <c r="AQ15" s="509"/>
      <c r="AR15" s="456"/>
      <c r="AS15" s="509"/>
      <c r="AT15" s="509"/>
      <c r="AU15" s="509"/>
      <c r="AV15" s="509"/>
      <c r="AW15" s="509"/>
      <c r="AX15" s="509"/>
      <c r="AY15" s="509"/>
      <c r="AZ15" s="509"/>
      <c r="BA15" s="457"/>
      <c r="BB15" s="509"/>
      <c r="BC15" s="509"/>
      <c r="BD15" s="509"/>
      <c r="BE15" s="509"/>
      <c r="BF15" s="509"/>
      <c r="BG15" s="509"/>
      <c r="BH15" s="509"/>
      <c r="BI15" s="509"/>
      <c r="BJ15" s="458"/>
      <c r="BK15" s="479"/>
      <c r="BL15" s="416"/>
    </row>
    <row r="16" spans="1:67" ht="19.5" hidden="1" customHeight="1" outlineLevel="3" x14ac:dyDescent="0.35">
      <c r="A16" s="495" t="s">
        <v>111</v>
      </c>
      <c r="B16" s="496"/>
      <c r="C16" s="497" t="s">
        <v>107</v>
      </c>
      <c r="D16" s="498"/>
      <c r="E16" s="498"/>
      <c r="F16" s="499"/>
      <c r="G16" s="500"/>
      <c r="H16" s="501"/>
      <c r="I16" s="501"/>
      <c r="J16" s="501"/>
      <c r="K16" s="501"/>
      <c r="L16" s="501"/>
      <c r="M16" s="501"/>
      <c r="N16" s="501"/>
      <c r="O16" s="502"/>
      <c r="P16" s="503"/>
      <c r="Q16" s="503"/>
      <c r="R16" s="504"/>
      <c r="S16" s="505"/>
      <c r="T16" s="505"/>
      <c r="U16" s="504"/>
      <c r="V16" s="502"/>
      <c r="W16" s="506" t="s">
        <v>103</v>
      </c>
      <c r="X16" s="507">
        <v>1</v>
      </c>
      <c r="Y16" s="508">
        <v>120</v>
      </c>
      <c r="Z16" s="508">
        <v>1</v>
      </c>
      <c r="AA16" s="508"/>
      <c r="AB16" s="457">
        <v>400</v>
      </c>
      <c r="AC16" s="457">
        <f>+X16*Y16*Z16*AB16</f>
        <v>48000</v>
      </c>
      <c r="AD16" s="457"/>
      <c r="AE16" s="439"/>
      <c r="AF16" s="457">
        <f t="shared" si="0"/>
        <v>48000</v>
      </c>
      <c r="AG16" s="457"/>
      <c r="AH16" s="457">
        <f t="shared" si="1"/>
        <v>48000</v>
      </c>
      <c r="AI16" s="455"/>
      <c r="AJ16" s="509"/>
      <c r="AK16" s="509"/>
      <c r="AL16" s="509"/>
      <c r="AM16" s="509"/>
      <c r="AN16" s="509"/>
      <c r="AO16" s="509"/>
      <c r="AP16" s="509"/>
      <c r="AQ16" s="509"/>
      <c r="AR16" s="456"/>
      <c r="AS16" s="509"/>
      <c r="AT16" s="509"/>
      <c r="AU16" s="509"/>
      <c r="AV16" s="509"/>
      <c r="AW16" s="509"/>
      <c r="AX16" s="509"/>
      <c r="AY16" s="509"/>
      <c r="AZ16" s="509"/>
      <c r="BA16" s="457"/>
      <c r="BB16" s="509"/>
      <c r="BC16" s="509"/>
      <c r="BD16" s="509"/>
      <c r="BE16" s="509"/>
      <c r="BF16" s="509"/>
      <c r="BG16" s="509"/>
      <c r="BH16" s="509"/>
      <c r="BI16" s="509"/>
      <c r="BJ16" s="458"/>
      <c r="BK16" s="479"/>
      <c r="BL16" s="416"/>
    </row>
    <row r="17" spans="1:64" ht="29.25" hidden="1" customHeight="1" outlineLevel="2" x14ac:dyDescent="0.35">
      <c r="A17" s="480" t="s">
        <v>112</v>
      </c>
      <c r="B17" s="481"/>
      <c r="C17" s="482" t="s">
        <v>113</v>
      </c>
      <c r="D17" s="483"/>
      <c r="E17" s="1151"/>
      <c r="F17" s="484"/>
      <c r="G17" s="485"/>
      <c r="H17" s="486"/>
      <c r="I17" s="486"/>
      <c r="J17" s="486"/>
      <c r="K17" s="486"/>
      <c r="L17" s="486"/>
      <c r="M17" s="486"/>
      <c r="N17" s="486"/>
      <c r="O17" s="1151"/>
      <c r="P17" s="487"/>
      <c r="Q17" s="487"/>
      <c r="R17" s="488"/>
      <c r="S17" s="489"/>
      <c r="T17" s="489"/>
      <c r="U17" s="488"/>
      <c r="V17" s="1151"/>
      <c r="W17" s="490"/>
      <c r="X17" s="491"/>
      <c r="Y17" s="492"/>
      <c r="Z17" s="492"/>
      <c r="AA17" s="492"/>
      <c r="AB17" s="493"/>
      <c r="AC17" s="493">
        <f>+AC18</f>
        <v>225000</v>
      </c>
      <c r="AD17" s="490"/>
      <c r="AE17" s="439"/>
      <c r="AF17" s="493">
        <f t="shared" si="0"/>
        <v>225000</v>
      </c>
      <c r="AG17" s="493"/>
      <c r="AH17" s="493">
        <f>+AF17+AG17</f>
        <v>225000</v>
      </c>
      <c r="AI17" s="455"/>
      <c r="AJ17" s="494"/>
      <c r="AK17" s="494"/>
      <c r="AL17" s="494"/>
      <c r="AM17" s="494"/>
      <c r="AN17" s="494"/>
      <c r="AO17" s="494"/>
      <c r="AP17" s="494"/>
      <c r="AQ17" s="494"/>
      <c r="AR17" s="456"/>
      <c r="AS17" s="494"/>
      <c r="AT17" s="494"/>
      <c r="AU17" s="494"/>
      <c r="AV17" s="494"/>
      <c r="AW17" s="494"/>
      <c r="AX17" s="494"/>
      <c r="AY17" s="494"/>
      <c r="AZ17" s="494"/>
      <c r="BA17" s="457"/>
      <c r="BB17" s="494"/>
      <c r="BC17" s="494"/>
      <c r="BD17" s="494"/>
      <c r="BE17" s="494"/>
      <c r="BF17" s="494"/>
      <c r="BG17" s="494"/>
      <c r="BH17" s="494"/>
      <c r="BI17" s="494"/>
      <c r="BJ17" s="458"/>
      <c r="BK17" s="479"/>
      <c r="BL17" s="416"/>
    </row>
    <row r="18" spans="1:64" ht="12.75" hidden="1" customHeight="1" outlineLevel="3" x14ac:dyDescent="0.35">
      <c r="A18" s="495" t="s">
        <v>114</v>
      </c>
      <c r="B18" s="496"/>
      <c r="C18" s="497" t="s">
        <v>102</v>
      </c>
      <c r="D18" s="498"/>
      <c r="E18" s="498"/>
      <c r="F18" s="499"/>
      <c r="G18" s="500"/>
      <c r="H18" s="501"/>
      <c r="I18" s="501"/>
      <c r="J18" s="501"/>
      <c r="K18" s="501"/>
      <c r="L18" s="501"/>
      <c r="M18" s="501"/>
      <c r="N18" s="501"/>
      <c r="O18" s="502"/>
      <c r="P18" s="503"/>
      <c r="Q18" s="503"/>
      <c r="R18" s="504"/>
      <c r="S18" s="505"/>
      <c r="T18" s="505"/>
      <c r="U18" s="504"/>
      <c r="V18" s="502"/>
      <c r="W18" s="506" t="s">
        <v>103</v>
      </c>
      <c r="X18" s="510">
        <v>5</v>
      </c>
      <c r="Y18" s="508">
        <v>90</v>
      </c>
      <c r="Z18" s="508">
        <v>1</v>
      </c>
      <c r="AA18" s="508"/>
      <c r="AB18" s="457">
        <v>500</v>
      </c>
      <c r="AC18" s="457">
        <f>+X18*Y18*Z18*AB18</f>
        <v>225000</v>
      </c>
      <c r="AD18" s="457"/>
      <c r="AE18" s="439"/>
      <c r="AF18" s="457">
        <f t="shared" si="0"/>
        <v>225000</v>
      </c>
      <c r="AG18" s="457"/>
      <c r="AH18" s="457">
        <f t="shared" si="1"/>
        <v>225000</v>
      </c>
      <c r="AI18" s="455"/>
      <c r="AJ18" s="509"/>
      <c r="AK18" s="509"/>
      <c r="AL18" s="509"/>
      <c r="AM18" s="509"/>
      <c r="AN18" s="509"/>
      <c r="AO18" s="509"/>
      <c r="AP18" s="509"/>
      <c r="AQ18" s="509"/>
      <c r="AR18" s="456"/>
      <c r="AS18" s="509"/>
      <c r="AT18" s="509"/>
      <c r="AU18" s="509"/>
      <c r="AV18" s="509"/>
      <c r="AW18" s="509"/>
      <c r="AX18" s="509"/>
      <c r="AY18" s="509"/>
      <c r="AZ18" s="509"/>
      <c r="BA18" s="457"/>
      <c r="BB18" s="509"/>
      <c r="BC18" s="509"/>
      <c r="BD18" s="509"/>
      <c r="BE18" s="509"/>
      <c r="BF18" s="509"/>
      <c r="BG18" s="509"/>
      <c r="BH18" s="509"/>
      <c r="BI18" s="509"/>
      <c r="BJ18" s="458"/>
      <c r="BK18" s="479"/>
      <c r="BL18" s="416"/>
    </row>
    <row r="19" spans="1:64" hidden="1" outlineLevel="2" x14ac:dyDescent="0.35">
      <c r="A19" s="480" t="s">
        <v>115</v>
      </c>
      <c r="B19" s="481"/>
      <c r="C19" s="482" t="s">
        <v>116</v>
      </c>
      <c r="D19" s="483"/>
      <c r="E19" s="1151"/>
      <c r="F19" s="484"/>
      <c r="G19" s="485"/>
      <c r="H19" s="486"/>
      <c r="I19" s="486"/>
      <c r="J19" s="486"/>
      <c r="K19" s="486"/>
      <c r="L19" s="486"/>
      <c r="M19" s="486"/>
      <c r="N19" s="486"/>
      <c r="O19" s="1151"/>
      <c r="P19" s="487"/>
      <c r="Q19" s="487"/>
      <c r="R19" s="488"/>
      <c r="S19" s="489"/>
      <c r="T19" s="489"/>
      <c r="U19" s="488"/>
      <c r="V19" s="1151"/>
      <c r="W19" s="490"/>
      <c r="X19" s="491"/>
      <c r="Y19" s="492"/>
      <c r="Z19" s="492"/>
      <c r="AA19" s="492"/>
      <c r="AB19" s="493"/>
      <c r="AC19" s="493">
        <f>+AC20</f>
        <v>48000</v>
      </c>
      <c r="AD19" s="490"/>
      <c r="AE19" s="439"/>
      <c r="AF19" s="493">
        <f t="shared" si="0"/>
        <v>48000</v>
      </c>
      <c r="AG19" s="493"/>
      <c r="AH19" s="493">
        <f>+AF19+AG19</f>
        <v>48000</v>
      </c>
      <c r="AI19" s="455"/>
      <c r="AJ19" s="494"/>
      <c r="AK19" s="494"/>
      <c r="AL19" s="494"/>
      <c r="AM19" s="494"/>
      <c r="AN19" s="494"/>
      <c r="AO19" s="494"/>
      <c r="AP19" s="494"/>
      <c r="AQ19" s="494"/>
      <c r="AR19" s="456"/>
      <c r="AS19" s="494"/>
      <c r="AT19" s="494"/>
      <c r="AU19" s="494"/>
      <c r="AV19" s="494"/>
      <c r="AW19" s="494"/>
      <c r="AX19" s="494"/>
      <c r="AY19" s="494"/>
      <c r="AZ19" s="494"/>
      <c r="BA19" s="457"/>
      <c r="BB19" s="494"/>
      <c r="BC19" s="494"/>
      <c r="BD19" s="494"/>
      <c r="BE19" s="494"/>
      <c r="BF19" s="494"/>
      <c r="BG19" s="494"/>
      <c r="BH19" s="494"/>
      <c r="BI19" s="494"/>
      <c r="BJ19" s="458"/>
      <c r="BK19" s="479"/>
      <c r="BL19" s="416"/>
    </row>
    <row r="20" spans="1:64" ht="12.75" hidden="1" customHeight="1" outlineLevel="3" x14ac:dyDescent="0.35">
      <c r="A20" s="495" t="s">
        <v>117</v>
      </c>
      <c r="B20" s="496"/>
      <c r="C20" s="497" t="s">
        <v>102</v>
      </c>
      <c r="D20" s="498"/>
      <c r="E20" s="498"/>
      <c r="F20" s="499"/>
      <c r="G20" s="500"/>
      <c r="H20" s="501"/>
      <c r="I20" s="501"/>
      <c r="J20" s="501"/>
      <c r="K20" s="501"/>
      <c r="L20" s="501"/>
      <c r="M20" s="501"/>
      <c r="N20" s="501"/>
      <c r="O20" s="502"/>
      <c r="P20" s="503"/>
      <c r="Q20" s="503"/>
      <c r="R20" s="504"/>
      <c r="S20" s="505"/>
      <c r="T20" s="505"/>
      <c r="U20" s="504"/>
      <c r="V20" s="502"/>
      <c r="W20" s="506" t="s">
        <v>103</v>
      </c>
      <c r="X20" s="507">
        <v>2</v>
      </c>
      <c r="Y20" s="508">
        <v>60</v>
      </c>
      <c r="Z20" s="508">
        <v>1</v>
      </c>
      <c r="AA20" s="508"/>
      <c r="AB20" s="457">
        <v>400</v>
      </c>
      <c r="AC20" s="457">
        <f>+X20*Y20*Z20*AB20</f>
        <v>48000</v>
      </c>
      <c r="AD20" s="457"/>
      <c r="AE20" s="439"/>
      <c r="AF20" s="457">
        <f t="shared" si="0"/>
        <v>48000</v>
      </c>
      <c r="AG20" s="457"/>
      <c r="AH20" s="457">
        <f t="shared" si="1"/>
        <v>48000</v>
      </c>
      <c r="AI20" s="455"/>
      <c r="AJ20" s="509"/>
      <c r="AK20" s="509"/>
      <c r="AL20" s="509"/>
      <c r="AM20" s="509"/>
      <c r="AN20" s="509"/>
      <c r="AO20" s="509"/>
      <c r="AP20" s="509"/>
      <c r="AQ20" s="509"/>
      <c r="AR20" s="456"/>
      <c r="AS20" s="509"/>
      <c r="AT20" s="509"/>
      <c r="AU20" s="509"/>
      <c r="AV20" s="509"/>
      <c r="AW20" s="509"/>
      <c r="AX20" s="509"/>
      <c r="AY20" s="509"/>
      <c r="AZ20" s="509"/>
      <c r="BA20" s="457"/>
      <c r="BB20" s="509"/>
      <c r="BC20" s="509"/>
      <c r="BD20" s="509"/>
      <c r="BE20" s="509"/>
      <c r="BF20" s="509"/>
      <c r="BG20" s="509"/>
      <c r="BH20" s="509"/>
      <c r="BI20" s="509"/>
      <c r="BJ20" s="458"/>
      <c r="BK20" s="479"/>
      <c r="BL20" s="416"/>
    </row>
    <row r="21" spans="1:64" ht="26" hidden="1" outlineLevel="2" x14ac:dyDescent="0.35">
      <c r="A21" s="480" t="s">
        <v>118</v>
      </c>
      <c r="B21" s="481"/>
      <c r="C21" s="482" t="s">
        <v>119</v>
      </c>
      <c r="D21" s="483"/>
      <c r="E21" s="1151"/>
      <c r="F21" s="484"/>
      <c r="G21" s="485"/>
      <c r="H21" s="486"/>
      <c r="I21" s="486"/>
      <c r="J21" s="486"/>
      <c r="K21" s="486"/>
      <c r="L21" s="486"/>
      <c r="M21" s="486"/>
      <c r="N21" s="486"/>
      <c r="O21" s="1151"/>
      <c r="P21" s="487"/>
      <c r="Q21" s="487"/>
      <c r="R21" s="488"/>
      <c r="S21" s="489"/>
      <c r="T21" s="489"/>
      <c r="U21" s="488"/>
      <c r="V21" s="1151"/>
      <c r="W21" s="490"/>
      <c r="X21" s="491"/>
      <c r="Y21" s="492"/>
      <c r="Z21" s="492"/>
      <c r="AA21" s="492"/>
      <c r="AB21" s="493"/>
      <c r="AC21" s="493">
        <f>+AC22+AC23</f>
        <v>2500000</v>
      </c>
      <c r="AD21" s="490"/>
      <c r="AE21" s="439"/>
      <c r="AF21" s="493">
        <f t="shared" si="0"/>
        <v>2500000</v>
      </c>
      <c r="AG21" s="493"/>
      <c r="AH21" s="493">
        <f>+AF21+AG21</f>
        <v>2500000</v>
      </c>
      <c r="AI21" s="455"/>
      <c r="AJ21" s="494"/>
      <c r="AK21" s="494"/>
      <c r="AL21" s="494"/>
      <c r="AM21" s="494"/>
      <c r="AN21" s="494"/>
      <c r="AO21" s="494"/>
      <c r="AP21" s="494"/>
      <c r="AQ21" s="494"/>
      <c r="AR21" s="456"/>
      <c r="AS21" s="494"/>
      <c r="AT21" s="494"/>
      <c r="AU21" s="494"/>
      <c r="AV21" s="494"/>
      <c r="AW21" s="494"/>
      <c r="AX21" s="494"/>
      <c r="AY21" s="494"/>
      <c r="AZ21" s="494"/>
      <c r="BA21" s="457"/>
      <c r="BB21" s="494"/>
      <c r="BC21" s="494"/>
      <c r="BD21" s="494"/>
      <c r="BE21" s="494"/>
      <c r="BF21" s="494"/>
      <c r="BG21" s="494"/>
      <c r="BH21" s="494"/>
      <c r="BI21" s="494"/>
      <c r="BJ21" s="458"/>
      <c r="BK21" s="479"/>
      <c r="BL21" s="416"/>
    </row>
    <row r="22" spans="1:64" hidden="1" outlineLevel="3" x14ac:dyDescent="0.35">
      <c r="A22" s="511" t="s">
        <v>120</v>
      </c>
      <c r="B22" s="512"/>
      <c r="C22" s="513" t="s">
        <v>121</v>
      </c>
      <c r="D22" s="514"/>
      <c r="E22" s="514"/>
      <c r="F22" s="515"/>
      <c r="G22" s="516"/>
      <c r="H22" s="517"/>
      <c r="I22" s="517"/>
      <c r="J22" s="517"/>
      <c r="K22" s="517"/>
      <c r="L22" s="517"/>
      <c r="M22" s="517"/>
      <c r="N22" s="517"/>
      <c r="O22" s="518"/>
      <c r="P22" s="519"/>
      <c r="Q22" s="519"/>
      <c r="R22" s="520"/>
      <c r="S22" s="521"/>
      <c r="T22" s="521"/>
      <c r="U22" s="520"/>
      <c r="V22" s="518"/>
      <c r="W22" s="522" t="s">
        <v>122</v>
      </c>
      <c r="X22" s="510">
        <v>1</v>
      </c>
      <c r="Y22" s="523">
        <v>1</v>
      </c>
      <c r="Z22" s="523">
        <v>1</v>
      </c>
      <c r="AA22" s="523"/>
      <c r="AB22" s="524">
        <v>500000</v>
      </c>
      <c r="AC22" s="524">
        <f>+X22*Y22*Z22*AB22</f>
        <v>500000</v>
      </c>
      <c r="AD22" s="457"/>
      <c r="AE22" s="439"/>
      <c r="AF22" s="457">
        <f t="shared" si="0"/>
        <v>500000</v>
      </c>
      <c r="AG22" s="457"/>
      <c r="AH22" s="457">
        <f t="shared" si="1"/>
        <v>500000</v>
      </c>
      <c r="AI22" s="455"/>
      <c r="AJ22" s="509"/>
      <c r="AK22" s="509"/>
      <c r="AL22" s="509"/>
      <c r="AM22" s="509"/>
      <c r="AN22" s="509"/>
      <c r="AO22" s="509"/>
      <c r="AP22" s="509"/>
      <c r="AQ22" s="509"/>
      <c r="AR22" s="456"/>
      <c r="AS22" s="509"/>
      <c r="AT22" s="509"/>
      <c r="AU22" s="509"/>
      <c r="AV22" s="509"/>
      <c r="AW22" s="509"/>
      <c r="AX22" s="509"/>
      <c r="AY22" s="509"/>
      <c r="AZ22" s="509"/>
      <c r="BA22" s="457"/>
      <c r="BB22" s="509"/>
      <c r="BC22" s="509"/>
      <c r="BD22" s="509"/>
      <c r="BE22" s="509"/>
      <c r="BF22" s="509"/>
      <c r="BG22" s="509"/>
      <c r="BH22" s="509"/>
      <c r="BI22" s="509"/>
      <c r="BJ22" s="458"/>
      <c r="BK22" s="479"/>
      <c r="BL22" s="416"/>
    </row>
    <row r="23" spans="1:64" hidden="1" outlineLevel="3" x14ac:dyDescent="0.35">
      <c r="A23" s="511" t="s">
        <v>123</v>
      </c>
      <c r="B23" s="496"/>
      <c r="C23" s="497" t="s">
        <v>124</v>
      </c>
      <c r="D23" s="498"/>
      <c r="E23" s="498"/>
      <c r="F23" s="499"/>
      <c r="G23" s="500"/>
      <c r="H23" s="501"/>
      <c r="I23" s="501"/>
      <c r="J23" s="501"/>
      <c r="K23" s="501"/>
      <c r="L23" s="501"/>
      <c r="M23" s="501"/>
      <c r="N23" s="501"/>
      <c r="O23" s="502"/>
      <c r="P23" s="503"/>
      <c r="Q23" s="503"/>
      <c r="R23" s="504"/>
      <c r="S23" s="505"/>
      <c r="T23" s="505"/>
      <c r="U23" s="504"/>
      <c r="V23" s="502"/>
      <c r="W23" s="506" t="s">
        <v>122</v>
      </c>
      <c r="X23" s="507">
        <v>1</v>
      </c>
      <c r="Y23" s="508">
        <v>1</v>
      </c>
      <c r="Z23" s="508">
        <v>1</v>
      </c>
      <c r="AA23" s="508"/>
      <c r="AB23" s="457">
        <v>2000000</v>
      </c>
      <c r="AC23" s="457">
        <f>+X23*Y23*Z23*AB23</f>
        <v>2000000</v>
      </c>
      <c r="AD23" s="457"/>
      <c r="AE23" s="439"/>
      <c r="AF23" s="457">
        <f t="shared" si="0"/>
        <v>2000000</v>
      </c>
      <c r="AG23" s="457"/>
      <c r="AH23" s="457">
        <f t="shared" si="1"/>
        <v>2000000</v>
      </c>
      <c r="AI23" s="455"/>
      <c r="AJ23" s="509"/>
      <c r="AK23" s="509"/>
      <c r="AL23" s="509"/>
      <c r="AM23" s="509"/>
      <c r="AN23" s="509"/>
      <c r="AO23" s="509"/>
      <c r="AP23" s="509"/>
      <c r="AQ23" s="509"/>
      <c r="AR23" s="456"/>
      <c r="AS23" s="509"/>
      <c r="AT23" s="509"/>
      <c r="AU23" s="509"/>
      <c r="AV23" s="509"/>
      <c r="AW23" s="509"/>
      <c r="AX23" s="509"/>
      <c r="AY23" s="509"/>
      <c r="AZ23" s="509"/>
      <c r="BA23" s="457"/>
      <c r="BB23" s="509"/>
      <c r="BC23" s="509"/>
      <c r="BD23" s="509"/>
      <c r="BE23" s="509"/>
      <c r="BF23" s="509"/>
      <c r="BG23" s="509"/>
      <c r="BH23" s="509"/>
      <c r="BI23" s="509"/>
      <c r="BJ23" s="458"/>
      <c r="BK23" s="479"/>
      <c r="BL23" s="416"/>
    </row>
    <row r="24" spans="1:64" ht="33" hidden="1" customHeight="1" outlineLevel="2" x14ac:dyDescent="0.35">
      <c r="A24" s="480" t="s">
        <v>125</v>
      </c>
      <c r="B24" s="481"/>
      <c r="C24" s="482" t="s">
        <v>126</v>
      </c>
      <c r="D24" s="483"/>
      <c r="E24" s="1151"/>
      <c r="F24" s="484"/>
      <c r="G24" s="485"/>
      <c r="H24" s="486"/>
      <c r="I24" s="486"/>
      <c r="J24" s="486"/>
      <c r="K24" s="486"/>
      <c r="L24" s="486"/>
      <c r="M24" s="486"/>
      <c r="N24" s="486"/>
      <c r="O24" s="1151"/>
      <c r="P24" s="487"/>
      <c r="Q24" s="487"/>
      <c r="R24" s="488"/>
      <c r="S24" s="489"/>
      <c r="T24" s="489"/>
      <c r="U24" s="488"/>
      <c r="V24" s="1151"/>
      <c r="W24" s="490"/>
      <c r="X24" s="491"/>
      <c r="Y24" s="492"/>
      <c r="Z24" s="492"/>
      <c r="AA24" s="492"/>
      <c r="AB24" s="493"/>
      <c r="AC24" s="493">
        <f>+AC25+AC26</f>
        <v>783000</v>
      </c>
      <c r="AD24" s="490"/>
      <c r="AE24" s="439"/>
      <c r="AF24" s="493">
        <f t="shared" si="0"/>
        <v>783000</v>
      </c>
      <c r="AG24" s="493"/>
      <c r="AH24" s="493">
        <f>+AF24+AG24</f>
        <v>783000</v>
      </c>
      <c r="AI24" s="455"/>
      <c r="AJ24" s="494"/>
      <c r="AK24" s="494"/>
      <c r="AL24" s="494"/>
      <c r="AM24" s="494"/>
      <c r="AN24" s="494"/>
      <c r="AO24" s="494"/>
      <c r="AP24" s="494"/>
      <c r="AQ24" s="494"/>
      <c r="AR24" s="456"/>
      <c r="AS24" s="494"/>
      <c r="AT24" s="494"/>
      <c r="AU24" s="494"/>
      <c r="AV24" s="494"/>
      <c r="AW24" s="494"/>
      <c r="AX24" s="494"/>
      <c r="AY24" s="494"/>
      <c r="AZ24" s="494"/>
      <c r="BA24" s="457"/>
      <c r="BB24" s="494"/>
      <c r="BC24" s="494"/>
      <c r="BD24" s="494"/>
      <c r="BE24" s="494"/>
      <c r="BF24" s="494"/>
      <c r="BG24" s="494"/>
      <c r="BH24" s="494"/>
      <c r="BI24" s="494"/>
      <c r="BJ24" s="458"/>
      <c r="BK24" s="479"/>
      <c r="BL24" s="416"/>
    </row>
    <row r="25" spans="1:64" ht="12.75" hidden="1" customHeight="1" outlineLevel="3" x14ac:dyDescent="0.35">
      <c r="A25" s="495" t="s">
        <v>127</v>
      </c>
      <c r="B25" s="496"/>
      <c r="C25" s="497" t="s">
        <v>102</v>
      </c>
      <c r="D25" s="498"/>
      <c r="E25" s="498"/>
      <c r="F25" s="499"/>
      <c r="G25" s="500"/>
      <c r="H25" s="501"/>
      <c r="I25" s="501"/>
      <c r="J25" s="501"/>
      <c r="K25" s="501"/>
      <c r="L25" s="501"/>
      <c r="M25" s="501"/>
      <c r="N25" s="501"/>
      <c r="O25" s="502"/>
      <c r="P25" s="503"/>
      <c r="Q25" s="503"/>
      <c r="R25" s="504"/>
      <c r="S25" s="505"/>
      <c r="T25" s="505"/>
      <c r="U25" s="504"/>
      <c r="V25" s="502"/>
      <c r="W25" s="506" t="s">
        <v>103</v>
      </c>
      <c r="X25" s="507">
        <v>2</v>
      </c>
      <c r="Y25" s="508">
        <f>22*12*3</f>
        <v>792</v>
      </c>
      <c r="Z25" s="508">
        <v>1</v>
      </c>
      <c r="AA25" s="508"/>
      <c r="AB25" s="457">
        <v>400</v>
      </c>
      <c r="AC25" s="457">
        <f>+X25*Y25*Z25*AB25</f>
        <v>633600</v>
      </c>
      <c r="AD25" s="457"/>
      <c r="AE25" s="439"/>
      <c r="AF25" s="457">
        <f t="shared" si="0"/>
        <v>633600</v>
      </c>
      <c r="AG25" s="457"/>
      <c r="AH25" s="457">
        <f t="shared" si="1"/>
        <v>633600</v>
      </c>
      <c r="AI25" s="455"/>
      <c r="AJ25" s="509"/>
      <c r="AK25" s="509"/>
      <c r="AL25" s="509"/>
      <c r="AM25" s="509"/>
      <c r="AN25" s="509"/>
      <c r="AO25" s="509"/>
      <c r="AP25" s="509"/>
      <c r="AQ25" s="509"/>
      <c r="AR25" s="456"/>
      <c r="AS25" s="509"/>
      <c r="AT25" s="509"/>
      <c r="AU25" s="509"/>
      <c r="AV25" s="509"/>
      <c r="AW25" s="509"/>
      <c r="AX25" s="509"/>
      <c r="AY25" s="509"/>
      <c r="AZ25" s="509"/>
      <c r="BA25" s="457"/>
      <c r="BB25" s="509"/>
      <c r="BC25" s="509"/>
      <c r="BD25" s="509"/>
      <c r="BE25" s="509"/>
      <c r="BF25" s="509"/>
      <c r="BG25" s="509"/>
      <c r="BH25" s="509"/>
      <c r="BI25" s="509"/>
      <c r="BJ25" s="458"/>
      <c r="BK25" s="479"/>
      <c r="BL25" s="416"/>
    </row>
    <row r="26" spans="1:64" hidden="1" outlineLevel="3" x14ac:dyDescent="0.35">
      <c r="A26" s="495" t="s">
        <v>128</v>
      </c>
      <c r="B26" s="496"/>
      <c r="C26" s="497" t="s">
        <v>129</v>
      </c>
      <c r="D26" s="498"/>
      <c r="E26" s="498"/>
      <c r="F26" s="499"/>
      <c r="G26" s="500"/>
      <c r="H26" s="501"/>
      <c r="I26" s="501"/>
      <c r="J26" s="501"/>
      <c r="K26" s="501"/>
      <c r="L26" s="501"/>
      <c r="M26" s="501"/>
      <c r="N26" s="501"/>
      <c r="O26" s="502"/>
      <c r="P26" s="503"/>
      <c r="Q26" s="503"/>
      <c r="R26" s="504"/>
      <c r="S26" s="505"/>
      <c r="T26" s="505"/>
      <c r="U26" s="504"/>
      <c r="V26" s="502"/>
      <c r="W26" s="506"/>
      <c r="X26" s="507">
        <v>1</v>
      </c>
      <c r="Y26" s="507">
        <v>1</v>
      </c>
      <c r="Z26" s="507">
        <v>1</v>
      </c>
      <c r="AA26" s="507"/>
      <c r="AB26" s="457">
        <v>149400</v>
      </c>
      <c r="AC26" s="457">
        <f>+X26*Y26*Z26*AB26</f>
        <v>149400</v>
      </c>
      <c r="AD26" s="457"/>
      <c r="AE26" s="439"/>
      <c r="AF26" s="457">
        <f t="shared" si="0"/>
        <v>149400</v>
      </c>
      <c r="AG26" s="457"/>
      <c r="AH26" s="457">
        <f t="shared" si="1"/>
        <v>149400</v>
      </c>
      <c r="AI26" s="455"/>
      <c r="AJ26" s="509"/>
      <c r="AK26" s="509"/>
      <c r="AL26" s="509"/>
      <c r="AM26" s="509"/>
      <c r="AN26" s="509"/>
      <c r="AO26" s="509"/>
      <c r="AP26" s="509"/>
      <c r="AQ26" s="509"/>
      <c r="AR26" s="456"/>
      <c r="AS26" s="509"/>
      <c r="AT26" s="509"/>
      <c r="AU26" s="509"/>
      <c r="AV26" s="509"/>
      <c r="AW26" s="509"/>
      <c r="AX26" s="509"/>
      <c r="AY26" s="509"/>
      <c r="AZ26" s="509"/>
      <c r="BA26" s="457"/>
      <c r="BB26" s="509"/>
      <c r="BC26" s="509"/>
      <c r="BD26" s="509"/>
      <c r="BE26" s="509"/>
      <c r="BF26" s="509"/>
      <c r="BG26" s="509"/>
      <c r="BH26" s="509"/>
      <c r="BI26" s="509"/>
      <c r="BJ26" s="458"/>
      <c r="BK26" s="479"/>
      <c r="BL26" s="416"/>
    </row>
    <row r="27" spans="1:64" hidden="1" outlineLevel="2" x14ac:dyDescent="0.35">
      <c r="A27" s="495" t="s">
        <v>130</v>
      </c>
      <c r="B27" s="496"/>
      <c r="C27" s="525" t="s">
        <v>131</v>
      </c>
      <c r="D27" s="498"/>
      <c r="E27" s="498"/>
      <c r="F27" s="499"/>
      <c r="G27" s="500"/>
      <c r="H27" s="501"/>
      <c r="I27" s="501"/>
      <c r="J27" s="501"/>
      <c r="K27" s="501"/>
      <c r="L27" s="501"/>
      <c r="M27" s="501"/>
      <c r="N27" s="501"/>
      <c r="O27" s="502"/>
      <c r="P27" s="503"/>
      <c r="Q27" s="503"/>
      <c r="R27" s="504"/>
      <c r="S27" s="505"/>
      <c r="T27" s="505"/>
      <c r="U27" s="504"/>
      <c r="V27" s="502"/>
      <c r="W27" s="506" t="s">
        <v>122</v>
      </c>
      <c r="X27" s="507">
        <v>1</v>
      </c>
      <c r="Y27" s="507"/>
      <c r="Z27" s="507"/>
      <c r="AA27" s="507"/>
      <c r="AB27" s="457">
        <v>75000</v>
      </c>
      <c r="AC27" s="457">
        <f>+AB27*X27</f>
        <v>75000</v>
      </c>
      <c r="AD27" s="457"/>
      <c r="AE27" s="439"/>
      <c r="AF27" s="457">
        <f t="shared" si="0"/>
        <v>75000</v>
      </c>
      <c r="AG27" s="457"/>
      <c r="AH27" s="457">
        <f t="shared" si="1"/>
        <v>75000</v>
      </c>
      <c r="AI27" s="455"/>
      <c r="AJ27" s="509"/>
      <c r="AK27" s="509"/>
      <c r="AL27" s="509"/>
      <c r="AM27" s="509"/>
      <c r="AN27" s="509"/>
      <c r="AO27" s="509"/>
      <c r="AP27" s="509"/>
      <c r="AQ27" s="509"/>
      <c r="AR27" s="456"/>
      <c r="AS27" s="509"/>
      <c r="AT27" s="509"/>
      <c r="AU27" s="509"/>
      <c r="AV27" s="509"/>
      <c r="AW27" s="509"/>
      <c r="AX27" s="509"/>
      <c r="AY27" s="509"/>
      <c r="AZ27" s="509"/>
      <c r="BA27" s="457"/>
      <c r="BB27" s="509"/>
      <c r="BC27" s="509"/>
      <c r="BD27" s="509"/>
      <c r="BE27" s="509"/>
      <c r="BF27" s="509"/>
      <c r="BG27" s="509"/>
      <c r="BH27" s="509"/>
      <c r="BI27" s="509"/>
      <c r="BJ27" s="458"/>
      <c r="BK27" s="479"/>
      <c r="BL27" s="416"/>
    </row>
    <row r="28" spans="1:64" s="416" customFormat="1" ht="26" outlineLevel="1" collapsed="1" x14ac:dyDescent="0.35">
      <c r="A28" s="468" t="s">
        <v>132</v>
      </c>
      <c r="B28" s="469"/>
      <c r="C28" s="470" t="s">
        <v>133</v>
      </c>
      <c r="D28" s="469"/>
      <c r="E28" s="1151"/>
      <c r="F28" s="471" t="str">
        <f>+W28</f>
        <v># Base de datos</v>
      </c>
      <c r="G28" s="472"/>
      <c r="H28" s="473"/>
      <c r="I28" s="473"/>
      <c r="J28" s="473"/>
      <c r="K28" s="473"/>
      <c r="L28" s="473"/>
      <c r="M28" s="473"/>
      <c r="N28" s="473">
        <f>SUM(H28:M28)</f>
        <v>0</v>
      </c>
      <c r="O28" s="474"/>
      <c r="P28" s="470"/>
      <c r="Q28" s="475"/>
      <c r="R28" s="475"/>
      <c r="S28" s="470"/>
      <c r="T28" s="470"/>
      <c r="U28" s="475"/>
      <c r="V28" s="474"/>
      <c r="W28" s="476" t="s">
        <v>134</v>
      </c>
      <c r="X28" s="469"/>
      <c r="Y28" s="469"/>
      <c r="Z28" s="469"/>
      <c r="AA28" s="469"/>
      <c r="AB28" s="477"/>
      <c r="AC28" s="477">
        <f>+AC29</f>
        <v>1000000</v>
      </c>
      <c r="AD28" s="526"/>
      <c r="AE28" s="439"/>
      <c r="AF28" s="477">
        <f>+AF29</f>
        <v>1000000</v>
      </c>
      <c r="AG28" s="477">
        <f>+AG29</f>
        <v>0</v>
      </c>
      <c r="AH28" s="477">
        <f>+AG28+AF28</f>
        <v>1000000</v>
      </c>
      <c r="AI28" s="455"/>
      <c r="AJ28" s="477"/>
      <c r="AK28" s="477"/>
      <c r="AL28" s="477"/>
      <c r="AM28" s="477"/>
      <c r="AN28" s="477"/>
      <c r="AO28" s="477"/>
      <c r="AP28" s="477"/>
      <c r="AQ28" s="477"/>
      <c r="AR28" s="456"/>
      <c r="AS28" s="477"/>
      <c r="AT28" s="477"/>
      <c r="AU28" s="477"/>
      <c r="AV28" s="477"/>
      <c r="AW28" s="477"/>
      <c r="AX28" s="477"/>
      <c r="AY28" s="477"/>
      <c r="AZ28" s="477"/>
      <c r="BA28" s="457"/>
      <c r="BB28" s="477"/>
      <c r="BC28" s="477"/>
      <c r="BD28" s="477"/>
      <c r="BE28" s="477"/>
      <c r="BF28" s="477"/>
      <c r="BG28" s="477"/>
      <c r="BH28" s="477"/>
      <c r="BI28" s="477"/>
      <c r="BJ28" s="458"/>
      <c r="BK28" s="479"/>
    </row>
    <row r="29" spans="1:64" hidden="1" outlineLevel="2" x14ac:dyDescent="0.35">
      <c r="A29" s="495" t="s">
        <v>135</v>
      </c>
      <c r="B29" s="496"/>
      <c r="C29" s="525" t="s">
        <v>136</v>
      </c>
      <c r="D29" s="498"/>
      <c r="E29" s="498"/>
      <c r="F29" s="499"/>
      <c r="G29" s="500"/>
      <c r="H29" s="501"/>
      <c r="I29" s="501"/>
      <c r="J29" s="501"/>
      <c r="K29" s="501"/>
      <c r="L29" s="501"/>
      <c r="M29" s="501"/>
      <c r="N29" s="501"/>
      <c r="O29" s="502"/>
      <c r="P29" s="503"/>
      <c r="Q29" s="503"/>
      <c r="R29" s="504"/>
      <c r="S29" s="505"/>
      <c r="T29" s="505"/>
      <c r="U29" s="504"/>
      <c r="V29" s="502"/>
      <c r="W29" s="1572" t="s">
        <v>122</v>
      </c>
      <c r="X29" s="1574">
        <v>1</v>
      </c>
      <c r="Y29" s="1576"/>
      <c r="Z29" s="508"/>
      <c r="AA29" s="508"/>
      <c r="AB29" s="1578">
        <v>1000000</v>
      </c>
      <c r="AC29" s="1578">
        <f>+AB29*X29</f>
        <v>1000000</v>
      </c>
      <c r="AD29" s="457"/>
      <c r="AE29" s="439"/>
      <c r="AF29" s="457">
        <f>+AC29</f>
        <v>1000000</v>
      </c>
      <c r="AG29" s="457"/>
      <c r="AH29" s="457"/>
      <c r="AI29" s="455"/>
      <c r="AJ29" s="509"/>
      <c r="AK29" s="509"/>
      <c r="AL29" s="509"/>
      <c r="AM29" s="509"/>
      <c r="AN29" s="509"/>
      <c r="AO29" s="509"/>
      <c r="AP29" s="509"/>
      <c r="AQ29" s="509"/>
      <c r="AR29" s="456"/>
      <c r="AS29" s="509"/>
      <c r="AT29" s="509"/>
      <c r="AU29" s="509"/>
      <c r="AV29" s="509"/>
      <c r="AW29" s="509"/>
      <c r="AX29" s="509"/>
      <c r="AY29" s="509"/>
      <c r="AZ29" s="509"/>
      <c r="BA29" s="457"/>
      <c r="BB29" s="509"/>
      <c r="BC29" s="509"/>
      <c r="BD29" s="509"/>
      <c r="BE29" s="509"/>
      <c r="BF29" s="509"/>
      <c r="BG29" s="509"/>
      <c r="BH29" s="509"/>
      <c r="BI29" s="509"/>
      <c r="BJ29" s="458"/>
      <c r="BK29" s="479"/>
      <c r="BL29" s="416"/>
    </row>
    <row r="30" spans="1:64" hidden="1" outlineLevel="2" x14ac:dyDescent="0.35">
      <c r="A30" s="495" t="s">
        <v>137</v>
      </c>
      <c r="B30" s="496"/>
      <c r="C30" s="525" t="s">
        <v>138</v>
      </c>
      <c r="D30" s="498"/>
      <c r="E30" s="498"/>
      <c r="F30" s="499"/>
      <c r="G30" s="500"/>
      <c r="H30" s="501"/>
      <c r="I30" s="501"/>
      <c r="J30" s="501"/>
      <c r="K30" s="501"/>
      <c r="L30" s="501"/>
      <c r="M30" s="501"/>
      <c r="N30" s="501"/>
      <c r="O30" s="502"/>
      <c r="P30" s="503"/>
      <c r="Q30" s="503"/>
      <c r="R30" s="504"/>
      <c r="S30" s="505"/>
      <c r="T30" s="505"/>
      <c r="U30" s="504"/>
      <c r="V30" s="502"/>
      <c r="W30" s="1573"/>
      <c r="X30" s="1575"/>
      <c r="Y30" s="1577"/>
      <c r="Z30" s="508"/>
      <c r="AA30" s="508"/>
      <c r="AB30" s="1579"/>
      <c r="AC30" s="1579"/>
      <c r="AD30" s="457"/>
      <c r="AE30" s="439"/>
      <c r="AF30" s="457"/>
      <c r="AG30" s="457"/>
      <c r="AH30" s="457"/>
      <c r="AI30" s="455"/>
      <c r="AJ30" s="509"/>
      <c r="AK30" s="509"/>
      <c r="AL30" s="509"/>
      <c r="AM30" s="509"/>
      <c r="AN30" s="509"/>
      <c r="AO30" s="509"/>
      <c r="AP30" s="509"/>
      <c r="AQ30" s="509"/>
      <c r="AR30" s="456"/>
      <c r="AS30" s="509"/>
      <c r="AT30" s="509"/>
      <c r="AU30" s="509"/>
      <c r="AV30" s="509"/>
      <c r="AW30" s="509"/>
      <c r="AX30" s="509"/>
      <c r="AY30" s="509"/>
      <c r="AZ30" s="509"/>
      <c r="BA30" s="457"/>
      <c r="BB30" s="509"/>
      <c r="BC30" s="509"/>
      <c r="BD30" s="509"/>
      <c r="BE30" s="509"/>
      <c r="BF30" s="509"/>
      <c r="BG30" s="509"/>
      <c r="BH30" s="509"/>
      <c r="BI30" s="509"/>
      <c r="BJ30" s="458"/>
      <c r="BK30" s="479"/>
      <c r="BL30" s="416"/>
    </row>
    <row r="31" spans="1:64" s="416" customFormat="1" ht="19.5" customHeight="1" outlineLevel="1" collapsed="1" x14ac:dyDescent="0.35">
      <c r="A31" s="468" t="s">
        <v>139</v>
      </c>
      <c r="B31" s="469"/>
      <c r="C31" s="470" t="s">
        <v>140</v>
      </c>
      <c r="D31" s="469"/>
      <c r="E31" s="1151"/>
      <c r="F31" s="471" t="str">
        <f>+W31</f>
        <v># Modelo</v>
      </c>
      <c r="G31" s="472"/>
      <c r="H31" s="473"/>
      <c r="I31" s="473"/>
      <c r="J31" s="473"/>
      <c r="K31" s="473"/>
      <c r="L31" s="473"/>
      <c r="M31" s="473"/>
      <c r="N31" s="473">
        <f>SUM(H31:M31)</f>
        <v>0</v>
      </c>
      <c r="O31" s="474"/>
      <c r="P31" s="470"/>
      <c r="Q31" s="475"/>
      <c r="R31" s="475"/>
      <c r="S31" s="470"/>
      <c r="T31" s="470"/>
      <c r="U31" s="475"/>
      <c r="V31" s="474"/>
      <c r="W31" s="476" t="s">
        <v>97</v>
      </c>
      <c r="X31" s="469"/>
      <c r="Y31" s="469"/>
      <c r="Z31" s="469"/>
      <c r="AA31" s="469"/>
      <c r="AB31" s="477"/>
      <c r="AC31" s="477">
        <f>SUM(AC32:AC37)</f>
        <v>13300000</v>
      </c>
      <c r="AD31" s="478" t="s">
        <v>141</v>
      </c>
      <c r="AE31" s="439"/>
      <c r="AF31" s="477">
        <f>SUM(AF32:AF37)</f>
        <v>13300000</v>
      </c>
      <c r="AG31" s="477">
        <f>SUM(AG32:AG37)</f>
        <v>0</v>
      </c>
      <c r="AH31" s="477">
        <f>+AF31+AG31</f>
        <v>13300000</v>
      </c>
      <c r="AI31" s="455"/>
      <c r="AJ31" s="477"/>
      <c r="AK31" s="477"/>
      <c r="AL31" s="477"/>
      <c r="AM31" s="477"/>
      <c r="AN31" s="477"/>
      <c r="AO31" s="477"/>
      <c r="AP31" s="477"/>
      <c r="AQ31" s="477"/>
      <c r="AR31" s="456"/>
      <c r="AS31" s="477"/>
      <c r="AT31" s="477"/>
      <c r="AU31" s="477"/>
      <c r="AV31" s="477"/>
      <c r="AW31" s="477"/>
      <c r="AX31" s="477"/>
      <c r="AY31" s="477"/>
      <c r="AZ31" s="477"/>
      <c r="BA31" s="457"/>
      <c r="BB31" s="477"/>
      <c r="BC31" s="477"/>
      <c r="BD31" s="477"/>
      <c r="BE31" s="477"/>
      <c r="BF31" s="477"/>
      <c r="BG31" s="477"/>
      <c r="BH31" s="477"/>
      <c r="BI31" s="477"/>
      <c r="BJ31" s="458"/>
      <c r="BK31" s="479"/>
    </row>
    <row r="32" spans="1:64" ht="26" hidden="1" outlineLevel="2" x14ac:dyDescent="0.35">
      <c r="A32" s="495" t="s">
        <v>142</v>
      </c>
      <c r="B32" s="496"/>
      <c r="C32" s="525" t="s">
        <v>143</v>
      </c>
      <c r="D32" s="498"/>
      <c r="E32" s="498"/>
      <c r="F32" s="499"/>
      <c r="G32" s="500"/>
      <c r="H32" s="501"/>
      <c r="I32" s="501"/>
      <c r="J32" s="501"/>
      <c r="K32" s="501"/>
      <c r="L32" s="501"/>
      <c r="M32" s="501"/>
      <c r="N32" s="501"/>
      <c r="O32" s="502"/>
      <c r="P32" s="503"/>
      <c r="Q32" s="503"/>
      <c r="R32" s="504"/>
      <c r="S32" s="505"/>
      <c r="T32" s="505"/>
      <c r="U32" s="504"/>
      <c r="V32" s="502"/>
      <c r="W32" s="1582" t="s">
        <v>122</v>
      </c>
      <c r="X32" s="1584">
        <v>1</v>
      </c>
      <c r="Y32" s="1584"/>
      <c r="Z32" s="1584"/>
      <c r="AA32" s="1584"/>
      <c r="AB32" s="1588">
        <v>120000</v>
      </c>
      <c r="AC32" s="1580">
        <f>+AB32*X32</f>
        <v>120000</v>
      </c>
      <c r="AD32" s="457"/>
      <c r="AE32" s="439"/>
      <c r="AF32" s="457">
        <f>+AC32</f>
        <v>120000</v>
      </c>
      <c r="AG32" s="457"/>
      <c r="AH32" s="457"/>
      <c r="AI32" s="455"/>
      <c r="AJ32" s="509"/>
      <c r="AK32" s="509"/>
      <c r="AL32" s="509"/>
      <c r="AM32" s="509"/>
      <c r="AN32" s="509"/>
      <c r="AO32" s="509"/>
      <c r="AP32" s="509"/>
      <c r="AQ32" s="509"/>
      <c r="AR32" s="456"/>
      <c r="AS32" s="509"/>
      <c r="AT32" s="509"/>
      <c r="AU32" s="509"/>
      <c r="AV32" s="509"/>
      <c r="AW32" s="509"/>
      <c r="AX32" s="509"/>
      <c r="AY32" s="509"/>
      <c r="AZ32" s="509"/>
      <c r="BA32" s="457"/>
      <c r="BB32" s="509"/>
      <c r="BC32" s="509"/>
      <c r="BD32" s="509"/>
      <c r="BE32" s="509"/>
      <c r="BF32" s="509"/>
      <c r="BG32" s="509"/>
      <c r="BH32" s="509"/>
      <c r="BI32" s="509"/>
      <c r="BJ32" s="458"/>
      <c r="BK32" s="479"/>
      <c r="BL32" s="416"/>
    </row>
    <row r="33" spans="1:64" hidden="1" outlineLevel="2" x14ac:dyDescent="0.35">
      <c r="A33" s="495" t="s">
        <v>144</v>
      </c>
      <c r="B33" s="496"/>
      <c r="C33" s="525" t="s">
        <v>145</v>
      </c>
      <c r="D33" s="498"/>
      <c r="E33" s="498"/>
      <c r="F33" s="499"/>
      <c r="G33" s="500"/>
      <c r="H33" s="501"/>
      <c r="I33" s="501"/>
      <c r="J33" s="501"/>
      <c r="K33" s="501"/>
      <c r="L33" s="501"/>
      <c r="M33" s="501"/>
      <c r="N33" s="501"/>
      <c r="O33" s="502"/>
      <c r="P33" s="503"/>
      <c r="Q33" s="503"/>
      <c r="R33" s="504"/>
      <c r="S33" s="505"/>
      <c r="T33" s="505"/>
      <c r="U33" s="504"/>
      <c r="V33" s="502"/>
      <c r="W33" s="1583"/>
      <c r="X33" s="1585"/>
      <c r="Y33" s="1585"/>
      <c r="Z33" s="1585"/>
      <c r="AA33" s="1585"/>
      <c r="AB33" s="1589"/>
      <c r="AC33" s="1581"/>
      <c r="AD33" s="457"/>
      <c r="AE33" s="439"/>
      <c r="AF33" s="457"/>
      <c r="AG33" s="457"/>
      <c r="AH33" s="457"/>
      <c r="AI33" s="455"/>
      <c r="AJ33" s="509"/>
      <c r="AK33" s="509"/>
      <c r="AL33" s="509"/>
      <c r="AM33" s="509"/>
      <c r="AN33" s="509"/>
      <c r="AO33" s="509"/>
      <c r="AP33" s="509"/>
      <c r="AQ33" s="509"/>
      <c r="AR33" s="456"/>
      <c r="AS33" s="509"/>
      <c r="AT33" s="509"/>
      <c r="AU33" s="509"/>
      <c r="AV33" s="509"/>
      <c r="AW33" s="509"/>
      <c r="AX33" s="509"/>
      <c r="AY33" s="509"/>
      <c r="AZ33" s="509"/>
      <c r="BA33" s="457"/>
      <c r="BB33" s="509"/>
      <c r="BC33" s="509"/>
      <c r="BD33" s="509"/>
      <c r="BE33" s="509"/>
      <c r="BF33" s="509"/>
      <c r="BG33" s="509"/>
      <c r="BH33" s="509"/>
      <c r="BI33" s="509"/>
      <c r="BJ33" s="458"/>
      <c r="BK33" s="479"/>
      <c r="BL33" s="416"/>
    </row>
    <row r="34" spans="1:64" hidden="1" outlineLevel="2" x14ac:dyDescent="0.35">
      <c r="A34" s="495" t="s">
        <v>146</v>
      </c>
      <c r="B34" s="496"/>
      <c r="C34" s="525" t="s">
        <v>147</v>
      </c>
      <c r="D34" s="498"/>
      <c r="E34" s="498"/>
      <c r="F34" s="499"/>
      <c r="G34" s="500"/>
      <c r="H34" s="501"/>
      <c r="I34" s="501"/>
      <c r="J34" s="501"/>
      <c r="K34" s="501"/>
      <c r="L34" s="501"/>
      <c r="M34" s="501"/>
      <c r="N34" s="501"/>
      <c r="O34" s="502"/>
      <c r="P34" s="503"/>
      <c r="Q34" s="503"/>
      <c r="R34" s="504"/>
      <c r="S34" s="505"/>
      <c r="T34" s="505"/>
      <c r="U34" s="504"/>
      <c r="V34" s="502"/>
      <c r="W34" s="527" t="s">
        <v>148</v>
      </c>
      <c r="X34" s="507">
        <v>1</v>
      </c>
      <c r="Y34" s="508"/>
      <c r="Z34" s="508"/>
      <c r="AA34" s="508"/>
      <c r="AB34" s="528">
        <v>50000</v>
      </c>
      <c r="AC34" s="529">
        <f>+AB34*X34</f>
        <v>50000</v>
      </c>
      <c r="AD34" s="457"/>
      <c r="AE34" s="439"/>
      <c r="AF34" s="457">
        <f>+AC34</f>
        <v>50000</v>
      </c>
      <c r="AG34" s="457"/>
      <c r="AH34" s="457"/>
      <c r="AI34" s="455"/>
      <c r="AJ34" s="509"/>
      <c r="AK34" s="509"/>
      <c r="AL34" s="509"/>
      <c r="AM34" s="509"/>
      <c r="AN34" s="509"/>
      <c r="AO34" s="509"/>
      <c r="AP34" s="509"/>
      <c r="AQ34" s="509"/>
      <c r="AR34" s="456"/>
      <c r="AS34" s="509"/>
      <c r="AT34" s="509"/>
      <c r="AU34" s="509"/>
      <c r="AV34" s="509"/>
      <c r="AW34" s="509"/>
      <c r="AX34" s="509"/>
      <c r="AY34" s="509"/>
      <c r="AZ34" s="509"/>
      <c r="BA34" s="457"/>
      <c r="BB34" s="509"/>
      <c r="BC34" s="509"/>
      <c r="BD34" s="509"/>
      <c r="BE34" s="509"/>
      <c r="BF34" s="509"/>
      <c r="BG34" s="509"/>
      <c r="BH34" s="509"/>
      <c r="BI34" s="509"/>
      <c r="BJ34" s="458"/>
      <c r="BK34" s="479"/>
      <c r="BL34" s="416"/>
    </row>
    <row r="35" spans="1:64" hidden="1" outlineLevel="2" x14ac:dyDescent="0.35">
      <c r="A35" s="495" t="s">
        <v>149</v>
      </c>
      <c r="B35" s="496"/>
      <c r="C35" s="525" t="s">
        <v>150</v>
      </c>
      <c r="D35" s="498"/>
      <c r="E35" s="498"/>
      <c r="F35" s="499"/>
      <c r="G35" s="500"/>
      <c r="H35" s="501"/>
      <c r="I35" s="501"/>
      <c r="J35" s="501"/>
      <c r="K35" s="501"/>
      <c r="L35" s="501"/>
      <c r="M35" s="501"/>
      <c r="N35" s="501"/>
      <c r="O35" s="502"/>
      <c r="P35" s="503"/>
      <c r="Q35" s="503"/>
      <c r="R35" s="504"/>
      <c r="S35" s="505"/>
      <c r="T35" s="505"/>
      <c r="U35" s="504"/>
      <c r="V35" s="502"/>
      <c r="W35" s="527" t="s">
        <v>151</v>
      </c>
      <c r="X35" s="530">
        <v>298</v>
      </c>
      <c r="Y35" s="508"/>
      <c r="Z35" s="508"/>
      <c r="AA35" s="508"/>
      <c r="AB35" s="528">
        <v>20000</v>
      </c>
      <c r="AC35" s="529">
        <f>+AB35*X35</f>
        <v>5960000</v>
      </c>
      <c r="AD35" s="457"/>
      <c r="AE35" s="439"/>
      <c r="AF35" s="457">
        <f t="shared" ref="AF35:AF37" si="2">+AC35</f>
        <v>5960000</v>
      </c>
      <c r="AG35" s="457"/>
      <c r="AH35" s="457"/>
      <c r="AI35" s="455"/>
      <c r="AJ35" s="509"/>
      <c r="AK35" s="509"/>
      <c r="AL35" s="509"/>
      <c r="AM35" s="509"/>
      <c r="AN35" s="509"/>
      <c r="AO35" s="509"/>
      <c r="AP35" s="509"/>
      <c r="AQ35" s="509"/>
      <c r="AR35" s="456"/>
      <c r="AS35" s="509"/>
      <c r="AT35" s="509"/>
      <c r="AU35" s="509"/>
      <c r="AV35" s="509"/>
      <c r="AW35" s="509"/>
      <c r="AX35" s="509"/>
      <c r="AY35" s="509"/>
      <c r="AZ35" s="509"/>
      <c r="BA35" s="457"/>
      <c r="BB35" s="509"/>
      <c r="BC35" s="509"/>
      <c r="BD35" s="509"/>
      <c r="BE35" s="509"/>
      <c r="BF35" s="509"/>
      <c r="BG35" s="509"/>
      <c r="BH35" s="509"/>
      <c r="BI35" s="509"/>
      <c r="BJ35" s="458"/>
      <c r="BK35" s="479"/>
      <c r="BL35" s="416"/>
    </row>
    <row r="36" spans="1:64" ht="26" hidden="1" outlineLevel="2" x14ac:dyDescent="0.35">
      <c r="A36" s="495" t="s">
        <v>152</v>
      </c>
      <c r="B36" s="496"/>
      <c r="C36" s="525" t="s">
        <v>153</v>
      </c>
      <c r="D36" s="498"/>
      <c r="E36" s="498"/>
      <c r="F36" s="499"/>
      <c r="G36" s="500"/>
      <c r="H36" s="501"/>
      <c r="I36" s="501"/>
      <c r="J36" s="501"/>
      <c r="K36" s="501"/>
      <c r="L36" s="501"/>
      <c r="M36" s="501"/>
      <c r="N36" s="501"/>
      <c r="O36" s="502"/>
      <c r="P36" s="503"/>
      <c r="Q36" s="503"/>
      <c r="R36" s="504"/>
      <c r="S36" s="505"/>
      <c r="T36" s="505"/>
      <c r="U36" s="504"/>
      <c r="V36" s="502"/>
      <c r="W36" s="527" t="s">
        <v>122</v>
      </c>
      <c r="X36" s="507">
        <v>1</v>
      </c>
      <c r="Y36" s="508"/>
      <c r="Z36" s="508"/>
      <c r="AA36" s="508"/>
      <c r="AB36" s="528">
        <v>170000</v>
      </c>
      <c r="AC36" s="529">
        <f>+AB36*X36</f>
        <v>170000</v>
      </c>
      <c r="AD36" s="457"/>
      <c r="AE36" s="439"/>
      <c r="AF36" s="457">
        <f t="shared" si="2"/>
        <v>170000</v>
      </c>
      <c r="AG36" s="457"/>
      <c r="AH36" s="457"/>
      <c r="AI36" s="455"/>
      <c r="AJ36" s="509"/>
      <c r="AK36" s="509"/>
      <c r="AL36" s="509"/>
      <c r="AM36" s="509"/>
      <c r="AN36" s="509"/>
      <c r="AO36" s="509"/>
      <c r="AP36" s="509"/>
      <c r="AQ36" s="509"/>
      <c r="AR36" s="456"/>
      <c r="AS36" s="509"/>
      <c r="AT36" s="509"/>
      <c r="AU36" s="509"/>
      <c r="AV36" s="509"/>
      <c r="AW36" s="509"/>
      <c r="AX36" s="509"/>
      <c r="AY36" s="509"/>
      <c r="AZ36" s="509"/>
      <c r="BA36" s="457"/>
      <c r="BB36" s="509"/>
      <c r="BC36" s="509"/>
      <c r="BD36" s="509"/>
      <c r="BE36" s="509"/>
      <c r="BF36" s="509"/>
      <c r="BG36" s="509"/>
      <c r="BH36" s="509"/>
      <c r="BI36" s="509"/>
      <c r="BJ36" s="458"/>
      <c r="BK36" s="479"/>
      <c r="BL36" s="416"/>
    </row>
    <row r="37" spans="1:64" ht="26" hidden="1" outlineLevel="2" x14ac:dyDescent="0.35">
      <c r="A37" s="495" t="s">
        <v>154</v>
      </c>
      <c r="B37" s="496"/>
      <c r="C37" s="525" t="s">
        <v>155</v>
      </c>
      <c r="D37" s="498" t="s">
        <v>156</v>
      </c>
      <c r="E37" s="498"/>
      <c r="F37" s="499"/>
      <c r="G37" s="500"/>
      <c r="H37" s="501"/>
      <c r="I37" s="501"/>
      <c r="J37" s="501"/>
      <c r="K37" s="501"/>
      <c r="L37" s="501"/>
      <c r="M37" s="501"/>
      <c r="N37" s="501"/>
      <c r="O37" s="502"/>
      <c r="P37" s="503"/>
      <c r="Q37" s="503"/>
      <c r="R37" s="504"/>
      <c r="S37" s="505"/>
      <c r="T37" s="505"/>
      <c r="U37" s="504"/>
      <c r="V37" s="502"/>
      <c r="W37" s="527" t="s">
        <v>122</v>
      </c>
      <c r="X37" s="507">
        <v>1</v>
      </c>
      <c r="Y37" s="508"/>
      <c r="Z37" s="508"/>
      <c r="AA37" s="508"/>
      <c r="AB37" s="457">
        <v>7000000</v>
      </c>
      <c r="AC37" s="457">
        <f>+AB37*X37</f>
        <v>7000000</v>
      </c>
      <c r="AD37" s="457"/>
      <c r="AE37" s="439"/>
      <c r="AF37" s="457">
        <f t="shared" si="2"/>
        <v>7000000</v>
      </c>
      <c r="AG37" s="457"/>
      <c r="AH37" s="457"/>
      <c r="AI37" s="455"/>
      <c r="AJ37" s="509"/>
      <c r="AK37" s="509"/>
      <c r="AL37" s="509"/>
      <c r="AM37" s="509"/>
      <c r="AN37" s="509"/>
      <c r="AO37" s="509"/>
      <c r="AP37" s="509"/>
      <c r="AQ37" s="509"/>
      <c r="AR37" s="456"/>
      <c r="AS37" s="509"/>
      <c r="AT37" s="509"/>
      <c r="AU37" s="509"/>
      <c r="AV37" s="509"/>
      <c r="AW37" s="509"/>
      <c r="AX37" s="509"/>
      <c r="AY37" s="509"/>
      <c r="AZ37" s="509"/>
      <c r="BA37" s="457"/>
      <c r="BB37" s="509"/>
      <c r="BC37" s="509"/>
      <c r="BD37" s="509"/>
      <c r="BE37" s="509"/>
      <c r="BF37" s="509"/>
      <c r="BG37" s="509"/>
      <c r="BH37" s="509"/>
      <c r="BI37" s="509"/>
      <c r="BJ37" s="458"/>
      <c r="BK37" s="479"/>
      <c r="BL37" s="416"/>
    </row>
    <row r="38" spans="1:64" s="416" customFormat="1" ht="26" outlineLevel="1" collapsed="1" x14ac:dyDescent="0.35">
      <c r="A38" s="468" t="s">
        <v>157</v>
      </c>
      <c r="B38" s="469"/>
      <c r="C38" s="470" t="s">
        <v>158</v>
      </c>
      <c r="D38" s="469"/>
      <c r="E38" s="1151"/>
      <c r="F38" s="471" t="str">
        <f>+W38</f>
        <v># Tarjetas</v>
      </c>
      <c r="G38" s="472"/>
      <c r="H38" s="473"/>
      <c r="I38" s="473"/>
      <c r="J38" s="473"/>
      <c r="K38" s="473"/>
      <c r="L38" s="473"/>
      <c r="M38" s="473"/>
      <c r="N38" s="473">
        <f>SUM(H38:M38)</f>
        <v>0</v>
      </c>
      <c r="O38" s="474"/>
      <c r="P38" s="470"/>
      <c r="Q38" s="475"/>
      <c r="R38" s="475"/>
      <c r="S38" s="470"/>
      <c r="T38" s="470"/>
      <c r="U38" s="475"/>
      <c r="V38" s="474"/>
      <c r="W38" s="476" t="s">
        <v>159</v>
      </c>
      <c r="X38" s="469"/>
      <c r="Y38" s="469"/>
      <c r="Z38" s="469"/>
      <c r="AA38" s="469"/>
      <c r="AB38" s="477"/>
      <c r="AC38" s="477">
        <f>+AC39+AC40</f>
        <v>3075000</v>
      </c>
      <c r="AD38" s="526"/>
      <c r="AE38" s="439"/>
      <c r="AF38" s="477">
        <f>+AF39+AF40</f>
        <v>3075000</v>
      </c>
      <c r="AG38" s="477">
        <f>+AG39+AG40</f>
        <v>0</v>
      </c>
      <c r="AH38" s="477">
        <f>+AF38+AG38</f>
        <v>3075000</v>
      </c>
      <c r="AI38" s="455"/>
      <c r="AJ38" s="477"/>
      <c r="AK38" s="477"/>
      <c r="AL38" s="477"/>
      <c r="AM38" s="477"/>
      <c r="AN38" s="477"/>
      <c r="AO38" s="477"/>
      <c r="AP38" s="477"/>
      <c r="AQ38" s="477"/>
      <c r="AR38" s="456"/>
      <c r="AS38" s="477"/>
      <c r="AT38" s="477"/>
      <c r="AU38" s="477"/>
      <c r="AV38" s="477"/>
      <c r="AW38" s="477"/>
      <c r="AX38" s="477"/>
      <c r="AY38" s="477"/>
      <c r="AZ38" s="477"/>
      <c r="BA38" s="457"/>
      <c r="BB38" s="477"/>
      <c r="BC38" s="477"/>
      <c r="BD38" s="477"/>
      <c r="BE38" s="477"/>
      <c r="BF38" s="477"/>
      <c r="BG38" s="477"/>
      <c r="BH38" s="477"/>
      <c r="BI38" s="477"/>
      <c r="BJ38" s="458"/>
      <c r="BK38" s="479"/>
    </row>
    <row r="39" spans="1:64" ht="15" hidden="1" customHeight="1" outlineLevel="2" x14ac:dyDescent="0.35">
      <c r="A39" s="495" t="s">
        <v>160</v>
      </c>
      <c r="B39" s="496"/>
      <c r="C39" s="525" t="s">
        <v>161</v>
      </c>
      <c r="D39" s="498"/>
      <c r="E39" s="498"/>
      <c r="F39" s="531"/>
      <c r="G39" s="532"/>
      <c r="H39" s="517"/>
      <c r="I39" s="517"/>
      <c r="J39" s="517"/>
      <c r="K39" s="517"/>
      <c r="L39" s="517"/>
      <c r="M39" s="517"/>
      <c r="N39" s="517"/>
      <c r="O39" s="502"/>
      <c r="P39" s="519"/>
      <c r="Q39" s="519"/>
      <c r="R39" s="520"/>
      <c r="S39" s="521"/>
      <c r="T39" s="521"/>
      <c r="U39" s="520"/>
      <c r="V39" s="502"/>
      <c r="W39" s="506" t="s">
        <v>162</v>
      </c>
      <c r="X39" s="533">
        <v>3000000</v>
      </c>
      <c r="Y39" s="508"/>
      <c r="Z39" s="534"/>
      <c r="AA39" s="534"/>
      <c r="AB39" s="528">
        <v>1</v>
      </c>
      <c r="AC39" s="528">
        <f>+AB39*X39</f>
        <v>3000000</v>
      </c>
      <c r="AD39" s="457"/>
      <c r="AE39" s="439"/>
      <c r="AF39" s="457">
        <f>+AC39</f>
        <v>3000000</v>
      </c>
      <c r="AG39" s="457"/>
      <c r="AH39" s="457">
        <f>+AF39+AG39</f>
        <v>3000000</v>
      </c>
      <c r="AI39" s="455"/>
      <c r="AJ39" s="509"/>
      <c r="AK39" s="509"/>
      <c r="AL39" s="509"/>
      <c r="AM39" s="509"/>
      <c r="AN39" s="509"/>
      <c r="AO39" s="509"/>
      <c r="AP39" s="509"/>
      <c r="AQ39" s="509"/>
      <c r="AR39" s="456"/>
      <c r="AS39" s="509"/>
      <c r="AT39" s="509"/>
      <c r="AU39" s="509"/>
      <c r="AV39" s="509"/>
      <c r="AW39" s="509"/>
      <c r="AX39" s="509"/>
      <c r="AY39" s="509"/>
      <c r="AZ39" s="509"/>
      <c r="BA39" s="457"/>
      <c r="BB39" s="509"/>
      <c r="BC39" s="509"/>
      <c r="BD39" s="509"/>
      <c r="BE39" s="509"/>
      <c r="BF39" s="509"/>
      <c r="BG39" s="509"/>
      <c r="BH39" s="509"/>
      <c r="BI39" s="509"/>
      <c r="BJ39" s="458"/>
      <c r="BK39" s="479"/>
      <c r="BL39" s="416"/>
    </row>
    <row r="40" spans="1:64" ht="15" hidden="1" customHeight="1" outlineLevel="2" x14ac:dyDescent="0.35">
      <c r="A40" s="495" t="s">
        <v>163</v>
      </c>
      <c r="B40" s="496"/>
      <c r="C40" s="525" t="s">
        <v>164</v>
      </c>
      <c r="D40" s="498"/>
      <c r="E40" s="498"/>
      <c r="F40" s="531"/>
      <c r="G40" s="532"/>
      <c r="H40" s="517"/>
      <c r="I40" s="517"/>
      <c r="J40" s="517"/>
      <c r="K40" s="517"/>
      <c r="L40" s="517"/>
      <c r="M40" s="517"/>
      <c r="N40" s="517"/>
      <c r="O40" s="502"/>
      <c r="P40" s="519"/>
      <c r="Q40" s="519"/>
      <c r="R40" s="520"/>
      <c r="S40" s="521"/>
      <c r="T40" s="521"/>
      <c r="U40" s="520"/>
      <c r="V40" s="502"/>
      <c r="W40" s="506" t="s">
        <v>165</v>
      </c>
      <c r="X40" s="507">
        <v>15</v>
      </c>
      <c r="Y40" s="508"/>
      <c r="Z40" s="508"/>
      <c r="AA40" s="508"/>
      <c r="AB40" s="457">
        <v>5000</v>
      </c>
      <c r="AC40" s="457">
        <f>+AB40*X40</f>
        <v>75000</v>
      </c>
      <c r="AD40" s="457"/>
      <c r="AE40" s="439"/>
      <c r="AF40" s="457">
        <f>+AC40</f>
        <v>75000</v>
      </c>
      <c r="AG40" s="457"/>
      <c r="AH40" s="457">
        <f>+AF40+AG40</f>
        <v>75000</v>
      </c>
      <c r="AI40" s="455"/>
      <c r="AJ40" s="509"/>
      <c r="AK40" s="509"/>
      <c r="AL40" s="509"/>
      <c r="AM40" s="509"/>
      <c r="AN40" s="509"/>
      <c r="AO40" s="509"/>
      <c r="AP40" s="509"/>
      <c r="AQ40" s="509"/>
      <c r="AR40" s="456"/>
      <c r="AS40" s="509"/>
      <c r="AT40" s="509"/>
      <c r="AU40" s="509"/>
      <c r="AV40" s="509"/>
      <c r="AW40" s="509"/>
      <c r="AX40" s="509"/>
      <c r="AY40" s="509"/>
      <c r="AZ40" s="509"/>
      <c r="BA40" s="457"/>
      <c r="BB40" s="509"/>
      <c r="BC40" s="509"/>
      <c r="BD40" s="509"/>
      <c r="BE40" s="509"/>
      <c r="BF40" s="509"/>
      <c r="BG40" s="509"/>
      <c r="BH40" s="509"/>
      <c r="BI40" s="509"/>
      <c r="BJ40" s="458"/>
      <c r="BK40" s="479"/>
      <c r="BL40" s="416"/>
    </row>
    <row r="41" spans="1:64" s="416" customFormat="1" ht="18" customHeight="1" outlineLevel="1" collapsed="1" x14ac:dyDescent="0.35">
      <c r="A41" s="468" t="s">
        <v>166</v>
      </c>
      <c r="B41" s="469"/>
      <c r="C41" s="470" t="s">
        <v>167</v>
      </c>
      <c r="D41" s="469"/>
      <c r="E41" s="1151"/>
      <c r="F41" s="471" t="str">
        <f>+W41</f>
        <v># Actividades</v>
      </c>
      <c r="G41" s="472"/>
      <c r="H41" s="473"/>
      <c r="I41" s="473"/>
      <c r="J41" s="473"/>
      <c r="K41" s="473"/>
      <c r="L41" s="473"/>
      <c r="M41" s="473"/>
      <c r="N41" s="473">
        <f>SUM(H41:M41)</f>
        <v>0</v>
      </c>
      <c r="O41" s="474"/>
      <c r="P41" s="470"/>
      <c r="Q41" s="475"/>
      <c r="R41" s="475"/>
      <c r="S41" s="470"/>
      <c r="T41" s="470"/>
      <c r="U41" s="475"/>
      <c r="V41" s="474"/>
      <c r="W41" s="476" t="s">
        <v>168</v>
      </c>
      <c r="X41" s="469"/>
      <c r="Y41" s="469"/>
      <c r="Z41" s="469"/>
      <c r="AA41" s="469"/>
      <c r="AB41" s="477"/>
      <c r="AC41" s="477">
        <f>+AC42</f>
        <v>990000</v>
      </c>
      <c r="AD41" s="526"/>
      <c r="AE41" s="439"/>
      <c r="AF41" s="477">
        <f>+AF42</f>
        <v>990000</v>
      </c>
      <c r="AG41" s="477">
        <f>+AG42</f>
        <v>0</v>
      </c>
      <c r="AH41" s="477">
        <f>+AF41+AG41</f>
        <v>990000</v>
      </c>
      <c r="AI41" s="455"/>
      <c r="AJ41" s="477"/>
      <c r="AK41" s="477"/>
      <c r="AL41" s="477"/>
      <c r="AM41" s="477"/>
      <c r="AN41" s="477"/>
      <c r="AO41" s="477"/>
      <c r="AP41" s="477"/>
      <c r="AQ41" s="477"/>
      <c r="AR41" s="456"/>
      <c r="AS41" s="477"/>
      <c r="AT41" s="477"/>
      <c r="AU41" s="477"/>
      <c r="AV41" s="477"/>
      <c r="AW41" s="477"/>
      <c r="AX41" s="477"/>
      <c r="AY41" s="477"/>
      <c r="AZ41" s="477"/>
      <c r="BA41" s="457"/>
      <c r="BB41" s="477"/>
      <c r="BC41" s="477"/>
      <c r="BD41" s="477"/>
      <c r="BE41" s="477"/>
      <c r="BF41" s="477"/>
      <c r="BG41" s="477"/>
      <c r="BH41" s="477"/>
      <c r="BI41" s="477"/>
      <c r="BJ41" s="458"/>
      <c r="BK41" s="479"/>
    </row>
    <row r="42" spans="1:64" hidden="1" outlineLevel="2" x14ac:dyDescent="0.35">
      <c r="A42" s="495" t="s">
        <v>169</v>
      </c>
      <c r="B42" s="496"/>
      <c r="C42" s="525" t="s">
        <v>170</v>
      </c>
      <c r="D42" s="498"/>
      <c r="E42" s="498"/>
      <c r="F42" s="500"/>
      <c r="G42" s="500"/>
      <c r="H42" s="535"/>
      <c r="I42" s="535"/>
      <c r="J42" s="535"/>
      <c r="K42" s="535"/>
      <c r="L42" s="535"/>
      <c r="M42" s="535"/>
      <c r="N42" s="535"/>
      <c r="O42" s="502"/>
      <c r="P42" s="503"/>
      <c r="Q42" s="503"/>
      <c r="R42" s="504"/>
      <c r="S42" s="505"/>
      <c r="T42" s="505"/>
      <c r="U42" s="504"/>
      <c r="V42" s="502"/>
      <c r="W42" s="506" t="s">
        <v>171</v>
      </c>
      <c r="X42" s="530">
        <v>1100</v>
      </c>
      <c r="Y42" s="508">
        <v>5</v>
      </c>
      <c r="Z42" s="508"/>
      <c r="AA42" s="508"/>
      <c r="AB42" s="528">
        <v>180</v>
      </c>
      <c r="AC42" s="457">
        <f>+AB42*X42*Y42</f>
        <v>990000</v>
      </c>
      <c r="AD42" s="457"/>
      <c r="AE42" s="439"/>
      <c r="AF42" s="457">
        <f>+AC42</f>
        <v>990000</v>
      </c>
      <c r="AG42" s="457"/>
      <c r="AH42" s="457">
        <f>+AF42+AG42</f>
        <v>990000</v>
      </c>
      <c r="AI42" s="455"/>
      <c r="AJ42" s="509"/>
      <c r="AK42" s="509"/>
      <c r="AL42" s="509"/>
      <c r="AM42" s="509"/>
      <c r="AN42" s="509"/>
      <c r="AO42" s="509"/>
      <c r="AP42" s="509"/>
      <c r="AQ42" s="509"/>
      <c r="AR42" s="456"/>
      <c r="AS42" s="509"/>
      <c r="AT42" s="509"/>
      <c r="AU42" s="509"/>
      <c r="AV42" s="509"/>
      <c r="AW42" s="509"/>
      <c r="AX42" s="509"/>
      <c r="AY42" s="509"/>
      <c r="AZ42" s="509"/>
      <c r="BA42" s="457"/>
      <c r="BB42" s="509"/>
      <c r="BC42" s="509"/>
      <c r="BD42" s="509"/>
      <c r="BE42" s="509"/>
      <c r="BF42" s="509"/>
      <c r="BG42" s="509"/>
      <c r="BH42" s="509"/>
      <c r="BI42" s="509"/>
      <c r="BJ42" s="458"/>
      <c r="BK42" s="479"/>
      <c r="BL42" s="416"/>
    </row>
    <row r="43" spans="1:64" hidden="1" outlineLevel="2" x14ac:dyDescent="0.35">
      <c r="A43" s="495"/>
      <c r="B43" s="496"/>
      <c r="C43" s="525"/>
      <c r="D43" s="498"/>
      <c r="E43" s="498"/>
      <c r="F43" s="500"/>
      <c r="G43" s="500"/>
      <c r="H43" s="535"/>
      <c r="I43" s="535"/>
      <c r="J43" s="535"/>
      <c r="K43" s="535"/>
      <c r="L43" s="535"/>
      <c r="M43" s="535"/>
      <c r="N43" s="535"/>
      <c r="O43" s="502"/>
      <c r="P43" s="503"/>
      <c r="Q43" s="503"/>
      <c r="R43" s="504"/>
      <c r="S43" s="505"/>
      <c r="T43" s="505"/>
      <c r="U43" s="504"/>
      <c r="V43" s="502"/>
      <c r="W43" s="506"/>
      <c r="X43" s="507"/>
      <c r="Y43" s="508"/>
      <c r="Z43" s="508"/>
      <c r="AA43" s="508"/>
      <c r="AB43" s="457"/>
      <c r="AC43" s="457"/>
      <c r="AD43" s="457"/>
      <c r="AE43" s="439"/>
      <c r="AF43" s="457">
        <f t="shared" ref="AF43:AF44" si="3">+AC43</f>
        <v>0</v>
      </c>
      <c r="AG43" s="457"/>
      <c r="AH43" s="457">
        <f t="shared" ref="AH43:AH44" si="4">+AF43+AG43</f>
        <v>0</v>
      </c>
      <c r="AI43" s="455"/>
      <c r="AJ43" s="509"/>
      <c r="AK43" s="509"/>
      <c r="AL43" s="509"/>
      <c r="AM43" s="509"/>
      <c r="AN43" s="509"/>
      <c r="AO43" s="509"/>
      <c r="AP43" s="509"/>
      <c r="AQ43" s="509"/>
      <c r="AR43" s="456"/>
      <c r="AS43" s="509"/>
      <c r="AT43" s="509"/>
      <c r="AU43" s="509"/>
      <c r="AV43" s="509"/>
      <c r="AW43" s="509"/>
      <c r="AX43" s="509"/>
      <c r="AY43" s="509"/>
      <c r="AZ43" s="509"/>
      <c r="BA43" s="457"/>
      <c r="BB43" s="509"/>
      <c r="BC43" s="509"/>
      <c r="BD43" s="509"/>
      <c r="BE43" s="509"/>
      <c r="BF43" s="509"/>
      <c r="BG43" s="509"/>
      <c r="BH43" s="509"/>
      <c r="BI43" s="509"/>
      <c r="BJ43" s="458"/>
      <c r="BK43" s="479"/>
      <c r="BL43" s="416"/>
    </row>
    <row r="44" spans="1:64" hidden="1" outlineLevel="2" x14ac:dyDescent="0.35">
      <c r="A44" s="495"/>
      <c r="B44" s="496"/>
      <c r="C44" s="525"/>
      <c r="D44" s="498"/>
      <c r="E44" s="498"/>
      <c r="F44" s="500"/>
      <c r="G44" s="500"/>
      <c r="H44" s="535"/>
      <c r="I44" s="535"/>
      <c r="J44" s="535"/>
      <c r="K44" s="535"/>
      <c r="L44" s="535"/>
      <c r="M44" s="535"/>
      <c r="N44" s="535"/>
      <c r="O44" s="502"/>
      <c r="P44" s="503"/>
      <c r="Q44" s="503"/>
      <c r="R44" s="504"/>
      <c r="S44" s="505"/>
      <c r="T44" s="505"/>
      <c r="U44" s="504"/>
      <c r="V44" s="502"/>
      <c r="W44" s="506"/>
      <c r="X44" s="507"/>
      <c r="Y44" s="508"/>
      <c r="Z44" s="508"/>
      <c r="AA44" s="508"/>
      <c r="AB44" s="457"/>
      <c r="AC44" s="457"/>
      <c r="AD44" s="457"/>
      <c r="AE44" s="439"/>
      <c r="AF44" s="457">
        <f t="shared" si="3"/>
        <v>0</v>
      </c>
      <c r="AG44" s="457"/>
      <c r="AH44" s="457">
        <f t="shared" si="4"/>
        <v>0</v>
      </c>
      <c r="AI44" s="455"/>
      <c r="AJ44" s="509"/>
      <c r="AK44" s="509"/>
      <c r="AL44" s="509"/>
      <c r="AM44" s="509"/>
      <c r="AN44" s="509"/>
      <c r="AO44" s="509"/>
      <c r="AP44" s="509"/>
      <c r="AQ44" s="509"/>
      <c r="AR44" s="456"/>
      <c r="AS44" s="509"/>
      <c r="AT44" s="509"/>
      <c r="AU44" s="509"/>
      <c r="AV44" s="509"/>
      <c r="AW44" s="509"/>
      <c r="AX44" s="509"/>
      <c r="AY44" s="509"/>
      <c r="AZ44" s="509"/>
      <c r="BA44" s="457"/>
      <c r="BB44" s="509"/>
      <c r="BC44" s="509"/>
      <c r="BD44" s="509"/>
      <c r="BE44" s="509"/>
      <c r="BF44" s="509"/>
      <c r="BG44" s="509"/>
      <c r="BH44" s="509"/>
      <c r="BI44" s="509"/>
      <c r="BJ44" s="458"/>
      <c r="BK44" s="479"/>
      <c r="BL44" s="416"/>
    </row>
    <row r="45" spans="1:64" outlineLevel="1" collapsed="1" x14ac:dyDescent="0.35">
      <c r="A45" s="495"/>
      <c r="B45" s="496"/>
      <c r="C45" s="525"/>
      <c r="D45" s="498"/>
      <c r="E45" s="498"/>
      <c r="F45" s="500"/>
      <c r="G45" s="500"/>
      <c r="H45" s="535"/>
      <c r="I45" s="535"/>
      <c r="J45" s="535"/>
      <c r="K45" s="535"/>
      <c r="L45" s="535"/>
      <c r="M45" s="535"/>
      <c r="N45" s="535"/>
      <c r="O45" s="502"/>
      <c r="P45" s="503"/>
      <c r="Q45" s="503"/>
      <c r="R45" s="504"/>
      <c r="S45" s="505"/>
      <c r="T45" s="505"/>
      <c r="U45" s="504"/>
      <c r="V45" s="502"/>
      <c r="W45" s="506"/>
      <c r="X45" s="507"/>
      <c r="Y45" s="508"/>
      <c r="Z45" s="508"/>
      <c r="AA45" s="508"/>
      <c r="AB45" s="457"/>
      <c r="AC45" s="457"/>
      <c r="AD45" s="457"/>
      <c r="AE45" s="439"/>
      <c r="AF45" s="457"/>
      <c r="AG45" s="457"/>
      <c r="AH45" s="457"/>
      <c r="AI45" s="455"/>
      <c r="AJ45" s="509"/>
      <c r="AK45" s="509"/>
      <c r="AL45" s="509"/>
      <c r="AM45" s="509"/>
      <c r="AN45" s="509"/>
      <c r="AO45" s="509"/>
      <c r="AP45" s="509"/>
      <c r="AQ45" s="509"/>
      <c r="AR45" s="456"/>
      <c r="AS45" s="509"/>
      <c r="AT45" s="509"/>
      <c r="AU45" s="509"/>
      <c r="AV45" s="509"/>
      <c r="AW45" s="509"/>
      <c r="AX45" s="509"/>
      <c r="AY45" s="509"/>
      <c r="AZ45" s="509"/>
      <c r="BA45" s="457"/>
      <c r="BB45" s="509"/>
      <c r="BC45" s="509"/>
      <c r="BD45" s="509"/>
      <c r="BE45" s="509"/>
      <c r="BF45" s="509"/>
      <c r="BG45" s="509"/>
      <c r="BH45" s="509"/>
      <c r="BI45" s="509"/>
      <c r="BJ45" s="458"/>
      <c r="BK45" s="479"/>
      <c r="BL45" s="416"/>
    </row>
    <row r="46" spans="1:64" s="416" customFormat="1" ht="19.5" customHeight="1" x14ac:dyDescent="0.35">
      <c r="A46" s="460" t="s">
        <v>172</v>
      </c>
      <c r="B46" s="461"/>
      <c r="C46" s="462" t="s">
        <v>173</v>
      </c>
      <c r="D46" s="463"/>
      <c r="E46" s="447"/>
      <c r="F46" s="463"/>
      <c r="G46" s="463"/>
      <c r="H46" s="463"/>
      <c r="I46" s="463"/>
      <c r="J46" s="463"/>
      <c r="K46" s="463"/>
      <c r="L46" s="463"/>
      <c r="M46" s="463"/>
      <c r="N46" s="463"/>
      <c r="O46" s="449"/>
      <c r="P46" s="462"/>
      <c r="Q46" s="465"/>
      <c r="R46" s="465"/>
      <c r="S46" s="462"/>
      <c r="T46" s="462"/>
      <c r="U46" s="465"/>
      <c r="V46" s="449"/>
      <c r="W46" s="466"/>
      <c r="X46" s="463"/>
      <c r="Y46" s="463"/>
      <c r="Z46" s="463"/>
      <c r="AA46" s="463"/>
      <c r="AB46" s="467"/>
      <c r="AC46" s="467">
        <f>+AC47+AC74</f>
        <v>42000000</v>
      </c>
      <c r="AD46" s="536"/>
      <c r="AE46" s="439"/>
      <c r="AF46" s="467">
        <f>+AF47+AF74</f>
        <v>12000000</v>
      </c>
      <c r="AG46" s="467">
        <f>+AG47+AG74</f>
        <v>30000000</v>
      </c>
      <c r="AH46" s="467">
        <f>+AH47+AH74</f>
        <v>42000000</v>
      </c>
      <c r="AI46" s="455"/>
      <c r="AJ46" s="467"/>
      <c r="AK46" s="467"/>
      <c r="AL46" s="467"/>
      <c r="AM46" s="467"/>
      <c r="AN46" s="467"/>
      <c r="AO46" s="467"/>
      <c r="AP46" s="467"/>
      <c r="AQ46" s="467"/>
      <c r="AR46" s="456"/>
      <c r="AS46" s="467"/>
      <c r="AT46" s="467"/>
      <c r="AU46" s="467"/>
      <c r="AV46" s="467"/>
      <c r="AW46" s="467"/>
      <c r="AX46" s="467"/>
      <c r="AY46" s="467"/>
      <c r="AZ46" s="467"/>
      <c r="BA46" s="457"/>
      <c r="BB46" s="467"/>
      <c r="BC46" s="467"/>
      <c r="BD46" s="467"/>
      <c r="BE46" s="467"/>
      <c r="BF46" s="467"/>
      <c r="BG46" s="467"/>
      <c r="BH46" s="467"/>
      <c r="BI46" s="467"/>
      <c r="BJ46" s="458"/>
      <c r="BK46" s="479"/>
    </row>
    <row r="47" spans="1:64" s="416" customFormat="1" ht="18.75" customHeight="1" outlineLevel="1" x14ac:dyDescent="0.35">
      <c r="A47" s="468" t="s">
        <v>174</v>
      </c>
      <c r="B47" s="469"/>
      <c r="C47" s="470" t="s">
        <v>175</v>
      </c>
      <c r="D47" s="469"/>
      <c r="E47" s="1151"/>
      <c r="F47" s="537" t="str">
        <f>+W47</f>
        <v># Sitios</v>
      </c>
      <c r="G47" s="473"/>
      <c r="H47" s="473"/>
      <c r="I47" s="473"/>
      <c r="J47" s="473"/>
      <c r="K47" s="473"/>
      <c r="L47" s="473"/>
      <c r="M47" s="473"/>
      <c r="N47" s="473">
        <f>SUM(H47:M47)</f>
        <v>0</v>
      </c>
      <c r="O47" s="474"/>
      <c r="P47" s="538"/>
      <c r="Q47" s="475"/>
      <c r="R47" s="475"/>
      <c r="S47" s="470"/>
      <c r="T47" s="470"/>
      <c r="U47" s="470"/>
      <c r="V47" s="474"/>
      <c r="W47" s="476" t="s">
        <v>176</v>
      </c>
      <c r="X47" s="469"/>
      <c r="Y47" s="469"/>
      <c r="Z47" s="469"/>
      <c r="AA47" s="469"/>
      <c r="AB47" s="477">
        <f>+AC47-32000000</f>
        <v>0</v>
      </c>
      <c r="AC47" s="477">
        <f>+AC48+AC53+AC60+AC65+AC69</f>
        <v>32000000</v>
      </c>
      <c r="AD47" s="478"/>
      <c r="AE47" s="539"/>
      <c r="AF47" s="477">
        <f>+AC47*0.0625</f>
        <v>2000000</v>
      </c>
      <c r="AG47" s="477">
        <f>+AC47*0.9375</f>
        <v>30000000</v>
      </c>
      <c r="AH47" s="477">
        <f>+AF47+AG47</f>
        <v>32000000</v>
      </c>
      <c r="AI47" s="455"/>
      <c r="AJ47" s="477"/>
      <c r="AK47" s="477"/>
      <c r="AL47" s="477"/>
      <c r="AM47" s="477"/>
      <c r="AN47" s="477"/>
      <c r="AO47" s="477"/>
      <c r="AP47" s="477"/>
      <c r="AQ47" s="477"/>
      <c r="AR47" s="456"/>
      <c r="AS47" s="477"/>
      <c r="AT47" s="477"/>
      <c r="AU47" s="477"/>
      <c r="AV47" s="477"/>
      <c r="AW47" s="477"/>
      <c r="AX47" s="477"/>
      <c r="AY47" s="477"/>
      <c r="AZ47" s="477"/>
      <c r="BA47" s="457"/>
      <c r="BB47" s="477"/>
      <c r="BC47" s="477"/>
      <c r="BD47" s="477"/>
      <c r="BE47" s="477"/>
      <c r="BF47" s="477"/>
      <c r="BG47" s="477"/>
      <c r="BH47" s="477"/>
      <c r="BI47" s="477"/>
      <c r="BJ47" s="458"/>
      <c r="BK47" s="479"/>
    </row>
    <row r="48" spans="1:64" s="558" customFormat="1" ht="12.75" hidden="1" customHeight="1" outlineLevel="2" x14ac:dyDescent="0.35">
      <c r="A48" s="540" t="s">
        <v>177</v>
      </c>
      <c r="B48" s="541"/>
      <c r="C48" s="542" t="s">
        <v>178</v>
      </c>
      <c r="D48" s="543"/>
      <c r="E48" s="544"/>
      <c r="F48" s="545" t="str">
        <f>+W48</f>
        <v>#Escuelas</v>
      </c>
      <c r="G48" s="546"/>
      <c r="H48" s="546"/>
      <c r="I48" s="546"/>
      <c r="J48" s="546"/>
      <c r="K48" s="546"/>
      <c r="L48" s="546"/>
      <c r="M48" s="546"/>
      <c r="N48" s="546">
        <f>SUM(H48:M52)</f>
        <v>0</v>
      </c>
      <c r="O48" s="474"/>
      <c r="P48" s="547"/>
      <c r="Q48" s="547"/>
      <c r="R48" s="548"/>
      <c r="S48" s="549"/>
      <c r="T48" s="549"/>
      <c r="U48" s="550"/>
      <c r="V48" s="474"/>
      <c r="W48" s="551" t="s">
        <v>179</v>
      </c>
      <c r="X48" s="552"/>
      <c r="Y48" s="543"/>
      <c r="Z48" s="543"/>
      <c r="AA48" s="543"/>
      <c r="AB48" s="553"/>
      <c r="AC48" s="553">
        <f>+AC49+AC50</f>
        <v>21612500</v>
      </c>
      <c r="AD48" s="554"/>
      <c r="AE48" s="1151"/>
      <c r="AF48" s="553">
        <f t="shared" ref="AF48:AF72" si="5">+AC48*0.0625</f>
        <v>1350781.25</v>
      </c>
      <c r="AG48" s="555">
        <f t="shared" ref="AG48:AG72" si="6">+AC48*0.9375</f>
        <v>20261718.75</v>
      </c>
      <c r="AH48" s="555">
        <f t="shared" ref="AH48:AH72" si="7">+AF48+AG48</f>
        <v>21612500</v>
      </c>
      <c r="AI48" s="455"/>
      <c r="AJ48" s="553"/>
      <c r="AK48" s="553"/>
      <c r="AL48" s="553"/>
      <c r="AM48" s="553"/>
      <c r="AN48" s="553"/>
      <c r="AO48" s="553"/>
      <c r="AP48" s="553"/>
      <c r="AQ48" s="553"/>
      <c r="AR48" s="556"/>
      <c r="AS48" s="553"/>
      <c r="AT48" s="553"/>
      <c r="AU48" s="553"/>
      <c r="AV48" s="553"/>
      <c r="AW48" s="553"/>
      <c r="AX48" s="553"/>
      <c r="AY48" s="553"/>
      <c r="AZ48" s="553"/>
      <c r="BA48" s="557"/>
      <c r="BB48" s="553"/>
      <c r="BC48" s="553"/>
      <c r="BD48" s="553"/>
      <c r="BE48" s="553"/>
      <c r="BF48" s="553"/>
      <c r="BG48" s="553"/>
      <c r="BH48" s="553"/>
      <c r="BI48" s="553"/>
      <c r="BJ48" s="458"/>
      <c r="BK48" s="479"/>
      <c r="BL48" s="416"/>
    </row>
    <row r="49" spans="1:64" s="562" customFormat="1" hidden="1" outlineLevel="3" x14ac:dyDescent="0.35">
      <c r="A49" s="495" t="s">
        <v>180</v>
      </c>
      <c r="B49" s="496"/>
      <c r="C49" s="525" t="s">
        <v>181</v>
      </c>
      <c r="D49" s="508" t="s">
        <v>182</v>
      </c>
      <c r="E49" s="508"/>
      <c r="F49" s="499"/>
      <c r="G49" s="501"/>
      <c r="H49" s="501"/>
      <c r="I49" s="501"/>
      <c r="J49" s="501"/>
      <c r="K49" s="501"/>
      <c r="L49" s="501"/>
      <c r="M49" s="501"/>
      <c r="N49" s="517"/>
      <c r="O49" s="502"/>
      <c r="P49" s="519"/>
      <c r="Q49" s="519"/>
      <c r="R49" s="520"/>
      <c r="S49" s="521"/>
      <c r="T49" s="521"/>
      <c r="U49" s="502"/>
      <c r="V49" s="502"/>
      <c r="W49" s="506" t="s">
        <v>183</v>
      </c>
      <c r="X49" s="559">
        <v>2275</v>
      </c>
      <c r="Y49" s="508">
        <v>5</v>
      </c>
      <c r="Z49" s="508"/>
      <c r="AA49" s="508"/>
      <c r="AB49" s="509">
        <v>1600</v>
      </c>
      <c r="AC49" s="560">
        <f>+AB49*X49*Y49</f>
        <v>18200000</v>
      </c>
      <c r="AD49" s="561"/>
      <c r="AE49" s="439"/>
      <c r="AF49" s="560">
        <f t="shared" si="5"/>
        <v>1137500</v>
      </c>
      <c r="AG49" s="457">
        <f t="shared" si="6"/>
        <v>17062500</v>
      </c>
      <c r="AH49" s="457">
        <f t="shared" si="7"/>
        <v>18200000</v>
      </c>
      <c r="AI49" s="455"/>
      <c r="AJ49" s="509"/>
      <c r="AK49" s="509"/>
      <c r="AL49" s="509"/>
      <c r="AM49" s="509"/>
      <c r="AN49" s="509"/>
      <c r="AO49" s="509"/>
      <c r="AP49" s="509"/>
      <c r="AQ49" s="509"/>
      <c r="AR49" s="456"/>
      <c r="AS49" s="509"/>
      <c r="AT49" s="509"/>
      <c r="AU49" s="509"/>
      <c r="AV49" s="509"/>
      <c r="AW49" s="509"/>
      <c r="AX49" s="509"/>
      <c r="AY49" s="509"/>
      <c r="AZ49" s="509"/>
      <c r="BA49" s="457"/>
      <c r="BB49" s="509"/>
      <c r="BC49" s="509"/>
      <c r="BD49" s="509"/>
      <c r="BE49" s="509"/>
      <c r="BF49" s="509"/>
      <c r="BG49" s="509"/>
      <c r="BH49" s="509"/>
      <c r="BI49" s="509"/>
      <c r="BJ49" s="458"/>
      <c r="BK49" s="479"/>
      <c r="BL49" s="416"/>
    </row>
    <row r="50" spans="1:64" s="562" customFormat="1" hidden="1" outlineLevel="3" x14ac:dyDescent="0.35">
      <c r="A50" s="495" t="s">
        <v>184</v>
      </c>
      <c r="B50" s="496"/>
      <c r="C50" s="525" t="s">
        <v>185</v>
      </c>
      <c r="D50" s="508" t="s">
        <v>186</v>
      </c>
      <c r="E50" s="508"/>
      <c r="F50" s="499"/>
      <c r="G50" s="501"/>
      <c r="H50" s="501"/>
      <c r="I50" s="501"/>
      <c r="J50" s="501"/>
      <c r="K50" s="501"/>
      <c r="L50" s="501"/>
      <c r="M50" s="501"/>
      <c r="N50" s="517"/>
      <c r="O50" s="502"/>
      <c r="P50" s="519"/>
      <c r="Q50" s="519"/>
      <c r="R50" s="520"/>
      <c r="S50" s="521"/>
      <c r="T50" s="521"/>
      <c r="U50" s="502"/>
      <c r="V50" s="502"/>
      <c r="W50" s="506" t="s">
        <v>183</v>
      </c>
      <c r="X50" s="559">
        <v>2275</v>
      </c>
      <c r="Y50" s="508"/>
      <c r="Z50" s="508"/>
      <c r="AA50" s="508"/>
      <c r="AB50" s="509">
        <v>1500</v>
      </c>
      <c r="AC50" s="560">
        <f>+AB50*X50</f>
        <v>3412500</v>
      </c>
      <c r="AD50" s="561"/>
      <c r="AE50" s="439"/>
      <c r="AF50" s="560">
        <f t="shared" si="5"/>
        <v>213281.25</v>
      </c>
      <c r="AG50" s="457">
        <f t="shared" si="6"/>
        <v>3199218.75</v>
      </c>
      <c r="AH50" s="457">
        <f t="shared" si="7"/>
        <v>3412500</v>
      </c>
      <c r="AI50" s="455"/>
      <c r="AJ50" s="509"/>
      <c r="AK50" s="509"/>
      <c r="AL50" s="509"/>
      <c r="AM50" s="509"/>
      <c r="AN50" s="509"/>
      <c r="AO50" s="509"/>
      <c r="AP50" s="509"/>
      <c r="AQ50" s="509"/>
      <c r="AR50" s="456"/>
      <c r="AS50" s="509"/>
      <c r="AT50" s="509"/>
      <c r="AU50" s="509"/>
      <c r="AV50" s="509"/>
      <c r="AW50" s="509"/>
      <c r="AX50" s="509"/>
      <c r="AY50" s="509"/>
      <c r="AZ50" s="509"/>
      <c r="BA50" s="457"/>
      <c r="BB50" s="509"/>
      <c r="BC50" s="509"/>
      <c r="BD50" s="509"/>
      <c r="BE50" s="509"/>
      <c r="BF50" s="509"/>
      <c r="BG50" s="509"/>
      <c r="BH50" s="509"/>
      <c r="BI50" s="509"/>
      <c r="BJ50" s="458"/>
      <c r="BK50" s="479"/>
      <c r="BL50" s="416"/>
    </row>
    <row r="51" spans="1:64" s="562" customFormat="1" hidden="1" outlineLevel="3" x14ac:dyDescent="0.35">
      <c r="A51" s="495" t="s">
        <v>187</v>
      </c>
      <c r="B51" s="496"/>
      <c r="C51" s="525" t="s">
        <v>188</v>
      </c>
      <c r="D51" s="508" t="s">
        <v>189</v>
      </c>
      <c r="E51" s="508"/>
      <c r="F51" s="499"/>
      <c r="G51" s="501"/>
      <c r="H51" s="501"/>
      <c r="I51" s="501"/>
      <c r="J51" s="501"/>
      <c r="K51" s="501"/>
      <c r="L51" s="501"/>
      <c r="M51" s="501"/>
      <c r="N51" s="517"/>
      <c r="O51" s="502"/>
      <c r="P51" s="519"/>
      <c r="Q51" s="519"/>
      <c r="R51" s="520"/>
      <c r="S51" s="521"/>
      <c r="T51" s="521"/>
      <c r="U51" s="502"/>
      <c r="V51" s="502"/>
      <c r="W51" s="506" t="s">
        <v>189</v>
      </c>
      <c r="X51" s="559"/>
      <c r="Y51" s="508"/>
      <c r="Z51" s="508"/>
      <c r="AA51" s="508"/>
      <c r="AB51" s="509"/>
      <c r="AC51" s="560"/>
      <c r="AD51" s="561"/>
      <c r="AE51" s="439"/>
      <c r="AF51" s="560">
        <f t="shared" si="5"/>
        <v>0</v>
      </c>
      <c r="AG51" s="457">
        <f t="shared" si="6"/>
        <v>0</v>
      </c>
      <c r="AH51" s="457">
        <f t="shared" si="7"/>
        <v>0</v>
      </c>
      <c r="AI51" s="455"/>
      <c r="AJ51" s="509"/>
      <c r="AK51" s="509"/>
      <c r="AL51" s="509"/>
      <c r="AM51" s="509"/>
      <c r="AN51" s="509"/>
      <c r="AO51" s="509"/>
      <c r="AP51" s="509"/>
      <c r="AQ51" s="509"/>
      <c r="AR51" s="456"/>
      <c r="AS51" s="509"/>
      <c r="AT51" s="509"/>
      <c r="AU51" s="509"/>
      <c r="AV51" s="509"/>
      <c r="AW51" s="509"/>
      <c r="AX51" s="509"/>
      <c r="AY51" s="509"/>
      <c r="AZ51" s="509"/>
      <c r="BA51" s="457"/>
      <c r="BB51" s="509"/>
      <c r="BC51" s="509"/>
      <c r="BD51" s="509"/>
      <c r="BE51" s="509"/>
      <c r="BF51" s="509"/>
      <c r="BG51" s="509"/>
      <c r="BH51" s="509"/>
      <c r="BI51" s="509"/>
      <c r="BJ51" s="458"/>
      <c r="BK51" s="479"/>
      <c r="BL51" s="416"/>
    </row>
    <row r="52" spans="1:64" s="562" customFormat="1" hidden="1" outlineLevel="3" x14ac:dyDescent="0.35">
      <c r="A52" s="495"/>
      <c r="B52" s="496"/>
      <c r="C52" s="525"/>
      <c r="D52" s="508"/>
      <c r="E52" s="508"/>
      <c r="F52" s="499"/>
      <c r="G52" s="501"/>
      <c r="H52" s="501"/>
      <c r="I52" s="501"/>
      <c r="J52" s="501"/>
      <c r="K52" s="501"/>
      <c r="L52" s="501"/>
      <c r="M52" s="501"/>
      <c r="N52" s="517"/>
      <c r="O52" s="502"/>
      <c r="P52" s="519"/>
      <c r="Q52" s="519"/>
      <c r="R52" s="520"/>
      <c r="S52" s="521"/>
      <c r="T52" s="521"/>
      <c r="U52" s="502"/>
      <c r="V52" s="502"/>
      <c r="W52" s="506"/>
      <c r="X52" s="559"/>
      <c r="Y52" s="508"/>
      <c r="Z52" s="508"/>
      <c r="AA52" s="508"/>
      <c r="AB52" s="509"/>
      <c r="AC52" s="560"/>
      <c r="AD52" s="561"/>
      <c r="AE52" s="439"/>
      <c r="AF52" s="560">
        <f t="shared" si="5"/>
        <v>0</v>
      </c>
      <c r="AG52" s="457">
        <f t="shared" si="6"/>
        <v>0</v>
      </c>
      <c r="AH52" s="457">
        <f t="shared" si="7"/>
        <v>0</v>
      </c>
      <c r="AI52" s="455"/>
      <c r="AJ52" s="509"/>
      <c r="AK52" s="509"/>
      <c r="AL52" s="509"/>
      <c r="AM52" s="509"/>
      <c r="AN52" s="509"/>
      <c r="AO52" s="509"/>
      <c r="AP52" s="509"/>
      <c r="AQ52" s="509"/>
      <c r="AR52" s="456"/>
      <c r="AS52" s="509"/>
      <c r="AT52" s="509"/>
      <c r="AU52" s="509"/>
      <c r="AV52" s="509"/>
      <c r="AW52" s="509"/>
      <c r="AX52" s="509"/>
      <c r="AY52" s="509"/>
      <c r="AZ52" s="509"/>
      <c r="BA52" s="457"/>
      <c r="BB52" s="509"/>
      <c r="BC52" s="509"/>
      <c r="BD52" s="509"/>
      <c r="BE52" s="509"/>
      <c r="BF52" s="509"/>
      <c r="BG52" s="509"/>
      <c r="BH52" s="509"/>
      <c r="BI52" s="509"/>
      <c r="BJ52" s="458"/>
      <c r="BK52" s="479"/>
      <c r="BL52" s="416"/>
    </row>
    <row r="53" spans="1:64" s="558" customFormat="1" ht="12.75" hidden="1" customHeight="1" outlineLevel="2" x14ac:dyDescent="0.35">
      <c r="A53" s="540" t="s">
        <v>190</v>
      </c>
      <c r="B53" s="541"/>
      <c r="C53" s="542" t="s">
        <v>191</v>
      </c>
      <c r="D53" s="543"/>
      <c r="E53" s="544"/>
      <c r="F53" s="545" t="str">
        <f>+W53</f>
        <v>#Edificios</v>
      </c>
      <c r="G53" s="546"/>
      <c r="H53" s="546"/>
      <c r="I53" s="546"/>
      <c r="J53" s="546"/>
      <c r="K53" s="546"/>
      <c r="L53" s="546"/>
      <c r="M53" s="546"/>
      <c r="N53" s="546">
        <f>SUM(H53:M57)</f>
        <v>0</v>
      </c>
      <c r="O53" s="474"/>
      <c r="P53" s="547"/>
      <c r="Q53" s="547"/>
      <c r="R53" s="548"/>
      <c r="S53" s="549"/>
      <c r="T53" s="549"/>
      <c r="U53" s="550"/>
      <c r="V53" s="474"/>
      <c r="W53" s="551" t="s">
        <v>192</v>
      </c>
      <c r="X53" s="552"/>
      <c r="Y53" s="543"/>
      <c r="Z53" s="543"/>
      <c r="AA53" s="543"/>
      <c r="AB53" s="553"/>
      <c r="AC53" s="553">
        <f>SUM(AC54:AC59)</f>
        <v>4770000</v>
      </c>
      <c r="AD53" s="554"/>
      <c r="AE53" s="1151"/>
      <c r="AF53" s="553">
        <f t="shared" si="5"/>
        <v>298125</v>
      </c>
      <c r="AG53" s="555">
        <f t="shared" si="6"/>
        <v>4471875</v>
      </c>
      <c r="AH53" s="555">
        <f t="shared" si="7"/>
        <v>4770000</v>
      </c>
      <c r="AI53" s="455"/>
      <c r="AJ53" s="553"/>
      <c r="AK53" s="553"/>
      <c r="AL53" s="553"/>
      <c r="AM53" s="553"/>
      <c r="AN53" s="553"/>
      <c r="AO53" s="553"/>
      <c r="AP53" s="553"/>
      <c r="AQ53" s="553"/>
      <c r="AR53" s="556"/>
      <c r="AS53" s="553"/>
      <c r="AT53" s="553"/>
      <c r="AU53" s="553"/>
      <c r="AV53" s="553"/>
      <c r="AW53" s="553"/>
      <c r="AX53" s="553"/>
      <c r="AY53" s="553"/>
      <c r="AZ53" s="553"/>
      <c r="BA53" s="557"/>
      <c r="BB53" s="553"/>
      <c r="BC53" s="553"/>
      <c r="BD53" s="553"/>
      <c r="BE53" s="553"/>
      <c r="BF53" s="553"/>
      <c r="BG53" s="553"/>
      <c r="BH53" s="553"/>
      <c r="BI53" s="553"/>
      <c r="BJ53" s="458"/>
      <c r="BK53" s="479"/>
      <c r="BL53" s="416"/>
    </row>
    <row r="54" spans="1:64" s="562" customFormat="1" hidden="1" outlineLevel="3" x14ac:dyDescent="0.35">
      <c r="A54" s="495" t="s">
        <v>193</v>
      </c>
      <c r="B54" s="496"/>
      <c r="C54" s="525" t="s">
        <v>181</v>
      </c>
      <c r="D54" s="508" t="s">
        <v>182</v>
      </c>
      <c r="E54" s="508"/>
      <c r="F54" s="499"/>
      <c r="G54" s="501"/>
      <c r="H54" s="501"/>
      <c r="I54" s="501"/>
      <c r="J54" s="501"/>
      <c r="K54" s="501"/>
      <c r="L54" s="501"/>
      <c r="M54" s="501"/>
      <c r="N54" s="517"/>
      <c r="O54" s="502"/>
      <c r="P54" s="519"/>
      <c r="Q54" s="519"/>
      <c r="R54" s="520"/>
      <c r="S54" s="521"/>
      <c r="T54" s="521"/>
      <c r="U54" s="502"/>
      <c r="V54" s="502"/>
      <c r="W54" s="506" t="s">
        <v>194</v>
      </c>
      <c r="X54" s="559">
        <v>48</v>
      </c>
      <c r="Y54" s="508">
        <v>5</v>
      </c>
      <c r="Z54" s="508"/>
      <c r="AA54" s="508"/>
      <c r="AB54" s="509">
        <v>12000</v>
      </c>
      <c r="AC54" s="560">
        <f>+AB54*X54*Y54</f>
        <v>2880000</v>
      </c>
      <c r="AD54" s="561"/>
      <c r="AE54" s="439"/>
      <c r="AF54" s="560">
        <f t="shared" si="5"/>
        <v>180000</v>
      </c>
      <c r="AG54" s="457">
        <f t="shared" si="6"/>
        <v>2700000</v>
      </c>
      <c r="AH54" s="457">
        <f t="shared" si="7"/>
        <v>2880000</v>
      </c>
      <c r="AI54" s="455"/>
      <c r="AJ54" s="509"/>
      <c r="AK54" s="509"/>
      <c r="AL54" s="509"/>
      <c r="AM54" s="509"/>
      <c r="AN54" s="509"/>
      <c r="AO54" s="509"/>
      <c r="AP54" s="509"/>
      <c r="AQ54" s="509"/>
      <c r="AR54" s="456"/>
      <c r="AS54" s="509"/>
      <c r="AT54" s="509"/>
      <c r="AU54" s="509"/>
      <c r="AV54" s="509"/>
      <c r="AW54" s="509"/>
      <c r="AX54" s="509"/>
      <c r="AY54" s="509"/>
      <c r="AZ54" s="509"/>
      <c r="BA54" s="457"/>
      <c r="BB54" s="509"/>
      <c r="BC54" s="509"/>
      <c r="BD54" s="509"/>
      <c r="BE54" s="509"/>
      <c r="BF54" s="509"/>
      <c r="BG54" s="509"/>
      <c r="BH54" s="509"/>
      <c r="BI54" s="509"/>
      <c r="BJ54" s="458"/>
      <c r="BK54" s="479"/>
      <c r="BL54" s="416"/>
    </row>
    <row r="55" spans="1:64" s="562" customFormat="1" ht="12.75" hidden="1" customHeight="1" outlineLevel="3" x14ac:dyDescent="0.35">
      <c r="A55" s="495" t="s">
        <v>195</v>
      </c>
      <c r="B55" s="496"/>
      <c r="C55" s="525" t="s">
        <v>181</v>
      </c>
      <c r="D55" s="508" t="s">
        <v>182</v>
      </c>
      <c r="E55" s="508"/>
      <c r="F55" s="499"/>
      <c r="G55" s="501"/>
      <c r="H55" s="501"/>
      <c r="I55" s="501"/>
      <c r="J55" s="501"/>
      <c r="K55" s="501"/>
      <c r="L55" s="501"/>
      <c r="M55" s="501"/>
      <c r="N55" s="517"/>
      <c r="O55" s="502"/>
      <c r="P55" s="519"/>
      <c r="Q55" s="519"/>
      <c r="R55" s="520"/>
      <c r="S55" s="521"/>
      <c r="T55" s="521"/>
      <c r="U55" s="502"/>
      <c r="V55" s="502"/>
      <c r="W55" s="506" t="s">
        <v>196</v>
      </c>
      <c r="X55" s="559">
        <v>100</v>
      </c>
      <c r="Y55" s="508">
        <v>5</v>
      </c>
      <c r="Z55" s="508"/>
      <c r="AA55" s="508"/>
      <c r="AB55" s="509">
        <v>3000</v>
      </c>
      <c r="AC55" s="560">
        <f>+AB55*X55*Y55</f>
        <v>1500000</v>
      </c>
      <c r="AD55" s="561"/>
      <c r="AE55" s="439"/>
      <c r="AF55" s="560">
        <f t="shared" si="5"/>
        <v>93750</v>
      </c>
      <c r="AG55" s="457">
        <f t="shared" si="6"/>
        <v>1406250</v>
      </c>
      <c r="AH55" s="457">
        <f t="shared" si="7"/>
        <v>1500000</v>
      </c>
      <c r="AI55" s="455"/>
      <c r="AJ55" s="509"/>
      <c r="AK55" s="509"/>
      <c r="AL55" s="509"/>
      <c r="AM55" s="509"/>
      <c r="AN55" s="509"/>
      <c r="AO55" s="509"/>
      <c r="AP55" s="509"/>
      <c r="AQ55" s="509"/>
      <c r="AR55" s="456"/>
      <c r="AS55" s="509"/>
      <c r="AT55" s="509"/>
      <c r="AU55" s="509"/>
      <c r="AV55" s="509"/>
      <c r="AW55" s="509"/>
      <c r="AX55" s="509"/>
      <c r="AY55" s="509"/>
      <c r="AZ55" s="509"/>
      <c r="BA55" s="457"/>
      <c r="BB55" s="509"/>
      <c r="BC55" s="509"/>
      <c r="BD55" s="509"/>
      <c r="BE55" s="509"/>
      <c r="BF55" s="509"/>
      <c r="BG55" s="509"/>
      <c r="BH55" s="509"/>
      <c r="BI55" s="509"/>
      <c r="BJ55" s="458"/>
      <c r="BK55" s="479"/>
      <c r="BL55" s="416"/>
    </row>
    <row r="56" spans="1:64" s="562" customFormat="1" hidden="1" outlineLevel="3" x14ac:dyDescent="0.35">
      <c r="A56" s="495" t="s">
        <v>197</v>
      </c>
      <c r="B56" s="496"/>
      <c r="C56" s="525" t="s">
        <v>185</v>
      </c>
      <c r="D56" s="508" t="s">
        <v>186</v>
      </c>
      <c r="E56" s="508"/>
      <c r="F56" s="499"/>
      <c r="G56" s="501"/>
      <c r="H56" s="501"/>
      <c r="I56" s="501"/>
      <c r="J56" s="501"/>
      <c r="K56" s="501"/>
      <c r="L56" s="501"/>
      <c r="M56" s="501"/>
      <c r="N56" s="517"/>
      <c r="O56" s="502"/>
      <c r="P56" s="519"/>
      <c r="Q56" s="519"/>
      <c r="R56" s="520"/>
      <c r="S56" s="521"/>
      <c r="T56" s="521"/>
      <c r="U56" s="502"/>
      <c r="V56" s="502"/>
      <c r="W56" s="506" t="s">
        <v>194</v>
      </c>
      <c r="X56" s="559">
        <v>48</v>
      </c>
      <c r="Y56" s="508"/>
      <c r="Z56" s="508"/>
      <c r="AA56" s="508"/>
      <c r="AB56" s="509">
        <v>5000</v>
      </c>
      <c r="AC56" s="560">
        <f>+AB56*X56</f>
        <v>240000</v>
      </c>
      <c r="AD56" s="561"/>
      <c r="AE56" s="439"/>
      <c r="AF56" s="560">
        <f t="shared" si="5"/>
        <v>15000</v>
      </c>
      <c r="AG56" s="457">
        <f t="shared" si="6"/>
        <v>225000</v>
      </c>
      <c r="AH56" s="457">
        <f t="shared" si="7"/>
        <v>240000</v>
      </c>
      <c r="AI56" s="455"/>
      <c r="AJ56" s="509"/>
      <c r="AK56" s="509"/>
      <c r="AL56" s="509"/>
      <c r="AM56" s="509"/>
      <c r="AN56" s="509"/>
      <c r="AO56" s="509"/>
      <c r="AP56" s="509"/>
      <c r="AQ56" s="509"/>
      <c r="AR56" s="456"/>
      <c r="AS56" s="509"/>
      <c r="AT56" s="509"/>
      <c r="AU56" s="509"/>
      <c r="AV56" s="509"/>
      <c r="AW56" s="509"/>
      <c r="AX56" s="509"/>
      <c r="AY56" s="509"/>
      <c r="AZ56" s="509"/>
      <c r="BA56" s="457"/>
      <c r="BB56" s="509"/>
      <c r="BC56" s="509"/>
      <c r="BD56" s="509"/>
      <c r="BE56" s="509"/>
      <c r="BF56" s="509"/>
      <c r="BG56" s="509"/>
      <c r="BH56" s="509"/>
      <c r="BI56" s="509"/>
      <c r="BJ56" s="458"/>
      <c r="BK56" s="479"/>
      <c r="BL56" s="416"/>
    </row>
    <row r="57" spans="1:64" s="562" customFormat="1" ht="12.75" hidden="1" customHeight="1" outlineLevel="3" x14ac:dyDescent="0.35">
      <c r="A57" s="495" t="s">
        <v>198</v>
      </c>
      <c r="B57" s="496"/>
      <c r="C57" s="525" t="s">
        <v>185</v>
      </c>
      <c r="D57" s="508" t="s">
        <v>186</v>
      </c>
      <c r="E57" s="508"/>
      <c r="F57" s="499"/>
      <c r="G57" s="501"/>
      <c r="H57" s="501"/>
      <c r="I57" s="501"/>
      <c r="J57" s="501"/>
      <c r="K57" s="501"/>
      <c r="L57" s="501"/>
      <c r="M57" s="501"/>
      <c r="N57" s="517"/>
      <c r="O57" s="502"/>
      <c r="P57" s="519"/>
      <c r="Q57" s="519"/>
      <c r="R57" s="520"/>
      <c r="S57" s="521"/>
      <c r="T57" s="521"/>
      <c r="U57" s="502"/>
      <c r="V57" s="502"/>
      <c r="W57" s="506" t="s">
        <v>196</v>
      </c>
      <c r="X57" s="559">
        <v>100</v>
      </c>
      <c r="Y57" s="508"/>
      <c r="Z57" s="508"/>
      <c r="AA57" s="508"/>
      <c r="AB57" s="509">
        <v>1500</v>
      </c>
      <c r="AC57" s="560">
        <f>+AB57*X57</f>
        <v>150000</v>
      </c>
      <c r="AD57" s="561"/>
      <c r="AE57" s="439"/>
      <c r="AF57" s="560">
        <f t="shared" si="5"/>
        <v>9375</v>
      </c>
      <c r="AG57" s="457">
        <f t="shared" si="6"/>
        <v>140625</v>
      </c>
      <c r="AH57" s="457">
        <f t="shared" si="7"/>
        <v>150000</v>
      </c>
      <c r="AI57" s="455"/>
      <c r="AJ57" s="509"/>
      <c r="AK57" s="509"/>
      <c r="AL57" s="509"/>
      <c r="AM57" s="509"/>
      <c r="AN57" s="509"/>
      <c r="AO57" s="509"/>
      <c r="AP57" s="509"/>
      <c r="AQ57" s="509"/>
      <c r="AR57" s="456"/>
      <c r="AS57" s="509"/>
      <c r="AT57" s="509"/>
      <c r="AU57" s="509"/>
      <c r="AV57" s="509"/>
      <c r="AW57" s="509"/>
      <c r="AX57" s="509"/>
      <c r="AY57" s="509"/>
      <c r="AZ57" s="509"/>
      <c r="BA57" s="457"/>
      <c r="BB57" s="509"/>
      <c r="BC57" s="509"/>
      <c r="BD57" s="509"/>
      <c r="BE57" s="509"/>
      <c r="BF57" s="509"/>
      <c r="BG57" s="509"/>
      <c r="BH57" s="509"/>
      <c r="BI57" s="509"/>
      <c r="BJ57" s="458"/>
      <c r="BK57" s="479"/>
      <c r="BL57" s="416"/>
    </row>
    <row r="58" spans="1:64" s="562" customFormat="1" hidden="1" outlineLevel="3" x14ac:dyDescent="0.35">
      <c r="A58" s="495" t="s">
        <v>199</v>
      </c>
      <c r="B58" s="496"/>
      <c r="C58" s="525" t="s">
        <v>188</v>
      </c>
      <c r="D58" s="508" t="s">
        <v>189</v>
      </c>
      <c r="E58" s="508"/>
      <c r="F58" s="499"/>
      <c r="G58" s="501"/>
      <c r="H58" s="501"/>
      <c r="I58" s="501"/>
      <c r="J58" s="501"/>
      <c r="K58" s="501"/>
      <c r="L58" s="501"/>
      <c r="M58" s="501"/>
      <c r="N58" s="517"/>
      <c r="O58" s="502"/>
      <c r="P58" s="519"/>
      <c r="Q58" s="519"/>
      <c r="R58" s="520"/>
      <c r="S58" s="521"/>
      <c r="T58" s="521"/>
      <c r="U58" s="502"/>
      <c r="V58" s="502"/>
      <c r="W58" s="506" t="s">
        <v>189</v>
      </c>
      <c r="X58" s="559"/>
      <c r="Y58" s="508"/>
      <c r="Z58" s="508"/>
      <c r="AA58" s="508"/>
      <c r="AB58" s="509"/>
      <c r="AC58" s="560"/>
      <c r="AD58" s="561"/>
      <c r="AE58" s="439"/>
      <c r="AF58" s="560">
        <f t="shared" si="5"/>
        <v>0</v>
      </c>
      <c r="AG58" s="457">
        <f t="shared" si="6"/>
        <v>0</v>
      </c>
      <c r="AH58" s="457">
        <f t="shared" si="7"/>
        <v>0</v>
      </c>
      <c r="AI58" s="455"/>
      <c r="AJ58" s="509"/>
      <c r="AK58" s="509"/>
      <c r="AL58" s="509"/>
      <c r="AM58" s="509"/>
      <c r="AN58" s="509"/>
      <c r="AO58" s="509"/>
      <c r="AP58" s="509"/>
      <c r="AQ58" s="509"/>
      <c r="AR58" s="456"/>
      <c r="AS58" s="509"/>
      <c r="AT58" s="509"/>
      <c r="AU58" s="509"/>
      <c r="AV58" s="509"/>
      <c r="AW58" s="509"/>
      <c r="AX58" s="509"/>
      <c r="AY58" s="509"/>
      <c r="AZ58" s="509"/>
      <c r="BA58" s="457"/>
      <c r="BB58" s="509"/>
      <c r="BC58" s="509"/>
      <c r="BD58" s="509"/>
      <c r="BE58" s="509"/>
      <c r="BF58" s="509"/>
      <c r="BG58" s="509"/>
      <c r="BH58" s="509"/>
      <c r="BI58" s="509"/>
      <c r="BJ58" s="458"/>
      <c r="BK58" s="479"/>
      <c r="BL58" s="416"/>
    </row>
    <row r="59" spans="1:64" s="562" customFormat="1" hidden="1" outlineLevel="3" x14ac:dyDescent="0.35">
      <c r="A59" s="495"/>
      <c r="B59" s="496"/>
      <c r="C59" s="525"/>
      <c r="D59" s="508"/>
      <c r="E59" s="508"/>
      <c r="F59" s="499"/>
      <c r="G59" s="501"/>
      <c r="H59" s="501"/>
      <c r="I59" s="501"/>
      <c r="J59" s="501"/>
      <c r="K59" s="501"/>
      <c r="L59" s="501"/>
      <c r="M59" s="501"/>
      <c r="N59" s="517"/>
      <c r="O59" s="502"/>
      <c r="P59" s="519"/>
      <c r="Q59" s="519"/>
      <c r="R59" s="520"/>
      <c r="S59" s="521"/>
      <c r="T59" s="521"/>
      <c r="U59" s="502"/>
      <c r="V59" s="502"/>
      <c r="W59" s="506"/>
      <c r="X59" s="559"/>
      <c r="Y59" s="508"/>
      <c r="Z59" s="508"/>
      <c r="AA59" s="508"/>
      <c r="AB59" s="509"/>
      <c r="AC59" s="560"/>
      <c r="AD59" s="561"/>
      <c r="AE59" s="439"/>
      <c r="AF59" s="560">
        <f t="shared" si="5"/>
        <v>0</v>
      </c>
      <c r="AG59" s="457">
        <f t="shared" si="6"/>
        <v>0</v>
      </c>
      <c r="AH59" s="457">
        <f t="shared" si="7"/>
        <v>0</v>
      </c>
      <c r="AI59" s="455"/>
      <c r="AJ59" s="509"/>
      <c r="AK59" s="509"/>
      <c r="AL59" s="509"/>
      <c r="AM59" s="509"/>
      <c r="AN59" s="509"/>
      <c r="AO59" s="509"/>
      <c r="AP59" s="509"/>
      <c r="AQ59" s="509"/>
      <c r="AR59" s="456"/>
      <c r="AS59" s="509"/>
      <c r="AT59" s="509"/>
      <c r="AU59" s="509"/>
      <c r="AV59" s="509"/>
      <c r="AW59" s="509"/>
      <c r="AX59" s="509"/>
      <c r="AY59" s="509"/>
      <c r="AZ59" s="509"/>
      <c r="BA59" s="457"/>
      <c r="BB59" s="509"/>
      <c r="BC59" s="509"/>
      <c r="BD59" s="509"/>
      <c r="BE59" s="509"/>
      <c r="BF59" s="509"/>
      <c r="BG59" s="509"/>
      <c r="BH59" s="509"/>
      <c r="BI59" s="509"/>
      <c r="BJ59" s="458"/>
      <c r="BK59" s="479"/>
      <c r="BL59" s="416"/>
    </row>
    <row r="60" spans="1:64" s="558" customFormat="1" hidden="1" outlineLevel="2" x14ac:dyDescent="0.35">
      <c r="A60" s="540" t="s">
        <v>200</v>
      </c>
      <c r="B60" s="541"/>
      <c r="C60" s="542" t="s">
        <v>201</v>
      </c>
      <c r="D60" s="543"/>
      <c r="E60" s="544"/>
      <c r="F60" s="545" t="str">
        <f>+W60</f>
        <v>#Alcaldías</v>
      </c>
      <c r="G60" s="546"/>
      <c r="H60" s="546"/>
      <c r="I60" s="546"/>
      <c r="J60" s="546"/>
      <c r="K60" s="546"/>
      <c r="L60" s="546"/>
      <c r="M60" s="546"/>
      <c r="N60" s="546">
        <f>SUM(H60:M64)</f>
        <v>0</v>
      </c>
      <c r="O60" s="474"/>
      <c r="P60" s="547"/>
      <c r="Q60" s="547"/>
      <c r="R60" s="548"/>
      <c r="S60" s="549"/>
      <c r="T60" s="549"/>
      <c r="U60" s="550"/>
      <c r="V60" s="474"/>
      <c r="W60" s="551" t="s">
        <v>202</v>
      </c>
      <c r="X60" s="552"/>
      <c r="Y60" s="543"/>
      <c r="Z60" s="543"/>
      <c r="AA60" s="543"/>
      <c r="AB60" s="553"/>
      <c r="AC60" s="553">
        <f>+AC61+AC62</f>
        <v>2475000</v>
      </c>
      <c r="AD60" s="554"/>
      <c r="AE60" s="1151"/>
      <c r="AF60" s="553">
        <f t="shared" si="5"/>
        <v>154687.5</v>
      </c>
      <c r="AG60" s="555">
        <f t="shared" si="6"/>
        <v>2320312.5</v>
      </c>
      <c r="AH60" s="555">
        <f t="shared" si="7"/>
        <v>2475000</v>
      </c>
      <c r="AI60" s="455"/>
      <c r="AJ60" s="553"/>
      <c r="AK60" s="553"/>
      <c r="AL60" s="553"/>
      <c r="AM60" s="553"/>
      <c r="AN60" s="553"/>
      <c r="AO60" s="553"/>
      <c r="AP60" s="553"/>
      <c r="AQ60" s="553"/>
      <c r="AR60" s="556"/>
      <c r="AS60" s="553"/>
      <c r="AT60" s="553"/>
      <c r="AU60" s="553"/>
      <c r="AV60" s="553"/>
      <c r="AW60" s="553"/>
      <c r="AX60" s="553"/>
      <c r="AY60" s="553"/>
      <c r="AZ60" s="553"/>
      <c r="BA60" s="557"/>
      <c r="BB60" s="553"/>
      <c r="BC60" s="553"/>
      <c r="BD60" s="553"/>
      <c r="BE60" s="553"/>
      <c r="BF60" s="553"/>
      <c r="BG60" s="553"/>
      <c r="BH60" s="553"/>
      <c r="BI60" s="553"/>
      <c r="BJ60" s="458"/>
      <c r="BK60" s="479"/>
      <c r="BL60" s="416"/>
    </row>
    <row r="61" spans="1:64" s="562" customFormat="1" hidden="1" outlineLevel="3" x14ac:dyDescent="0.35">
      <c r="A61" s="495" t="s">
        <v>203</v>
      </c>
      <c r="B61" s="496"/>
      <c r="C61" s="525" t="s">
        <v>181</v>
      </c>
      <c r="D61" s="508" t="s">
        <v>182</v>
      </c>
      <c r="E61" s="508"/>
      <c r="F61" s="499"/>
      <c r="G61" s="501"/>
      <c r="H61" s="501"/>
      <c r="I61" s="501"/>
      <c r="J61" s="501"/>
      <c r="K61" s="501"/>
      <c r="L61" s="501"/>
      <c r="M61" s="501"/>
      <c r="N61" s="517"/>
      <c r="O61" s="502"/>
      <c r="P61" s="519"/>
      <c r="Q61" s="519"/>
      <c r="R61" s="520"/>
      <c r="S61" s="521"/>
      <c r="T61" s="521"/>
      <c r="U61" s="502"/>
      <c r="V61" s="502"/>
      <c r="W61" s="506" t="s">
        <v>204</v>
      </c>
      <c r="X61" s="559">
        <v>150</v>
      </c>
      <c r="Y61" s="508">
        <v>5</v>
      </c>
      <c r="Z61" s="508"/>
      <c r="AA61" s="508"/>
      <c r="AB61" s="509">
        <v>3000</v>
      </c>
      <c r="AC61" s="560">
        <f>+AB61*X61*Y61</f>
        <v>2250000</v>
      </c>
      <c r="AD61" s="561"/>
      <c r="AE61" s="439"/>
      <c r="AF61" s="560">
        <f t="shared" si="5"/>
        <v>140625</v>
      </c>
      <c r="AG61" s="457">
        <f t="shared" si="6"/>
        <v>2109375</v>
      </c>
      <c r="AH61" s="457">
        <f t="shared" si="7"/>
        <v>2250000</v>
      </c>
      <c r="AI61" s="455"/>
      <c r="AJ61" s="509"/>
      <c r="AK61" s="509"/>
      <c r="AL61" s="509"/>
      <c r="AM61" s="509"/>
      <c r="AN61" s="509"/>
      <c r="AO61" s="509"/>
      <c r="AP61" s="509"/>
      <c r="AQ61" s="509"/>
      <c r="AR61" s="456"/>
      <c r="AS61" s="509"/>
      <c r="AT61" s="509"/>
      <c r="AU61" s="509"/>
      <c r="AV61" s="509"/>
      <c r="AW61" s="509"/>
      <c r="AX61" s="509"/>
      <c r="AY61" s="509"/>
      <c r="AZ61" s="509"/>
      <c r="BA61" s="457"/>
      <c r="BB61" s="509"/>
      <c r="BC61" s="509"/>
      <c r="BD61" s="509"/>
      <c r="BE61" s="509"/>
      <c r="BF61" s="509"/>
      <c r="BG61" s="509"/>
      <c r="BH61" s="509"/>
      <c r="BI61" s="509"/>
      <c r="BJ61" s="458"/>
      <c r="BK61" s="479"/>
      <c r="BL61" s="416"/>
    </row>
    <row r="62" spans="1:64" s="562" customFormat="1" hidden="1" outlineLevel="3" x14ac:dyDescent="0.35">
      <c r="A62" s="495" t="s">
        <v>205</v>
      </c>
      <c r="B62" s="496"/>
      <c r="C62" s="525" t="s">
        <v>185</v>
      </c>
      <c r="D62" s="508" t="s">
        <v>186</v>
      </c>
      <c r="E62" s="508"/>
      <c r="F62" s="499"/>
      <c r="G62" s="501"/>
      <c r="H62" s="501"/>
      <c r="I62" s="501"/>
      <c r="J62" s="501"/>
      <c r="K62" s="501"/>
      <c r="L62" s="501"/>
      <c r="M62" s="501"/>
      <c r="N62" s="517"/>
      <c r="O62" s="502"/>
      <c r="P62" s="519"/>
      <c r="Q62" s="519"/>
      <c r="R62" s="520"/>
      <c r="S62" s="521"/>
      <c r="T62" s="521"/>
      <c r="U62" s="502"/>
      <c r="V62" s="502"/>
      <c r="W62" s="506" t="s">
        <v>204</v>
      </c>
      <c r="X62" s="559">
        <v>150</v>
      </c>
      <c r="Y62" s="508"/>
      <c r="Z62" s="508"/>
      <c r="AA62" s="508"/>
      <c r="AB62" s="509">
        <v>1500</v>
      </c>
      <c r="AC62" s="560">
        <f>+AB62*X62</f>
        <v>225000</v>
      </c>
      <c r="AD62" s="561"/>
      <c r="AE62" s="439"/>
      <c r="AF62" s="560">
        <f t="shared" si="5"/>
        <v>14062.5</v>
      </c>
      <c r="AG62" s="457">
        <f t="shared" si="6"/>
        <v>210937.5</v>
      </c>
      <c r="AH62" s="457">
        <f t="shared" si="7"/>
        <v>225000</v>
      </c>
      <c r="AI62" s="455"/>
      <c r="AJ62" s="509"/>
      <c r="AK62" s="509"/>
      <c r="AL62" s="509"/>
      <c r="AM62" s="509"/>
      <c r="AN62" s="509"/>
      <c r="AO62" s="509"/>
      <c r="AP62" s="509"/>
      <c r="AQ62" s="509"/>
      <c r="AR62" s="456"/>
      <c r="AS62" s="509"/>
      <c r="AT62" s="509"/>
      <c r="AU62" s="509"/>
      <c r="AV62" s="509"/>
      <c r="AW62" s="509"/>
      <c r="AX62" s="509"/>
      <c r="AY62" s="509"/>
      <c r="AZ62" s="509"/>
      <c r="BA62" s="457"/>
      <c r="BB62" s="509"/>
      <c r="BC62" s="509"/>
      <c r="BD62" s="509"/>
      <c r="BE62" s="509"/>
      <c r="BF62" s="509"/>
      <c r="BG62" s="509"/>
      <c r="BH62" s="509"/>
      <c r="BI62" s="509"/>
      <c r="BJ62" s="458"/>
      <c r="BK62" s="479"/>
      <c r="BL62" s="416"/>
    </row>
    <row r="63" spans="1:64" s="562" customFormat="1" hidden="1" outlineLevel="3" x14ac:dyDescent="0.35">
      <c r="A63" s="495" t="s">
        <v>206</v>
      </c>
      <c r="B63" s="496"/>
      <c r="C63" s="525" t="s">
        <v>188</v>
      </c>
      <c r="D63" s="508" t="s">
        <v>189</v>
      </c>
      <c r="E63" s="508"/>
      <c r="F63" s="499"/>
      <c r="G63" s="501"/>
      <c r="H63" s="501"/>
      <c r="I63" s="501"/>
      <c r="J63" s="501"/>
      <c r="K63" s="501"/>
      <c r="L63" s="501"/>
      <c r="M63" s="501"/>
      <c r="N63" s="517"/>
      <c r="O63" s="502"/>
      <c r="P63" s="519"/>
      <c r="Q63" s="519"/>
      <c r="R63" s="520"/>
      <c r="S63" s="521"/>
      <c r="T63" s="521"/>
      <c r="U63" s="502"/>
      <c r="V63" s="502"/>
      <c r="W63" s="506" t="s">
        <v>189</v>
      </c>
      <c r="X63" s="559"/>
      <c r="Y63" s="508"/>
      <c r="Z63" s="508"/>
      <c r="AA63" s="508"/>
      <c r="AB63" s="509"/>
      <c r="AC63" s="560"/>
      <c r="AD63" s="561"/>
      <c r="AE63" s="439"/>
      <c r="AF63" s="560">
        <f t="shared" si="5"/>
        <v>0</v>
      </c>
      <c r="AG63" s="457">
        <f t="shared" si="6"/>
        <v>0</v>
      </c>
      <c r="AH63" s="457">
        <f t="shared" si="7"/>
        <v>0</v>
      </c>
      <c r="AI63" s="455"/>
      <c r="AJ63" s="509"/>
      <c r="AK63" s="509"/>
      <c r="AL63" s="509"/>
      <c r="AM63" s="509"/>
      <c r="AN63" s="509"/>
      <c r="AO63" s="509"/>
      <c r="AP63" s="509"/>
      <c r="AQ63" s="509"/>
      <c r="AR63" s="456"/>
      <c r="AS63" s="509"/>
      <c r="AT63" s="509"/>
      <c r="AU63" s="509"/>
      <c r="AV63" s="509"/>
      <c r="AW63" s="509"/>
      <c r="AX63" s="509"/>
      <c r="AY63" s="509"/>
      <c r="AZ63" s="509"/>
      <c r="BA63" s="457"/>
      <c r="BB63" s="509"/>
      <c r="BC63" s="509"/>
      <c r="BD63" s="509"/>
      <c r="BE63" s="509"/>
      <c r="BF63" s="509"/>
      <c r="BG63" s="509"/>
      <c r="BH63" s="509"/>
      <c r="BI63" s="509"/>
      <c r="BJ63" s="458"/>
      <c r="BK63" s="479"/>
      <c r="BL63" s="416"/>
    </row>
    <row r="64" spans="1:64" s="562" customFormat="1" hidden="1" outlineLevel="3" x14ac:dyDescent="0.35">
      <c r="A64" s="495"/>
      <c r="B64" s="496"/>
      <c r="C64" s="525"/>
      <c r="D64" s="508"/>
      <c r="E64" s="508"/>
      <c r="F64" s="499"/>
      <c r="G64" s="501"/>
      <c r="H64" s="501"/>
      <c r="I64" s="501"/>
      <c r="J64" s="501"/>
      <c r="K64" s="501"/>
      <c r="L64" s="501"/>
      <c r="M64" s="501"/>
      <c r="N64" s="517"/>
      <c r="O64" s="502"/>
      <c r="P64" s="519"/>
      <c r="Q64" s="519"/>
      <c r="R64" s="520"/>
      <c r="S64" s="521"/>
      <c r="T64" s="521"/>
      <c r="U64" s="502"/>
      <c r="V64" s="502"/>
      <c r="W64" s="506"/>
      <c r="X64" s="559"/>
      <c r="Y64" s="508"/>
      <c r="Z64" s="508"/>
      <c r="AA64" s="508"/>
      <c r="AB64" s="509"/>
      <c r="AC64" s="560"/>
      <c r="AD64" s="561"/>
      <c r="AE64" s="439"/>
      <c r="AF64" s="560">
        <f t="shared" si="5"/>
        <v>0</v>
      </c>
      <c r="AG64" s="457">
        <f t="shared" si="6"/>
        <v>0</v>
      </c>
      <c r="AH64" s="457">
        <f t="shared" si="7"/>
        <v>0</v>
      </c>
      <c r="AI64" s="455"/>
      <c r="AJ64" s="509"/>
      <c r="AK64" s="509"/>
      <c r="AL64" s="509"/>
      <c r="AM64" s="509"/>
      <c r="AN64" s="509"/>
      <c r="AO64" s="509"/>
      <c r="AP64" s="509"/>
      <c r="AQ64" s="509"/>
      <c r="AR64" s="456"/>
      <c r="AS64" s="509"/>
      <c r="AT64" s="509"/>
      <c r="AU64" s="509"/>
      <c r="AV64" s="509"/>
      <c r="AW64" s="509"/>
      <c r="AX64" s="509"/>
      <c r="AY64" s="509"/>
      <c r="AZ64" s="509"/>
      <c r="BA64" s="457"/>
      <c r="BB64" s="509"/>
      <c r="BC64" s="509"/>
      <c r="BD64" s="509"/>
      <c r="BE64" s="509"/>
      <c r="BF64" s="509"/>
      <c r="BG64" s="509"/>
      <c r="BH64" s="509"/>
      <c r="BI64" s="509"/>
      <c r="BJ64" s="458"/>
      <c r="BK64" s="479"/>
      <c r="BL64" s="416"/>
    </row>
    <row r="65" spans="1:68" s="558" customFormat="1" ht="12.75" hidden="1" customHeight="1" outlineLevel="2" x14ac:dyDescent="0.35">
      <c r="A65" s="540" t="s">
        <v>207</v>
      </c>
      <c r="B65" s="541"/>
      <c r="C65" s="542" t="s">
        <v>208</v>
      </c>
      <c r="D65" s="543"/>
      <c r="E65" s="544"/>
      <c r="F65" s="545" t="str">
        <f>+W65</f>
        <v>#Postas</v>
      </c>
      <c r="G65" s="546"/>
      <c r="H65" s="546"/>
      <c r="I65" s="546"/>
      <c r="J65" s="546"/>
      <c r="K65" s="546"/>
      <c r="L65" s="546"/>
      <c r="M65" s="546"/>
      <c r="N65" s="546">
        <f>SUM(H65:M69)</f>
        <v>0</v>
      </c>
      <c r="O65" s="474"/>
      <c r="P65" s="547"/>
      <c r="Q65" s="547"/>
      <c r="R65" s="548"/>
      <c r="S65" s="549"/>
      <c r="T65" s="549"/>
      <c r="U65" s="550"/>
      <c r="V65" s="474"/>
      <c r="W65" s="551" t="s">
        <v>209</v>
      </c>
      <c r="X65" s="552"/>
      <c r="Y65" s="543"/>
      <c r="Z65" s="543"/>
      <c r="AA65" s="543"/>
      <c r="AB65" s="553"/>
      <c r="AC65" s="553">
        <f>+AC66+AC67</f>
        <v>2400000</v>
      </c>
      <c r="AD65" s="554"/>
      <c r="AE65" s="1151"/>
      <c r="AF65" s="553">
        <f t="shared" si="5"/>
        <v>150000</v>
      </c>
      <c r="AG65" s="555">
        <f t="shared" si="6"/>
        <v>2250000</v>
      </c>
      <c r="AH65" s="555">
        <f t="shared" si="7"/>
        <v>2400000</v>
      </c>
      <c r="AI65" s="455"/>
      <c r="AJ65" s="553"/>
      <c r="AK65" s="553"/>
      <c r="AL65" s="553"/>
      <c r="AM65" s="553"/>
      <c r="AN65" s="553"/>
      <c r="AO65" s="553"/>
      <c r="AP65" s="553"/>
      <c r="AQ65" s="553"/>
      <c r="AR65" s="556"/>
      <c r="AS65" s="553"/>
      <c r="AT65" s="553"/>
      <c r="AU65" s="553"/>
      <c r="AV65" s="553"/>
      <c r="AW65" s="553"/>
      <c r="AX65" s="553"/>
      <c r="AY65" s="553"/>
      <c r="AZ65" s="553"/>
      <c r="BA65" s="557"/>
      <c r="BB65" s="553"/>
      <c r="BC65" s="553"/>
      <c r="BD65" s="553"/>
      <c r="BE65" s="553"/>
      <c r="BF65" s="553"/>
      <c r="BG65" s="553"/>
      <c r="BH65" s="553"/>
      <c r="BI65" s="553"/>
      <c r="BJ65" s="458"/>
      <c r="BK65" s="479"/>
      <c r="BL65" s="416"/>
    </row>
    <row r="66" spans="1:68" s="562" customFormat="1" hidden="1" outlineLevel="3" x14ac:dyDescent="0.35">
      <c r="A66" s="495" t="s">
        <v>210</v>
      </c>
      <c r="B66" s="496"/>
      <c r="C66" s="525" t="s">
        <v>211</v>
      </c>
      <c r="D66" s="508" t="s">
        <v>186</v>
      </c>
      <c r="E66" s="508"/>
      <c r="F66" s="499"/>
      <c r="G66" s="501"/>
      <c r="H66" s="501"/>
      <c r="I66" s="501"/>
      <c r="J66" s="501"/>
      <c r="K66" s="501"/>
      <c r="L66" s="501"/>
      <c r="M66" s="501"/>
      <c r="N66" s="517"/>
      <c r="O66" s="502"/>
      <c r="P66" s="519"/>
      <c r="Q66" s="519"/>
      <c r="R66" s="520"/>
      <c r="S66" s="521"/>
      <c r="T66" s="521"/>
      <c r="U66" s="502"/>
      <c r="V66" s="502"/>
      <c r="W66" s="506" t="s">
        <v>212</v>
      </c>
      <c r="X66" s="559">
        <v>48</v>
      </c>
      <c r="Y66" s="508"/>
      <c r="Z66" s="508"/>
      <c r="AA66" s="508"/>
      <c r="AB66" s="509">
        <v>50000</v>
      </c>
      <c r="AC66" s="560">
        <f>+AB66*X66</f>
        <v>2400000</v>
      </c>
      <c r="AD66" s="561"/>
      <c r="AE66" s="439"/>
      <c r="AF66" s="560">
        <f t="shared" si="5"/>
        <v>150000</v>
      </c>
      <c r="AG66" s="457">
        <f t="shared" si="6"/>
        <v>2250000</v>
      </c>
      <c r="AH66" s="457">
        <f t="shared" si="7"/>
        <v>2400000</v>
      </c>
      <c r="AI66" s="455"/>
      <c r="AJ66" s="509"/>
      <c r="AK66" s="509"/>
      <c r="AL66" s="509"/>
      <c r="AM66" s="509"/>
      <c r="AN66" s="509"/>
      <c r="AO66" s="509"/>
      <c r="AP66" s="509"/>
      <c r="AQ66" s="509"/>
      <c r="AR66" s="456"/>
      <c r="AS66" s="509"/>
      <c r="AT66" s="509"/>
      <c r="AU66" s="509"/>
      <c r="AV66" s="509"/>
      <c r="AW66" s="509"/>
      <c r="AX66" s="509"/>
      <c r="AY66" s="509"/>
      <c r="AZ66" s="509"/>
      <c r="BA66" s="457"/>
      <c r="BB66" s="509"/>
      <c r="BC66" s="509"/>
      <c r="BD66" s="509"/>
      <c r="BE66" s="509"/>
      <c r="BF66" s="509"/>
      <c r="BG66" s="509"/>
      <c r="BH66" s="509"/>
      <c r="BI66" s="509"/>
      <c r="BJ66" s="458"/>
      <c r="BK66" s="479"/>
      <c r="BL66" s="416"/>
    </row>
    <row r="67" spans="1:68" s="562" customFormat="1" hidden="1" outlineLevel="3" x14ac:dyDescent="0.35">
      <c r="A67" s="495" t="s">
        <v>213</v>
      </c>
      <c r="B67" s="496"/>
      <c r="C67" s="525" t="s">
        <v>188</v>
      </c>
      <c r="D67" s="508" t="s">
        <v>189</v>
      </c>
      <c r="E67" s="508"/>
      <c r="F67" s="499"/>
      <c r="G67" s="501"/>
      <c r="H67" s="501"/>
      <c r="I67" s="501"/>
      <c r="J67" s="501"/>
      <c r="K67" s="501"/>
      <c r="L67" s="501"/>
      <c r="M67" s="501"/>
      <c r="N67" s="517"/>
      <c r="O67" s="502"/>
      <c r="P67" s="519"/>
      <c r="Q67" s="519"/>
      <c r="R67" s="520"/>
      <c r="S67" s="521"/>
      <c r="T67" s="521"/>
      <c r="U67" s="502"/>
      <c r="V67" s="502"/>
      <c r="W67" s="506" t="s">
        <v>189</v>
      </c>
      <c r="X67" s="559"/>
      <c r="Y67" s="508"/>
      <c r="Z67" s="508"/>
      <c r="AA67" s="508"/>
      <c r="AB67" s="509"/>
      <c r="AC67" s="560"/>
      <c r="AD67" s="561"/>
      <c r="AE67" s="439"/>
      <c r="AF67" s="560">
        <f t="shared" si="5"/>
        <v>0</v>
      </c>
      <c r="AG67" s="457">
        <f t="shared" si="6"/>
        <v>0</v>
      </c>
      <c r="AH67" s="457">
        <f t="shared" si="7"/>
        <v>0</v>
      </c>
      <c r="AI67" s="455"/>
      <c r="AJ67" s="509"/>
      <c r="AK67" s="509"/>
      <c r="AL67" s="509"/>
      <c r="AM67" s="509"/>
      <c r="AN67" s="509"/>
      <c r="AO67" s="509"/>
      <c r="AP67" s="509"/>
      <c r="AQ67" s="509"/>
      <c r="AR67" s="456"/>
      <c r="AS67" s="509"/>
      <c r="AT67" s="509"/>
      <c r="AU67" s="509"/>
      <c r="AV67" s="509"/>
      <c r="AW67" s="509"/>
      <c r="AX67" s="509"/>
      <c r="AY67" s="509"/>
      <c r="AZ67" s="509"/>
      <c r="BA67" s="457"/>
      <c r="BB67" s="509"/>
      <c r="BC67" s="509"/>
      <c r="BD67" s="509"/>
      <c r="BE67" s="509"/>
      <c r="BF67" s="509"/>
      <c r="BG67" s="509"/>
      <c r="BH67" s="509"/>
      <c r="BI67" s="509"/>
      <c r="BJ67" s="458"/>
      <c r="BK67" s="479"/>
      <c r="BL67" s="416"/>
    </row>
    <row r="68" spans="1:68" s="562" customFormat="1" hidden="1" outlineLevel="3" x14ac:dyDescent="0.35">
      <c r="A68" s="495"/>
      <c r="B68" s="496"/>
      <c r="C68" s="525"/>
      <c r="D68" s="508"/>
      <c r="E68" s="508"/>
      <c r="F68" s="499"/>
      <c r="G68" s="501"/>
      <c r="H68" s="501"/>
      <c r="I68" s="501"/>
      <c r="J68" s="501"/>
      <c r="K68" s="501"/>
      <c r="L68" s="501"/>
      <c r="M68" s="501"/>
      <c r="N68" s="517"/>
      <c r="O68" s="502"/>
      <c r="P68" s="519"/>
      <c r="Q68" s="519"/>
      <c r="R68" s="520"/>
      <c r="S68" s="521"/>
      <c r="T68" s="521"/>
      <c r="U68" s="502"/>
      <c r="V68" s="502"/>
      <c r="W68" s="506"/>
      <c r="X68" s="559"/>
      <c r="Y68" s="508"/>
      <c r="Z68" s="508"/>
      <c r="AA68" s="508"/>
      <c r="AB68" s="509"/>
      <c r="AC68" s="560"/>
      <c r="AD68" s="561"/>
      <c r="AE68" s="439"/>
      <c r="AF68" s="560">
        <f t="shared" si="5"/>
        <v>0</v>
      </c>
      <c r="AG68" s="457">
        <f t="shared" si="6"/>
        <v>0</v>
      </c>
      <c r="AH68" s="457">
        <f t="shared" si="7"/>
        <v>0</v>
      </c>
      <c r="AI68" s="455"/>
      <c r="AJ68" s="509"/>
      <c r="AK68" s="509"/>
      <c r="AL68" s="509"/>
      <c r="AM68" s="509"/>
      <c r="AN68" s="509"/>
      <c r="AO68" s="509"/>
      <c r="AP68" s="509"/>
      <c r="AQ68" s="509"/>
      <c r="AR68" s="456"/>
      <c r="AS68" s="509"/>
      <c r="AT68" s="509"/>
      <c r="AU68" s="509"/>
      <c r="AV68" s="509"/>
      <c r="AW68" s="509"/>
      <c r="AX68" s="509"/>
      <c r="AY68" s="509"/>
      <c r="AZ68" s="509"/>
      <c r="BA68" s="457"/>
      <c r="BB68" s="509"/>
      <c r="BC68" s="509"/>
      <c r="BD68" s="509"/>
      <c r="BE68" s="509"/>
      <c r="BF68" s="509"/>
      <c r="BG68" s="509"/>
      <c r="BH68" s="509"/>
      <c r="BI68" s="509"/>
      <c r="BJ68" s="458"/>
      <c r="BK68" s="479"/>
      <c r="BL68" s="416"/>
    </row>
    <row r="69" spans="1:68" s="558" customFormat="1" ht="26" hidden="1" outlineLevel="2" x14ac:dyDescent="0.35">
      <c r="A69" s="540" t="s">
        <v>214</v>
      </c>
      <c r="B69" s="541"/>
      <c r="C69" s="542" t="s">
        <v>215</v>
      </c>
      <c r="D69" s="543"/>
      <c r="E69" s="544"/>
      <c r="F69" s="545" t="str">
        <f>+W69</f>
        <v xml:space="preserve">#Registros </v>
      </c>
      <c r="G69" s="546"/>
      <c r="H69" s="546"/>
      <c r="I69" s="546"/>
      <c r="J69" s="546"/>
      <c r="K69" s="546"/>
      <c r="L69" s="546"/>
      <c r="M69" s="546"/>
      <c r="N69" s="546">
        <f>SUM(H69:M73)</f>
        <v>0</v>
      </c>
      <c r="O69" s="474"/>
      <c r="P69" s="547"/>
      <c r="Q69" s="547"/>
      <c r="R69" s="548"/>
      <c r="S69" s="549"/>
      <c r="T69" s="549"/>
      <c r="U69" s="550"/>
      <c r="V69" s="474"/>
      <c r="W69" s="551" t="s">
        <v>216</v>
      </c>
      <c r="X69" s="552"/>
      <c r="Y69" s="543"/>
      <c r="Z69" s="543"/>
      <c r="AA69" s="543"/>
      <c r="AB69" s="553"/>
      <c r="AC69" s="553">
        <f>+AC70+AC71+AC72</f>
        <v>742500</v>
      </c>
      <c r="AD69" s="554"/>
      <c r="AE69" s="1151"/>
      <c r="AF69" s="553">
        <f t="shared" si="5"/>
        <v>46406.25</v>
      </c>
      <c r="AG69" s="555">
        <f t="shared" si="6"/>
        <v>696093.75</v>
      </c>
      <c r="AH69" s="555">
        <f t="shared" si="7"/>
        <v>742500</v>
      </c>
      <c r="AI69" s="455"/>
      <c r="AJ69" s="553"/>
      <c r="AK69" s="553"/>
      <c r="AL69" s="553"/>
      <c r="AM69" s="553"/>
      <c r="AN69" s="553"/>
      <c r="AO69" s="553"/>
      <c r="AP69" s="553"/>
      <c r="AQ69" s="553"/>
      <c r="AR69" s="556"/>
      <c r="AS69" s="553"/>
      <c r="AT69" s="553"/>
      <c r="AU69" s="553"/>
      <c r="AV69" s="553"/>
      <c r="AW69" s="553"/>
      <c r="AX69" s="553"/>
      <c r="AY69" s="553"/>
      <c r="AZ69" s="553"/>
      <c r="BA69" s="557"/>
      <c r="BB69" s="553"/>
      <c r="BC69" s="553"/>
      <c r="BD69" s="553"/>
      <c r="BE69" s="553"/>
      <c r="BF69" s="553"/>
      <c r="BG69" s="553"/>
      <c r="BH69" s="553"/>
      <c r="BI69" s="553"/>
      <c r="BJ69" s="458"/>
      <c r="BK69" s="479"/>
      <c r="BL69" s="416"/>
    </row>
    <row r="70" spans="1:68" s="562" customFormat="1" hidden="1" outlineLevel="3" x14ac:dyDescent="0.35">
      <c r="A70" s="495" t="s">
        <v>217</v>
      </c>
      <c r="B70" s="496"/>
      <c r="C70" s="525" t="s">
        <v>181</v>
      </c>
      <c r="D70" s="508" t="s">
        <v>182</v>
      </c>
      <c r="E70" s="508"/>
      <c r="F70" s="499"/>
      <c r="G70" s="500"/>
      <c r="H70" s="535"/>
      <c r="I70" s="535"/>
      <c r="J70" s="535"/>
      <c r="K70" s="535"/>
      <c r="L70" s="535"/>
      <c r="M70" s="535"/>
      <c r="N70" s="532"/>
      <c r="O70" s="502"/>
      <c r="P70" s="519"/>
      <c r="Q70" s="519"/>
      <c r="R70" s="520"/>
      <c r="S70" s="521"/>
      <c r="T70" s="521"/>
      <c r="U70" s="502"/>
      <c r="V70" s="502"/>
      <c r="W70" s="506" t="s">
        <v>218</v>
      </c>
      <c r="X70" s="559">
        <f>25+14</f>
        <v>39</v>
      </c>
      <c r="Y70" s="508">
        <v>5</v>
      </c>
      <c r="Z70" s="508"/>
      <c r="AA70" s="508"/>
      <c r="AB70" s="509">
        <v>3000</v>
      </c>
      <c r="AC70" s="560">
        <f>+AB70*X70*Y70</f>
        <v>585000</v>
      </c>
      <c r="AD70" s="561"/>
      <c r="AE70" s="439"/>
      <c r="AF70" s="560">
        <f t="shared" si="5"/>
        <v>36562.5</v>
      </c>
      <c r="AG70" s="457">
        <f t="shared" si="6"/>
        <v>548437.5</v>
      </c>
      <c r="AH70" s="457">
        <f t="shared" si="7"/>
        <v>585000</v>
      </c>
      <c r="AI70" s="455"/>
      <c r="AJ70" s="509"/>
      <c r="AK70" s="509"/>
      <c r="AL70" s="509"/>
      <c r="AM70" s="509"/>
      <c r="AN70" s="509"/>
      <c r="AO70" s="509"/>
      <c r="AP70" s="509"/>
      <c r="AQ70" s="509"/>
      <c r="AR70" s="456"/>
      <c r="AS70" s="509"/>
      <c r="AT70" s="509"/>
      <c r="AU70" s="509"/>
      <c r="AV70" s="509"/>
      <c r="AW70" s="509"/>
      <c r="AX70" s="509"/>
      <c r="AY70" s="509"/>
      <c r="AZ70" s="509"/>
      <c r="BA70" s="457"/>
      <c r="BB70" s="509"/>
      <c r="BC70" s="509"/>
      <c r="BD70" s="509"/>
      <c r="BE70" s="509"/>
      <c r="BF70" s="509"/>
      <c r="BG70" s="509"/>
      <c r="BH70" s="509"/>
      <c r="BI70" s="509"/>
      <c r="BJ70" s="458"/>
      <c r="BK70" s="479"/>
      <c r="BL70" s="416"/>
    </row>
    <row r="71" spans="1:68" s="562" customFormat="1" hidden="1" outlineLevel="3" x14ac:dyDescent="0.35">
      <c r="A71" s="495" t="s">
        <v>219</v>
      </c>
      <c r="B71" s="496"/>
      <c r="C71" s="525" t="s">
        <v>185</v>
      </c>
      <c r="D71" s="508" t="s">
        <v>186</v>
      </c>
      <c r="E71" s="508"/>
      <c r="F71" s="499"/>
      <c r="G71" s="500"/>
      <c r="H71" s="535"/>
      <c r="I71" s="535"/>
      <c r="J71" s="535"/>
      <c r="K71" s="535"/>
      <c r="L71" s="535"/>
      <c r="M71" s="535"/>
      <c r="N71" s="532"/>
      <c r="O71" s="502"/>
      <c r="P71" s="519"/>
      <c r="Q71" s="519"/>
      <c r="R71" s="520"/>
      <c r="S71" s="521"/>
      <c r="T71" s="521"/>
      <c r="U71" s="502"/>
      <c r="V71" s="502"/>
      <c r="W71" s="506" t="s">
        <v>218</v>
      </c>
      <c r="X71" s="559">
        <f>+X70</f>
        <v>39</v>
      </c>
      <c r="Y71" s="508"/>
      <c r="Z71" s="508"/>
      <c r="AA71" s="508"/>
      <c r="AB71" s="509">
        <v>1500</v>
      </c>
      <c r="AC71" s="560">
        <f>+AB71*X71</f>
        <v>58500</v>
      </c>
      <c r="AD71" s="561"/>
      <c r="AE71" s="439"/>
      <c r="AF71" s="560">
        <f t="shared" si="5"/>
        <v>3656.25</v>
      </c>
      <c r="AG71" s="457">
        <f t="shared" si="6"/>
        <v>54843.75</v>
      </c>
      <c r="AH71" s="457">
        <f t="shared" si="7"/>
        <v>58500</v>
      </c>
      <c r="AI71" s="455"/>
      <c r="AJ71" s="509"/>
      <c r="AK71" s="509"/>
      <c r="AL71" s="509"/>
      <c r="AM71" s="509"/>
      <c r="AN71" s="509"/>
      <c r="AO71" s="509"/>
      <c r="AP71" s="509"/>
      <c r="AQ71" s="509"/>
      <c r="AR71" s="456"/>
      <c r="AS71" s="509"/>
      <c r="AT71" s="509"/>
      <c r="AU71" s="509"/>
      <c r="AV71" s="509"/>
      <c r="AW71" s="509"/>
      <c r="AX71" s="509"/>
      <c r="AY71" s="509"/>
      <c r="AZ71" s="509"/>
      <c r="BA71" s="457"/>
      <c r="BB71" s="509"/>
      <c r="BC71" s="509"/>
      <c r="BD71" s="509"/>
      <c r="BE71" s="509"/>
      <c r="BF71" s="509"/>
      <c r="BG71" s="509"/>
      <c r="BH71" s="509"/>
      <c r="BI71" s="509"/>
      <c r="BJ71" s="458"/>
      <c r="BK71" s="479"/>
      <c r="BL71" s="416"/>
    </row>
    <row r="72" spans="1:68" s="562" customFormat="1" hidden="1" outlineLevel="3" x14ac:dyDescent="0.35">
      <c r="A72" s="495" t="s">
        <v>220</v>
      </c>
      <c r="B72" s="496"/>
      <c r="C72" s="525" t="s">
        <v>188</v>
      </c>
      <c r="D72" s="508" t="s">
        <v>189</v>
      </c>
      <c r="E72" s="508"/>
      <c r="F72" s="499"/>
      <c r="G72" s="500"/>
      <c r="H72" s="535"/>
      <c r="I72" s="535"/>
      <c r="J72" s="535"/>
      <c r="K72" s="535"/>
      <c r="L72" s="535"/>
      <c r="M72" s="535"/>
      <c r="N72" s="532"/>
      <c r="O72" s="502"/>
      <c r="P72" s="519"/>
      <c r="Q72" s="519"/>
      <c r="R72" s="520"/>
      <c r="S72" s="521"/>
      <c r="T72" s="521"/>
      <c r="U72" s="502"/>
      <c r="V72" s="502"/>
      <c r="W72" s="506" t="s">
        <v>189</v>
      </c>
      <c r="X72" s="559"/>
      <c r="Y72" s="508"/>
      <c r="Z72" s="508"/>
      <c r="AA72" s="508"/>
      <c r="AB72" s="509">
        <v>99000</v>
      </c>
      <c r="AC72" s="560">
        <f>+AB72</f>
        <v>99000</v>
      </c>
      <c r="AD72" s="561"/>
      <c r="AE72" s="439"/>
      <c r="AF72" s="560">
        <f t="shared" si="5"/>
        <v>6187.5</v>
      </c>
      <c r="AG72" s="457">
        <f t="shared" si="6"/>
        <v>92812.5</v>
      </c>
      <c r="AH72" s="457">
        <f t="shared" si="7"/>
        <v>99000</v>
      </c>
      <c r="AI72" s="455"/>
      <c r="AJ72" s="509"/>
      <c r="AK72" s="509"/>
      <c r="AL72" s="509"/>
      <c r="AM72" s="509"/>
      <c r="AN72" s="509"/>
      <c r="AO72" s="509"/>
      <c r="AP72" s="509"/>
      <c r="AQ72" s="509"/>
      <c r="AR72" s="456"/>
      <c r="AS72" s="509"/>
      <c r="AT72" s="509"/>
      <c r="AU72" s="509"/>
      <c r="AV72" s="509"/>
      <c r="AW72" s="509"/>
      <c r="AX72" s="509"/>
      <c r="AY72" s="509"/>
      <c r="AZ72" s="509"/>
      <c r="BA72" s="457"/>
      <c r="BB72" s="509"/>
      <c r="BC72" s="509"/>
      <c r="BD72" s="509"/>
      <c r="BE72" s="509"/>
      <c r="BF72" s="509"/>
      <c r="BG72" s="509"/>
      <c r="BH72" s="509"/>
      <c r="BI72" s="509"/>
      <c r="BJ72" s="458"/>
      <c r="BK72" s="479"/>
      <c r="BL72" s="416"/>
    </row>
    <row r="73" spans="1:68" s="562" customFormat="1" hidden="1" outlineLevel="2" x14ac:dyDescent="0.35">
      <c r="A73" s="495"/>
      <c r="B73" s="496"/>
      <c r="C73" s="525"/>
      <c r="D73" s="508"/>
      <c r="E73" s="508"/>
      <c r="F73" s="499"/>
      <c r="G73" s="500"/>
      <c r="H73" s="535"/>
      <c r="I73" s="535"/>
      <c r="J73" s="535"/>
      <c r="K73" s="535"/>
      <c r="L73" s="535"/>
      <c r="M73" s="535"/>
      <c r="N73" s="532"/>
      <c r="O73" s="502"/>
      <c r="P73" s="519"/>
      <c r="Q73" s="519"/>
      <c r="R73" s="520"/>
      <c r="S73" s="521"/>
      <c r="T73" s="521"/>
      <c r="U73" s="502"/>
      <c r="V73" s="502"/>
      <c r="W73" s="506"/>
      <c r="X73" s="559"/>
      <c r="Y73" s="508"/>
      <c r="Z73" s="508"/>
      <c r="AA73" s="508"/>
      <c r="AB73" s="509"/>
      <c r="AC73" s="560"/>
      <c r="AD73" s="561"/>
      <c r="AE73" s="439"/>
      <c r="AF73" s="560"/>
      <c r="AG73" s="457"/>
      <c r="AH73" s="457"/>
      <c r="AI73" s="455"/>
      <c r="AJ73" s="509"/>
      <c r="AK73" s="509"/>
      <c r="AL73" s="509"/>
      <c r="AM73" s="509"/>
      <c r="AN73" s="509"/>
      <c r="AO73" s="509"/>
      <c r="AP73" s="509"/>
      <c r="AQ73" s="509"/>
      <c r="AR73" s="456"/>
      <c r="AS73" s="509"/>
      <c r="AT73" s="509"/>
      <c r="AU73" s="509"/>
      <c r="AV73" s="509"/>
      <c r="AW73" s="509"/>
      <c r="AX73" s="509"/>
      <c r="AY73" s="509"/>
      <c r="AZ73" s="509"/>
      <c r="BA73" s="457"/>
      <c r="BB73" s="509"/>
      <c r="BC73" s="509"/>
      <c r="BD73" s="509"/>
      <c r="BE73" s="509"/>
      <c r="BF73" s="509"/>
      <c r="BG73" s="509"/>
      <c r="BH73" s="509"/>
      <c r="BI73" s="509"/>
      <c r="BJ73" s="458"/>
      <c r="BK73" s="479"/>
      <c r="BL73" s="416"/>
    </row>
    <row r="74" spans="1:68" s="416" customFormat="1" outlineLevel="1" collapsed="1" x14ac:dyDescent="0.35">
      <c r="A74" s="468" t="s">
        <v>221</v>
      </c>
      <c r="B74" s="469" t="s">
        <v>222</v>
      </c>
      <c r="C74" s="470" t="s">
        <v>223</v>
      </c>
      <c r="D74" s="469"/>
      <c r="E74" s="1151"/>
      <c r="F74" s="471" t="str">
        <f>+W74</f>
        <v># Data Center</v>
      </c>
      <c r="G74" s="473">
        <v>0</v>
      </c>
      <c r="H74" s="473">
        <v>0</v>
      </c>
      <c r="I74" s="473">
        <v>0</v>
      </c>
      <c r="J74" s="473">
        <v>0</v>
      </c>
      <c r="K74" s="473">
        <v>0</v>
      </c>
      <c r="L74" s="473">
        <v>1</v>
      </c>
      <c r="M74" s="473">
        <v>0</v>
      </c>
      <c r="N74" s="563">
        <f>SUM(H74:M74)</f>
        <v>1</v>
      </c>
      <c r="O74" s="474"/>
      <c r="P74" s="538"/>
      <c r="Q74" s="475"/>
      <c r="R74" s="475"/>
      <c r="S74" s="470"/>
      <c r="T74" s="470"/>
      <c r="U74" s="470"/>
      <c r="V74" s="474"/>
      <c r="W74" s="564" t="s">
        <v>224</v>
      </c>
      <c r="X74" s="469"/>
      <c r="Y74" s="469"/>
      <c r="Z74" s="469"/>
      <c r="AA74" s="469"/>
      <c r="AB74" s="477"/>
      <c r="AC74" s="477">
        <f>+AC75+AC79+AC81</f>
        <v>10000000</v>
      </c>
      <c r="AD74" s="478"/>
      <c r="AE74" s="539"/>
      <c r="AF74" s="477">
        <f>+AC74</f>
        <v>10000000</v>
      </c>
      <c r="AG74" s="477">
        <v>0</v>
      </c>
      <c r="AH74" s="477">
        <f>+AG74+AF74</f>
        <v>10000000</v>
      </c>
      <c r="AI74" s="455"/>
      <c r="AJ74" s="477"/>
      <c r="AK74" s="477"/>
      <c r="AL74" s="477"/>
      <c r="AM74" s="477"/>
      <c r="AN74" s="477"/>
      <c r="AO74" s="477"/>
      <c r="AP74" s="477"/>
      <c r="AQ74" s="477"/>
      <c r="AR74" s="456"/>
      <c r="AS74" s="477"/>
      <c r="AT74" s="477"/>
      <c r="AU74" s="477"/>
      <c r="AV74" s="477"/>
      <c r="AW74" s="477"/>
      <c r="AX74" s="477"/>
      <c r="AY74" s="477"/>
      <c r="AZ74" s="477"/>
      <c r="BA74" s="457"/>
      <c r="BB74" s="477"/>
      <c r="BC74" s="477"/>
      <c r="BD74" s="477"/>
      <c r="BE74" s="477"/>
      <c r="BF74" s="477"/>
      <c r="BG74" s="477"/>
      <c r="BH74" s="477"/>
      <c r="BI74" s="477"/>
      <c r="BJ74" s="458"/>
      <c r="BK74" s="479"/>
    </row>
    <row r="75" spans="1:68" s="558" customFormat="1" hidden="1" outlineLevel="2" x14ac:dyDescent="0.35">
      <c r="A75" s="540" t="s">
        <v>225</v>
      </c>
      <c r="B75" s="541"/>
      <c r="C75" s="542" t="s">
        <v>226</v>
      </c>
      <c r="D75" s="543"/>
      <c r="E75" s="544"/>
      <c r="F75" s="565" t="str">
        <f>+W75</f>
        <v># Unidad</v>
      </c>
      <c r="G75" s="546">
        <v>0</v>
      </c>
      <c r="H75" s="546">
        <v>0</v>
      </c>
      <c r="I75" s="546">
        <v>0</v>
      </c>
      <c r="J75" s="546">
        <v>1</v>
      </c>
      <c r="K75" s="546">
        <v>0</v>
      </c>
      <c r="L75" s="546">
        <v>0</v>
      </c>
      <c r="M75" s="546">
        <v>0</v>
      </c>
      <c r="N75" s="566">
        <f>SUM(H75:M75)</f>
        <v>1</v>
      </c>
      <c r="O75" s="474"/>
      <c r="P75" s="547"/>
      <c r="Q75" s="547"/>
      <c r="R75" s="548"/>
      <c r="S75" s="549"/>
      <c r="T75" s="549"/>
      <c r="U75" s="550"/>
      <c r="V75" s="474"/>
      <c r="W75" s="567" t="s">
        <v>227</v>
      </c>
      <c r="X75" s="552"/>
      <c r="Y75" s="543"/>
      <c r="Z75" s="543"/>
      <c r="AA75" s="543"/>
      <c r="AB75" s="553"/>
      <c r="AC75" s="553">
        <f>+AC76+AC77+AC78</f>
        <v>2000000</v>
      </c>
      <c r="AD75" s="553"/>
      <c r="AE75" s="1151"/>
      <c r="AF75" s="553">
        <f>+AC75</f>
        <v>2000000</v>
      </c>
      <c r="AG75" s="555"/>
      <c r="AH75" s="555">
        <f>+AG75+AF75</f>
        <v>2000000</v>
      </c>
      <c r="AI75" s="455"/>
      <c r="AJ75" s="553"/>
      <c r="AK75" s="553"/>
      <c r="AL75" s="553"/>
      <c r="AM75" s="553"/>
      <c r="AN75" s="553"/>
      <c r="AO75" s="553"/>
      <c r="AP75" s="553"/>
      <c r="AQ75" s="553"/>
      <c r="AR75" s="556"/>
      <c r="AS75" s="553"/>
      <c r="AT75" s="553"/>
      <c r="AU75" s="553"/>
      <c r="AV75" s="553"/>
      <c r="AW75" s="553"/>
      <c r="AX75" s="553"/>
      <c r="AY75" s="553"/>
      <c r="AZ75" s="553"/>
      <c r="BA75" s="557"/>
      <c r="BB75" s="553"/>
      <c r="BC75" s="553"/>
      <c r="BD75" s="553"/>
      <c r="BE75" s="553"/>
      <c r="BF75" s="553"/>
      <c r="BG75" s="553"/>
      <c r="BH75" s="553"/>
      <c r="BI75" s="553"/>
      <c r="BJ75" s="458"/>
      <c r="BK75" s="479"/>
      <c r="BL75" s="416"/>
    </row>
    <row r="76" spans="1:68" s="579" customFormat="1" hidden="1" outlineLevel="3" x14ac:dyDescent="0.35">
      <c r="A76" s="568" t="s">
        <v>228</v>
      </c>
      <c r="B76" s="569"/>
      <c r="C76" s="570" t="s">
        <v>229</v>
      </c>
      <c r="D76" s="571"/>
      <c r="E76" s="572"/>
      <c r="F76" s="572"/>
      <c r="G76" s="573"/>
      <c r="H76" s="574"/>
      <c r="I76" s="575" t="s">
        <v>230</v>
      </c>
      <c r="J76" s="575" t="s">
        <v>230</v>
      </c>
      <c r="K76" s="574"/>
      <c r="L76" s="574"/>
      <c r="M76" s="576">
        <f>SUM(H76:L76)</f>
        <v>0</v>
      </c>
      <c r="N76" s="577"/>
      <c r="O76" s="571"/>
      <c r="P76" s="571"/>
      <c r="Q76" s="571"/>
      <c r="R76" s="578"/>
      <c r="S76" s="571"/>
      <c r="T76" s="571"/>
      <c r="U76" s="572"/>
      <c r="W76" s="580"/>
      <c r="X76" s="580">
        <v>1</v>
      </c>
      <c r="Y76" s="581"/>
      <c r="Z76" s="581"/>
      <c r="AA76" s="581"/>
      <c r="AB76" s="582">
        <v>1000000</v>
      </c>
      <c r="AC76" s="582">
        <f>+X76*AB76</f>
        <v>1000000</v>
      </c>
      <c r="AD76" s="583"/>
      <c r="AE76" s="582"/>
      <c r="AF76" s="582">
        <f>+AC76</f>
        <v>1000000</v>
      </c>
      <c r="AG76" s="582"/>
      <c r="AH76" s="584">
        <f t="shared" ref="AH76:AH82" si="8">+AG76+AF76</f>
        <v>1000000</v>
      </c>
      <c r="AI76" s="582"/>
      <c r="AJ76" s="582"/>
      <c r="AK76" s="582"/>
      <c r="AL76" s="582"/>
      <c r="AM76" s="582"/>
      <c r="AN76" s="582"/>
      <c r="AO76" s="582"/>
      <c r="AP76" s="585"/>
      <c r="AQ76" s="582"/>
      <c r="AR76" s="582"/>
      <c r="AS76" s="582"/>
      <c r="AT76" s="582"/>
      <c r="AU76" s="582"/>
      <c r="AV76" s="582"/>
      <c r="AW76" s="582"/>
      <c r="AX76" s="586"/>
      <c r="AY76" s="582"/>
      <c r="AZ76" s="582"/>
      <c r="BA76" s="582"/>
      <c r="BB76" s="582"/>
      <c r="BC76" s="582"/>
      <c r="BD76" s="582"/>
      <c r="BE76" s="582"/>
      <c r="BF76" s="587"/>
      <c r="BG76" s="588"/>
      <c r="BH76" s="588"/>
      <c r="BI76" s="588"/>
      <c r="BJ76" s="588"/>
      <c r="BK76" s="588"/>
      <c r="BL76" s="588"/>
      <c r="BM76" s="588"/>
      <c r="BN76" s="588"/>
      <c r="BO76" s="588"/>
      <c r="BP76" s="588"/>
    </row>
    <row r="77" spans="1:68" s="579" customFormat="1" ht="13.5" hidden="1" customHeight="1" outlineLevel="3" x14ac:dyDescent="0.35">
      <c r="A77" s="568" t="s">
        <v>231</v>
      </c>
      <c r="B77" s="569"/>
      <c r="C77" s="589" t="s">
        <v>232</v>
      </c>
      <c r="D77" s="572" t="s">
        <v>233</v>
      </c>
      <c r="E77" s="572"/>
      <c r="F77" s="572"/>
      <c r="G77" s="573"/>
      <c r="H77" s="574"/>
      <c r="I77" s="575" t="s">
        <v>230</v>
      </c>
      <c r="J77" s="575" t="s">
        <v>230</v>
      </c>
      <c r="K77" s="574"/>
      <c r="L77" s="574"/>
      <c r="M77" s="576">
        <f>SUM(H77:L77)</f>
        <v>0</v>
      </c>
      <c r="N77" s="577"/>
      <c r="O77" s="590"/>
      <c r="P77" s="590"/>
      <c r="Q77" s="591"/>
      <c r="R77" s="592"/>
      <c r="S77" s="593"/>
      <c r="T77" s="594"/>
      <c r="U77" s="572"/>
      <c r="W77" s="580"/>
      <c r="X77" s="580">
        <v>1</v>
      </c>
      <c r="Y77" s="581"/>
      <c r="Z77" s="581"/>
      <c r="AA77" s="581"/>
      <c r="AB77" s="582">
        <v>500000</v>
      </c>
      <c r="AC77" s="582">
        <f>+X77*AB77</f>
        <v>500000</v>
      </c>
      <c r="AD77" s="583"/>
      <c r="AE77" s="582"/>
      <c r="AF77" s="582">
        <f t="shared" ref="AF77:AF78" si="9">+AC77</f>
        <v>500000</v>
      </c>
      <c r="AG77" s="582"/>
      <c r="AH77" s="584">
        <f t="shared" si="8"/>
        <v>500000</v>
      </c>
      <c r="AI77" s="582"/>
      <c r="AJ77" s="582"/>
      <c r="AK77" s="582"/>
      <c r="AL77" s="582"/>
      <c r="AM77" s="582"/>
      <c r="AN77" s="582"/>
      <c r="AO77" s="582"/>
      <c r="AP77" s="585"/>
      <c r="AQ77" s="582"/>
      <c r="AR77" s="582"/>
      <c r="AS77" s="582"/>
      <c r="AT77" s="582"/>
      <c r="AU77" s="582"/>
      <c r="AV77" s="582"/>
      <c r="AW77" s="582"/>
      <c r="AX77" s="586"/>
      <c r="AY77" s="582"/>
      <c r="AZ77" s="582"/>
      <c r="BA77" s="582"/>
      <c r="BB77" s="582"/>
      <c r="BC77" s="582"/>
      <c r="BD77" s="582"/>
      <c r="BE77" s="582"/>
      <c r="BF77" s="587"/>
      <c r="BG77" s="588"/>
      <c r="BH77" s="588"/>
      <c r="BI77" s="588"/>
      <c r="BJ77" s="588"/>
      <c r="BK77" s="588"/>
      <c r="BL77" s="588"/>
      <c r="BM77" s="588"/>
      <c r="BN77" s="588"/>
      <c r="BO77" s="588"/>
      <c r="BP77" s="588"/>
    </row>
    <row r="78" spans="1:68" s="579" customFormat="1" ht="14.25" hidden="1" customHeight="1" outlineLevel="3" x14ac:dyDescent="0.35">
      <c r="A78" s="568" t="s">
        <v>234</v>
      </c>
      <c r="B78" s="569"/>
      <c r="C78" s="589" t="s">
        <v>235</v>
      </c>
      <c r="D78" s="572" t="s">
        <v>236</v>
      </c>
      <c r="E78" s="572"/>
      <c r="F78" s="572"/>
      <c r="G78" s="573"/>
      <c r="H78" s="574"/>
      <c r="I78" s="574"/>
      <c r="J78" s="575" t="s">
        <v>230</v>
      </c>
      <c r="K78" s="574"/>
      <c r="L78" s="574"/>
      <c r="M78" s="576">
        <f>SUM(H78:L78)</f>
        <v>0</v>
      </c>
      <c r="N78" s="577"/>
      <c r="O78" s="590"/>
      <c r="P78" s="590"/>
      <c r="Q78" s="591"/>
      <c r="R78" s="592"/>
      <c r="S78" s="593"/>
      <c r="T78" s="594"/>
      <c r="U78" s="572"/>
      <c r="W78" s="580"/>
      <c r="X78" s="595">
        <v>1</v>
      </c>
      <c r="Y78" s="581"/>
      <c r="Z78" s="581"/>
      <c r="AA78" s="581"/>
      <c r="AB78" s="582">
        <v>500000</v>
      </c>
      <c r="AC78" s="582">
        <f>+X78*AB78</f>
        <v>500000</v>
      </c>
      <c r="AD78" s="583"/>
      <c r="AE78" s="582"/>
      <c r="AF78" s="582">
        <f t="shared" si="9"/>
        <v>500000</v>
      </c>
      <c r="AG78" s="582"/>
      <c r="AH78" s="584">
        <f t="shared" si="8"/>
        <v>500000</v>
      </c>
      <c r="AI78" s="582"/>
      <c r="AJ78" s="582"/>
      <c r="AK78" s="582"/>
      <c r="AL78" s="582"/>
      <c r="AM78" s="582"/>
      <c r="AN78" s="582"/>
      <c r="AO78" s="582"/>
      <c r="AP78" s="585"/>
      <c r="AQ78" s="582"/>
      <c r="AR78" s="582"/>
      <c r="AS78" s="582"/>
      <c r="AT78" s="582"/>
      <c r="AU78" s="582"/>
      <c r="AV78" s="582"/>
      <c r="AW78" s="582"/>
      <c r="AX78" s="586"/>
      <c r="AY78" s="582"/>
      <c r="AZ78" s="582"/>
      <c r="BA78" s="582"/>
      <c r="BB78" s="582"/>
      <c r="BC78" s="582"/>
      <c r="BD78" s="582"/>
      <c r="BE78" s="582"/>
      <c r="BF78" s="587"/>
      <c r="BG78" s="588"/>
      <c r="BH78" s="588"/>
      <c r="BI78" s="588"/>
      <c r="BJ78" s="588"/>
      <c r="BK78" s="588"/>
      <c r="BL78" s="588"/>
      <c r="BM78" s="588"/>
      <c r="BN78" s="588"/>
      <c r="BO78" s="588"/>
      <c r="BP78" s="588"/>
    </row>
    <row r="79" spans="1:68" s="558" customFormat="1" hidden="1" outlineLevel="2" x14ac:dyDescent="0.35">
      <c r="A79" s="540" t="s">
        <v>237</v>
      </c>
      <c r="B79" s="541"/>
      <c r="C79" s="542" t="s">
        <v>238</v>
      </c>
      <c r="D79" s="543"/>
      <c r="E79" s="544"/>
      <c r="F79" s="565" t="str">
        <f>+W79</f>
        <v># Unidad</v>
      </c>
      <c r="G79" s="546">
        <v>0</v>
      </c>
      <c r="H79" s="546">
        <v>0</v>
      </c>
      <c r="I79" s="546">
        <v>0</v>
      </c>
      <c r="J79" s="546">
        <v>0</v>
      </c>
      <c r="K79" s="546">
        <v>1</v>
      </c>
      <c r="L79" s="546">
        <v>0</v>
      </c>
      <c r="M79" s="546">
        <v>0</v>
      </c>
      <c r="N79" s="566">
        <f>SUM(H79:M79)</f>
        <v>1</v>
      </c>
      <c r="O79" s="474"/>
      <c r="P79" s="547"/>
      <c r="Q79" s="547"/>
      <c r="R79" s="548"/>
      <c r="S79" s="549"/>
      <c r="T79" s="549"/>
      <c r="U79" s="550"/>
      <c r="V79" s="474"/>
      <c r="W79" s="567" t="s">
        <v>227</v>
      </c>
      <c r="X79" s="552"/>
      <c r="Y79" s="543"/>
      <c r="Z79" s="543"/>
      <c r="AA79" s="543"/>
      <c r="AB79" s="553"/>
      <c r="AC79" s="553">
        <f>+AC80</f>
        <v>6000000</v>
      </c>
      <c r="AD79" s="553"/>
      <c r="AE79" s="1151"/>
      <c r="AF79" s="553">
        <f>+AC79</f>
        <v>6000000</v>
      </c>
      <c r="AG79" s="555"/>
      <c r="AH79" s="555">
        <f t="shared" si="8"/>
        <v>6000000</v>
      </c>
      <c r="AI79" s="455"/>
      <c r="AJ79" s="553"/>
      <c r="AK79" s="553"/>
      <c r="AL79" s="553"/>
      <c r="AM79" s="553"/>
      <c r="AN79" s="553"/>
      <c r="AO79" s="553"/>
      <c r="AP79" s="553"/>
      <c r="AQ79" s="553"/>
      <c r="AR79" s="556"/>
      <c r="AS79" s="553"/>
      <c r="AT79" s="553"/>
      <c r="AU79" s="553"/>
      <c r="AV79" s="553"/>
      <c r="AW79" s="553"/>
      <c r="AX79" s="553"/>
      <c r="AY79" s="553"/>
      <c r="AZ79" s="553"/>
      <c r="BA79" s="557"/>
      <c r="BB79" s="553"/>
      <c r="BC79" s="553"/>
      <c r="BD79" s="553"/>
      <c r="BE79" s="553"/>
      <c r="BF79" s="553"/>
      <c r="BG79" s="553"/>
      <c r="BH79" s="553"/>
      <c r="BI79" s="553"/>
      <c r="BJ79" s="458"/>
      <c r="BK79" s="479"/>
      <c r="BL79" s="416"/>
    </row>
    <row r="80" spans="1:68" s="579" customFormat="1" ht="11.25" hidden="1" customHeight="1" outlineLevel="3" x14ac:dyDescent="0.35">
      <c r="A80" s="568" t="s">
        <v>239</v>
      </c>
      <c r="B80" s="569"/>
      <c r="C80" s="570" t="s">
        <v>240</v>
      </c>
      <c r="D80" s="572" t="s">
        <v>241</v>
      </c>
      <c r="E80" s="572"/>
      <c r="F80" s="572"/>
      <c r="G80" s="573"/>
      <c r="H80" s="574"/>
      <c r="I80" s="574"/>
      <c r="J80" s="575" t="s">
        <v>230</v>
      </c>
      <c r="K80" s="574" t="s">
        <v>230</v>
      </c>
      <c r="L80" s="574" t="s">
        <v>230</v>
      </c>
      <c r="M80" s="576">
        <f>SUM(H80:L80)</f>
        <v>0</v>
      </c>
      <c r="N80" s="577"/>
      <c r="O80" s="590"/>
      <c r="P80" s="590"/>
      <c r="Q80" s="591"/>
      <c r="R80" s="592"/>
      <c r="S80" s="593"/>
      <c r="T80" s="594"/>
      <c r="U80" s="572"/>
      <c r="W80" s="580"/>
      <c r="X80" s="595">
        <v>1</v>
      </c>
      <c r="Y80" s="581"/>
      <c r="Z80" s="581"/>
      <c r="AA80" s="581"/>
      <c r="AB80" s="582">
        <v>6000000</v>
      </c>
      <c r="AC80" s="582">
        <f>+X80*AB80</f>
        <v>6000000</v>
      </c>
      <c r="AD80" s="583"/>
      <c r="AE80" s="582"/>
      <c r="AF80" s="582">
        <f>+AC80</f>
        <v>6000000</v>
      </c>
      <c r="AG80" s="582"/>
      <c r="AH80" s="584">
        <f t="shared" si="8"/>
        <v>6000000</v>
      </c>
      <c r="AI80" s="582"/>
      <c r="AJ80" s="582"/>
      <c r="AK80" s="582"/>
      <c r="AL80" s="582"/>
      <c r="AM80" s="582"/>
      <c r="AN80" s="582"/>
      <c r="AO80" s="582"/>
      <c r="AP80" s="585"/>
      <c r="AQ80" s="582"/>
      <c r="AR80" s="582"/>
      <c r="AS80" s="582"/>
      <c r="AT80" s="582"/>
      <c r="AU80" s="582"/>
      <c r="AV80" s="582"/>
      <c r="AW80" s="582"/>
      <c r="AX80" s="586"/>
      <c r="AY80" s="582"/>
      <c r="AZ80" s="582"/>
      <c r="BA80" s="582"/>
      <c r="BB80" s="582"/>
      <c r="BC80" s="582"/>
      <c r="BD80" s="582"/>
      <c r="BE80" s="582"/>
      <c r="BF80" s="587"/>
      <c r="BG80" s="588"/>
      <c r="BH80" s="588"/>
      <c r="BI80" s="588"/>
      <c r="BJ80" s="588"/>
      <c r="BK80" s="588"/>
      <c r="BL80" s="588"/>
      <c r="BM80" s="588"/>
      <c r="BN80" s="588"/>
      <c r="BO80" s="588"/>
      <c r="BP80" s="588"/>
    </row>
    <row r="81" spans="1:68" s="558" customFormat="1" hidden="1" outlineLevel="2" x14ac:dyDescent="0.35">
      <c r="A81" s="540" t="s">
        <v>242</v>
      </c>
      <c r="B81" s="541"/>
      <c r="C81" s="542" t="s">
        <v>243</v>
      </c>
      <c r="D81" s="543"/>
      <c r="E81" s="544"/>
      <c r="F81" s="565" t="str">
        <f>+W81</f>
        <v># Unidad</v>
      </c>
      <c r="G81" s="546">
        <v>0</v>
      </c>
      <c r="H81" s="546">
        <v>0</v>
      </c>
      <c r="I81" s="546">
        <v>0</v>
      </c>
      <c r="J81" s="546">
        <v>0</v>
      </c>
      <c r="K81" s="546">
        <v>1</v>
      </c>
      <c r="L81" s="546">
        <v>0</v>
      </c>
      <c r="M81" s="546">
        <v>0</v>
      </c>
      <c r="N81" s="566">
        <f>SUM(H81:M81)</f>
        <v>1</v>
      </c>
      <c r="O81" s="474"/>
      <c r="P81" s="547"/>
      <c r="Q81" s="547"/>
      <c r="R81" s="548"/>
      <c r="S81" s="549"/>
      <c r="T81" s="549"/>
      <c r="U81" s="550"/>
      <c r="V81" s="474"/>
      <c r="W81" s="567" t="s">
        <v>227</v>
      </c>
      <c r="X81" s="552"/>
      <c r="Y81" s="543"/>
      <c r="Z81" s="543"/>
      <c r="AA81" s="543"/>
      <c r="AB81" s="553"/>
      <c r="AC81" s="553">
        <f>+AC82</f>
        <v>2000000</v>
      </c>
      <c r="AD81" s="553"/>
      <c r="AE81" s="1151"/>
      <c r="AF81" s="553">
        <f>+AC81</f>
        <v>2000000</v>
      </c>
      <c r="AG81" s="555"/>
      <c r="AH81" s="555">
        <f t="shared" si="8"/>
        <v>2000000</v>
      </c>
      <c r="AI81" s="455"/>
      <c r="AJ81" s="553"/>
      <c r="AK81" s="553"/>
      <c r="AL81" s="553"/>
      <c r="AM81" s="553"/>
      <c r="AN81" s="553"/>
      <c r="AO81" s="553"/>
      <c r="AP81" s="553"/>
      <c r="AQ81" s="553"/>
      <c r="AR81" s="556"/>
      <c r="AS81" s="553"/>
      <c r="AT81" s="553"/>
      <c r="AU81" s="553"/>
      <c r="AV81" s="553"/>
      <c r="AW81" s="553"/>
      <c r="AX81" s="553"/>
      <c r="AY81" s="553"/>
      <c r="AZ81" s="553"/>
      <c r="BA81" s="557"/>
      <c r="BB81" s="553"/>
      <c r="BC81" s="553"/>
      <c r="BD81" s="553"/>
      <c r="BE81" s="553"/>
      <c r="BF81" s="553"/>
      <c r="BG81" s="553"/>
      <c r="BH81" s="553"/>
      <c r="BI81" s="553"/>
      <c r="BJ81" s="458"/>
      <c r="BK81" s="479"/>
      <c r="BL81" s="416"/>
    </row>
    <row r="82" spans="1:68" s="579" customFormat="1" ht="11.25" hidden="1" customHeight="1" outlineLevel="3" x14ac:dyDescent="0.35">
      <c r="A82" s="568" t="s">
        <v>244</v>
      </c>
      <c r="B82" s="569"/>
      <c r="C82" s="570" t="s">
        <v>245</v>
      </c>
      <c r="D82" s="572"/>
      <c r="E82" s="572"/>
      <c r="F82" s="572"/>
      <c r="G82" s="573"/>
      <c r="H82" s="574"/>
      <c r="I82" s="574"/>
      <c r="J82" s="575" t="s">
        <v>230</v>
      </c>
      <c r="K82" s="574" t="s">
        <v>230</v>
      </c>
      <c r="L82" s="574"/>
      <c r="M82" s="576">
        <f>SUM(H82:L82)</f>
        <v>0</v>
      </c>
      <c r="N82" s="577"/>
      <c r="O82" s="590"/>
      <c r="P82" s="590"/>
      <c r="Q82" s="591"/>
      <c r="R82" s="592"/>
      <c r="S82" s="593"/>
      <c r="T82" s="594"/>
      <c r="U82" s="572"/>
      <c r="W82" s="584" t="s">
        <v>122</v>
      </c>
      <c r="X82" s="595">
        <v>1</v>
      </c>
      <c r="Y82" s="581"/>
      <c r="Z82" s="581"/>
      <c r="AA82" s="581"/>
      <c r="AB82" s="582">
        <v>2000000</v>
      </c>
      <c r="AC82" s="582">
        <f>+AB82*X82</f>
        <v>2000000</v>
      </c>
      <c r="AD82" s="583"/>
      <c r="AE82" s="582"/>
      <c r="AF82" s="582">
        <f>+AC82</f>
        <v>2000000</v>
      </c>
      <c r="AG82" s="582"/>
      <c r="AH82" s="584">
        <f t="shared" si="8"/>
        <v>2000000</v>
      </c>
      <c r="AI82" s="582"/>
      <c r="AJ82" s="582"/>
      <c r="AK82" s="582"/>
      <c r="AL82" s="582"/>
      <c r="AM82" s="582"/>
      <c r="AN82" s="582"/>
      <c r="AO82" s="582"/>
      <c r="AP82" s="585"/>
      <c r="AQ82" s="582"/>
      <c r="AR82" s="582"/>
      <c r="AS82" s="582"/>
      <c r="AT82" s="582"/>
      <c r="AU82" s="582"/>
      <c r="AV82" s="582"/>
      <c r="AW82" s="582"/>
      <c r="AX82" s="586"/>
      <c r="AY82" s="582"/>
      <c r="AZ82" s="582"/>
      <c r="BA82" s="582"/>
      <c r="BB82" s="582"/>
      <c r="BC82" s="582"/>
      <c r="BD82" s="582"/>
      <c r="BE82" s="582"/>
      <c r="BF82" s="587"/>
      <c r="BG82" s="588"/>
      <c r="BH82" s="588"/>
      <c r="BI82" s="588"/>
      <c r="BJ82" s="588"/>
      <c r="BK82" s="588"/>
      <c r="BL82" s="588"/>
      <c r="BM82" s="588"/>
      <c r="BN82" s="588"/>
      <c r="BO82" s="588"/>
      <c r="BP82" s="588"/>
    </row>
    <row r="83" spans="1:68" s="562" customFormat="1" hidden="1" outlineLevel="2" x14ac:dyDescent="0.35">
      <c r="A83" s="495"/>
      <c r="B83" s="496"/>
      <c r="C83" s="525"/>
      <c r="D83" s="439"/>
      <c r="E83" s="439"/>
      <c r="F83" s="500"/>
      <c r="G83" s="501"/>
      <c r="H83" s="501"/>
      <c r="I83" s="501"/>
      <c r="J83" s="501"/>
      <c r="K83" s="501"/>
      <c r="L83" s="501"/>
      <c r="M83" s="501"/>
      <c r="N83" s="532"/>
      <c r="O83" s="502"/>
      <c r="P83" s="519"/>
      <c r="Q83" s="519"/>
      <c r="R83" s="520"/>
      <c r="S83" s="521"/>
      <c r="T83" s="521"/>
      <c r="U83" s="502"/>
      <c r="V83" s="502"/>
      <c r="W83" s="506"/>
      <c r="X83" s="596"/>
      <c r="Y83" s="508"/>
      <c r="Z83" s="508"/>
      <c r="AA83" s="508"/>
      <c r="AB83" s="509"/>
      <c r="AC83" s="560"/>
      <c r="AD83" s="509"/>
      <c r="AE83" s="439"/>
      <c r="AF83" s="560"/>
      <c r="AG83" s="457"/>
      <c r="AH83" s="457"/>
      <c r="AI83" s="455"/>
      <c r="AJ83" s="509"/>
      <c r="AK83" s="509"/>
      <c r="AL83" s="509"/>
      <c r="AM83" s="509"/>
      <c r="AN83" s="509"/>
      <c r="AO83" s="509"/>
      <c r="AP83" s="509"/>
      <c r="AQ83" s="509"/>
      <c r="AR83" s="456"/>
      <c r="AS83" s="509"/>
      <c r="AT83" s="509"/>
      <c r="AU83" s="509"/>
      <c r="AV83" s="509"/>
      <c r="AW83" s="509"/>
      <c r="AX83" s="509"/>
      <c r="AY83" s="509"/>
      <c r="AZ83" s="509"/>
      <c r="BA83" s="457"/>
      <c r="BB83" s="509"/>
      <c r="BC83" s="509"/>
      <c r="BD83" s="509"/>
      <c r="BE83" s="509"/>
      <c r="BF83" s="509"/>
      <c r="BG83" s="509"/>
      <c r="BH83" s="509"/>
      <c r="BI83" s="509"/>
      <c r="BJ83" s="458"/>
      <c r="BK83" s="479"/>
      <c r="BL83" s="416"/>
    </row>
    <row r="84" spans="1:68" s="562" customFormat="1" outlineLevel="1" collapsed="1" x14ac:dyDescent="0.35">
      <c r="A84" s="495"/>
      <c r="B84" s="496"/>
      <c r="C84" s="525"/>
      <c r="D84" s="439"/>
      <c r="E84" s="439"/>
      <c r="F84" s="500"/>
      <c r="G84" s="500"/>
      <c r="H84" s="535"/>
      <c r="I84" s="535"/>
      <c r="J84" s="535"/>
      <c r="K84" s="535"/>
      <c r="L84" s="535"/>
      <c r="M84" s="535"/>
      <c r="N84" s="532"/>
      <c r="O84" s="502"/>
      <c r="P84" s="519"/>
      <c r="Q84" s="519"/>
      <c r="R84" s="520"/>
      <c r="S84" s="521"/>
      <c r="T84" s="521"/>
      <c r="U84" s="502"/>
      <c r="V84" s="502"/>
      <c r="W84" s="506"/>
      <c r="X84" s="596"/>
      <c r="Y84" s="508"/>
      <c r="Z84" s="508"/>
      <c r="AA84" s="508"/>
      <c r="AB84" s="509"/>
      <c r="AC84" s="560"/>
      <c r="AD84" s="509"/>
      <c r="AE84" s="439"/>
      <c r="AF84" s="560"/>
      <c r="AG84" s="457"/>
      <c r="AH84" s="457"/>
      <c r="AI84" s="455"/>
      <c r="AJ84" s="509"/>
      <c r="AK84" s="509"/>
      <c r="AL84" s="509"/>
      <c r="AM84" s="509"/>
      <c r="AN84" s="509"/>
      <c r="AO84" s="509"/>
      <c r="AP84" s="509"/>
      <c r="AQ84" s="509"/>
      <c r="AR84" s="456"/>
      <c r="AS84" s="509"/>
      <c r="AT84" s="509"/>
      <c r="AU84" s="509"/>
      <c r="AV84" s="509"/>
      <c r="AW84" s="509"/>
      <c r="AX84" s="509"/>
      <c r="AY84" s="509"/>
      <c r="AZ84" s="509"/>
      <c r="BA84" s="457"/>
      <c r="BB84" s="509"/>
      <c r="BC84" s="509"/>
      <c r="BD84" s="509"/>
      <c r="BE84" s="509"/>
      <c r="BF84" s="509"/>
      <c r="BG84" s="509"/>
      <c r="BH84" s="509"/>
      <c r="BI84" s="509"/>
      <c r="BJ84" s="458"/>
      <c r="BK84" s="479"/>
      <c r="BL84" s="416"/>
    </row>
    <row r="85" spans="1:68" s="416" customFormat="1" ht="20.25" customHeight="1" x14ac:dyDescent="0.35">
      <c r="A85" s="460" t="s">
        <v>246</v>
      </c>
      <c r="B85" s="461"/>
      <c r="C85" s="462" t="s">
        <v>247</v>
      </c>
      <c r="D85" s="463"/>
      <c r="E85" s="447"/>
      <c r="F85" s="463"/>
      <c r="G85" s="463"/>
      <c r="H85" s="464"/>
      <c r="I85" s="464"/>
      <c r="J85" s="464"/>
      <c r="K85" s="464"/>
      <c r="L85" s="464"/>
      <c r="M85" s="464"/>
      <c r="N85" s="464"/>
      <c r="O85" s="449"/>
      <c r="P85" s="462"/>
      <c r="Q85" s="465"/>
      <c r="R85" s="465"/>
      <c r="S85" s="462"/>
      <c r="T85" s="462"/>
      <c r="U85" s="465"/>
      <c r="V85" s="449"/>
      <c r="W85" s="466"/>
      <c r="X85" s="463"/>
      <c r="Y85" s="463"/>
      <c r="Z85" s="463"/>
      <c r="AA85" s="463"/>
      <c r="AB85" s="467"/>
      <c r="AC85" s="467">
        <f>+AC86+AC94+AC104+AC112+AC121+AC123+AC129+AC132+AC138+AC146+AC152+AC161+AC168+AC172+AC175+AC179</f>
        <v>13266514.170040486</v>
      </c>
      <c r="AD85" s="467"/>
      <c r="AE85" s="439"/>
      <c r="AF85" s="467">
        <f>+AF86+AF94+AF104+AF112+AF121+AF123+AF129+AF132+AF138+AF146+AF152+AF161+AF168+AF172+AF175+AF179</f>
        <v>13266514.170040486</v>
      </c>
      <c r="AG85" s="467">
        <f>+AG86+AG94+AG112+AG104+AG121+AG123+AG129+AG179+AG175+AG132+AG138+AG146+AG152</f>
        <v>0</v>
      </c>
      <c r="AH85" s="467">
        <f>+AF85+AG85</f>
        <v>13266514.170040486</v>
      </c>
      <c r="AI85" s="455"/>
      <c r="AJ85" s="467"/>
      <c r="AK85" s="467"/>
      <c r="AL85" s="467"/>
      <c r="AM85" s="467"/>
      <c r="AN85" s="467"/>
      <c r="AO85" s="467"/>
      <c r="AP85" s="467"/>
      <c r="AQ85" s="467"/>
      <c r="AR85" s="456"/>
      <c r="AS85" s="467"/>
      <c r="AT85" s="467"/>
      <c r="AU85" s="467"/>
      <c r="AV85" s="467"/>
      <c r="AW85" s="467"/>
      <c r="AX85" s="467"/>
      <c r="AY85" s="467"/>
      <c r="AZ85" s="467"/>
      <c r="BA85" s="457"/>
      <c r="BB85" s="467"/>
      <c r="BC85" s="467"/>
      <c r="BD85" s="467"/>
      <c r="BE85" s="467"/>
      <c r="BF85" s="467"/>
      <c r="BG85" s="467"/>
      <c r="BH85" s="467"/>
      <c r="BI85" s="467"/>
      <c r="BJ85" s="458"/>
      <c r="BK85" s="479"/>
    </row>
    <row r="86" spans="1:68" s="416" customFormat="1" ht="39" customHeight="1" outlineLevel="1" x14ac:dyDescent="0.35">
      <c r="A86" s="468" t="s">
        <v>248</v>
      </c>
      <c r="B86" s="469" t="s">
        <v>249</v>
      </c>
      <c r="C86" s="470" t="s">
        <v>250</v>
      </c>
      <c r="D86" s="469"/>
      <c r="E86" s="1151"/>
      <c r="F86" s="471" t="str">
        <f>+W86</f>
        <v xml:space="preserve"># Plan </v>
      </c>
      <c r="G86" s="472"/>
      <c r="H86" s="563"/>
      <c r="I86" s="563"/>
      <c r="J86" s="563"/>
      <c r="K86" s="563"/>
      <c r="L86" s="563"/>
      <c r="M86" s="563"/>
      <c r="N86" s="563">
        <f>SUM(H86:M86)</f>
        <v>0</v>
      </c>
      <c r="O86" s="474"/>
      <c r="P86" s="538"/>
      <c r="Q86" s="475"/>
      <c r="R86" s="475"/>
      <c r="S86" s="470"/>
      <c r="T86" s="470"/>
      <c r="U86" s="470"/>
      <c r="V86" s="474"/>
      <c r="W86" s="476" t="s">
        <v>251</v>
      </c>
      <c r="X86" s="469"/>
      <c r="Y86" s="469"/>
      <c r="Z86" s="469"/>
      <c r="AA86" s="469"/>
      <c r="AB86" s="469"/>
      <c r="AC86" s="477">
        <f>+AC87+AC89</f>
        <v>3500000</v>
      </c>
      <c r="AD86" s="526"/>
      <c r="AE86" s="439"/>
      <c r="AF86" s="477">
        <f>+AF87+AF89</f>
        <v>3500000</v>
      </c>
      <c r="AG86" s="477">
        <f>+AG87+AG89</f>
        <v>0</v>
      </c>
      <c r="AH86" s="477">
        <f>+AG86+AF86</f>
        <v>3500000</v>
      </c>
      <c r="AI86" s="455"/>
      <c r="AJ86" s="477"/>
      <c r="AK86" s="477"/>
      <c r="AL86" s="477"/>
      <c r="AM86" s="477"/>
      <c r="AN86" s="477"/>
      <c r="AO86" s="477"/>
      <c r="AP86" s="477"/>
      <c r="AQ86" s="477"/>
      <c r="AR86" s="456"/>
      <c r="AS86" s="477"/>
      <c r="AT86" s="477"/>
      <c r="AU86" s="477"/>
      <c r="AV86" s="477"/>
      <c r="AW86" s="477"/>
      <c r="AX86" s="477"/>
      <c r="AY86" s="477"/>
      <c r="AZ86" s="477"/>
      <c r="BA86" s="457"/>
      <c r="BB86" s="477"/>
      <c r="BC86" s="477"/>
      <c r="BD86" s="477"/>
      <c r="BE86" s="477"/>
      <c r="BF86" s="477"/>
      <c r="BG86" s="477"/>
      <c r="BH86" s="477"/>
      <c r="BI86" s="477"/>
      <c r="BJ86" s="458"/>
      <c r="BK86" s="479"/>
    </row>
    <row r="87" spans="1:68" s="562" customFormat="1" hidden="1" outlineLevel="2" x14ac:dyDescent="0.35">
      <c r="A87" s="495" t="s">
        <v>252</v>
      </c>
      <c r="B87" s="496"/>
      <c r="C87" s="525" t="s">
        <v>253</v>
      </c>
      <c r="D87" s="508"/>
      <c r="E87" s="508"/>
      <c r="F87" s="499"/>
      <c r="G87" s="500"/>
      <c r="H87" s="535"/>
      <c r="I87" s="535"/>
      <c r="J87" s="535"/>
      <c r="K87" s="532"/>
      <c r="L87" s="532"/>
      <c r="M87" s="532"/>
      <c r="N87" s="532"/>
      <c r="O87" s="502"/>
      <c r="P87" s="519"/>
      <c r="Q87" s="519"/>
      <c r="R87" s="520"/>
      <c r="S87" s="521"/>
      <c r="T87" s="521"/>
      <c r="U87" s="502"/>
      <c r="V87" s="502"/>
      <c r="W87" s="1582" t="s">
        <v>122</v>
      </c>
      <c r="X87" s="1584">
        <v>1</v>
      </c>
      <c r="Y87" s="1584"/>
      <c r="Z87" s="1584"/>
      <c r="AA87" s="1584"/>
      <c r="AB87" s="1586">
        <v>70000</v>
      </c>
      <c r="AC87" s="1586">
        <f>+X87*AB87</f>
        <v>70000</v>
      </c>
      <c r="AD87" s="560"/>
      <c r="AE87" s="439"/>
      <c r="AF87" s="457">
        <f>+AC87</f>
        <v>70000</v>
      </c>
      <c r="AG87" s="457"/>
      <c r="AH87" s="457">
        <f>+AF87+AG87</f>
        <v>70000</v>
      </c>
      <c r="AI87" s="455"/>
      <c r="AJ87" s="509"/>
      <c r="AK87" s="509"/>
      <c r="AL87" s="509"/>
      <c r="AM87" s="509"/>
      <c r="AN87" s="509"/>
      <c r="AO87" s="509"/>
      <c r="AP87" s="509"/>
      <c r="AQ87" s="509"/>
      <c r="AR87" s="456"/>
      <c r="AS87" s="509"/>
      <c r="AT87" s="509"/>
      <c r="AU87" s="509"/>
      <c r="AV87" s="509"/>
      <c r="AW87" s="509"/>
      <c r="AX87" s="509"/>
      <c r="AY87" s="509"/>
      <c r="AZ87" s="509"/>
      <c r="BA87" s="457"/>
      <c r="BB87" s="509"/>
      <c r="BC87" s="509"/>
      <c r="BD87" s="509"/>
      <c r="BE87" s="509"/>
      <c r="BF87" s="509"/>
      <c r="BG87" s="509"/>
      <c r="BH87" s="509"/>
      <c r="BI87" s="509"/>
      <c r="BJ87" s="458"/>
      <c r="BK87" s="479"/>
      <c r="BL87" s="416"/>
    </row>
    <row r="88" spans="1:68" s="562" customFormat="1" hidden="1" outlineLevel="2" x14ac:dyDescent="0.35">
      <c r="A88" s="495" t="s">
        <v>254</v>
      </c>
      <c r="B88" s="496"/>
      <c r="C88" s="502" t="s">
        <v>255</v>
      </c>
      <c r="D88" s="508"/>
      <c r="E88" s="508"/>
      <c r="F88" s="499"/>
      <c r="G88" s="500"/>
      <c r="H88" s="535"/>
      <c r="I88" s="535"/>
      <c r="J88" s="535"/>
      <c r="K88" s="532"/>
      <c r="L88" s="532"/>
      <c r="M88" s="532"/>
      <c r="N88" s="532"/>
      <c r="O88" s="502"/>
      <c r="P88" s="519"/>
      <c r="Q88" s="519"/>
      <c r="R88" s="520"/>
      <c r="S88" s="521"/>
      <c r="T88" s="521"/>
      <c r="U88" s="502"/>
      <c r="V88" s="502"/>
      <c r="W88" s="1583"/>
      <c r="X88" s="1585"/>
      <c r="Y88" s="1585"/>
      <c r="Z88" s="1585"/>
      <c r="AA88" s="1585"/>
      <c r="AB88" s="1587"/>
      <c r="AC88" s="1587">
        <f>+AB88</f>
        <v>0</v>
      </c>
      <c r="AD88" s="560"/>
      <c r="AE88" s="439"/>
      <c r="AF88" s="457"/>
      <c r="AG88" s="457"/>
      <c r="AH88" s="457"/>
      <c r="AI88" s="455"/>
      <c r="AJ88" s="509"/>
      <c r="AK88" s="509"/>
      <c r="AL88" s="509"/>
      <c r="AM88" s="509"/>
      <c r="AN88" s="509"/>
      <c r="AO88" s="509"/>
      <c r="AP88" s="509"/>
      <c r="AQ88" s="509"/>
      <c r="AR88" s="456"/>
      <c r="AS88" s="509"/>
      <c r="AT88" s="509"/>
      <c r="AU88" s="509"/>
      <c r="AV88" s="509"/>
      <c r="AW88" s="509"/>
      <c r="AX88" s="509"/>
      <c r="AY88" s="509"/>
      <c r="AZ88" s="509"/>
      <c r="BA88" s="457"/>
      <c r="BB88" s="509"/>
      <c r="BC88" s="509"/>
      <c r="BD88" s="509"/>
      <c r="BE88" s="509"/>
      <c r="BF88" s="509"/>
      <c r="BG88" s="509"/>
      <c r="BH88" s="509"/>
      <c r="BI88" s="509"/>
      <c r="BJ88" s="458"/>
      <c r="BK88" s="479"/>
      <c r="BL88" s="416"/>
    </row>
    <row r="89" spans="1:68" ht="24.75" hidden="1" customHeight="1" outlineLevel="2" x14ac:dyDescent="0.35">
      <c r="A89" s="480" t="s">
        <v>256</v>
      </c>
      <c r="B89" s="481"/>
      <c r="C89" s="482" t="s">
        <v>257</v>
      </c>
      <c r="D89" s="483"/>
      <c r="E89" s="1151"/>
      <c r="F89" s="484"/>
      <c r="G89" s="485"/>
      <c r="H89" s="597"/>
      <c r="I89" s="597"/>
      <c r="J89" s="597"/>
      <c r="K89" s="597"/>
      <c r="L89" s="597"/>
      <c r="M89" s="597"/>
      <c r="N89" s="597"/>
      <c r="O89" s="1151"/>
      <c r="P89" s="487"/>
      <c r="Q89" s="487"/>
      <c r="R89" s="488"/>
      <c r="S89" s="489"/>
      <c r="T89" s="489"/>
      <c r="U89" s="488"/>
      <c r="V89" s="1151"/>
      <c r="W89" s="490"/>
      <c r="X89" s="491"/>
      <c r="Y89" s="492"/>
      <c r="Z89" s="492"/>
      <c r="AA89" s="492"/>
      <c r="AB89" s="493"/>
      <c r="AC89" s="493">
        <f>SUM(AC90:AC92)</f>
        <v>3430000</v>
      </c>
      <c r="AD89" s="490"/>
      <c r="AE89" s="439"/>
      <c r="AF89" s="493">
        <f>+AC89</f>
        <v>3430000</v>
      </c>
      <c r="AG89" s="493"/>
      <c r="AH89" s="493">
        <f>+AF89+AG89</f>
        <v>3430000</v>
      </c>
      <c r="AI89" s="455"/>
      <c r="AJ89" s="494"/>
      <c r="AK89" s="494"/>
      <c r="AL89" s="494"/>
      <c r="AM89" s="494"/>
      <c r="AN89" s="494"/>
      <c r="AO89" s="494"/>
      <c r="AP89" s="494"/>
      <c r="AQ89" s="494"/>
      <c r="AR89" s="456"/>
      <c r="AS89" s="494"/>
      <c r="AT89" s="494"/>
      <c r="AU89" s="494"/>
      <c r="AV89" s="494"/>
      <c r="AW89" s="494"/>
      <c r="AX89" s="494"/>
      <c r="AY89" s="494"/>
      <c r="AZ89" s="494"/>
      <c r="BA89" s="457"/>
      <c r="BB89" s="494"/>
      <c r="BC89" s="494"/>
      <c r="BD89" s="494"/>
      <c r="BE89" s="494"/>
      <c r="BF89" s="494"/>
      <c r="BG89" s="494"/>
      <c r="BH89" s="494"/>
      <c r="BI89" s="494"/>
      <c r="BJ89" s="458"/>
      <c r="BK89" s="479"/>
      <c r="BL89" s="416"/>
    </row>
    <row r="90" spans="1:68" s="562" customFormat="1" hidden="1" outlineLevel="3" x14ac:dyDescent="0.35">
      <c r="A90" s="495" t="s">
        <v>258</v>
      </c>
      <c r="B90" s="496"/>
      <c r="C90" s="497" t="s">
        <v>259</v>
      </c>
      <c r="D90" s="598"/>
      <c r="E90" s="439"/>
      <c r="F90" s="499"/>
      <c r="G90" s="500"/>
      <c r="H90" s="535"/>
      <c r="I90" s="535"/>
      <c r="J90" s="535"/>
      <c r="K90" s="532"/>
      <c r="L90" s="532"/>
      <c r="M90" s="532"/>
      <c r="N90" s="532"/>
      <c r="O90" s="502"/>
      <c r="P90" s="519"/>
      <c r="Q90" s="519"/>
      <c r="R90" s="520"/>
      <c r="S90" s="521"/>
      <c r="T90" s="521"/>
      <c r="U90" s="502"/>
      <c r="V90" s="502"/>
      <c r="W90" s="599" t="s">
        <v>260</v>
      </c>
      <c r="X90" s="1154">
        <v>20</v>
      </c>
      <c r="Y90" s="1154">
        <v>48</v>
      </c>
      <c r="Z90" s="1154"/>
      <c r="AA90" s="1154"/>
      <c r="AB90" s="1156">
        <v>3000</v>
      </c>
      <c r="AC90" s="1156">
        <f>+AB90*Y90*X90</f>
        <v>2880000</v>
      </c>
      <c r="AD90" s="509"/>
      <c r="AE90" s="439"/>
      <c r="AF90" s="1156">
        <f>+AC90</f>
        <v>2880000</v>
      </c>
      <c r="AG90" s="457"/>
      <c r="AH90" s="457">
        <f>+AF90+AG90</f>
        <v>2880000</v>
      </c>
      <c r="AI90" s="455"/>
      <c r="AJ90" s="509"/>
      <c r="AK90" s="509"/>
      <c r="AL90" s="509"/>
      <c r="AM90" s="509"/>
      <c r="AN90" s="509"/>
      <c r="AO90" s="509"/>
      <c r="AP90" s="509"/>
      <c r="AQ90" s="509"/>
      <c r="AR90" s="456"/>
      <c r="AS90" s="509"/>
      <c r="AT90" s="509"/>
      <c r="AU90" s="509"/>
      <c r="AV90" s="509"/>
      <c r="AW90" s="509"/>
      <c r="AX90" s="509"/>
      <c r="AY90" s="509"/>
      <c r="AZ90" s="509"/>
      <c r="BA90" s="457"/>
      <c r="BB90" s="509"/>
      <c r="BC90" s="509"/>
      <c r="BD90" s="509"/>
      <c r="BE90" s="509"/>
      <c r="BF90" s="509"/>
      <c r="BG90" s="509"/>
      <c r="BH90" s="509"/>
      <c r="BI90" s="509"/>
      <c r="BJ90" s="458"/>
      <c r="BK90" s="479"/>
      <c r="BL90" s="416"/>
    </row>
    <row r="91" spans="1:68" s="562" customFormat="1" hidden="1" outlineLevel="3" x14ac:dyDescent="0.35">
      <c r="A91" s="495" t="s">
        <v>261</v>
      </c>
      <c r="B91" s="496"/>
      <c r="C91" s="497" t="s">
        <v>262</v>
      </c>
      <c r="D91" s="598"/>
      <c r="E91" s="439"/>
      <c r="F91" s="499"/>
      <c r="G91" s="500"/>
      <c r="H91" s="535"/>
      <c r="I91" s="535"/>
      <c r="J91" s="535"/>
      <c r="K91" s="532"/>
      <c r="L91" s="532"/>
      <c r="M91" s="532"/>
      <c r="N91" s="532"/>
      <c r="O91" s="502"/>
      <c r="P91" s="519"/>
      <c r="Q91" s="519"/>
      <c r="R91" s="520"/>
      <c r="S91" s="521"/>
      <c r="T91" s="521"/>
      <c r="U91" s="502"/>
      <c r="V91" s="502"/>
      <c r="W91" s="599" t="s">
        <v>263</v>
      </c>
      <c r="X91" s="1154">
        <v>30</v>
      </c>
      <c r="Y91" s="1154">
        <v>4</v>
      </c>
      <c r="Z91" s="1154"/>
      <c r="AA91" s="1154"/>
      <c r="AB91" s="1155">
        <v>2500</v>
      </c>
      <c r="AC91" s="1156">
        <f>+AB91*X91*Y91</f>
        <v>300000</v>
      </c>
      <c r="AD91" s="560"/>
      <c r="AE91" s="439"/>
      <c r="AF91" s="1156">
        <f t="shared" ref="AF91:AF92" si="10">+AC91</f>
        <v>300000</v>
      </c>
      <c r="AG91" s="457"/>
      <c r="AH91" s="457">
        <f t="shared" ref="AH91:AH92" si="11">+AF91+AG91</f>
        <v>300000</v>
      </c>
      <c r="AI91" s="455"/>
      <c r="AJ91" s="509"/>
      <c r="AK91" s="509"/>
      <c r="AL91" s="509"/>
      <c r="AM91" s="509"/>
      <c r="AN91" s="509"/>
      <c r="AO91" s="509"/>
      <c r="AP91" s="509"/>
      <c r="AQ91" s="509"/>
      <c r="AR91" s="456"/>
      <c r="AS91" s="509"/>
      <c r="AT91" s="509"/>
      <c r="AU91" s="509"/>
      <c r="AV91" s="509"/>
      <c r="AW91" s="509"/>
      <c r="AX91" s="509"/>
      <c r="AY91" s="509"/>
      <c r="AZ91" s="509"/>
      <c r="BA91" s="457"/>
      <c r="BB91" s="509"/>
      <c r="BC91" s="509"/>
      <c r="BD91" s="509"/>
      <c r="BE91" s="509"/>
      <c r="BF91" s="509"/>
      <c r="BG91" s="509"/>
      <c r="BH91" s="509"/>
      <c r="BI91" s="509"/>
      <c r="BJ91" s="458"/>
      <c r="BK91" s="479"/>
      <c r="BL91" s="416"/>
    </row>
    <row r="92" spans="1:68" s="562" customFormat="1" hidden="1" outlineLevel="3" x14ac:dyDescent="0.35">
      <c r="A92" s="495" t="s">
        <v>264</v>
      </c>
      <c r="B92" s="496"/>
      <c r="C92" s="497" t="s">
        <v>265</v>
      </c>
      <c r="D92" s="598"/>
      <c r="E92" s="439"/>
      <c r="F92" s="499"/>
      <c r="G92" s="500"/>
      <c r="H92" s="535"/>
      <c r="I92" s="535"/>
      <c r="J92" s="535"/>
      <c r="K92" s="532"/>
      <c r="L92" s="532"/>
      <c r="M92" s="532"/>
      <c r="N92" s="532"/>
      <c r="O92" s="502"/>
      <c r="P92" s="519"/>
      <c r="Q92" s="519"/>
      <c r="R92" s="520"/>
      <c r="S92" s="521"/>
      <c r="T92" s="521"/>
      <c r="U92" s="502"/>
      <c r="V92" s="502"/>
      <c r="W92" s="1153" t="s">
        <v>266</v>
      </c>
      <c r="X92" s="1154">
        <v>5</v>
      </c>
      <c r="Y92" s="1154"/>
      <c r="Z92" s="1154"/>
      <c r="AA92" s="1154"/>
      <c r="AB92" s="1156">
        <v>50000</v>
      </c>
      <c r="AC92" s="1156">
        <f>+AB92*X92</f>
        <v>250000</v>
      </c>
      <c r="AD92" s="560"/>
      <c r="AE92" s="439"/>
      <c r="AF92" s="1156">
        <f t="shared" si="10"/>
        <v>250000</v>
      </c>
      <c r="AG92" s="457"/>
      <c r="AH92" s="457">
        <f t="shared" si="11"/>
        <v>250000</v>
      </c>
      <c r="AI92" s="455"/>
      <c r="AJ92" s="509"/>
      <c r="AK92" s="509"/>
      <c r="AL92" s="509"/>
      <c r="AM92" s="509"/>
      <c r="AN92" s="509"/>
      <c r="AO92" s="509"/>
      <c r="AP92" s="509"/>
      <c r="AQ92" s="509"/>
      <c r="AR92" s="456"/>
      <c r="AS92" s="509"/>
      <c r="AT92" s="509"/>
      <c r="AU92" s="509"/>
      <c r="AV92" s="509"/>
      <c r="AW92" s="509"/>
      <c r="AX92" s="509"/>
      <c r="AY92" s="509"/>
      <c r="AZ92" s="509"/>
      <c r="BA92" s="457"/>
      <c r="BB92" s="509"/>
      <c r="BC92" s="509"/>
      <c r="BD92" s="509"/>
      <c r="BE92" s="509"/>
      <c r="BF92" s="509"/>
      <c r="BG92" s="509"/>
      <c r="BH92" s="509"/>
      <c r="BI92" s="509"/>
      <c r="BJ92" s="458"/>
      <c r="BK92" s="479"/>
      <c r="BL92" s="416"/>
    </row>
    <row r="93" spans="1:68" s="562" customFormat="1" ht="14.25" hidden="1" customHeight="1" outlineLevel="2" x14ac:dyDescent="0.35">
      <c r="A93" s="495"/>
      <c r="B93" s="496"/>
      <c r="C93" s="497"/>
      <c r="D93" s="598"/>
      <c r="E93" s="439"/>
      <c r="F93" s="499"/>
      <c r="G93" s="500"/>
      <c r="H93" s="535"/>
      <c r="I93" s="535"/>
      <c r="J93" s="535"/>
      <c r="K93" s="532"/>
      <c r="L93" s="532"/>
      <c r="M93" s="532"/>
      <c r="N93" s="532"/>
      <c r="O93" s="502"/>
      <c r="P93" s="519"/>
      <c r="Q93" s="519"/>
      <c r="R93" s="520"/>
      <c r="S93" s="521"/>
      <c r="T93" s="521"/>
      <c r="U93" s="502"/>
      <c r="V93" s="502"/>
      <c r="W93" s="1152"/>
      <c r="X93" s="1154"/>
      <c r="Y93" s="1154"/>
      <c r="Z93" s="1154"/>
      <c r="AA93" s="1154"/>
      <c r="AB93" s="1156"/>
      <c r="AC93" s="1156"/>
      <c r="AD93" s="560"/>
      <c r="AE93" s="439"/>
      <c r="AF93" s="1156"/>
      <c r="AG93" s="457"/>
      <c r="AH93" s="457"/>
      <c r="AI93" s="455"/>
      <c r="AJ93" s="509"/>
      <c r="AK93" s="509"/>
      <c r="AL93" s="509"/>
      <c r="AM93" s="509"/>
      <c r="AN93" s="509"/>
      <c r="AO93" s="509"/>
      <c r="AP93" s="509"/>
      <c r="AQ93" s="509"/>
      <c r="AR93" s="456"/>
      <c r="AS93" s="509"/>
      <c r="AT93" s="509"/>
      <c r="AU93" s="509"/>
      <c r="AV93" s="509"/>
      <c r="AW93" s="509"/>
      <c r="AX93" s="509"/>
      <c r="AY93" s="509"/>
      <c r="AZ93" s="509"/>
      <c r="BA93" s="457"/>
      <c r="BB93" s="509"/>
      <c r="BC93" s="509"/>
      <c r="BD93" s="509"/>
      <c r="BE93" s="509"/>
      <c r="BF93" s="509"/>
      <c r="BG93" s="509"/>
      <c r="BH93" s="509"/>
      <c r="BI93" s="509"/>
      <c r="BJ93" s="458"/>
      <c r="BK93" s="479"/>
      <c r="BL93" s="416"/>
    </row>
    <row r="94" spans="1:68" s="416" customFormat="1" ht="25.5" customHeight="1" outlineLevel="1" collapsed="1" x14ac:dyDescent="0.35">
      <c r="A94" s="468" t="s">
        <v>267</v>
      </c>
      <c r="B94" s="469"/>
      <c r="C94" s="470" t="s">
        <v>268</v>
      </c>
      <c r="D94" s="469"/>
      <c r="E94" s="1151"/>
      <c r="F94" s="471" t="str">
        <f>+W94</f>
        <v># Servicios</v>
      </c>
      <c r="G94" s="472"/>
      <c r="H94" s="563"/>
      <c r="I94" s="563"/>
      <c r="J94" s="563"/>
      <c r="K94" s="563"/>
      <c r="L94" s="563"/>
      <c r="M94" s="563"/>
      <c r="N94" s="563">
        <f>SUM(H94:M94)</f>
        <v>0</v>
      </c>
      <c r="O94" s="474"/>
      <c r="P94" s="538"/>
      <c r="Q94" s="475"/>
      <c r="R94" s="475"/>
      <c r="S94" s="470"/>
      <c r="T94" s="470"/>
      <c r="U94" s="470"/>
      <c r="V94" s="474"/>
      <c r="W94" s="476" t="s">
        <v>269</v>
      </c>
      <c r="X94" s="469"/>
      <c r="Y94" s="469"/>
      <c r="Z94" s="469"/>
      <c r="AA94" s="469"/>
      <c r="AB94" s="469"/>
      <c r="AC94" s="477">
        <f>SUM(AC95:AC103)</f>
        <v>4050000</v>
      </c>
      <c r="AD94" s="478" t="s">
        <v>270</v>
      </c>
      <c r="AE94" s="439"/>
      <c r="AF94" s="477">
        <f>SUM(AF95:AF103)</f>
        <v>4050000</v>
      </c>
      <c r="AG94" s="477">
        <f>SUM(AG95:AG103)</f>
        <v>0</v>
      </c>
      <c r="AH94" s="477">
        <f>+AG94+AF94</f>
        <v>4050000</v>
      </c>
      <c r="AI94" s="455"/>
      <c r="AJ94" s="477"/>
      <c r="AK94" s="477"/>
      <c r="AL94" s="477"/>
      <c r="AM94" s="477"/>
      <c r="AN94" s="477"/>
      <c r="AO94" s="477"/>
      <c r="AP94" s="477"/>
      <c r="AQ94" s="477"/>
      <c r="AR94" s="456"/>
      <c r="AS94" s="477"/>
      <c r="AT94" s="477"/>
      <c r="AU94" s="477"/>
      <c r="AV94" s="477"/>
      <c r="AW94" s="477"/>
      <c r="AX94" s="477"/>
      <c r="AY94" s="477"/>
      <c r="AZ94" s="477"/>
      <c r="BA94" s="457"/>
      <c r="BB94" s="477"/>
      <c r="BC94" s="477"/>
      <c r="BD94" s="477"/>
      <c r="BE94" s="477"/>
      <c r="BF94" s="477"/>
      <c r="BG94" s="477"/>
      <c r="BH94" s="477"/>
      <c r="BI94" s="477"/>
      <c r="BJ94" s="458"/>
      <c r="BK94" s="479"/>
    </row>
    <row r="95" spans="1:68" s="562" customFormat="1" ht="28.5" hidden="1" customHeight="1" outlineLevel="2" x14ac:dyDescent="0.35">
      <c r="A95" s="495" t="s">
        <v>271</v>
      </c>
      <c r="B95" s="496"/>
      <c r="C95" s="525" t="s">
        <v>272</v>
      </c>
      <c r="D95" s="600" t="s">
        <v>273</v>
      </c>
      <c r="E95" s="508"/>
      <c r="F95" s="499"/>
      <c r="G95" s="500"/>
      <c r="H95" s="532"/>
      <c r="I95" s="532"/>
      <c r="J95" s="532"/>
      <c r="K95" s="532"/>
      <c r="L95" s="532"/>
      <c r="M95" s="532"/>
      <c r="N95" s="532"/>
      <c r="O95" s="502"/>
      <c r="P95" s="527"/>
      <c r="Q95" s="527"/>
      <c r="R95" s="502"/>
      <c r="S95" s="505"/>
      <c r="T95" s="505"/>
      <c r="U95" s="502"/>
      <c r="V95" s="502"/>
      <c r="W95" s="1152" t="s">
        <v>122</v>
      </c>
      <c r="X95" s="1154">
        <v>1</v>
      </c>
      <c r="Y95" s="1154"/>
      <c r="Z95" s="1154"/>
      <c r="AA95" s="1154"/>
      <c r="AB95" s="1156">
        <v>50000</v>
      </c>
      <c r="AC95" s="1156">
        <f t="shared" ref="AC95:AC103" si="12">+AB95*X95</f>
        <v>50000</v>
      </c>
      <c r="AD95" s="457"/>
      <c r="AE95" s="439"/>
      <c r="AF95" s="1156">
        <f>+AC95</f>
        <v>50000</v>
      </c>
      <c r="AG95" s="457"/>
      <c r="AH95" s="457">
        <f>+AF95+AG95</f>
        <v>50000</v>
      </c>
      <c r="AI95" s="455"/>
      <c r="AJ95" s="509"/>
      <c r="AK95" s="509"/>
      <c r="AL95" s="509"/>
      <c r="AM95" s="509"/>
      <c r="AN95" s="509"/>
      <c r="AO95" s="509"/>
      <c r="AP95" s="509"/>
      <c r="AQ95" s="509"/>
      <c r="AR95" s="456"/>
      <c r="AS95" s="509"/>
      <c r="AT95" s="509"/>
      <c r="AU95" s="509"/>
      <c r="AV95" s="509"/>
      <c r="AW95" s="509"/>
      <c r="AX95" s="509"/>
      <c r="AY95" s="509"/>
      <c r="AZ95" s="509"/>
      <c r="BA95" s="457"/>
      <c r="BB95" s="509"/>
      <c r="BC95" s="509"/>
      <c r="BD95" s="509"/>
      <c r="BE95" s="509"/>
      <c r="BF95" s="509"/>
      <c r="BG95" s="509"/>
      <c r="BH95" s="509"/>
      <c r="BI95" s="509"/>
      <c r="BJ95" s="458"/>
      <c r="BK95" s="479"/>
      <c r="BL95" s="416"/>
    </row>
    <row r="96" spans="1:68" s="562" customFormat="1" ht="27" hidden="1" customHeight="1" outlineLevel="2" x14ac:dyDescent="0.35">
      <c r="A96" s="495" t="s">
        <v>274</v>
      </c>
      <c r="B96" s="496"/>
      <c r="C96" s="525" t="s">
        <v>275</v>
      </c>
      <c r="D96" s="601" t="s">
        <v>276</v>
      </c>
      <c r="E96" s="439"/>
      <c r="F96" s="499"/>
      <c r="G96" s="500"/>
      <c r="H96" s="535"/>
      <c r="I96" s="535"/>
      <c r="J96" s="535"/>
      <c r="K96" s="535"/>
      <c r="L96" s="535"/>
      <c r="M96" s="535"/>
      <c r="N96" s="535"/>
      <c r="O96" s="502"/>
      <c r="P96" s="503"/>
      <c r="Q96" s="503"/>
      <c r="R96" s="504"/>
      <c r="S96" s="505"/>
      <c r="T96" s="505"/>
      <c r="U96" s="502"/>
      <c r="V96" s="502"/>
      <c r="W96" s="1152" t="s">
        <v>122</v>
      </c>
      <c r="X96" s="1154">
        <v>1</v>
      </c>
      <c r="Y96" s="1154"/>
      <c r="Z96" s="1154"/>
      <c r="AA96" s="1154"/>
      <c r="AB96" s="1156">
        <v>100000</v>
      </c>
      <c r="AC96" s="1156">
        <f t="shared" si="12"/>
        <v>100000</v>
      </c>
      <c r="AD96" s="1154"/>
      <c r="AE96" s="439"/>
      <c r="AF96" s="1156">
        <f t="shared" ref="AF96:AF103" si="13">+AC96</f>
        <v>100000</v>
      </c>
      <c r="AG96" s="457"/>
      <c r="AH96" s="457">
        <f t="shared" ref="AH96:AH103" si="14">+AF96+AG96</f>
        <v>100000</v>
      </c>
      <c r="AI96" s="455"/>
      <c r="AJ96" s="509"/>
      <c r="AK96" s="509"/>
      <c r="AL96" s="509"/>
      <c r="AM96" s="509"/>
      <c r="AN96" s="509"/>
      <c r="AO96" s="509"/>
      <c r="AP96" s="509"/>
      <c r="AQ96" s="509"/>
      <c r="AR96" s="456"/>
      <c r="AS96" s="509"/>
      <c r="AT96" s="509"/>
      <c r="AU96" s="509"/>
      <c r="AV96" s="509"/>
      <c r="AW96" s="509"/>
      <c r="AX96" s="509"/>
      <c r="AY96" s="509"/>
      <c r="AZ96" s="509"/>
      <c r="BA96" s="457"/>
      <c r="BB96" s="509"/>
      <c r="BC96" s="509"/>
      <c r="BD96" s="509"/>
      <c r="BE96" s="509"/>
      <c r="BF96" s="509"/>
      <c r="BG96" s="509"/>
      <c r="BH96" s="509"/>
      <c r="BI96" s="509"/>
      <c r="BJ96" s="458"/>
      <c r="BK96" s="479"/>
      <c r="BL96" s="416"/>
    </row>
    <row r="97" spans="1:64" s="562" customFormat="1" ht="17.25" hidden="1" customHeight="1" outlineLevel="2" x14ac:dyDescent="0.35">
      <c r="A97" s="495" t="s">
        <v>277</v>
      </c>
      <c r="B97" s="496"/>
      <c r="C97" s="525" t="s">
        <v>278</v>
      </c>
      <c r="D97" s="601" t="s">
        <v>273</v>
      </c>
      <c r="E97" s="439"/>
      <c r="F97" s="499"/>
      <c r="G97" s="500"/>
      <c r="H97" s="535"/>
      <c r="I97" s="535"/>
      <c r="J97" s="535"/>
      <c r="K97" s="535"/>
      <c r="L97" s="535"/>
      <c r="M97" s="535"/>
      <c r="N97" s="535"/>
      <c r="O97" s="502"/>
      <c r="P97" s="503"/>
      <c r="Q97" s="503"/>
      <c r="R97" s="504"/>
      <c r="S97" s="505"/>
      <c r="T97" s="505"/>
      <c r="U97" s="502"/>
      <c r="V97" s="502"/>
      <c r="W97" s="1152" t="s">
        <v>122</v>
      </c>
      <c r="X97" s="1154">
        <v>1</v>
      </c>
      <c r="Y97" s="1154"/>
      <c r="Z97" s="1154"/>
      <c r="AA97" s="1154"/>
      <c r="AB97" s="1156">
        <v>300000</v>
      </c>
      <c r="AC97" s="1156">
        <f t="shared" si="12"/>
        <v>300000</v>
      </c>
      <c r="AD97" s="1154"/>
      <c r="AE97" s="439"/>
      <c r="AF97" s="1156">
        <f t="shared" si="13"/>
        <v>300000</v>
      </c>
      <c r="AG97" s="457"/>
      <c r="AH97" s="457">
        <f t="shared" si="14"/>
        <v>300000</v>
      </c>
      <c r="AI97" s="455"/>
      <c r="AJ97" s="509"/>
      <c r="AK97" s="509"/>
      <c r="AL97" s="509"/>
      <c r="AM97" s="509"/>
      <c r="AN97" s="509"/>
      <c r="AO97" s="509"/>
      <c r="AP97" s="509"/>
      <c r="AQ97" s="509"/>
      <c r="AR97" s="456"/>
      <c r="AS97" s="509"/>
      <c r="AT97" s="509"/>
      <c r="AU97" s="509"/>
      <c r="AV97" s="509"/>
      <c r="AW97" s="509"/>
      <c r="AX97" s="509"/>
      <c r="AY97" s="509"/>
      <c r="AZ97" s="509"/>
      <c r="BA97" s="457"/>
      <c r="BB97" s="509"/>
      <c r="BC97" s="509"/>
      <c r="BD97" s="509"/>
      <c r="BE97" s="509"/>
      <c r="BF97" s="509"/>
      <c r="BG97" s="509"/>
      <c r="BH97" s="509"/>
      <c r="BI97" s="509"/>
      <c r="BJ97" s="458"/>
      <c r="BK97" s="479"/>
      <c r="BL97" s="416"/>
    </row>
    <row r="98" spans="1:64" s="562" customFormat="1" ht="19.5" hidden="1" customHeight="1" outlineLevel="2" x14ac:dyDescent="0.35">
      <c r="A98" s="495" t="s">
        <v>279</v>
      </c>
      <c r="B98" s="496"/>
      <c r="C98" s="525" t="s">
        <v>280</v>
      </c>
      <c r="D98" s="602" t="s">
        <v>281</v>
      </c>
      <c r="E98" s="508"/>
      <c r="F98" s="499"/>
      <c r="G98" s="500"/>
      <c r="H98" s="535"/>
      <c r="I98" s="535"/>
      <c r="J98" s="535"/>
      <c r="K98" s="535"/>
      <c r="L98" s="535"/>
      <c r="M98" s="535"/>
      <c r="N98" s="535"/>
      <c r="O98" s="502"/>
      <c r="P98" s="527"/>
      <c r="Q98" s="527"/>
      <c r="R98" s="502"/>
      <c r="S98" s="505"/>
      <c r="T98" s="505"/>
      <c r="U98" s="502"/>
      <c r="V98" s="502"/>
      <c r="W98" s="1152" t="s">
        <v>282</v>
      </c>
      <c r="X98" s="1154">
        <v>1</v>
      </c>
      <c r="Y98" s="1154"/>
      <c r="Z98" s="1154"/>
      <c r="AA98" s="1154"/>
      <c r="AB98" s="1156">
        <v>250000</v>
      </c>
      <c r="AC98" s="1156">
        <f t="shared" si="12"/>
        <v>250000</v>
      </c>
      <c r="AD98" s="603" t="s">
        <v>283</v>
      </c>
      <c r="AE98" s="439"/>
      <c r="AF98" s="1156">
        <f t="shared" si="13"/>
        <v>250000</v>
      </c>
      <c r="AG98" s="457"/>
      <c r="AH98" s="457">
        <f t="shared" si="14"/>
        <v>250000</v>
      </c>
      <c r="AI98" s="455"/>
      <c r="AJ98" s="509"/>
      <c r="AK98" s="509"/>
      <c r="AL98" s="509"/>
      <c r="AM98" s="509"/>
      <c r="AN98" s="509"/>
      <c r="AO98" s="509"/>
      <c r="AP98" s="509"/>
      <c r="AQ98" s="509"/>
      <c r="AR98" s="456"/>
      <c r="AS98" s="509"/>
      <c r="AT98" s="509"/>
      <c r="AU98" s="509"/>
      <c r="AV98" s="509"/>
      <c r="AW98" s="509"/>
      <c r="AX98" s="509"/>
      <c r="AY98" s="509"/>
      <c r="AZ98" s="509"/>
      <c r="BA98" s="457"/>
      <c r="BB98" s="509"/>
      <c r="BC98" s="509"/>
      <c r="BD98" s="509"/>
      <c r="BE98" s="509"/>
      <c r="BF98" s="509"/>
      <c r="BG98" s="509"/>
      <c r="BH98" s="509"/>
      <c r="BI98" s="509"/>
      <c r="BJ98" s="458"/>
      <c r="BK98" s="479"/>
      <c r="BL98" s="416"/>
    </row>
    <row r="99" spans="1:64" s="562" customFormat="1" ht="26.25" hidden="1" customHeight="1" outlineLevel="2" x14ac:dyDescent="0.35">
      <c r="A99" s="495" t="s">
        <v>284</v>
      </c>
      <c r="B99" s="496"/>
      <c r="C99" s="525" t="s">
        <v>285</v>
      </c>
      <c r="D99" s="602" t="s">
        <v>286</v>
      </c>
      <c r="E99" s="508"/>
      <c r="F99" s="499"/>
      <c r="G99" s="500"/>
      <c r="H99" s="535"/>
      <c r="I99" s="535"/>
      <c r="J99" s="535"/>
      <c r="K99" s="535"/>
      <c r="L99" s="535"/>
      <c r="M99" s="535"/>
      <c r="N99" s="535"/>
      <c r="O99" s="502"/>
      <c r="P99" s="527"/>
      <c r="Q99" s="527"/>
      <c r="R99" s="502"/>
      <c r="S99" s="505"/>
      <c r="T99" s="505"/>
      <c r="U99" s="502"/>
      <c r="V99" s="502"/>
      <c r="W99" s="1152" t="s">
        <v>282</v>
      </c>
      <c r="X99" s="1154">
        <v>1</v>
      </c>
      <c r="Y99" s="1154"/>
      <c r="Z99" s="1154"/>
      <c r="AA99" s="1154"/>
      <c r="AB99" s="1156">
        <v>1000000</v>
      </c>
      <c r="AC99" s="1156">
        <f t="shared" si="12"/>
        <v>1000000</v>
      </c>
      <c r="AD99" s="603" t="s">
        <v>283</v>
      </c>
      <c r="AE99" s="439"/>
      <c r="AF99" s="1156">
        <f t="shared" si="13"/>
        <v>1000000</v>
      </c>
      <c r="AG99" s="457"/>
      <c r="AH99" s="457">
        <f t="shared" si="14"/>
        <v>1000000</v>
      </c>
      <c r="AI99" s="455"/>
      <c r="AJ99" s="509"/>
      <c r="AK99" s="509"/>
      <c r="AL99" s="509"/>
      <c r="AM99" s="509"/>
      <c r="AN99" s="509"/>
      <c r="AO99" s="509"/>
      <c r="AP99" s="509"/>
      <c r="AQ99" s="509"/>
      <c r="AR99" s="456"/>
      <c r="AS99" s="509"/>
      <c r="AT99" s="509"/>
      <c r="AU99" s="509"/>
      <c r="AV99" s="509"/>
      <c r="AW99" s="509"/>
      <c r="AX99" s="509"/>
      <c r="AY99" s="509"/>
      <c r="AZ99" s="509"/>
      <c r="BA99" s="457"/>
      <c r="BB99" s="509"/>
      <c r="BC99" s="509"/>
      <c r="BD99" s="509"/>
      <c r="BE99" s="509"/>
      <c r="BF99" s="509"/>
      <c r="BG99" s="509"/>
      <c r="BH99" s="509"/>
      <c r="BI99" s="509"/>
      <c r="BJ99" s="458"/>
      <c r="BK99" s="479"/>
      <c r="BL99" s="416"/>
    </row>
    <row r="100" spans="1:64" s="562" customFormat="1" ht="26.25" hidden="1" customHeight="1" outlineLevel="2" x14ac:dyDescent="0.35">
      <c r="A100" s="495" t="s">
        <v>287</v>
      </c>
      <c r="B100" s="496"/>
      <c r="C100" s="525" t="s">
        <v>288</v>
      </c>
      <c r="D100" s="602" t="s">
        <v>289</v>
      </c>
      <c r="E100" s="508"/>
      <c r="F100" s="499"/>
      <c r="G100" s="500"/>
      <c r="H100" s="535"/>
      <c r="I100" s="535"/>
      <c r="J100" s="535"/>
      <c r="K100" s="535"/>
      <c r="L100" s="535"/>
      <c r="M100" s="535"/>
      <c r="N100" s="535"/>
      <c r="O100" s="502"/>
      <c r="P100" s="527"/>
      <c r="Q100" s="527"/>
      <c r="R100" s="502"/>
      <c r="S100" s="505"/>
      <c r="T100" s="505"/>
      <c r="U100" s="502"/>
      <c r="V100" s="502"/>
      <c r="W100" s="1152" t="s">
        <v>282</v>
      </c>
      <c r="X100" s="1154">
        <v>1</v>
      </c>
      <c r="Y100" s="1154"/>
      <c r="Z100" s="1154"/>
      <c r="AA100" s="1154"/>
      <c r="AB100" s="1156">
        <v>1000000</v>
      </c>
      <c r="AC100" s="1156">
        <f t="shared" si="12"/>
        <v>1000000</v>
      </c>
      <c r="AD100" s="603" t="s">
        <v>283</v>
      </c>
      <c r="AE100" s="439"/>
      <c r="AF100" s="1156">
        <f t="shared" si="13"/>
        <v>1000000</v>
      </c>
      <c r="AG100" s="457"/>
      <c r="AH100" s="457">
        <f t="shared" si="14"/>
        <v>1000000</v>
      </c>
      <c r="AI100" s="455"/>
      <c r="AJ100" s="509"/>
      <c r="AK100" s="509"/>
      <c r="AL100" s="509"/>
      <c r="AM100" s="509"/>
      <c r="AN100" s="509"/>
      <c r="AO100" s="509"/>
      <c r="AP100" s="509"/>
      <c r="AQ100" s="509"/>
      <c r="AR100" s="456"/>
      <c r="AS100" s="509"/>
      <c r="AT100" s="509"/>
      <c r="AU100" s="509"/>
      <c r="AV100" s="509"/>
      <c r="AW100" s="509"/>
      <c r="AX100" s="509"/>
      <c r="AY100" s="509"/>
      <c r="AZ100" s="509"/>
      <c r="BA100" s="457"/>
      <c r="BB100" s="509"/>
      <c r="BC100" s="509"/>
      <c r="BD100" s="509"/>
      <c r="BE100" s="509"/>
      <c r="BF100" s="509"/>
      <c r="BG100" s="509"/>
      <c r="BH100" s="509"/>
      <c r="BI100" s="509"/>
      <c r="BJ100" s="458"/>
      <c r="BK100" s="479"/>
      <c r="BL100" s="416"/>
    </row>
    <row r="101" spans="1:64" s="562" customFormat="1" ht="30.75" hidden="1" customHeight="1" outlineLevel="2" x14ac:dyDescent="0.35">
      <c r="A101" s="495" t="s">
        <v>290</v>
      </c>
      <c r="B101" s="496"/>
      <c r="C101" s="525" t="s">
        <v>291</v>
      </c>
      <c r="D101" s="602" t="s">
        <v>292</v>
      </c>
      <c r="E101" s="508"/>
      <c r="F101" s="499"/>
      <c r="G101" s="500"/>
      <c r="H101" s="535"/>
      <c r="I101" s="535"/>
      <c r="J101" s="535"/>
      <c r="K101" s="535"/>
      <c r="L101" s="535"/>
      <c r="M101" s="535"/>
      <c r="N101" s="535"/>
      <c r="O101" s="502"/>
      <c r="P101" s="527"/>
      <c r="Q101" s="527"/>
      <c r="R101" s="502"/>
      <c r="S101" s="505"/>
      <c r="T101" s="505"/>
      <c r="U101" s="502"/>
      <c r="V101" s="502"/>
      <c r="W101" s="1152" t="s">
        <v>282</v>
      </c>
      <c r="X101" s="1154">
        <v>1</v>
      </c>
      <c r="Y101" s="1154"/>
      <c r="Z101" s="1154"/>
      <c r="AA101" s="1154"/>
      <c r="AB101" s="1156">
        <v>1000000</v>
      </c>
      <c r="AC101" s="1156">
        <f t="shared" si="12"/>
        <v>1000000</v>
      </c>
      <c r="AD101" s="457"/>
      <c r="AE101" s="439"/>
      <c r="AF101" s="1156">
        <f t="shared" si="13"/>
        <v>1000000</v>
      </c>
      <c r="AG101" s="457"/>
      <c r="AH101" s="457">
        <f t="shared" si="14"/>
        <v>1000000</v>
      </c>
      <c r="AI101" s="455"/>
      <c r="AJ101" s="509"/>
      <c r="AK101" s="509"/>
      <c r="AL101" s="509"/>
      <c r="AM101" s="509"/>
      <c r="AN101" s="509"/>
      <c r="AO101" s="509"/>
      <c r="AP101" s="509"/>
      <c r="AQ101" s="509"/>
      <c r="AR101" s="456"/>
      <c r="AS101" s="509"/>
      <c r="AT101" s="509"/>
      <c r="AU101" s="509"/>
      <c r="AV101" s="509"/>
      <c r="AW101" s="509"/>
      <c r="AX101" s="509"/>
      <c r="AY101" s="509"/>
      <c r="AZ101" s="509"/>
      <c r="BA101" s="457"/>
      <c r="BB101" s="509"/>
      <c r="BC101" s="509"/>
      <c r="BD101" s="509"/>
      <c r="BE101" s="509"/>
      <c r="BF101" s="509"/>
      <c r="BG101" s="509"/>
      <c r="BH101" s="509"/>
      <c r="BI101" s="509"/>
      <c r="BJ101" s="458"/>
      <c r="BK101" s="479"/>
      <c r="BL101" s="416"/>
    </row>
    <row r="102" spans="1:64" s="562" customFormat="1" ht="26" hidden="1" outlineLevel="2" x14ac:dyDescent="0.35">
      <c r="A102" s="495" t="s">
        <v>293</v>
      </c>
      <c r="B102" s="496"/>
      <c r="C102" s="525" t="s">
        <v>294</v>
      </c>
      <c r="D102" s="600"/>
      <c r="E102" s="508"/>
      <c r="F102" s="499"/>
      <c r="G102" s="500"/>
      <c r="H102" s="535"/>
      <c r="I102" s="535"/>
      <c r="J102" s="535"/>
      <c r="K102" s="532"/>
      <c r="L102" s="532"/>
      <c r="M102" s="532"/>
      <c r="N102" s="532"/>
      <c r="O102" s="502"/>
      <c r="P102" s="527"/>
      <c r="Q102" s="527"/>
      <c r="R102" s="502"/>
      <c r="S102" s="505"/>
      <c r="T102" s="505"/>
      <c r="U102" s="502"/>
      <c r="V102" s="502"/>
      <c r="W102" s="1152" t="s">
        <v>295</v>
      </c>
      <c r="X102" s="1154">
        <v>6</v>
      </c>
      <c r="Y102" s="1154"/>
      <c r="Z102" s="1154"/>
      <c r="AA102" s="1154"/>
      <c r="AB102" s="1156">
        <v>50000</v>
      </c>
      <c r="AC102" s="1156">
        <f t="shared" si="12"/>
        <v>300000</v>
      </c>
      <c r="AD102" s="457"/>
      <c r="AE102" s="439"/>
      <c r="AF102" s="1156">
        <f t="shared" si="13"/>
        <v>300000</v>
      </c>
      <c r="AG102" s="457"/>
      <c r="AH102" s="457">
        <f t="shared" si="14"/>
        <v>300000</v>
      </c>
      <c r="AI102" s="455"/>
      <c r="AJ102" s="509"/>
      <c r="AK102" s="509"/>
      <c r="AL102" s="509"/>
      <c r="AM102" s="509"/>
      <c r="AN102" s="509"/>
      <c r="AO102" s="509"/>
      <c r="AP102" s="509"/>
      <c r="AQ102" s="509"/>
      <c r="AR102" s="456"/>
      <c r="AS102" s="509"/>
      <c r="AT102" s="509"/>
      <c r="AU102" s="509"/>
      <c r="AV102" s="509"/>
      <c r="AW102" s="509"/>
      <c r="AX102" s="509"/>
      <c r="AY102" s="509"/>
      <c r="AZ102" s="509"/>
      <c r="BA102" s="457"/>
      <c r="BB102" s="509"/>
      <c r="BC102" s="509"/>
      <c r="BD102" s="509"/>
      <c r="BE102" s="509"/>
      <c r="BF102" s="509"/>
      <c r="BG102" s="509"/>
      <c r="BH102" s="509"/>
      <c r="BI102" s="509"/>
      <c r="BJ102" s="458"/>
      <c r="BK102" s="479"/>
      <c r="BL102" s="416"/>
    </row>
    <row r="103" spans="1:64" s="562" customFormat="1" ht="26" hidden="1" outlineLevel="2" x14ac:dyDescent="0.35">
      <c r="A103" s="495" t="s">
        <v>296</v>
      </c>
      <c r="B103" s="496"/>
      <c r="C103" s="525" t="s">
        <v>297</v>
      </c>
      <c r="D103" s="600" t="s">
        <v>273</v>
      </c>
      <c r="E103" s="508"/>
      <c r="F103" s="499"/>
      <c r="G103" s="500"/>
      <c r="H103" s="535"/>
      <c r="I103" s="535"/>
      <c r="J103" s="535"/>
      <c r="K103" s="532"/>
      <c r="L103" s="532"/>
      <c r="M103" s="532"/>
      <c r="N103" s="532"/>
      <c r="O103" s="502"/>
      <c r="P103" s="527"/>
      <c r="Q103" s="527"/>
      <c r="R103" s="502"/>
      <c r="S103" s="505"/>
      <c r="T103" s="505"/>
      <c r="U103" s="502"/>
      <c r="V103" s="502"/>
      <c r="W103" s="506" t="s">
        <v>122</v>
      </c>
      <c r="X103" s="1154">
        <v>1</v>
      </c>
      <c r="Y103" s="508"/>
      <c r="Z103" s="508"/>
      <c r="AA103" s="508"/>
      <c r="AB103" s="560">
        <v>50000</v>
      </c>
      <c r="AC103" s="604">
        <f t="shared" si="12"/>
        <v>50000</v>
      </c>
      <c r="AD103" s="457"/>
      <c r="AE103" s="439"/>
      <c r="AF103" s="1156">
        <f t="shared" si="13"/>
        <v>50000</v>
      </c>
      <c r="AG103" s="457"/>
      <c r="AH103" s="457">
        <f t="shared" si="14"/>
        <v>50000</v>
      </c>
      <c r="AI103" s="455"/>
      <c r="AJ103" s="509"/>
      <c r="AK103" s="509"/>
      <c r="AL103" s="509"/>
      <c r="AM103" s="509"/>
      <c r="AN103" s="509"/>
      <c r="AO103" s="509"/>
      <c r="AP103" s="509"/>
      <c r="AQ103" s="509"/>
      <c r="AR103" s="456"/>
      <c r="AS103" s="509"/>
      <c r="AT103" s="509"/>
      <c r="AU103" s="509"/>
      <c r="AV103" s="509"/>
      <c r="AW103" s="509"/>
      <c r="AX103" s="509"/>
      <c r="AY103" s="509"/>
      <c r="AZ103" s="509"/>
      <c r="BA103" s="457"/>
      <c r="BB103" s="509"/>
      <c r="BC103" s="509"/>
      <c r="BD103" s="509"/>
      <c r="BE103" s="509"/>
      <c r="BF103" s="509"/>
      <c r="BG103" s="509"/>
      <c r="BH103" s="509"/>
      <c r="BI103" s="509"/>
      <c r="BJ103" s="458"/>
      <c r="BK103" s="479"/>
      <c r="BL103" s="416"/>
    </row>
    <row r="104" spans="1:64" s="416" customFormat="1" ht="26" outlineLevel="1" collapsed="1" x14ac:dyDescent="0.35">
      <c r="A104" s="468" t="s">
        <v>298</v>
      </c>
      <c r="B104" s="469"/>
      <c r="C104" s="470" t="s">
        <v>299</v>
      </c>
      <c r="D104" s="469"/>
      <c r="E104" s="1151"/>
      <c r="F104" s="471" t="str">
        <f>+W104</f>
        <v># Servicios</v>
      </c>
      <c r="G104" s="472"/>
      <c r="H104" s="563"/>
      <c r="I104" s="563"/>
      <c r="J104" s="563"/>
      <c r="K104" s="563"/>
      <c r="L104" s="563"/>
      <c r="M104" s="563"/>
      <c r="N104" s="563">
        <f>SUM(H104:M104)</f>
        <v>0</v>
      </c>
      <c r="O104" s="474"/>
      <c r="P104" s="538"/>
      <c r="Q104" s="475"/>
      <c r="R104" s="475"/>
      <c r="S104" s="470"/>
      <c r="T104" s="470"/>
      <c r="U104" s="470"/>
      <c r="V104" s="474"/>
      <c r="W104" s="476" t="s">
        <v>269</v>
      </c>
      <c r="X104" s="469"/>
      <c r="Y104" s="469"/>
      <c r="Z104" s="469"/>
      <c r="AA104" s="469"/>
      <c r="AB104" s="469"/>
      <c r="AC104" s="477">
        <f>+AC106</f>
        <v>1000000</v>
      </c>
      <c r="AD104" s="526"/>
      <c r="AE104" s="539"/>
      <c r="AF104" s="477">
        <f>+AF106</f>
        <v>1000000</v>
      </c>
      <c r="AG104" s="477">
        <f>+AG106</f>
        <v>0</v>
      </c>
      <c r="AH104" s="477">
        <f>+AG104+AF104</f>
        <v>1000000</v>
      </c>
      <c r="AI104" s="455"/>
      <c r="AJ104" s="477"/>
      <c r="AK104" s="477"/>
      <c r="AL104" s="477"/>
      <c r="AM104" s="477"/>
      <c r="AN104" s="477"/>
      <c r="AO104" s="477"/>
      <c r="AP104" s="477"/>
      <c r="AQ104" s="477"/>
      <c r="AR104" s="456"/>
      <c r="AS104" s="477"/>
      <c r="AT104" s="477"/>
      <c r="AU104" s="477"/>
      <c r="AV104" s="477"/>
      <c r="AW104" s="477"/>
      <c r="AX104" s="477"/>
      <c r="AY104" s="477"/>
      <c r="AZ104" s="477"/>
      <c r="BA104" s="457"/>
      <c r="BB104" s="477"/>
      <c r="BC104" s="477"/>
      <c r="BD104" s="477"/>
      <c r="BE104" s="477"/>
      <c r="BF104" s="477"/>
      <c r="BG104" s="477"/>
      <c r="BH104" s="477"/>
      <c r="BI104" s="477"/>
      <c r="BJ104" s="458"/>
      <c r="BK104" s="479"/>
    </row>
    <row r="105" spans="1:64" s="562" customFormat="1" ht="27.75" hidden="1" customHeight="1" outlineLevel="2" x14ac:dyDescent="0.35">
      <c r="A105" s="495" t="s">
        <v>300</v>
      </c>
      <c r="B105" s="496"/>
      <c r="C105" s="525" t="s">
        <v>272</v>
      </c>
      <c r="D105" s="508"/>
      <c r="E105" s="508"/>
      <c r="F105" s="499"/>
      <c r="G105" s="500"/>
      <c r="H105" s="532"/>
      <c r="I105" s="532"/>
      <c r="J105" s="532"/>
      <c r="K105" s="532"/>
      <c r="L105" s="532"/>
      <c r="M105" s="532"/>
      <c r="N105" s="532"/>
      <c r="O105" s="502"/>
      <c r="P105" s="527"/>
      <c r="Q105" s="527"/>
      <c r="R105" s="502"/>
      <c r="S105" s="505"/>
      <c r="T105" s="505"/>
      <c r="U105" s="502"/>
      <c r="V105" s="502"/>
      <c r="W105" s="560" t="s">
        <v>122</v>
      </c>
      <c r="X105" s="605">
        <v>1</v>
      </c>
      <c r="Y105" s="605"/>
      <c r="Z105" s="508"/>
      <c r="AA105" s="508"/>
      <c r="AB105" s="560"/>
      <c r="AC105" s="560">
        <f>+AB105*X105</f>
        <v>0</v>
      </c>
      <c r="AD105" s="509"/>
      <c r="AE105" s="439"/>
      <c r="AF105" s="560">
        <f>+AC105</f>
        <v>0</v>
      </c>
      <c r="AG105" s="457"/>
      <c r="AH105" s="457">
        <f>+AF105+AG105</f>
        <v>0</v>
      </c>
      <c r="AI105" s="455"/>
      <c r="AJ105" s="509"/>
      <c r="AK105" s="509"/>
      <c r="AL105" s="509"/>
      <c r="AM105" s="509"/>
      <c r="AN105" s="509"/>
      <c r="AO105" s="509"/>
      <c r="AP105" s="509"/>
      <c r="AQ105" s="509"/>
      <c r="AR105" s="456"/>
      <c r="AS105" s="509"/>
      <c r="AT105" s="509"/>
      <c r="AU105" s="509"/>
      <c r="AV105" s="509"/>
      <c r="AW105" s="509"/>
      <c r="AX105" s="509"/>
      <c r="AY105" s="509"/>
      <c r="AZ105" s="509"/>
      <c r="BA105" s="457"/>
      <c r="BB105" s="509"/>
      <c r="BC105" s="509"/>
      <c r="BD105" s="509"/>
      <c r="BE105" s="509"/>
      <c r="BF105" s="509"/>
      <c r="BG105" s="509"/>
      <c r="BH105" s="509"/>
      <c r="BI105" s="509"/>
      <c r="BJ105" s="458"/>
      <c r="BK105" s="479"/>
      <c r="BL105" s="416"/>
    </row>
    <row r="106" spans="1:64" s="562" customFormat="1" ht="48.75" hidden="1" customHeight="1" outlineLevel="2" x14ac:dyDescent="0.35">
      <c r="A106" s="495" t="s">
        <v>301</v>
      </c>
      <c r="B106" s="496"/>
      <c r="C106" s="525" t="s">
        <v>302</v>
      </c>
      <c r="D106" s="508"/>
      <c r="E106" s="508"/>
      <c r="F106" s="499"/>
      <c r="G106" s="500"/>
      <c r="H106" s="532"/>
      <c r="I106" s="532"/>
      <c r="J106" s="532"/>
      <c r="K106" s="532"/>
      <c r="L106" s="532"/>
      <c r="M106" s="532"/>
      <c r="N106" s="532"/>
      <c r="O106" s="502"/>
      <c r="P106" s="527"/>
      <c r="Q106" s="527"/>
      <c r="R106" s="502"/>
      <c r="S106" s="505"/>
      <c r="T106" s="505"/>
      <c r="U106" s="502"/>
      <c r="V106" s="502"/>
      <c r="W106" s="560" t="s">
        <v>282</v>
      </c>
      <c r="X106" s="605">
        <v>1</v>
      </c>
      <c r="Y106" s="605"/>
      <c r="Z106" s="508"/>
      <c r="AA106" s="508"/>
      <c r="AB106" s="560">
        <v>1000000</v>
      </c>
      <c r="AC106" s="560">
        <f>+AB106</f>
        <v>1000000</v>
      </c>
      <c r="AD106" s="509"/>
      <c r="AE106" s="439"/>
      <c r="AF106" s="560">
        <f t="shared" ref="AF106:AF111" si="15">+AC106</f>
        <v>1000000</v>
      </c>
      <c r="AG106" s="457"/>
      <c r="AH106" s="457">
        <f t="shared" ref="AH106:AH111" si="16">+AF106+AG106</f>
        <v>1000000</v>
      </c>
      <c r="AI106" s="455"/>
      <c r="AJ106" s="509"/>
      <c r="AK106" s="509"/>
      <c r="AL106" s="509"/>
      <c r="AM106" s="509"/>
      <c r="AN106" s="509"/>
      <c r="AO106" s="509"/>
      <c r="AP106" s="509"/>
      <c r="AQ106" s="509"/>
      <c r="AR106" s="456"/>
      <c r="AS106" s="509"/>
      <c r="AT106" s="509"/>
      <c r="AU106" s="509"/>
      <c r="AV106" s="509"/>
      <c r="AW106" s="509"/>
      <c r="AX106" s="509"/>
      <c r="AY106" s="509"/>
      <c r="AZ106" s="509"/>
      <c r="BA106" s="457"/>
      <c r="BB106" s="509"/>
      <c r="BC106" s="509"/>
      <c r="BD106" s="509"/>
      <c r="BE106" s="509"/>
      <c r="BF106" s="509"/>
      <c r="BG106" s="509"/>
      <c r="BH106" s="509"/>
      <c r="BI106" s="509"/>
      <c r="BJ106" s="458"/>
      <c r="BK106" s="479"/>
      <c r="BL106" s="416"/>
    </row>
    <row r="107" spans="1:64" s="562" customFormat="1" ht="19.5" hidden="1" customHeight="1" outlineLevel="2" x14ac:dyDescent="0.35">
      <c r="A107" s="495" t="s">
        <v>303</v>
      </c>
      <c r="B107" s="496"/>
      <c r="C107" s="525" t="s">
        <v>304</v>
      </c>
      <c r="D107" s="508"/>
      <c r="E107" s="508"/>
      <c r="F107" s="499"/>
      <c r="G107" s="500"/>
      <c r="H107" s="532"/>
      <c r="I107" s="532"/>
      <c r="J107" s="532"/>
      <c r="K107" s="532"/>
      <c r="L107" s="532"/>
      <c r="M107" s="532"/>
      <c r="N107" s="532"/>
      <c r="O107" s="502"/>
      <c r="P107" s="527"/>
      <c r="Q107" s="527"/>
      <c r="R107" s="502"/>
      <c r="S107" s="505"/>
      <c r="T107" s="505"/>
      <c r="U107" s="502"/>
      <c r="V107" s="502"/>
      <c r="W107" s="560"/>
      <c r="X107" s="605"/>
      <c r="Y107" s="605"/>
      <c r="Z107" s="508"/>
      <c r="AA107" s="508"/>
      <c r="AB107" s="560"/>
      <c r="AC107" s="560"/>
      <c r="AD107" s="509"/>
      <c r="AE107" s="439"/>
      <c r="AF107" s="560">
        <f t="shared" si="15"/>
        <v>0</v>
      </c>
      <c r="AG107" s="457"/>
      <c r="AH107" s="457">
        <f t="shared" si="16"/>
        <v>0</v>
      </c>
      <c r="AI107" s="455"/>
      <c r="AJ107" s="509"/>
      <c r="AK107" s="509"/>
      <c r="AL107" s="509"/>
      <c r="AM107" s="509"/>
      <c r="AN107" s="509"/>
      <c r="AO107" s="509"/>
      <c r="AP107" s="509"/>
      <c r="AQ107" s="509"/>
      <c r="AR107" s="456"/>
      <c r="AS107" s="509"/>
      <c r="AT107" s="509"/>
      <c r="AU107" s="509"/>
      <c r="AV107" s="509"/>
      <c r="AW107" s="509"/>
      <c r="AX107" s="509"/>
      <c r="AY107" s="509"/>
      <c r="AZ107" s="509"/>
      <c r="BA107" s="457"/>
      <c r="BB107" s="509"/>
      <c r="BC107" s="509"/>
      <c r="BD107" s="509"/>
      <c r="BE107" s="509"/>
      <c r="BF107" s="509"/>
      <c r="BG107" s="509"/>
      <c r="BH107" s="509"/>
      <c r="BI107" s="509"/>
      <c r="BJ107" s="458"/>
      <c r="BK107" s="479"/>
      <c r="BL107" s="416"/>
    </row>
    <row r="108" spans="1:64" s="562" customFormat="1" hidden="1" outlineLevel="2" x14ac:dyDescent="0.35">
      <c r="A108" s="495" t="s">
        <v>305</v>
      </c>
      <c r="B108" s="496"/>
      <c r="C108" s="525" t="s">
        <v>306</v>
      </c>
      <c r="D108" s="508"/>
      <c r="E108" s="508"/>
      <c r="F108" s="499"/>
      <c r="G108" s="500"/>
      <c r="H108" s="532"/>
      <c r="I108" s="532"/>
      <c r="J108" s="532"/>
      <c r="K108" s="532"/>
      <c r="L108" s="532"/>
      <c r="M108" s="532"/>
      <c r="N108" s="532"/>
      <c r="O108" s="502"/>
      <c r="P108" s="527"/>
      <c r="Q108" s="527"/>
      <c r="R108" s="502"/>
      <c r="S108" s="505"/>
      <c r="T108" s="505"/>
      <c r="U108" s="502"/>
      <c r="V108" s="502"/>
      <c r="W108" s="560"/>
      <c r="X108" s="605"/>
      <c r="Y108" s="605"/>
      <c r="Z108" s="508"/>
      <c r="AA108" s="508"/>
      <c r="AB108" s="560"/>
      <c r="AC108" s="560"/>
      <c r="AD108" s="509"/>
      <c r="AE108" s="439"/>
      <c r="AF108" s="560">
        <f t="shared" si="15"/>
        <v>0</v>
      </c>
      <c r="AG108" s="457"/>
      <c r="AH108" s="457">
        <f t="shared" si="16"/>
        <v>0</v>
      </c>
      <c r="AI108" s="455"/>
      <c r="AJ108" s="509"/>
      <c r="AK108" s="509"/>
      <c r="AL108" s="509"/>
      <c r="AM108" s="509"/>
      <c r="AN108" s="509"/>
      <c r="AO108" s="509"/>
      <c r="AP108" s="509"/>
      <c r="AQ108" s="509"/>
      <c r="AR108" s="456"/>
      <c r="AS108" s="509"/>
      <c r="AT108" s="509"/>
      <c r="AU108" s="509"/>
      <c r="AV108" s="509"/>
      <c r="AW108" s="509"/>
      <c r="AX108" s="509"/>
      <c r="AY108" s="509"/>
      <c r="AZ108" s="509"/>
      <c r="BA108" s="457"/>
      <c r="BB108" s="509"/>
      <c r="BC108" s="509"/>
      <c r="BD108" s="509"/>
      <c r="BE108" s="509"/>
      <c r="BF108" s="509"/>
      <c r="BG108" s="509"/>
      <c r="BH108" s="509"/>
      <c r="BI108" s="509"/>
      <c r="BJ108" s="458"/>
      <c r="BK108" s="479"/>
      <c r="BL108" s="416"/>
    </row>
    <row r="109" spans="1:64" s="562" customFormat="1" hidden="1" outlineLevel="2" x14ac:dyDescent="0.35">
      <c r="A109" s="495" t="s">
        <v>307</v>
      </c>
      <c r="B109" s="496"/>
      <c r="C109" s="525" t="s">
        <v>308</v>
      </c>
      <c r="D109" s="508"/>
      <c r="E109" s="508"/>
      <c r="F109" s="499"/>
      <c r="G109" s="500"/>
      <c r="H109" s="532"/>
      <c r="I109" s="532"/>
      <c r="J109" s="532"/>
      <c r="K109" s="532"/>
      <c r="L109" s="532"/>
      <c r="M109" s="532"/>
      <c r="N109" s="532"/>
      <c r="O109" s="502"/>
      <c r="P109" s="527"/>
      <c r="Q109" s="527"/>
      <c r="R109" s="502"/>
      <c r="S109" s="505"/>
      <c r="T109" s="505"/>
      <c r="U109" s="502"/>
      <c r="V109" s="502"/>
      <c r="W109" s="560"/>
      <c r="X109" s="605"/>
      <c r="Y109" s="605"/>
      <c r="Z109" s="508"/>
      <c r="AA109" s="508"/>
      <c r="AB109" s="560"/>
      <c r="AC109" s="560"/>
      <c r="AD109" s="509"/>
      <c r="AE109" s="439"/>
      <c r="AF109" s="560">
        <f t="shared" si="15"/>
        <v>0</v>
      </c>
      <c r="AG109" s="457"/>
      <c r="AH109" s="457">
        <f t="shared" si="16"/>
        <v>0</v>
      </c>
      <c r="AI109" s="455"/>
      <c r="AJ109" s="509"/>
      <c r="AK109" s="509"/>
      <c r="AL109" s="509"/>
      <c r="AM109" s="509"/>
      <c r="AN109" s="509"/>
      <c r="AO109" s="509"/>
      <c r="AP109" s="509"/>
      <c r="AQ109" s="509"/>
      <c r="AR109" s="456"/>
      <c r="AS109" s="509"/>
      <c r="AT109" s="509"/>
      <c r="AU109" s="509"/>
      <c r="AV109" s="509"/>
      <c r="AW109" s="509"/>
      <c r="AX109" s="509"/>
      <c r="AY109" s="509"/>
      <c r="AZ109" s="509"/>
      <c r="BA109" s="457"/>
      <c r="BB109" s="509"/>
      <c r="BC109" s="509"/>
      <c r="BD109" s="509"/>
      <c r="BE109" s="509"/>
      <c r="BF109" s="509"/>
      <c r="BG109" s="509"/>
      <c r="BH109" s="509"/>
      <c r="BI109" s="509"/>
      <c r="BJ109" s="458"/>
      <c r="BK109" s="479"/>
      <c r="BL109" s="416"/>
    </row>
    <row r="110" spans="1:64" s="562" customFormat="1" ht="34.5" hidden="1" customHeight="1" outlineLevel="2" x14ac:dyDescent="0.35">
      <c r="A110" s="495" t="s">
        <v>309</v>
      </c>
      <c r="B110" s="496"/>
      <c r="C110" s="525" t="s">
        <v>310</v>
      </c>
      <c r="D110" s="508"/>
      <c r="E110" s="508"/>
      <c r="F110" s="499"/>
      <c r="G110" s="500"/>
      <c r="H110" s="535"/>
      <c r="I110" s="535"/>
      <c r="J110" s="535"/>
      <c r="K110" s="532"/>
      <c r="L110" s="532"/>
      <c r="M110" s="532"/>
      <c r="N110" s="532"/>
      <c r="O110" s="502"/>
      <c r="P110" s="527"/>
      <c r="Q110" s="527"/>
      <c r="R110" s="502"/>
      <c r="S110" s="505"/>
      <c r="T110" s="505"/>
      <c r="U110" s="502"/>
      <c r="V110" s="502"/>
      <c r="W110" s="560"/>
      <c r="X110" s="605"/>
      <c r="Y110" s="605"/>
      <c r="Z110" s="508"/>
      <c r="AA110" s="508"/>
      <c r="AB110" s="560"/>
      <c r="AC110" s="560"/>
      <c r="AD110" s="509"/>
      <c r="AE110" s="439"/>
      <c r="AF110" s="560">
        <f t="shared" si="15"/>
        <v>0</v>
      </c>
      <c r="AG110" s="457"/>
      <c r="AH110" s="457">
        <f t="shared" si="16"/>
        <v>0</v>
      </c>
      <c r="AI110" s="455"/>
      <c r="AJ110" s="509"/>
      <c r="AK110" s="509"/>
      <c r="AL110" s="509"/>
      <c r="AM110" s="509"/>
      <c r="AN110" s="509"/>
      <c r="AO110" s="509"/>
      <c r="AP110" s="509"/>
      <c r="AQ110" s="509"/>
      <c r="AR110" s="456"/>
      <c r="AS110" s="509"/>
      <c r="AT110" s="509"/>
      <c r="AU110" s="509"/>
      <c r="AV110" s="509"/>
      <c r="AW110" s="509"/>
      <c r="AX110" s="509"/>
      <c r="AY110" s="509"/>
      <c r="AZ110" s="509"/>
      <c r="BA110" s="457"/>
      <c r="BB110" s="509"/>
      <c r="BC110" s="509"/>
      <c r="BD110" s="509"/>
      <c r="BE110" s="509"/>
      <c r="BF110" s="509"/>
      <c r="BG110" s="509"/>
      <c r="BH110" s="509"/>
      <c r="BI110" s="509"/>
      <c r="BJ110" s="458"/>
      <c r="BK110" s="479"/>
      <c r="BL110" s="416"/>
    </row>
    <row r="111" spans="1:64" s="562" customFormat="1" hidden="1" outlineLevel="2" x14ac:dyDescent="0.35">
      <c r="A111" s="495" t="s">
        <v>311</v>
      </c>
      <c r="B111" s="496"/>
      <c r="C111" s="525" t="s">
        <v>312</v>
      </c>
      <c r="D111" s="508" t="s">
        <v>273</v>
      </c>
      <c r="E111" s="508"/>
      <c r="F111" s="499"/>
      <c r="G111" s="500"/>
      <c r="H111" s="535"/>
      <c r="I111" s="535"/>
      <c r="J111" s="535"/>
      <c r="K111" s="532"/>
      <c r="L111" s="532"/>
      <c r="M111" s="532"/>
      <c r="N111" s="532"/>
      <c r="O111" s="502"/>
      <c r="P111" s="527"/>
      <c r="Q111" s="527"/>
      <c r="R111" s="502"/>
      <c r="S111" s="505"/>
      <c r="T111" s="505"/>
      <c r="U111" s="502"/>
      <c r="V111" s="502"/>
      <c r="W111" s="506"/>
      <c r="X111" s="596"/>
      <c r="Y111" s="508"/>
      <c r="Z111" s="508"/>
      <c r="AA111" s="508"/>
      <c r="AB111" s="560">
        <v>0</v>
      </c>
      <c r="AC111" s="560">
        <f>+AB111</f>
        <v>0</v>
      </c>
      <c r="AD111" s="509"/>
      <c r="AE111" s="439"/>
      <c r="AF111" s="560">
        <f t="shared" si="15"/>
        <v>0</v>
      </c>
      <c r="AG111" s="457"/>
      <c r="AH111" s="457">
        <f t="shared" si="16"/>
        <v>0</v>
      </c>
      <c r="AI111" s="455"/>
      <c r="AJ111" s="509"/>
      <c r="AK111" s="509"/>
      <c r="AL111" s="509"/>
      <c r="AM111" s="509"/>
      <c r="AN111" s="509"/>
      <c r="AO111" s="509"/>
      <c r="AP111" s="509"/>
      <c r="AQ111" s="509"/>
      <c r="AR111" s="456"/>
      <c r="AS111" s="509"/>
      <c r="AT111" s="509"/>
      <c r="AU111" s="509"/>
      <c r="AV111" s="509"/>
      <c r="AW111" s="509"/>
      <c r="AX111" s="509"/>
      <c r="AY111" s="509"/>
      <c r="AZ111" s="509"/>
      <c r="BA111" s="457"/>
      <c r="BB111" s="509"/>
      <c r="BC111" s="509"/>
      <c r="BD111" s="509"/>
      <c r="BE111" s="509"/>
      <c r="BF111" s="509"/>
      <c r="BG111" s="509"/>
      <c r="BH111" s="509"/>
      <c r="BI111" s="509"/>
      <c r="BJ111" s="458"/>
      <c r="BK111" s="479"/>
      <c r="BL111" s="416"/>
    </row>
    <row r="112" spans="1:64" s="416" customFormat="1" ht="26" outlineLevel="1" collapsed="1" x14ac:dyDescent="0.35">
      <c r="A112" s="468" t="s">
        <v>313</v>
      </c>
      <c r="B112" s="469"/>
      <c r="C112" s="470" t="s">
        <v>314</v>
      </c>
      <c r="D112" s="469"/>
      <c r="E112" s="1151"/>
      <c r="F112" s="471" t="str">
        <f>+W112</f>
        <v># Proyectos</v>
      </c>
      <c r="G112" s="472"/>
      <c r="H112" s="563"/>
      <c r="I112" s="563"/>
      <c r="J112" s="563"/>
      <c r="K112" s="563"/>
      <c r="L112" s="563"/>
      <c r="M112" s="563"/>
      <c r="N112" s="563">
        <f>SUM(H112:M112)</f>
        <v>0</v>
      </c>
      <c r="O112" s="474"/>
      <c r="P112" s="538"/>
      <c r="Q112" s="475"/>
      <c r="R112" s="475"/>
      <c r="S112" s="470"/>
      <c r="T112" s="470"/>
      <c r="U112" s="470"/>
      <c r="V112" s="474"/>
      <c r="W112" s="476" t="s">
        <v>315</v>
      </c>
      <c r="X112" s="469"/>
      <c r="Y112" s="469"/>
      <c r="Z112" s="469"/>
      <c r="AA112" s="469"/>
      <c r="AB112" s="469"/>
      <c r="AC112" s="477">
        <f>+AC113+AC116+AC117+AC118+AC119</f>
        <v>230000</v>
      </c>
      <c r="AD112" s="526"/>
      <c r="AE112" s="439"/>
      <c r="AF112" s="477">
        <f>+AF113+AF116+AF117+AF118+AF119</f>
        <v>230000</v>
      </c>
      <c r="AG112" s="477">
        <f>+AG113+AG116+AG117+AG118+AG96+AG119</f>
        <v>0</v>
      </c>
      <c r="AH112" s="477">
        <f>+AG112+AF112</f>
        <v>230000</v>
      </c>
      <c r="AI112" s="455"/>
      <c r="AJ112" s="477"/>
      <c r="AK112" s="477"/>
      <c r="AL112" s="477"/>
      <c r="AM112" s="477"/>
      <c r="AN112" s="477"/>
      <c r="AO112" s="477"/>
      <c r="AP112" s="477"/>
      <c r="AQ112" s="477"/>
      <c r="AR112" s="456"/>
      <c r="AS112" s="477"/>
      <c r="AT112" s="477"/>
      <c r="AU112" s="477"/>
      <c r="AV112" s="477"/>
      <c r="AW112" s="477"/>
      <c r="AX112" s="477"/>
      <c r="AY112" s="477"/>
      <c r="AZ112" s="477"/>
      <c r="BA112" s="457"/>
      <c r="BB112" s="477"/>
      <c r="BC112" s="477"/>
      <c r="BD112" s="477"/>
      <c r="BE112" s="477"/>
      <c r="BF112" s="477"/>
      <c r="BG112" s="477"/>
      <c r="BH112" s="477"/>
      <c r="BI112" s="477"/>
      <c r="BJ112" s="458"/>
      <c r="BK112" s="479"/>
    </row>
    <row r="113" spans="1:64" s="562" customFormat="1" hidden="1" outlineLevel="2" x14ac:dyDescent="0.35">
      <c r="A113" s="495" t="s">
        <v>316</v>
      </c>
      <c r="B113" s="496"/>
      <c r="C113" s="525" t="s">
        <v>317</v>
      </c>
      <c r="D113" s="508"/>
      <c r="E113" s="508"/>
      <c r="F113" s="499"/>
      <c r="G113" s="500"/>
      <c r="H113" s="535"/>
      <c r="I113" s="535"/>
      <c r="J113" s="535"/>
      <c r="K113" s="532"/>
      <c r="L113" s="532"/>
      <c r="M113" s="532"/>
      <c r="N113" s="532"/>
      <c r="O113" s="502"/>
      <c r="P113" s="519"/>
      <c r="Q113" s="519"/>
      <c r="R113" s="520"/>
      <c r="S113" s="521"/>
      <c r="T113" s="521"/>
      <c r="U113" s="502"/>
      <c r="V113" s="502"/>
      <c r="W113" s="1572" t="s">
        <v>122</v>
      </c>
      <c r="X113" s="1584">
        <v>1</v>
      </c>
      <c r="Y113" s="1584"/>
      <c r="Z113" s="1584"/>
      <c r="AA113" s="1584"/>
      <c r="AB113" s="1590"/>
      <c r="AC113" s="1590">
        <f>+X113*AB113</f>
        <v>0</v>
      </c>
      <c r="AD113" s="1584"/>
      <c r="AE113" s="439"/>
      <c r="AF113" s="1590">
        <f>+AC113</f>
        <v>0</v>
      </c>
      <c r="AG113" s="457"/>
      <c r="AH113" s="457">
        <f>+AF113+AG113</f>
        <v>0</v>
      </c>
      <c r="AI113" s="455"/>
      <c r="AJ113" s="509"/>
      <c r="AK113" s="509"/>
      <c r="AL113" s="509"/>
      <c r="AM113" s="509"/>
      <c r="AN113" s="509"/>
      <c r="AO113" s="509"/>
      <c r="AP113" s="509"/>
      <c r="AQ113" s="509"/>
      <c r="AR113" s="456"/>
      <c r="AS113" s="509"/>
      <c r="AT113" s="509"/>
      <c r="AU113" s="509"/>
      <c r="AV113" s="509"/>
      <c r="AW113" s="509"/>
      <c r="AX113" s="509"/>
      <c r="AY113" s="509"/>
      <c r="AZ113" s="509"/>
      <c r="BA113" s="457"/>
      <c r="BB113" s="509"/>
      <c r="BC113" s="509"/>
      <c r="BD113" s="509"/>
      <c r="BE113" s="509"/>
      <c r="BF113" s="509"/>
      <c r="BG113" s="509"/>
      <c r="BH113" s="509"/>
      <c r="BI113" s="509"/>
      <c r="BJ113" s="458"/>
      <c r="BK113" s="479"/>
      <c r="BL113" s="416"/>
    </row>
    <row r="114" spans="1:64" s="562" customFormat="1" ht="37.5" hidden="1" customHeight="1" outlineLevel="2" x14ac:dyDescent="0.35">
      <c r="A114" s="495" t="s">
        <v>318</v>
      </c>
      <c r="B114" s="496"/>
      <c r="C114" s="525" t="s">
        <v>319</v>
      </c>
      <c r="D114" s="508"/>
      <c r="E114" s="508"/>
      <c r="F114" s="499"/>
      <c r="G114" s="500"/>
      <c r="H114" s="535"/>
      <c r="I114" s="535"/>
      <c r="J114" s="535"/>
      <c r="K114" s="532"/>
      <c r="L114" s="532"/>
      <c r="M114" s="532"/>
      <c r="N114" s="532"/>
      <c r="O114" s="502"/>
      <c r="P114" s="519"/>
      <c r="Q114" s="519"/>
      <c r="R114" s="520"/>
      <c r="S114" s="521"/>
      <c r="T114" s="521"/>
      <c r="U114" s="502"/>
      <c r="V114" s="502"/>
      <c r="W114" s="1599"/>
      <c r="X114" s="1600"/>
      <c r="Y114" s="1600"/>
      <c r="Z114" s="1600"/>
      <c r="AA114" s="1600"/>
      <c r="AB114" s="1591"/>
      <c r="AC114" s="1591">
        <f>+AB114</f>
        <v>0</v>
      </c>
      <c r="AD114" s="1600"/>
      <c r="AE114" s="439"/>
      <c r="AF114" s="1591">
        <f>+AE114</f>
        <v>0</v>
      </c>
      <c r="AG114" s="457"/>
      <c r="AH114" s="457"/>
      <c r="AI114" s="455"/>
      <c r="AJ114" s="509"/>
      <c r="AK114" s="509"/>
      <c r="AL114" s="509"/>
      <c r="AM114" s="509"/>
      <c r="AN114" s="509"/>
      <c r="AO114" s="509"/>
      <c r="AP114" s="509"/>
      <c r="AQ114" s="509"/>
      <c r="AR114" s="456"/>
      <c r="AS114" s="509"/>
      <c r="AT114" s="509"/>
      <c r="AU114" s="509"/>
      <c r="AV114" s="509"/>
      <c r="AW114" s="509"/>
      <c r="AX114" s="509"/>
      <c r="AY114" s="509"/>
      <c r="AZ114" s="509"/>
      <c r="BA114" s="457"/>
      <c r="BB114" s="509"/>
      <c r="BC114" s="509"/>
      <c r="BD114" s="509"/>
      <c r="BE114" s="509"/>
      <c r="BF114" s="509"/>
      <c r="BG114" s="509"/>
      <c r="BH114" s="509"/>
      <c r="BI114" s="509"/>
      <c r="BJ114" s="458"/>
      <c r="BK114" s="479"/>
      <c r="BL114" s="416"/>
    </row>
    <row r="115" spans="1:64" s="562" customFormat="1" hidden="1" outlineLevel="2" x14ac:dyDescent="0.35">
      <c r="A115" s="495" t="s">
        <v>320</v>
      </c>
      <c r="B115" s="496"/>
      <c r="C115" s="525" t="s">
        <v>321</v>
      </c>
      <c r="D115" s="439"/>
      <c r="E115" s="439"/>
      <c r="F115" s="499"/>
      <c r="G115" s="500"/>
      <c r="H115" s="535"/>
      <c r="I115" s="535"/>
      <c r="J115" s="535"/>
      <c r="K115" s="532"/>
      <c r="L115" s="532"/>
      <c r="M115" s="532"/>
      <c r="N115" s="532"/>
      <c r="O115" s="502"/>
      <c r="P115" s="519"/>
      <c r="Q115" s="519"/>
      <c r="R115" s="520"/>
      <c r="S115" s="521"/>
      <c r="T115" s="521"/>
      <c r="U115" s="502"/>
      <c r="V115" s="502"/>
      <c r="W115" s="1573"/>
      <c r="X115" s="1585"/>
      <c r="Y115" s="1585"/>
      <c r="Z115" s="1585"/>
      <c r="AA115" s="1585"/>
      <c r="AB115" s="1592"/>
      <c r="AC115" s="1592">
        <f>+AB115</f>
        <v>0</v>
      </c>
      <c r="AD115" s="1585"/>
      <c r="AE115" s="439"/>
      <c r="AF115" s="1592">
        <f>+AE115</f>
        <v>0</v>
      </c>
      <c r="AG115" s="457"/>
      <c r="AH115" s="457"/>
      <c r="AI115" s="455"/>
      <c r="AJ115" s="509"/>
      <c r="AK115" s="509"/>
      <c r="AL115" s="509"/>
      <c r="AM115" s="509"/>
      <c r="AN115" s="509"/>
      <c r="AO115" s="509"/>
      <c r="AP115" s="509"/>
      <c r="AQ115" s="509"/>
      <c r="AR115" s="456"/>
      <c r="AS115" s="509"/>
      <c r="AT115" s="509"/>
      <c r="AU115" s="509"/>
      <c r="AV115" s="509"/>
      <c r="AW115" s="509"/>
      <c r="AX115" s="509"/>
      <c r="AY115" s="509"/>
      <c r="AZ115" s="509"/>
      <c r="BA115" s="457"/>
      <c r="BB115" s="509"/>
      <c r="BC115" s="509"/>
      <c r="BD115" s="509"/>
      <c r="BE115" s="509"/>
      <c r="BF115" s="509"/>
      <c r="BG115" s="509"/>
      <c r="BH115" s="509"/>
      <c r="BI115" s="509"/>
      <c r="BJ115" s="458"/>
      <c r="BK115" s="479"/>
      <c r="BL115" s="416"/>
    </row>
    <row r="116" spans="1:64" s="562" customFormat="1" ht="28.5" hidden="1" customHeight="1" outlineLevel="2" x14ac:dyDescent="0.35">
      <c r="A116" s="495" t="s">
        <v>322</v>
      </c>
      <c r="B116" s="496"/>
      <c r="C116" s="525" t="s">
        <v>323</v>
      </c>
      <c r="D116" s="439"/>
      <c r="E116" s="439"/>
      <c r="F116" s="499"/>
      <c r="G116" s="500"/>
      <c r="H116" s="535"/>
      <c r="I116" s="535"/>
      <c r="J116" s="535"/>
      <c r="K116" s="532"/>
      <c r="L116" s="532"/>
      <c r="M116" s="532"/>
      <c r="N116" s="532"/>
      <c r="O116" s="502"/>
      <c r="P116" s="519"/>
      <c r="Q116" s="519"/>
      <c r="R116" s="520"/>
      <c r="S116" s="521"/>
      <c r="T116" s="521"/>
      <c r="U116" s="502"/>
      <c r="V116" s="502"/>
      <c r="W116" s="1152" t="s">
        <v>122</v>
      </c>
      <c r="X116" s="1154">
        <v>1</v>
      </c>
      <c r="Y116" s="1154"/>
      <c r="Z116" s="1154"/>
      <c r="AA116" s="1154"/>
      <c r="AB116" s="1156">
        <v>50000</v>
      </c>
      <c r="AC116" s="1156">
        <f>+AB116*X116</f>
        <v>50000</v>
      </c>
      <c r="AD116" s="1154"/>
      <c r="AE116" s="439"/>
      <c r="AF116" s="1156">
        <f>+AC116</f>
        <v>50000</v>
      </c>
      <c r="AG116" s="457"/>
      <c r="AH116" s="457">
        <f>+AF116+AG116</f>
        <v>50000</v>
      </c>
      <c r="AI116" s="455"/>
      <c r="AJ116" s="509"/>
      <c r="AK116" s="509"/>
      <c r="AL116" s="509"/>
      <c r="AM116" s="509"/>
      <c r="AN116" s="509"/>
      <c r="AO116" s="509"/>
      <c r="AP116" s="509"/>
      <c r="AQ116" s="509"/>
      <c r="AR116" s="456"/>
      <c r="AS116" s="509"/>
      <c r="AT116" s="509"/>
      <c r="AU116" s="509"/>
      <c r="AV116" s="509"/>
      <c r="AW116" s="509"/>
      <c r="AX116" s="509"/>
      <c r="AY116" s="509"/>
      <c r="AZ116" s="509"/>
      <c r="BA116" s="457"/>
      <c r="BB116" s="509"/>
      <c r="BC116" s="509"/>
      <c r="BD116" s="509"/>
      <c r="BE116" s="509"/>
      <c r="BF116" s="509"/>
      <c r="BG116" s="509"/>
      <c r="BH116" s="509"/>
      <c r="BI116" s="509"/>
      <c r="BJ116" s="458"/>
      <c r="BK116" s="479"/>
      <c r="BL116" s="416"/>
    </row>
    <row r="117" spans="1:64" s="562" customFormat="1" ht="36.75" hidden="1" customHeight="1" outlineLevel="2" x14ac:dyDescent="0.35">
      <c r="A117" s="495" t="s">
        <v>324</v>
      </c>
      <c r="B117" s="496"/>
      <c r="C117" s="525" t="s">
        <v>325</v>
      </c>
      <c r="D117" s="439"/>
      <c r="E117" s="439"/>
      <c r="F117" s="499"/>
      <c r="G117" s="500"/>
      <c r="H117" s="535"/>
      <c r="I117" s="535"/>
      <c r="J117" s="535"/>
      <c r="K117" s="532"/>
      <c r="L117" s="532"/>
      <c r="M117" s="532"/>
      <c r="N117" s="532"/>
      <c r="O117" s="502"/>
      <c r="P117" s="519"/>
      <c r="Q117" s="519"/>
      <c r="R117" s="520"/>
      <c r="S117" s="521"/>
      <c r="T117" s="521"/>
      <c r="U117" s="502"/>
      <c r="V117" s="502"/>
      <c r="W117" s="1152" t="s">
        <v>122</v>
      </c>
      <c r="X117" s="1154">
        <v>1</v>
      </c>
      <c r="Y117" s="1154"/>
      <c r="Z117" s="1154"/>
      <c r="AA117" s="1154"/>
      <c r="AB117" s="1156">
        <v>30000</v>
      </c>
      <c r="AC117" s="1156">
        <f>+AB117*X117</f>
        <v>30000</v>
      </c>
      <c r="AD117" s="1154"/>
      <c r="AE117" s="439"/>
      <c r="AF117" s="1156">
        <f t="shared" ref="AF117:AF119" si="17">+AC117</f>
        <v>30000</v>
      </c>
      <c r="AG117" s="457"/>
      <c r="AH117" s="457">
        <f t="shared" ref="AH117:AH119" si="18">+AF117+AG117</f>
        <v>30000</v>
      </c>
      <c r="AI117" s="455"/>
      <c r="AJ117" s="509"/>
      <c r="AK117" s="509"/>
      <c r="AL117" s="509"/>
      <c r="AM117" s="509"/>
      <c r="AN117" s="509"/>
      <c r="AO117" s="509"/>
      <c r="AP117" s="509"/>
      <c r="AQ117" s="509"/>
      <c r="AR117" s="456"/>
      <c r="AS117" s="509"/>
      <c r="AT117" s="509"/>
      <c r="AU117" s="509"/>
      <c r="AV117" s="509"/>
      <c r="AW117" s="509"/>
      <c r="AX117" s="509"/>
      <c r="AY117" s="509"/>
      <c r="AZ117" s="509"/>
      <c r="BA117" s="457"/>
      <c r="BB117" s="509"/>
      <c r="BC117" s="509"/>
      <c r="BD117" s="509"/>
      <c r="BE117" s="509"/>
      <c r="BF117" s="509"/>
      <c r="BG117" s="509"/>
      <c r="BH117" s="509"/>
      <c r="BI117" s="509"/>
      <c r="BJ117" s="458"/>
      <c r="BK117" s="479"/>
      <c r="BL117" s="416"/>
    </row>
    <row r="118" spans="1:64" s="562" customFormat="1" ht="24.75" hidden="1" customHeight="1" outlineLevel="2" x14ac:dyDescent="0.35">
      <c r="A118" s="495" t="s">
        <v>326</v>
      </c>
      <c r="B118" s="496"/>
      <c r="C118" s="525" t="s">
        <v>327</v>
      </c>
      <c r="D118" s="439"/>
      <c r="E118" s="439"/>
      <c r="F118" s="499"/>
      <c r="G118" s="500"/>
      <c r="H118" s="535"/>
      <c r="I118" s="535"/>
      <c r="J118" s="535"/>
      <c r="K118" s="532"/>
      <c r="L118" s="532"/>
      <c r="M118" s="532"/>
      <c r="N118" s="532"/>
      <c r="O118" s="502"/>
      <c r="P118" s="519"/>
      <c r="Q118" s="519"/>
      <c r="R118" s="520"/>
      <c r="S118" s="521"/>
      <c r="T118" s="521"/>
      <c r="U118" s="502"/>
      <c r="V118" s="502"/>
      <c r="W118" s="1152" t="s">
        <v>122</v>
      </c>
      <c r="X118" s="1154">
        <v>1</v>
      </c>
      <c r="Y118" s="1154"/>
      <c r="Z118" s="1154"/>
      <c r="AA118" s="1154"/>
      <c r="AB118" s="1156">
        <v>50000</v>
      </c>
      <c r="AC118" s="1156">
        <f>+AB118*X118</f>
        <v>50000</v>
      </c>
      <c r="AD118" s="1154"/>
      <c r="AE118" s="439"/>
      <c r="AF118" s="1156">
        <f t="shared" si="17"/>
        <v>50000</v>
      </c>
      <c r="AG118" s="457"/>
      <c r="AH118" s="457">
        <f t="shared" si="18"/>
        <v>50000</v>
      </c>
      <c r="AI118" s="455"/>
      <c r="AJ118" s="509"/>
      <c r="AK118" s="509"/>
      <c r="AL118" s="509"/>
      <c r="AM118" s="509"/>
      <c r="AN118" s="509"/>
      <c r="AO118" s="509"/>
      <c r="AP118" s="509"/>
      <c r="AQ118" s="509"/>
      <c r="AR118" s="456"/>
      <c r="AS118" s="509"/>
      <c r="AT118" s="509"/>
      <c r="AU118" s="509"/>
      <c r="AV118" s="509"/>
      <c r="AW118" s="509"/>
      <c r="AX118" s="509"/>
      <c r="AY118" s="509"/>
      <c r="AZ118" s="509"/>
      <c r="BA118" s="457"/>
      <c r="BB118" s="509"/>
      <c r="BC118" s="509"/>
      <c r="BD118" s="509"/>
      <c r="BE118" s="509"/>
      <c r="BF118" s="509"/>
      <c r="BG118" s="509"/>
      <c r="BH118" s="509"/>
      <c r="BI118" s="509"/>
      <c r="BJ118" s="458"/>
      <c r="BK118" s="479"/>
      <c r="BL118" s="416"/>
    </row>
    <row r="119" spans="1:64" s="562" customFormat="1" ht="30.75" hidden="1" customHeight="1" outlineLevel="2" x14ac:dyDescent="0.35">
      <c r="A119" s="495" t="s">
        <v>328</v>
      </c>
      <c r="B119" s="496"/>
      <c r="C119" s="525" t="s">
        <v>329</v>
      </c>
      <c r="D119" s="439"/>
      <c r="E119" s="439"/>
      <c r="F119" s="499"/>
      <c r="G119" s="500"/>
      <c r="H119" s="535"/>
      <c r="I119" s="535"/>
      <c r="J119" s="535"/>
      <c r="K119" s="532"/>
      <c r="L119" s="532"/>
      <c r="M119" s="532"/>
      <c r="N119" s="532"/>
      <c r="O119" s="502"/>
      <c r="P119" s="519"/>
      <c r="Q119" s="519"/>
      <c r="R119" s="520"/>
      <c r="S119" s="521"/>
      <c r="T119" s="521"/>
      <c r="U119" s="502"/>
      <c r="V119" s="502"/>
      <c r="W119" s="1152" t="s">
        <v>122</v>
      </c>
      <c r="X119" s="1154">
        <v>1</v>
      </c>
      <c r="Y119" s="1154"/>
      <c r="Z119" s="1154"/>
      <c r="AA119" s="1154"/>
      <c r="AB119" s="1156">
        <v>100000</v>
      </c>
      <c r="AC119" s="1156">
        <f>+AB119*X119</f>
        <v>100000</v>
      </c>
      <c r="AD119" s="1154"/>
      <c r="AE119" s="439"/>
      <c r="AF119" s="1156">
        <f t="shared" si="17"/>
        <v>100000</v>
      </c>
      <c r="AG119" s="457"/>
      <c r="AH119" s="457">
        <f t="shared" si="18"/>
        <v>100000</v>
      </c>
      <c r="AI119" s="455"/>
      <c r="AJ119" s="509"/>
      <c r="AK119" s="509"/>
      <c r="AL119" s="509"/>
      <c r="AM119" s="509"/>
      <c r="AN119" s="509"/>
      <c r="AO119" s="509"/>
      <c r="AP119" s="509"/>
      <c r="AQ119" s="509"/>
      <c r="AR119" s="456"/>
      <c r="AS119" s="509"/>
      <c r="AT119" s="509"/>
      <c r="AU119" s="509"/>
      <c r="AV119" s="509"/>
      <c r="AW119" s="509"/>
      <c r="AX119" s="509"/>
      <c r="AY119" s="509"/>
      <c r="AZ119" s="509"/>
      <c r="BA119" s="457"/>
      <c r="BB119" s="509"/>
      <c r="BC119" s="509"/>
      <c r="BD119" s="509"/>
      <c r="BE119" s="509"/>
      <c r="BF119" s="509"/>
      <c r="BG119" s="509"/>
      <c r="BH119" s="509"/>
      <c r="BI119" s="509"/>
      <c r="BJ119" s="458"/>
      <c r="BK119" s="479"/>
      <c r="BL119" s="416"/>
    </row>
    <row r="120" spans="1:64" s="562" customFormat="1" hidden="1" outlineLevel="2" x14ac:dyDescent="0.35">
      <c r="A120" s="495"/>
      <c r="B120" s="496"/>
      <c r="C120" s="606"/>
      <c r="D120" s="508"/>
      <c r="E120" s="508"/>
      <c r="F120" s="499"/>
      <c r="G120" s="500"/>
      <c r="H120" s="535"/>
      <c r="I120" s="535"/>
      <c r="J120" s="535"/>
      <c r="K120" s="532"/>
      <c r="L120" s="532"/>
      <c r="M120" s="532"/>
      <c r="N120" s="532"/>
      <c r="O120" s="502"/>
      <c r="P120" s="527"/>
      <c r="Q120" s="527"/>
      <c r="R120" s="502"/>
      <c r="S120" s="502"/>
      <c r="T120" s="502"/>
      <c r="U120" s="502"/>
      <c r="V120" s="502"/>
      <c r="W120" s="607"/>
      <c r="X120" s="1154"/>
      <c r="Y120" s="1154"/>
      <c r="Z120" s="1154"/>
      <c r="AA120" s="1154"/>
      <c r="AB120" s="1154"/>
      <c r="AC120" s="1154"/>
      <c r="AD120" s="439"/>
      <c r="AE120" s="439"/>
      <c r="AF120" s="1154"/>
      <c r="AG120" s="457"/>
      <c r="AH120" s="457"/>
      <c r="AI120" s="455"/>
      <c r="AJ120" s="509"/>
      <c r="AK120" s="509"/>
      <c r="AL120" s="509"/>
      <c r="AM120" s="509"/>
      <c r="AN120" s="509"/>
      <c r="AO120" s="509"/>
      <c r="AP120" s="509"/>
      <c r="AQ120" s="509"/>
      <c r="AR120" s="456"/>
      <c r="AS120" s="509"/>
      <c r="AT120" s="509"/>
      <c r="AU120" s="509"/>
      <c r="AV120" s="509"/>
      <c r="AW120" s="509"/>
      <c r="AX120" s="509"/>
      <c r="AY120" s="509"/>
      <c r="AZ120" s="509"/>
      <c r="BA120" s="457"/>
      <c r="BB120" s="509"/>
      <c r="BC120" s="509"/>
      <c r="BD120" s="509"/>
      <c r="BE120" s="509"/>
      <c r="BF120" s="509"/>
      <c r="BG120" s="509"/>
      <c r="BH120" s="509"/>
      <c r="BI120" s="509"/>
      <c r="BJ120" s="458"/>
      <c r="BK120" s="479"/>
      <c r="BL120" s="416"/>
    </row>
    <row r="121" spans="1:64" s="416" customFormat="1" outlineLevel="1" collapsed="1" x14ac:dyDescent="0.35">
      <c r="A121" s="468" t="s">
        <v>330</v>
      </c>
      <c r="B121" s="469"/>
      <c r="C121" s="470" t="s">
        <v>331</v>
      </c>
      <c r="D121" s="469"/>
      <c r="E121" s="1151"/>
      <c r="F121" s="471" t="str">
        <f>+W121</f>
        <v># Modelo</v>
      </c>
      <c r="G121" s="472"/>
      <c r="H121" s="563"/>
      <c r="I121" s="563"/>
      <c r="J121" s="563"/>
      <c r="K121" s="563"/>
      <c r="L121" s="563"/>
      <c r="M121" s="563"/>
      <c r="N121" s="563">
        <f>SUM(H121:M121)</f>
        <v>0</v>
      </c>
      <c r="O121" s="474"/>
      <c r="P121" s="538"/>
      <c r="Q121" s="475"/>
      <c r="R121" s="475"/>
      <c r="S121" s="470"/>
      <c r="T121" s="470"/>
      <c r="U121" s="470"/>
      <c r="V121" s="474"/>
      <c r="W121" s="476" t="s">
        <v>97</v>
      </c>
      <c r="X121" s="469"/>
      <c r="Y121" s="469"/>
      <c r="Z121" s="469"/>
      <c r="AA121" s="469"/>
      <c r="AB121" s="477"/>
      <c r="AC121" s="477">
        <f>+AC122</f>
        <v>100000</v>
      </c>
      <c r="AD121" s="526"/>
      <c r="AE121" s="439"/>
      <c r="AF121" s="477">
        <f>+AF122</f>
        <v>100000</v>
      </c>
      <c r="AG121" s="477">
        <f>+AG122</f>
        <v>0</v>
      </c>
      <c r="AH121" s="477">
        <f>+AG121+AF121</f>
        <v>100000</v>
      </c>
      <c r="AI121" s="455"/>
      <c r="AJ121" s="477"/>
      <c r="AK121" s="477"/>
      <c r="AL121" s="477"/>
      <c r="AM121" s="477"/>
      <c r="AN121" s="477"/>
      <c r="AO121" s="477"/>
      <c r="AP121" s="477"/>
      <c r="AQ121" s="477"/>
      <c r="AR121" s="456"/>
      <c r="AS121" s="477"/>
      <c r="AT121" s="477"/>
      <c r="AU121" s="477"/>
      <c r="AV121" s="477"/>
      <c r="AW121" s="477"/>
      <c r="AX121" s="477"/>
      <c r="AY121" s="477"/>
      <c r="AZ121" s="477"/>
      <c r="BA121" s="457"/>
      <c r="BB121" s="477"/>
      <c r="BC121" s="477"/>
      <c r="BD121" s="477"/>
      <c r="BE121" s="477"/>
      <c r="BF121" s="477"/>
      <c r="BG121" s="477"/>
      <c r="BH121" s="477"/>
      <c r="BI121" s="477"/>
      <c r="BJ121" s="458"/>
      <c r="BK121" s="479"/>
    </row>
    <row r="122" spans="1:64" s="562" customFormat="1" ht="28.5" hidden="1" customHeight="1" outlineLevel="2" x14ac:dyDescent="0.35">
      <c r="A122" s="495" t="s">
        <v>332</v>
      </c>
      <c r="B122" s="496"/>
      <c r="C122" s="608" t="s">
        <v>333</v>
      </c>
      <c r="D122" s="602" t="s">
        <v>334</v>
      </c>
      <c r="E122" s="508"/>
      <c r="F122" s="499"/>
      <c r="G122" s="500"/>
      <c r="H122" s="535"/>
      <c r="I122" s="535"/>
      <c r="J122" s="535"/>
      <c r="K122" s="535"/>
      <c r="L122" s="535"/>
      <c r="M122" s="535"/>
      <c r="N122" s="535"/>
      <c r="O122" s="502"/>
      <c r="P122" s="527"/>
      <c r="Q122" s="527"/>
      <c r="R122" s="502"/>
      <c r="S122" s="505"/>
      <c r="T122" s="505"/>
      <c r="U122" s="502"/>
      <c r="V122" s="502"/>
      <c r="W122" s="1152" t="s">
        <v>282</v>
      </c>
      <c r="X122" s="1154">
        <v>1</v>
      </c>
      <c r="Y122" s="1154"/>
      <c r="Z122" s="1154"/>
      <c r="AA122" s="1154"/>
      <c r="AB122" s="1156">
        <v>100000</v>
      </c>
      <c r="AC122" s="1156">
        <f>+AB122*X122</f>
        <v>100000</v>
      </c>
      <c r="AD122" s="609" t="s">
        <v>335</v>
      </c>
      <c r="AE122" s="439"/>
      <c r="AF122" s="1156">
        <f>+AC122</f>
        <v>100000</v>
      </c>
      <c r="AG122" s="457"/>
      <c r="AH122" s="457">
        <f>+AF122+AG122</f>
        <v>100000</v>
      </c>
      <c r="AI122" s="455"/>
      <c r="AJ122" s="509"/>
      <c r="AK122" s="509"/>
      <c r="AL122" s="509"/>
      <c r="AM122" s="509"/>
      <c r="AN122" s="509"/>
      <c r="AO122" s="509"/>
      <c r="AP122" s="509"/>
      <c r="AQ122" s="509"/>
      <c r="AR122" s="456"/>
      <c r="AS122" s="509"/>
      <c r="AT122" s="509"/>
      <c r="AU122" s="509"/>
      <c r="AV122" s="509"/>
      <c r="AW122" s="509"/>
      <c r="AX122" s="509"/>
      <c r="AY122" s="509"/>
      <c r="AZ122" s="509"/>
      <c r="BA122" s="457"/>
      <c r="BB122" s="509"/>
      <c r="BC122" s="509"/>
      <c r="BD122" s="509"/>
      <c r="BE122" s="509"/>
      <c r="BF122" s="509"/>
      <c r="BG122" s="509"/>
      <c r="BH122" s="509"/>
      <c r="BI122" s="509"/>
      <c r="BJ122" s="458"/>
      <c r="BK122" s="479"/>
      <c r="BL122" s="416"/>
    </row>
    <row r="123" spans="1:64" s="416" customFormat="1" ht="26" outlineLevel="1" collapsed="1" x14ac:dyDescent="0.35">
      <c r="A123" s="468" t="s">
        <v>336</v>
      </c>
      <c r="B123" s="469"/>
      <c r="C123" s="470" t="s">
        <v>337</v>
      </c>
      <c r="D123" s="469" t="s">
        <v>338</v>
      </c>
      <c r="E123" s="1151"/>
      <c r="F123" s="471" t="str">
        <f>+W123</f>
        <v>% de avance el sistema</v>
      </c>
      <c r="G123" s="472"/>
      <c r="H123" s="563"/>
      <c r="I123" s="563"/>
      <c r="J123" s="563"/>
      <c r="K123" s="563"/>
      <c r="L123" s="563"/>
      <c r="M123" s="563"/>
      <c r="N123" s="563">
        <f>SUM(H123:M123)</f>
        <v>0</v>
      </c>
      <c r="O123" s="474"/>
      <c r="P123" s="538"/>
      <c r="Q123" s="475"/>
      <c r="R123" s="475"/>
      <c r="S123" s="470"/>
      <c r="T123" s="470"/>
      <c r="U123" s="470"/>
      <c r="V123" s="610"/>
      <c r="W123" s="476" t="s">
        <v>339</v>
      </c>
      <c r="X123" s="469"/>
      <c r="Y123" s="469"/>
      <c r="Z123" s="469"/>
      <c r="AA123" s="469"/>
      <c r="AB123" s="477"/>
      <c r="AC123" s="477">
        <f>+AC128</f>
        <v>100000</v>
      </c>
      <c r="AD123" s="526"/>
      <c r="AE123" s="439"/>
      <c r="AF123" s="477">
        <f>+AF128</f>
        <v>100000</v>
      </c>
      <c r="AG123" s="477">
        <f>+AG128</f>
        <v>0</v>
      </c>
      <c r="AH123" s="477">
        <f>+AG123+AF123</f>
        <v>100000</v>
      </c>
      <c r="AI123" s="455"/>
      <c r="AJ123" s="477"/>
      <c r="AK123" s="477"/>
      <c r="AL123" s="477"/>
      <c r="AM123" s="477"/>
      <c r="AN123" s="477"/>
      <c r="AO123" s="477"/>
      <c r="AP123" s="477"/>
      <c r="AQ123" s="477"/>
      <c r="AR123" s="456"/>
      <c r="AS123" s="477"/>
      <c r="AT123" s="477"/>
      <c r="AU123" s="477"/>
      <c r="AV123" s="477"/>
      <c r="AW123" s="477"/>
      <c r="AX123" s="477"/>
      <c r="AY123" s="477"/>
      <c r="AZ123" s="477"/>
      <c r="BA123" s="457"/>
      <c r="BB123" s="477"/>
      <c r="BC123" s="477"/>
      <c r="BD123" s="477"/>
      <c r="BE123" s="477"/>
      <c r="BF123" s="477"/>
      <c r="BG123" s="477"/>
      <c r="BH123" s="477"/>
      <c r="BI123" s="477"/>
      <c r="BJ123" s="458"/>
      <c r="BK123" s="479"/>
    </row>
    <row r="124" spans="1:64" s="562" customFormat="1" hidden="1" outlineLevel="2" x14ac:dyDescent="0.35">
      <c r="A124" s="495" t="s">
        <v>340</v>
      </c>
      <c r="B124" s="496"/>
      <c r="C124" s="611" t="s">
        <v>341</v>
      </c>
      <c r="D124" s="508"/>
      <c r="E124" s="508"/>
      <c r="F124" s="499"/>
      <c r="G124" s="500"/>
      <c r="H124" s="535"/>
      <c r="I124" s="535"/>
      <c r="J124" s="535"/>
      <c r="K124" s="532"/>
      <c r="L124" s="532"/>
      <c r="M124" s="532"/>
      <c r="N124" s="532"/>
      <c r="O124" s="502"/>
      <c r="P124" s="527"/>
      <c r="Q124" s="527"/>
      <c r="R124" s="502"/>
      <c r="S124" s="502"/>
      <c r="T124" s="502"/>
      <c r="U124" s="502"/>
      <c r="V124" s="502"/>
      <c r="W124" s="527"/>
      <c r="X124" s="612"/>
      <c r="Y124" s="508"/>
      <c r="Z124" s="508"/>
      <c r="AA124" s="508"/>
      <c r="AB124" s="509"/>
      <c r="AC124" s="560"/>
      <c r="AD124" s="509"/>
      <c r="AE124" s="439"/>
      <c r="AF124" s="560">
        <f>+AC124</f>
        <v>0</v>
      </c>
      <c r="AG124" s="457"/>
      <c r="AH124" s="457">
        <f>+AF124+AG124</f>
        <v>0</v>
      </c>
      <c r="AI124" s="455"/>
      <c r="AJ124" s="509"/>
      <c r="AK124" s="509"/>
      <c r="AL124" s="509"/>
      <c r="AM124" s="509"/>
      <c r="AN124" s="509"/>
      <c r="AO124" s="509"/>
      <c r="AP124" s="509"/>
      <c r="AQ124" s="509"/>
      <c r="AR124" s="456"/>
      <c r="AS124" s="509"/>
      <c r="AT124" s="509"/>
      <c r="AU124" s="509"/>
      <c r="AV124" s="509"/>
      <c r="AW124" s="509"/>
      <c r="AX124" s="509"/>
      <c r="AY124" s="509"/>
      <c r="AZ124" s="509"/>
      <c r="BA124" s="457"/>
      <c r="BB124" s="509"/>
      <c r="BC124" s="509"/>
      <c r="BD124" s="509"/>
      <c r="BE124" s="509"/>
      <c r="BF124" s="509"/>
      <c r="BG124" s="509"/>
      <c r="BH124" s="509"/>
      <c r="BI124" s="509"/>
      <c r="BJ124" s="458"/>
      <c r="BK124" s="479"/>
      <c r="BL124" s="416"/>
    </row>
    <row r="125" spans="1:64" s="562" customFormat="1" ht="39" hidden="1" outlineLevel="2" x14ac:dyDescent="0.35">
      <c r="A125" s="495" t="s">
        <v>342</v>
      </c>
      <c r="B125" s="496"/>
      <c r="C125" s="611" t="s">
        <v>343</v>
      </c>
      <c r="D125" s="508"/>
      <c r="E125" s="508"/>
      <c r="F125" s="499"/>
      <c r="G125" s="500"/>
      <c r="H125" s="535"/>
      <c r="I125" s="535"/>
      <c r="J125" s="535"/>
      <c r="K125" s="532"/>
      <c r="L125" s="532"/>
      <c r="M125" s="532"/>
      <c r="N125" s="532"/>
      <c r="O125" s="502"/>
      <c r="P125" s="527"/>
      <c r="Q125" s="527"/>
      <c r="R125" s="502"/>
      <c r="S125" s="502"/>
      <c r="T125" s="502"/>
      <c r="U125" s="502"/>
      <c r="V125" s="502"/>
      <c r="W125" s="527"/>
      <c r="X125" s="612"/>
      <c r="Y125" s="508"/>
      <c r="Z125" s="508"/>
      <c r="AA125" s="508"/>
      <c r="AB125" s="509"/>
      <c r="AC125" s="560"/>
      <c r="AD125" s="509"/>
      <c r="AE125" s="439"/>
      <c r="AF125" s="560">
        <f t="shared" ref="AF125:AF128" si="19">+AC125</f>
        <v>0</v>
      </c>
      <c r="AG125" s="457"/>
      <c r="AH125" s="457">
        <f t="shared" ref="AH125:AH128" si="20">+AF125+AG125</f>
        <v>0</v>
      </c>
      <c r="AI125" s="455"/>
      <c r="AJ125" s="509"/>
      <c r="AK125" s="509"/>
      <c r="AL125" s="509"/>
      <c r="AM125" s="509"/>
      <c r="AN125" s="509"/>
      <c r="AO125" s="509"/>
      <c r="AP125" s="509"/>
      <c r="AQ125" s="509"/>
      <c r="AR125" s="456"/>
      <c r="AS125" s="509"/>
      <c r="AT125" s="509"/>
      <c r="AU125" s="509"/>
      <c r="AV125" s="509"/>
      <c r="AW125" s="509"/>
      <c r="AX125" s="509"/>
      <c r="AY125" s="509"/>
      <c r="AZ125" s="509"/>
      <c r="BA125" s="457"/>
      <c r="BB125" s="509"/>
      <c r="BC125" s="509"/>
      <c r="BD125" s="509"/>
      <c r="BE125" s="509"/>
      <c r="BF125" s="509"/>
      <c r="BG125" s="509"/>
      <c r="BH125" s="509"/>
      <c r="BI125" s="509"/>
      <c r="BJ125" s="458"/>
      <c r="BK125" s="479"/>
      <c r="BL125" s="416"/>
    </row>
    <row r="126" spans="1:64" s="562" customFormat="1" ht="26" hidden="1" outlineLevel="2" x14ac:dyDescent="0.35">
      <c r="A126" s="495" t="s">
        <v>344</v>
      </c>
      <c r="B126" s="496"/>
      <c r="C126" s="611" t="s">
        <v>345</v>
      </c>
      <c r="D126" s="508"/>
      <c r="E126" s="508"/>
      <c r="F126" s="499"/>
      <c r="G126" s="500"/>
      <c r="H126" s="535"/>
      <c r="I126" s="535"/>
      <c r="J126" s="535"/>
      <c r="K126" s="532"/>
      <c r="L126" s="532"/>
      <c r="M126" s="532"/>
      <c r="N126" s="532"/>
      <c r="O126" s="502"/>
      <c r="P126" s="527"/>
      <c r="Q126" s="527"/>
      <c r="R126" s="502"/>
      <c r="S126" s="502"/>
      <c r="T126" s="502"/>
      <c r="U126" s="502"/>
      <c r="V126" s="502"/>
      <c r="W126" s="527"/>
      <c r="X126" s="612"/>
      <c r="Y126" s="508"/>
      <c r="Z126" s="508"/>
      <c r="AA126" s="508"/>
      <c r="AB126" s="509"/>
      <c r="AC126" s="560"/>
      <c r="AD126" s="509"/>
      <c r="AE126" s="439"/>
      <c r="AF126" s="560">
        <f t="shared" si="19"/>
        <v>0</v>
      </c>
      <c r="AG126" s="457"/>
      <c r="AH126" s="457">
        <f t="shared" si="20"/>
        <v>0</v>
      </c>
      <c r="AI126" s="455"/>
      <c r="AJ126" s="509"/>
      <c r="AK126" s="509"/>
      <c r="AL126" s="509"/>
      <c r="AM126" s="509"/>
      <c r="AN126" s="509"/>
      <c r="AO126" s="509"/>
      <c r="AP126" s="509"/>
      <c r="AQ126" s="509"/>
      <c r="AR126" s="456"/>
      <c r="AS126" s="509"/>
      <c r="AT126" s="509"/>
      <c r="AU126" s="509"/>
      <c r="AV126" s="509"/>
      <c r="AW126" s="509"/>
      <c r="AX126" s="509"/>
      <c r="AY126" s="509"/>
      <c r="AZ126" s="509"/>
      <c r="BA126" s="457"/>
      <c r="BB126" s="509"/>
      <c r="BC126" s="509"/>
      <c r="BD126" s="509"/>
      <c r="BE126" s="509"/>
      <c r="BF126" s="509"/>
      <c r="BG126" s="509"/>
      <c r="BH126" s="509"/>
      <c r="BI126" s="509"/>
      <c r="BJ126" s="458"/>
      <c r="BK126" s="479"/>
      <c r="BL126" s="416"/>
    </row>
    <row r="127" spans="1:64" s="562" customFormat="1" hidden="1" outlineLevel="2" x14ac:dyDescent="0.35">
      <c r="A127" s="495" t="s">
        <v>346</v>
      </c>
      <c r="B127" s="496"/>
      <c r="C127" s="611" t="s">
        <v>347</v>
      </c>
      <c r="D127" s="508"/>
      <c r="E127" s="508"/>
      <c r="F127" s="499"/>
      <c r="G127" s="500"/>
      <c r="H127" s="535"/>
      <c r="I127" s="535"/>
      <c r="J127" s="535"/>
      <c r="K127" s="532"/>
      <c r="L127" s="532"/>
      <c r="M127" s="532"/>
      <c r="N127" s="532"/>
      <c r="O127" s="502"/>
      <c r="P127" s="527"/>
      <c r="Q127" s="527"/>
      <c r="R127" s="502"/>
      <c r="S127" s="502"/>
      <c r="T127" s="502"/>
      <c r="U127" s="502"/>
      <c r="V127" s="502"/>
      <c r="W127" s="527"/>
      <c r="X127" s="612"/>
      <c r="Y127" s="508"/>
      <c r="Z127" s="508"/>
      <c r="AA127" s="508"/>
      <c r="AB127" s="509"/>
      <c r="AC127" s="560"/>
      <c r="AD127" s="509"/>
      <c r="AE127" s="439"/>
      <c r="AF127" s="560">
        <f t="shared" si="19"/>
        <v>0</v>
      </c>
      <c r="AG127" s="457"/>
      <c r="AH127" s="457">
        <f t="shared" si="20"/>
        <v>0</v>
      </c>
      <c r="AI127" s="455"/>
      <c r="AJ127" s="509"/>
      <c r="AK127" s="509"/>
      <c r="AL127" s="509"/>
      <c r="AM127" s="509"/>
      <c r="AN127" s="509"/>
      <c r="AO127" s="509"/>
      <c r="AP127" s="509"/>
      <c r="AQ127" s="509"/>
      <c r="AR127" s="456"/>
      <c r="AS127" s="509"/>
      <c r="AT127" s="509"/>
      <c r="AU127" s="509"/>
      <c r="AV127" s="509"/>
      <c r="AW127" s="509"/>
      <c r="AX127" s="509"/>
      <c r="AY127" s="509"/>
      <c r="AZ127" s="509"/>
      <c r="BA127" s="457"/>
      <c r="BB127" s="509"/>
      <c r="BC127" s="509"/>
      <c r="BD127" s="509"/>
      <c r="BE127" s="509"/>
      <c r="BF127" s="509"/>
      <c r="BG127" s="509"/>
      <c r="BH127" s="509"/>
      <c r="BI127" s="509"/>
      <c r="BJ127" s="458"/>
      <c r="BK127" s="479"/>
      <c r="BL127" s="416"/>
    </row>
    <row r="128" spans="1:64" s="562" customFormat="1" ht="27.75" hidden="1" customHeight="1" outlineLevel="2" x14ac:dyDescent="0.35">
      <c r="A128" s="495" t="s">
        <v>348</v>
      </c>
      <c r="B128" s="496"/>
      <c r="C128" s="613" t="s">
        <v>349</v>
      </c>
      <c r="D128" s="508"/>
      <c r="E128" s="508"/>
      <c r="F128" s="499"/>
      <c r="G128" s="500"/>
      <c r="H128" s="535"/>
      <c r="I128" s="535"/>
      <c r="J128" s="535"/>
      <c r="K128" s="532"/>
      <c r="L128" s="532"/>
      <c r="M128" s="532"/>
      <c r="N128" s="532"/>
      <c r="O128" s="502"/>
      <c r="P128" s="527"/>
      <c r="Q128" s="527"/>
      <c r="R128" s="502"/>
      <c r="S128" s="502"/>
      <c r="T128" s="502"/>
      <c r="U128" s="502"/>
      <c r="V128" s="502"/>
      <c r="W128" s="506" t="s">
        <v>122</v>
      </c>
      <c r="X128" s="1154">
        <v>0.01</v>
      </c>
      <c r="Y128" s="508"/>
      <c r="Z128" s="508"/>
      <c r="AA128" s="508"/>
      <c r="AB128" s="509"/>
      <c r="AC128" s="560">
        <v>100000</v>
      </c>
      <c r="AD128" s="509"/>
      <c r="AE128" s="439"/>
      <c r="AF128" s="560">
        <f t="shared" si="19"/>
        <v>100000</v>
      </c>
      <c r="AG128" s="457"/>
      <c r="AH128" s="457">
        <f t="shared" si="20"/>
        <v>100000</v>
      </c>
      <c r="AI128" s="455"/>
      <c r="AJ128" s="509"/>
      <c r="AK128" s="509"/>
      <c r="AL128" s="509"/>
      <c r="AM128" s="509"/>
      <c r="AN128" s="509"/>
      <c r="AO128" s="509"/>
      <c r="AP128" s="509"/>
      <c r="AQ128" s="509"/>
      <c r="AR128" s="456"/>
      <c r="AS128" s="509"/>
      <c r="AT128" s="509"/>
      <c r="AU128" s="509"/>
      <c r="AV128" s="509"/>
      <c r="AW128" s="509"/>
      <c r="AX128" s="509"/>
      <c r="AY128" s="509"/>
      <c r="AZ128" s="509"/>
      <c r="BA128" s="457"/>
      <c r="BB128" s="509"/>
      <c r="BC128" s="509"/>
      <c r="BD128" s="509"/>
      <c r="BE128" s="509"/>
      <c r="BF128" s="509"/>
      <c r="BG128" s="509"/>
      <c r="BH128" s="509"/>
      <c r="BI128" s="509"/>
      <c r="BJ128" s="458"/>
      <c r="BK128" s="479"/>
      <c r="BL128" s="416"/>
    </row>
    <row r="129" spans="1:64" s="416" customFormat="1" outlineLevel="1" collapsed="1" x14ac:dyDescent="0.35">
      <c r="A129" s="468" t="s">
        <v>350</v>
      </c>
      <c r="B129" s="469"/>
      <c r="C129" s="470" t="s">
        <v>351</v>
      </c>
      <c r="D129" s="469"/>
      <c r="E129" s="1151"/>
      <c r="F129" s="471" t="str">
        <f>+W129</f>
        <v># Portal</v>
      </c>
      <c r="G129" s="472"/>
      <c r="H129" s="563"/>
      <c r="I129" s="563"/>
      <c r="J129" s="563"/>
      <c r="K129" s="563"/>
      <c r="L129" s="563"/>
      <c r="M129" s="563"/>
      <c r="N129" s="563">
        <f>SUM(H129:M129)</f>
        <v>0</v>
      </c>
      <c r="O129" s="474"/>
      <c r="P129" s="538"/>
      <c r="Q129" s="475"/>
      <c r="R129" s="475"/>
      <c r="S129" s="470"/>
      <c r="T129" s="470"/>
      <c r="U129" s="470"/>
      <c r="V129" s="474"/>
      <c r="W129" s="476" t="s">
        <v>352</v>
      </c>
      <c r="X129" s="469"/>
      <c r="Y129" s="469"/>
      <c r="Z129" s="469"/>
      <c r="AA129" s="469"/>
      <c r="AB129" s="469"/>
      <c r="AC129" s="477">
        <f>+AC130</f>
        <v>500000</v>
      </c>
      <c r="AD129" s="526"/>
      <c r="AE129" s="439"/>
      <c r="AF129" s="477">
        <f>+AF130</f>
        <v>500000</v>
      </c>
      <c r="AG129" s="477">
        <f>+AG130</f>
        <v>0</v>
      </c>
      <c r="AH129" s="477">
        <f>+AG129+AF129</f>
        <v>500000</v>
      </c>
      <c r="AI129" s="455"/>
      <c r="AJ129" s="477"/>
      <c r="AK129" s="477"/>
      <c r="AL129" s="477"/>
      <c r="AM129" s="477"/>
      <c r="AN129" s="477"/>
      <c r="AO129" s="477"/>
      <c r="AP129" s="477"/>
      <c r="AQ129" s="477"/>
      <c r="AR129" s="456"/>
      <c r="AS129" s="477"/>
      <c r="AT129" s="477"/>
      <c r="AU129" s="477"/>
      <c r="AV129" s="477"/>
      <c r="AW129" s="477"/>
      <c r="AX129" s="477"/>
      <c r="AY129" s="477"/>
      <c r="AZ129" s="477"/>
      <c r="BA129" s="457"/>
      <c r="BB129" s="477"/>
      <c r="BC129" s="477"/>
      <c r="BD129" s="477"/>
      <c r="BE129" s="477"/>
      <c r="BF129" s="477"/>
      <c r="BG129" s="477"/>
      <c r="BH129" s="477"/>
      <c r="BI129" s="477"/>
      <c r="BJ129" s="458"/>
      <c r="BK129" s="479"/>
    </row>
    <row r="130" spans="1:64" s="562" customFormat="1" ht="27" hidden="1" customHeight="1" outlineLevel="2" x14ac:dyDescent="0.35">
      <c r="A130" s="495" t="s">
        <v>353</v>
      </c>
      <c r="B130" s="496"/>
      <c r="C130" s="614" t="s">
        <v>354</v>
      </c>
      <c r="D130" s="439"/>
      <c r="E130" s="439"/>
      <c r="F130" s="499"/>
      <c r="G130" s="500"/>
      <c r="H130" s="535"/>
      <c r="I130" s="535"/>
      <c r="J130" s="535"/>
      <c r="K130" s="532"/>
      <c r="L130" s="532"/>
      <c r="M130" s="532"/>
      <c r="N130" s="532"/>
      <c r="O130" s="502"/>
      <c r="P130" s="519"/>
      <c r="Q130" s="519"/>
      <c r="R130" s="520"/>
      <c r="S130" s="521"/>
      <c r="T130" s="521"/>
      <c r="U130" s="502"/>
      <c r="V130" s="502"/>
      <c r="W130" s="1152" t="s">
        <v>122</v>
      </c>
      <c r="X130" s="1154">
        <v>1</v>
      </c>
      <c r="Y130" s="1154"/>
      <c r="Z130" s="1154"/>
      <c r="AA130" s="1154"/>
      <c r="AB130" s="615">
        <v>500000</v>
      </c>
      <c r="AC130" s="1156">
        <f>+AB130*X130</f>
        <v>500000</v>
      </c>
      <c r="AD130" s="1154"/>
      <c r="AE130" s="439"/>
      <c r="AF130" s="1156">
        <f>+AC130</f>
        <v>500000</v>
      </c>
      <c r="AG130" s="457"/>
      <c r="AH130" s="457">
        <f>+AF130+AG130</f>
        <v>500000</v>
      </c>
      <c r="AI130" s="455"/>
      <c r="AJ130" s="509"/>
      <c r="AK130" s="509"/>
      <c r="AL130" s="509"/>
      <c r="AM130" s="509"/>
      <c r="AN130" s="509"/>
      <c r="AO130" s="509"/>
      <c r="AP130" s="509"/>
      <c r="AQ130" s="509"/>
      <c r="AR130" s="456"/>
      <c r="AS130" s="509"/>
      <c r="AT130" s="509"/>
      <c r="AU130" s="509"/>
      <c r="AV130" s="509"/>
      <c r="AW130" s="509"/>
      <c r="AX130" s="509"/>
      <c r="AY130" s="509"/>
      <c r="AZ130" s="509"/>
      <c r="BA130" s="457"/>
      <c r="BB130" s="509"/>
      <c r="BC130" s="509"/>
      <c r="BD130" s="509"/>
      <c r="BE130" s="509"/>
      <c r="BF130" s="509"/>
      <c r="BG130" s="509"/>
      <c r="BH130" s="509"/>
      <c r="BI130" s="509"/>
      <c r="BJ130" s="458"/>
      <c r="BK130" s="479"/>
      <c r="BL130" s="416"/>
    </row>
    <row r="131" spans="1:64" s="562" customFormat="1" hidden="1" outlineLevel="2" x14ac:dyDescent="0.35">
      <c r="A131" s="495"/>
      <c r="B131" s="496"/>
      <c r="C131" s="525"/>
      <c r="D131" s="508"/>
      <c r="E131" s="508"/>
      <c r="F131" s="499"/>
      <c r="G131" s="500"/>
      <c r="H131" s="535"/>
      <c r="I131" s="535"/>
      <c r="J131" s="535"/>
      <c r="K131" s="532"/>
      <c r="L131" s="532"/>
      <c r="M131" s="532"/>
      <c r="N131" s="532"/>
      <c r="O131" s="502"/>
      <c r="P131" s="527"/>
      <c r="Q131" s="527"/>
      <c r="R131" s="502"/>
      <c r="S131" s="502"/>
      <c r="T131" s="502"/>
      <c r="U131" s="502"/>
      <c r="V131" s="502"/>
      <c r="W131" s="506"/>
      <c r="X131" s="612"/>
      <c r="Y131" s="508"/>
      <c r="Z131" s="508"/>
      <c r="AA131" s="508"/>
      <c r="AB131" s="509"/>
      <c r="AC131" s="560"/>
      <c r="AD131" s="509"/>
      <c r="AE131" s="439"/>
      <c r="AF131" s="560"/>
      <c r="AG131" s="457"/>
      <c r="AH131" s="457"/>
      <c r="AI131" s="455"/>
      <c r="AJ131" s="509"/>
      <c r="AK131" s="509"/>
      <c r="AL131" s="509"/>
      <c r="AM131" s="509"/>
      <c r="AN131" s="509"/>
      <c r="AO131" s="509"/>
      <c r="AP131" s="509"/>
      <c r="AQ131" s="509"/>
      <c r="AR131" s="456"/>
      <c r="AS131" s="509"/>
      <c r="AT131" s="509"/>
      <c r="AU131" s="509"/>
      <c r="AV131" s="509"/>
      <c r="AW131" s="509"/>
      <c r="AX131" s="509"/>
      <c r="AY131" s="509"/>
      <c r="AZ131" s="509"/>
      <c r="BA131" s="457"/>
      <c r="BB131" s="509"/>
      <c r="BC131" s="509"/>
      <c r="BD131" s="509"/>
      <c r="BE131" s="509"/>
      <c r="BF131" s="509"/>
      <c r="BG131" s="509"/>
      <c r="BH131" s="509"/>
      <c r="BI131" s="509"/>
      <c r="BJ131" s="458"/>
      <c r="BK131" s="479"/>
      <c r="BL131" s="416"/>
    </row>
    <row r="132" spans="1:64" s="416" customFormat="1" outlineLevel="1" collapsed="1" x14ac:dyDescent="0.35">
      <c r="A132" s="468" t="s">
        <v>355</v>
      </c>
      <c r="B132" s="469"/>
      <c r="C132" s="616" t="s">
        <v>356</v>
      </c>
      <c r="D132" s="469" t="s">
        <v>357</v>
      </c>
      <c r="E132" s="1151"/>
      <c r="F132" s="471" t="str">
        <f>+W132</f>
        <v># Instituciones</v>
      </c>
      <c r="G132" s="472"/>
      <c r="H132" s="563"/>
      <c r="I132" s="563"/>
      <c r="J132" s="563"/>
      <c r="K132" s="563"/>
      <c r="L132" s="563"/>
      <c r="M132" s="563"/>
      <c r="N132" s="563">
        <f>SUM(H132:M132)</f>
        <v>0</v>
      </c>
      <c r="O132" s="474"/>
      <c r="P132" s="538"/>
      <c r="Q132" s="475"/>
      <c r="R132" s="475"/>
      <c r="S132" s="470"/>
      <c r="T132" s="470"/>
      <c r="U132" s="470"/>
      <c r="V132" s="474"/>
      <c r="W132" s="476" t="s">
        <v>358</v>
      </c>
      <c r="X132" s="469"/>
      <c r="Y132" s="469"/>
      <c r="Z132" s="469"/>
      <c r="AA132" s="469"/>
      <c r="AB132" s="469"/>
      <c r="AC132" s="477">
        <f>+AC133+AC134+AC135+AC136+AC137</f>
        <v>2054000</v>
      </c>
      <c r="AD132" s="526"/>
      <c r="AE132" s="439"/>
      <c r="AF132" s="477">
        <f>+AF133+AF134+AF135+AF136+AF137</f>
        <v>2054000</v>
      </c>
      <c r="AG132" s="477">
        <f>+AG133+AG134+AG135+AG136+AG137</f>
        <v>0</v>
      </c>
      <c r="AH132" s="477">
        <f>+AG132+AF132</f>
        <v>2054000</v>
      </c>
      <c r="AI132" s="455"/>
      <c r="AJ132" s="477"/>
      <c r="AK132" s="477"/>
      <c r="AL132" s="477"/>
      <c r="AM132" s="477"/>
      <c r="AN132" s="477"/>
      <c r="AO132" s="477"/>
      <c r="AP132" s="477"/>
      <c r="AQ132" s="477"/>
      <c r="AR132" s="456"/>
      <c r="AS132" s="477"/>
      <c r="AT132" s="477"/>
      <c r="AU132" s="477"/>
      <c r="AV132" s="477"/>
      <c r="AW132" s="477"/>
      <c r="AX132" s="477"/>
      <c r="AY132" s="477"/>
      <c r="AZ132" s="477"/>
      <c r="BA132" s="457"/>
      <c r="BB132" s="477"/>
      <c r="BC132" s="477"/>
      <c r="BD132" s="477"/>
      <c r="BE132" s="477"/>
      <c r="BF132" s="477"/>
      <c r="BG132" s="477"/>
      <c r="BH132" s="477"/>
      <c r="BI132" s="477"/>
      <c r="BJ132" s="458"/>
      <c r="BK132" s="479"/>
    </row>
    <row r="133" spans="1:64" s="562" customFormat="1" ht="31.5" hidden="1" outlineLevel="2" x14ac:dyDescent="0.35">
      <c r="A133" s="511" t="s">
        <v>359</v>
      </c>
      <c r="B133" s="496"/>
      <c r="C133" s="525" t="s">
        <v>360</v>
      </c>
      <c r="D133" s="506" t="s">
        <v>361</v>
      </c>
      <c r="E133" s="508"/>
      <c r="F133" s="499"/>
      <c r="G133" s="500"/>
      <c r="H133" s="535"/>
      <c r="I133" s="535"/>
      <c r="J133" s="535"/>
      <c r="K133" s="532"/>
      <c r="L133" s="532"/>
      <c r="M133" s="532"/>
      <c r="N133" s="532"/>
      <c r="O133" s="502"/>
      <c r="P133" s="527"/>
      <c r="Q133" s="527"/>
      <c r="R133" s="502"/>
      <c r="S133" s="502"/>
      <c r="T133" s="502"/>
      <c r="U133" s="502"/>
      <c r="V133" s="502"/>
      <c r="W133" s="617" t="s">
        <v>362</v>
      </c>
      <c r="X133" s="618">
        <v>48</v>
      </c>
      <c r="Y133" s="618"/>
      <c r="Z133" s="618"/>
      <c r="AA133" s="618"/>
      <c r="AB133" s="509">
        <v>17500</v>
      </c>
      <c r="AC133" s="560">
        <f>+AB133*X133</f>
        <v>840000</v>
      </c>
      <c r="AD133" s="509"/>
      <c r="AE133" s="439"/>
      <c r="AF133" s="560">
        <f>+AC133</f>
        <v>840000</v>
      </c>
      <c r="AG133" s="457"/>
      <c r="AH133" s="457">
        <f>+AF133+AG133</f>
        <v>840000</v>
      </c>
      <c r="AI133" s="455"/>
      <c r="AJ133" s="509"/>
      <c r="AK133" s="509"/>
      <c r="AL133" s="509"/>
      <c r="AM133" s="509"/>
      <c r="AN133" s="509"/>
      <c r="AO133" s="509"/>
      <c r="AP133" s="509"/>
      <c r="AQ133" s="509"/>
      <c r="AR133" s="456"/>
      <c r="AS133" s="509"/>
      <c r="AT133" s="509"/>
      <c r="AU133" s="509"/>
      <c r="AV133" s="509"/>
      <c r="AW133" s="509"/>
      <c r="AX133" s="509"/>
      <c r="AY133" s="509"/>
      <c r="AZ133" s="509"/>
      <c r="BA133" s="457"/>
      <c r="BB133" s="509"/>
      <c r="BC133" s="509"/>
      <c r="BD133" s="509"/>
      <c r="BE133" s="509"/>
      <c r="BF133" s="509"/>
      <c r="BG133" s="509"/>
      <c r="BH133" s="509"/>
      <c r="BI133" s="509"/>
      <c r="BJ133" s="458"/>
      <c r="BK133" s="479"/>
      <c r="BL133" s="416"/>
    </row>
    <row r="134" spans="1:64" s="562" customFormat="1" ht="35.25" hidden="1" customHeight="1" outlineLevel="2" x14ac:dyDescent="0.35">
      <c r="A134" s="511" t="s">
        <v>363</v>
      </c>
      <c r="B134" s="496"/>
      <c r="C134" s="525" t="s">
        <v>364</v>
      </c>
      <c r="D134" s="506" t="s">
        <v>361</v>
      </c>
      <c r="E134" s="508"/>
      <c r="F134" s="499"/>
      <c r="G134" s="500"/>
      <c r="H134" s="535"/>
      <c r="I134" s="535"/>
      <c r="J134" s="535"/>
      <c r="K134" s="532"/>
      <c r="L134" s="532"/>
      <c r="M134" s="532"/>
      <c r="N134" s="532"/>
      <c r="O134" s="502"/>
      <c r="P134" s="527"/>
      <c r="Q134" s="527"/>
      <c r="R134" s="502"/>
      <c r="S134" s="502"/>
      <c r="T134" s="502"/>
      <c r="U134" s="502"/>
      <c r="V134" s="502"/>
      <c r="W134" s="617" t="s">
        <v>362</v>
      </c>
      <c r="X134" s="618">
        <v>2</v>
      </c>
      <c r="Y134" s="618">
        <v>2</v>
      </c>
      <c r="Z134" s="618">
        <v>2</v>
      </c>
      <c r="AA134" s="618">
        <v>2</v>
      </c>
      <c r="AB134" s="509">
        <v>7000</v>
      </c>
      <c r="AC134" s="560">
        <f>+AB134*X134*Y134*Z134*AA134</f>
        <v>112000</v>
      </c>
      <c r="AD134" s="509"/>
      <c r="AE134" s="439"/>
      <c r="AF134" s="560">
        <f t="shared" ref="AF134:AF137" si="21">+AC134</f>
        <v>112000</v>
      </c>
      <c r="AG134" s="457"/>
      <c r="AH134" s="457">
        <f t="shared" ref="AH134:AH137" si="22">+AF134+AG134</f>
        <v>112000</v>
      </c>
      <c r="AI134" s="455"/>
      <c r="AJ134" s="509"/>
      <c r="AK134" s="509"/>
      <c r="AL134" s="509"/>
      <c r="AM134" s="509"/>
      <c r="AN134" s="509"/>
      <c r="AO134" s="509"/>
      <c r="AP134" s="509"/>
      <c r="AQ134" s="509"/>
      <c r="AR134" s="456"/>
      <c r="AS134" s="509"/>
      <c r="AT134" s="509"/>
      <c r="AU134" s="509"/>
      <c r="AV134" s="509"/>
      <c r="AW134" s="509"/>
      <c r="AX134" s="509"/>
      <c r="AY134" s="509"/>
      <c r="AZ134" s="509"/>
      <c r="BA134" s="457"/>
      <c r="BB134" s="509"/>
      <c r="BC134" s="509"/>
      <c r="BD134" s="509"/>
      <c r="BE134" s="509"/>
      <c r="BF134" s="509"/>
      <c r="BG134" s="509"/>
      <c r="BH134" s="509"/>
      <c r="BI134" s="509"/>
      <c r="BJ134" s="458"/>
      <c r="BK134" s="479"/>
      <c r="BL134" s="416"/>
    </row>
    <row r="135" spans="1:64" s="562" customFormat="1" ht="31.5" hidden="1" outlineLevel="2" x14ac:dyDescent="0.35">
      <c r="A135" s="511" t="s">
        <v>365</v>
      </c>
      <c r="B135" s="496"/>
      <c r="C135" s="525" t="s">
        <v>366</v>
      </c>
      <c r="D135" s="506" t="s">
        <v>367</v>
      </c>
      <c r="E135" s="508"/>
      <c r="F135" s="499"/>
      <c r="G135" s="500"/>
      <c r="H135" s="535"/>
      <c r="I135" s="535"/>
      <c r="J135" s="535"/>
      <c r="K135" s="532"/>
      <c r="L135" s="532"/>
      <c r="M135" s="532"/>
      <c r="N135" s="532"/>
      <c r="O135" s="502"/>
      <c r="P135" s="527"/>
      <c r="Q135" s="527"/>
      <c r="R135" s="502"/>
      <c r="S135" s="502"/>
      <c r="T135" s="502"/>
      <c r="U135" s="502"/>
      <c r="V135" s="502"/>
      <c r="W135" s="617" t="s">
        <v>362</v>
      </c>
      <c r="X135" s="618">
        <v>1</v>
      </c>
      <c r="Y135" s="618">
        <v>1</v>
      </c>
      <c r="Z135" s="618"/>
      <c r="AA135" s="618"/>
      <c r="AB135" s="509">
        <v>1000000</v>
      </c>
      <c r="AC135" s="560">
        <f>+AB135*X135*Y135</f>
        <v>1000000</v>
      </c>
      <c r="AD135" s="509"/>
      <c r="AE135" s="439"/>
      <c r="AF135" s="560">
        <f t="shared" si="21"/>
        <v>1000000</v>
      </c>
      <c r="AG135" s="457"/>
      <c r="AH135" s="457">
        <f t="shared" si="22"/>
        <v>1000000</v>
      </c>
      <c r="AI135" s="455"/>
      <c r="AJ135" s="509"/>
      <c r="AK135" s="509"/>
      <c r="AL135" s="509"/>
      <c r="AM135" s="509"/>
      <c r="AN135" s="509"/>
      <c r="AO135" s="509"/>
      <c r="AP135" s="509"/>
      <c r="AQ135" s="509"/>
      <c r="AR135" s="456"/>
      <c r="AS135" s="509"/>
      <c r="AT135" s="509"/>
      <c r="AU135" s="509"/>
      <c r="AV135" s="509"/>
      <c r="AW135" s="509"/>
      <c r="AX135" s="509"/>
      <c r="AY135" s="509"/>
      <c r="AZ135" s="509"/>
      <c r="BA135" s="457"/>
      <c r="BB135" s="509"/>
      <c r="BC135" s="509"/>
      <c r="BD135" s="509"/>
      <c r="BE135" s="509"/>
      <c r="BF135" s="509"/>
      <c r="BG135" s="509"/>
      <c r="BH135" s="509"/>
      <c r="BI135" s="509"/>
      <c r="BJ135" s="458"/>
      <c r="BK135" s="479"/>
      <c r="BL135" s="416"/>
    </row>
    <row r="136" spans="1:64" s="562" customFormat="1" ht="26" hidden="1" outlineLevel="2" x14ac:dyDescent="0.35">
      <c r="A136" s="511" t="s">
        <v>368</v>
      </c>
      <c r="B136" s="496"/>
      <c r="C136" s="525" t="s">
        <v>369</v>
      </c>
      <c r="D136" s="506" t="s">
        <v>370</v>
      </c>
      <c r="E136" s="508"/>
      <c r="F136" s="499"/>
      <c r="G136" s="500"/>
      <c r="H136" s="535"/>
      <c r="I136" s="535"/>
      <c r="J136" s="535"/>
      <c r="K136" s="532"/>
      <c r="L136" s="532"/>
      <c r="M136" s="532"/>
      <c r="N136" s="532"/>
      <c r="O136" s="502"/>
      <c r="P136" s="527"/>
      <c r="Q136" s="527"/>
      <c r="R136" s="502"/>
      <c r="S136" s="502"/>
      <c r="T136" s="502"/>
      <c r="U136" s="502"/>
      <c r="V136" s="502"/>
      <c r="W136" s="617" t="s">
        <v>371</v>
      </c>
      <c r="X136" s="618">
        <v>1</v>
      </c>
      <c r="Y136" s="618">
        <v>3</v>
      </c>
      <c r="Z136" s="618">
        <v>3</v>
      </c>
      <c r="AA136" s="618">
        <v>3</v>
      </c>
      <c r="AB136" s="560">
        <v>2000</v>
      </c>
      <c r="AC136" s="560">
        <f>+AB136*X136*Y136*Z136*AA136</f>
        <v>54000</v>
      </c>
      <c r="AD136" s="509"/>
      <c r="AE136" s="439"/>
      <c r="AF136" s="560">
        <f t="shared" si="21"/>
        <v>54000</v>
      </c>
      <c r="AG136" s="457"/>
      <c r="AH136" s="457">
        <f t="shared" si="22"/>
        <v>54000</v>
      </c>
      <c r="AI136" s="455"/>
      <c r="AJ136" s="509"/>
      <c r="AK136" s="509"/>
      <c r="AL136" s="509"/>
      <c r="AM136" s="509"/>
      <c r="AN136" s="509"/>
      <c r="AO136" s="509"/>
      <c r="AP136" s="509"/>
      <c r="AQ136" s="509"/>
      <c r="AR136" s="456"/>
      <c r="AS136" s="509"/>
      <c r="AT136" s="509"/>
      <c r="AU136" s="509"/>
      <c r="AV136" s="509"/>
      <c r="AW136" s="509"/>
      <c r="AX136" s="509"/>
      <c r="AY136" s="509"/>
      <c r="AZ136" s="509"/>
      <c r="BA136" s="457"/>
      <c r="BB136" s="509"/>
      <c r="BC136" s="509"/>
      <c r="BD136" s="509"/>
      <c r="BE136" s="509"/>
      <c r="BF136" s="509"/>
      <c r="BG136" s="509"/>
      <c r="BH136" s="509"/>
      <c r="BI136" s="509"/>
      <c r="BJ136" s="458"/>
      <c r="BK136" s="479"/>
      <c r="BL136" s="416"/>
    </row>
    <row r="137" spans="1:64" s="562" customFormat="1" ht="17.25" hidden="1" customHeight="1" outlineLevel="2" x14ac:dyDescent="0.35">
      <c r="A137" s="511" t="s">
        <v>372</v>
      </c>
      <c r="B137" s="496"/>
      <c r="C137" s="525" t="s">
        <v>373</v>
      </c>
      <c r="D137" s="506" t="s">
        <v>370</v>
      </c>
      <c r="E137" s="508"/>
      <c r="F137" s="499"/>
      <c r="G137" s="500"/>
      <c r="H137" s="535"/>
      <c r="I137" s="535"/>
      <c r="J137" s="535"/>
      <c r="K137" s="532"/>
      <c r="L137" s="532"/>
      <c r="M137" s="532"/>
      <c r="N137" s="532"/>
      <c r="O137" s="502"/>
      <c r="P137" s="527"/>
      <c r="Q137" s="527"/>
      <c r="R137" s="502"/>
      <c r="S137" s="502"/>
      <c r="T137" s="502"/>
      <c r="U137" s="502"/>
      <c r="V137" s="502"/>
      <c r="W137" s="617" t="s">
        <v>122</v>
      </c>
      <c r="X137" s="618">
        <v>1</v>
      </c>
      <c r="Y137" s="618">
        <v>2</v>
      </c>
      <c r="Z137" s="618">
        <v>3</v>
      </c>
      <c r="AA137" s="618"/>
      <c r="AB137" s="560">
        <v>8000</v>
      </c>
      <c r="AC137" s="560">
        <f>+AB137*X137*Z137*Y137</f>
        <v>48000</v>
      </c>
      <c r="AD137" s="509"/>
      <c r="AE137" s="439"/>
      <c r="AF137" s="560">
        <f t="shared" si="21"/>
        <v>48000</v>
      </c>
      <c r="AG137" s="457"/>
      <c r="AH137" s="457">
        <f t="shared" si="22"/>
        <v>48000</v>
      </c>
      <c r="AI137" s="455"/>
      <c r="AJ137" s="509"/>
      <c r="AK137" s="509"/>
      <c r="AL137" s="509"/>
      <c r="AM137" s="509"/>
      <c r="AN137" s="509"/>
      <c r="AO137" s="509"/>
      <c r="AP137" s="509"/>
      <c r="AQ137" s="509"/>
      <c r="AR137" s="456"/>
      <c r="AS137" s="509"/>
      <c r="AT137" s="509"/>
      <c r="AU137" s="509"/>
      <c r="AV137" s="509"/>
      <c r="AW137" s="509"/>
      <c r="AX137" s="509"/>
      <c r="AY137" s="509"/>
      <c r="AZ137" s="509"/>
      <c r="BA137" s="457"/>
      <c r="BB137" s="509"/>
      <c r="BC137" s="509"/>
      <c r="BD137" s="509"/>
      <c r="BE137" s="509"/>
      <c r="BF137" s="509"/>
      <c r="BG137" s="509"/>
      <c r="BH137" s="509"/>
      <c r="BI137" s="509"/>
      <c r="BJ137" s="458"/>
      <c r="BK137" s="479"/>
      <c r="BL137" s="416"/>
    </row>
    <row r="138" spans="1:64" s="416" customFormat="1" ht="26" outlineLevel="1" collapsed="1" x14ac:dyDescent="0.35">
      <c r="A138" s="468" t="s">
        <v>374</v>
      </c>
      <c r="B138" s="469"/>
      <c r="C138" s="616" t="s">
        <v>375</v>
      </c>
      <c r="D138" s="469" t="s">
        <v>357</v>
      </c>
      <c r="E138" s="1151"/>
      <c r="F138" s="471">
        <f>+W138</f>
        <v>0</v>
      </c>
      <c r="G138" s="472"/>
      <c r="H138" s="563"/>
      <c r="I138" s="563"/>
      <c r="J138" s="563"/>
      <c r="K138" s="563"/>
      <c r="L138" s="563"/>
      <c r="M138" s="563"/>
      <c r="N138" s="563">
        <f>SUM(H138:M138)</f>
        <v>0</v>
      </c>
      <c r="O138" s="474"/>
      <c r="P138" s="538"/>
      <c r="Q138" s="475"/>
      <c r="R138" s="475"/>
      <c r="S138" s="470"/>
      <c r="T138" s="470"/>
      <c r="U138" s="470"/>
      <c r="V138" s="474"/>
      <c r="W138" s="476"/>
      <c r="X138" s="469"/>
      <c r="Y138" s="469"/>
      <c r="Z138" s="469"/>
      <c r="AA138" s="469"/>
      <c r="AB138" s="477"/>
      <c r="AC138" s="477">
        <f>SUM(AC139:AC145)</f>
        <v>269000</v>
      </c>
      <c r="AD138" s="526"/>
      <c r="AE138" s="439"/>
      <c r="AF138" s="477">
        <f>SUM(AF139:AF145)</f>
        <v>269000</v>
      </c>
      <c r="AG138" s="477">
        <f>SUM(AG139:AG145)</f>
        <v>0</v>
      </c>
      <c r="AH138" s="477">
        <f>+AG138+AF138</f>
        <v>269000</v>
      </c>
      <c r="AI138" s="455"/>
      <c r="AJ138" s="477"/>
      <c r="AK138" s="477"/>
      <c r="AL138" s="477"/>
      <c r="AM138" s="477"/>
      <c r="AN138" s="477"/>
      <c r="AO138" s="477"/>
      <c r="AP138" s="477"/>
      <c r="AQ138" s="477"/>
      <c r="AR138" s="456"/>
      <c r="AS138" s="477"/>
      <c r="AT138" s="477"/>
      <c r="AU138" s="477"/>
      <c r="AV138" s="477"/>
      <c r="AW138" s="477"/>
      <c r="AX138" s="477"/>
      <c r="AY138" s="477"/>
      <c r="AZ138" s="477"/>
      <c r="BA138" s="457"/>
      <c r="BB138" s="477"/>
      <c r="BC138" s="477"/>
      <c r="BD138" s="477"/>
      <c r="BE138" s="477"/>
      <c r="BF138" s="477"/>
      <c r="BG138" s="477"/>
      <c r="BH138" s="477"/>
      <c r="BI138" s="477"/>
      <c r="BJ138" s="458"/>
      <c r="BK138" s="479"/>
    </row>
    <row r="139" spans="1:64" s="562" customFormat="1" ht="26" hidden="1" outlineLevel="2" x14ac:dyDescent="0.35">
      <c r="A139" s="511" t="s">
        <v>376</v>
      </c>
      <c r="B139" s="496"/>
      <c r="C139" s="525" t="s">
        <v>377</v>
      </c>
      <c r="D139" s="506" t="s">
        <v>357</v>
      </c>
      <c r="E139" s="508"/>
      <c r="F139" s="499"/>
      <c r="G139" s="500"/>
      <c r="H139" s="535"/>
      <c r="I139" s="535"/>
      <c r="J139" s="535"/>
      <c r="K139" s="532"/>
      <c r="L139" s="532"/>
      <c r="M139" s="532"/>
      <c r="N139" s="532"/>
      <c r="O139" s="502"/>
      <c r="P139" s="527"/>
      <c r="Q139" s="527"/>
      <c r="R139" s="502"/>
      <c r="S139" s="502"/>
      <c r="T139" s="502"/>
      <c r="U139" s="502"/>
      <c r="V139" s="502"/>
      <c r="W139" s="619" t="s">
        <v>378</v>
      </c>
      <c r="X139" s="618">
        <v>8</v>
      </c>
      <c r="Y139" s="618"/>
      <c r="Z139" s="618"/>
      <c r="AA139" s="618"/>
      <c r="AB139" s="509">
        <v>3000</v>
      </c>
      <c r="AC139" s="560">
        <f>+AB139*X139</f>
        <v>24000</v>
      </c>
      <c r="AD139" s="509"/>
      <c r="AE139" s="439"/>
      <c r="AF139" s="560">
        <f>+AC139</f>
        <v>24000</v>
      </c>
      <c r="AG139" s="457"/>
      <c r="AH139" s="457">
        <f>+AF139+AG139</f>
        <v>24000</v>
      </c>
      <c r="AI139" s="455"/>
      <c r="AJ139" s="509"/>
      <c r="AK139" s="509"/>
      <c r="AL139" s="509"/>
      <c r="AM139" s="509"/>
      <c r="AN139" s="509"/>
      <c r="AO139" s="509"/>
      <c r="AP139" s="509"/>
      <c r="AQ139" s="509"/>
      <c r="AR139" s="456"/>
      <c r="AS139" s="509"/>
      <c r="AT139" s="509"/>
      <c r="AU139" s="509"/>
      <c r="AV139" s="509"/>
      <c r="AW139" s="509"/>
      <c r="AX139" s="509"/>
      <c r="AY139" s="509"/>
      <c r="AZ139" s="509"/>
      <c r="BA139" s="457"/>
      <c r="BB139" s="509"/>
      <c r="BC139" s="509"/>
      <c r="BD139" s="509"/>
      <c r="BE139" s="509"/>
      <c r="BF139" s="509"/>
      <c r="BG139" s="509"/>
      <c r="BH139" s="509"/>
      <c r="BI139" s="509"/>
      <c r="BJ139" s="458"/>
      <c r="BK139" s="479"/>
      <c r="BL139" s="416"/>
    </row>
    <row r="140" spans="1:64" s="562" customFormat="1" ht="26" hidden="1" outlineLevel="2" x14ac:dyDescent="0.35">
      <c r="A140" s="511" t="s">
        <v>379</v>
      </c>
      <c r="B140" s="496"/>
      <c r="C140" s="525" t="s">
        <v>380</v>
      </c>
      <c r="D140" s="506" t="s">
        <v>357</v>
      </c>
      <c r="E140" s="508"/>
      <c r="F140" s="499"/>
      <c r="G140" s="500"/>
      <c r="H140" s="535"/>
      <c r="I140" s="535"/>
      <c r="J140" s="535"/>
      <c r="K140" s="532"/>
      <c r="L140" s="532"/>
      <c r="M140" s="532"/>
      <c r="N140" s="532"/>
      <c r="O140" s="502"/>
      <c r="P140" s="527"/>
      <c r="Q140" s="527"/>
      <c r="R140" s="502"/>
      <c r="S140" s="502"/>
      <c r="T140" s="502"/>
      <c r="U140" s="502"/>
      <c r="V140" s="502"/>
      <c r="W140" s="619" t="s">
        <v>381</v>
      </c>
      <c r="X140" s="618">
        <v>1</v>
      </c>
      <c r="Y140" s="618"/>
      <c r="Z140" s="618"/>
      <c r="AA140" s="618"/>
      <c r="AB140" s="509">
        <v>20000</v>
      </c>
      <c r="AC140" s="560">
        <f>+AB140*X140</f>
        <v>20000</v>
      </c>
      <c r="AD140" s="509"/>
      <c r="AE140" s="439"/>
      <c r="AF140" s="560">
        <f t="shared" ref="AF140:AF145" si="23">+AC140</f>
        <v>20000</v>
      </c>
      <c r="AG140" s="457"/>
      <c r="AH140" s="457">
        <f t="shared" ref="AH140:AH145" si="24">+AF140+AG140</f>
        <v>20000</v>
      </c>
      <c r="AI140" s="455"/>
      <c r="AJ140" s="509"/>
      <c r="AK140" s="509"/>
      <c r="AL140" s="509"/>
      <c r="AM140" s="509"/>
      <c r="AN140" s="509"/>
      <c r="AO140" s="509"/>
      <c r="AP140" s="509"/>
      <c r="AQ140" s="509"/>
      <c r="AR140" s="456"/>
      <c r="AS140" s="509"/>
      <c r="AT140" s="509"/>
      <c r="AU140" s="509"/>
      <c r="AV140" s="509"/>
      <c r="AW140" s="509"/>
      <c r="AX140" s="509"/>
      <c r="AY140" s="509"/>
      <c r="AZ140" s="509"/>
      <c r="BA140" s="457"/>
      <c r="BB140" s="509"/>
      <c r="BC140" s="509"/>
      <c r="BD140" s="509"/>
      <c r="BE140" s="509"/>
      <c r="BF140" s="509"/>
      <c r="BG140" s="509"/>
      <c r="BH140" s="509"/>
      <c r="BI140" s="509"/>
      <c r="BJ140" s="458"/>
      <c r="BK140" s="479"/>
      <c r="BL140" s="416"/>
    </row>
    <row r="141" spans="1:64" s="562" customFormat="1" ht="26" hidden="1" outlineLevel="2" x14ac:dyDescent="0.35">
      <c r="A141" s="511" t="s">
        <v>382</v>
      </c>
      <c r="B141" s="496"/>
      <c r="C141" s="525" t="s">
        <v>383</v>
      </c>
      <c r="D141" s="506" t="s">
        <v>357</v>
      </c>
      <c r="E141" s="508"/>
      <c r="F141" s="499"/>
      <c r="G141" s="500"/>
      <c r="H141" s="535"/>
      <c r="I141" s="535"/>
      <c r="J141" s="535"/>
      <c r="K141" s="532"/>
      <c r="L141" s="532"/>
      <c r="M141" s="532"/>
      <c r="N141" s="532"/>
      <c r="O141" s="502"/>
      <c r="P141" s="527"/>
      <c r="Q141" s="527"/>
      <c r="R141" s="502"/>
      <c r="S141" s="502"/>
      <c r="T141" s="502"/>
      <c r="U141" s="502"/>
      <c r="V141" s="502"/>
      <c r="W141" s="617" t="s">
        <v>384</v>
      </c>
      <c r="X141" s="618">
        <v>50</v>
      </c>
      <c r="Y141" s="618">
        <v>50</v>
      </c>
      <c r="Z141" s="618"/>
      <c r="AA141" s="618"/>
      <c r="AB141" s="509">
        <v>1000</v>
      </c>
      <c r="AC141" s="560">
        <f>(X141+Y141)*AB141</f>
        <v>100000</v>
      </c>
      <c r="AD141" s="509"/>
      <c r="AE141" s="439"/>
      <c r="AF141" s="560">
        <f t="shared" si="23"/>
        <v>100000</v>
      </c>
      <c r="AG141" s="457"/>
      <c r="AH141" s="457">
        <f t="shared" si="24"/>
        <v>100000</v>
      </c>
      <c r="AI141" s="455"/>
      <c r="AJ141" s="509"/>
      <c r="AK141" s="509"/>
      <c r="AL141" s="509"/>
      <c r="AM141" s="509"/>
      <c r="AN141" s="509"/>
      <c r="AO141" s="509"/>
      <c r="AP141" s="509"/>
      <c r="AQ141" s="509"/>
      <c r="AR141" s="456"/>
      <c r="AS141" s="509"/>
      <c r="AT141" s="509"/>
      <c r="AU141" s="509"/>
      <c r="AV141" s="509"/>
      <c r="AW141" s="509"/>
      <c r="AX141" s="509"/>
      <c r="AY141" s="509"/>
      <c r="AZ141" s="509"/>
      <c r="BA141" s="457"/>
      <c r="BB141" s="509"/>
      <c r="BC141" s="509"/>
      <c r="BD141" s="509"/>
      <c r="BE141" s="509"/>
      <c r="BF141" s="509"/>
      <c r="BG141" s="509"/>
      <c r="BH141" s="509"/>
      <c r="BI141" s="509"/>
      <c r="BJ141" s="458"/>
      <c r="BK141" s="479"/>
      <c r="BL141" s="416"/>
    </row>
    <row r="142" spans="1:64" s="562" customFormat="1" ht="26" hidden="1" outlineLevel="2" x14ac:dyDescent="0.35">
      <c r="A142" s="511" t="s">
        <v>385</v>
      </c>
      <c r="B142" s="496"/>
      <c r="C142" s="525" t="s">
        <v>386</v>
      </c>
      <c r="D142" s="506" t="s">
        <v>357</v>
      </c>
      <c r="E142" s="508"/>
      <c r="F142" s="499"/>
      <c r="G142" s="500"/>
      <c r="H142" s="535"/>
      <c r="I142" s="535"/>
      <c r="J142" s="535"/>
      <c r="K142" s="532"/>
      <c r="L142" s="532"/>
      <c r="M142" s="532"/>
      <c r="N142" s="532"/>
      <c r="O142" s="502"/>
      <c r="P142" s="527"/>
      <c r="Q142" s="527"/>
      <c r="R142" s="502"/>
      <c r="S142" s="502"/>
      <c r="T142" s="502"/>
      <c r="U142" s="502"/>
      <c r="V142" s="502"/>
      <c r="W142" s="617" t="s">
        <v>387</v>
      </c>
      <c r="X142" s="618">
        <v>5</v>
      </c>
      <c r="Y142" s="618">
        <v>5</v>
      </c>
      <c r="AA142" s="618"/>
      <c r="AB142" s="509">
        <v>3000</v>
      </c>
      <c r="AC142" s="560">
        <f>(X142+Y142)*AB142</f>
        <v>30000</v>
      </c>
      <c r="AD142" s="509"/>
      <c r="AE142" s="439"/>
      <c r="AF142" s="560">
        <f t="shared" si="23"/>
        <v>30000</v>
      </c>
      <c r="AG142" s="457"/>
      <c r="AH142" s="457">
        <f t="shared" si="24"/>
        <v>30000</v>
      </c>
      <c r="AI142" s="455"/>
      <c r="AJ142" s="509"/>
      <c r="AK142" s="509"/>
      <c r="AL142" s="509"/>
      <c r="AM142" s="509"/>
      <c r="AN142" s="509"/>
      <c r="AO142" s="509"/>
      <c r="AP142" s="509"/>
      <c r="AQ142" s="509"/>
      <c r="AR142" s="456"/>
      <c r="AS142" s="509"/>
      <c r="AT142" s="509"/>
      <c r="AU142" s="509"/>
      <c r="AV142" s="509"/>
      <c r="AW142" s="509"/>
      <c r="AX142" s="509"/>
      <c r="AY142" s="509"/>
      <c r="AZ142" s="509"/>
      <c r="BA142" s="457"/>
      <c r="BB142" s="509"/>
      <c r="BC142" s="509"/>
      <c r="BD142" s="509"/>
      <c r="BE142" s="509"/>
      <c r="BF142" s="509"/>
      <c r="BG142" s="509"/>
      <c r="BH142" s="509"/>
      <c r="BI142" s="509"/>
      <c r="BJ142" s="458"/>
      <c r="BK142" s="479"/>
      <c r="BL142" s="416"/>
    </row>
    <row r="143" spans="1:64" s="562" customFormat="1" ht="21" hidden="1" outlineLevel="2" x14ac:dyDescent="0.35">
      <c r="A143" s="511" t="s">
        <v>388</v>
      </c>
      <c r="B143" s="496"/>
      <c r="C143" s="525" t="s">
        <v>389</v>
      </c>
      <c r="D143" s="506" t="s">
        <v>357</v>
      </c>
      <c r="E143" s="508"/>
      <c r="F143" s="499"/>
      <c r="G143" s="500"/>
      <c r="H143" s="535"/>
      <c r="I143" s="535"/>
      <c r="J143" s="535"/>
      <c r="K143" s="532"/>
      <c r="L143" s="532"/>
      <c r="M143" s="532"/>
      <c r="N143" s="532"/>
      <c r="O143" s="502"/>
      <c r="P143" s="527"/>
      <c r="Q143" s="527"/>
      <c r="R143" s="502"/>
      <c r="S143" s="502"/>
      <c r="T143" s="502"/>
      <c r="U143" s="502"/>
      <c r="V143" s="502"/>
      <c r="W143" s="506" t="s">
        <v>390</v>
      </c>
      <c r="X143" s="618">
        <v>5</v>
      </c>
      <c r="Y143" s="618"/>
      <c r="Z143" s="618"/>
      <c r="AA143" s="618"/>
      <c r="AB143" s="509">
        <v>3000</v>
      </c>
      <c r="AC143" s="560">
        <f>+AB143*X143</f>
        <v>15000</v>
      </c>
      <c r="AD143" s="509"/>
      <c r="AE143" s="439"/>
      <c r="AF143" s="560">
        <f t="shared" si="23"/>
        <v>15000</v>
      </c>
      <c r="AG143" s="457"/>
      <c r="AH143" s="457">
        <f t="shared" si="24"/>
        <v>15000</v>
      </c>
      <c r="AI143" s="455"/>
      <c r="AJ143" s="509"/>
      <c r="AK143" s="509"/>
      <c r="AL143" s="509"/>
      <c r="AM143" s="509"/>
      <c r="AN143" s="509"/>
      <c r="AO143" s="509"/>
      <c r="AP143" s="509"/>
      <c r="AQ143" s="509"/>
      <c r="AR143" s="456"/>
      <c r="AS143" s="509"/>
      <c r="AT143" s="509"/>
      <c r="AU143" s="509"/>
      <c r="AV143" s="509"/>
      <c r="AW143" s="509"/>
      <c r="AX143" s="509"/>
      <c r="AY143" s="509"/>
      <c r="AZ143" s="509"/>
      <c r="BA143" s="457"/>
      <c r="BB143" s="509"/>
      <c r="BC143" s="509"/>
      <c r="BD143" s="509"/>
      <c r="BE143" s="509"/>
      <c r="BF143" s="509"/>
      <c r="BG143" s="509"/>
      <c r="BH143" s="509"/>
      <c r="BI143" s="509"/>
      <c r="BJ143" s="458"/>
      <c r="BK143" s="479"/>
      <c r="BL143" s="416"/>
    </row>
    <row r="144" spans="1:64" s="562" customFormat="1" ht="21" hidden="1" outlineLevel="2" x14ac:dyDescent="0.35">
      <c r="A144" s="511" t="s">
        <v>391</v>
      </c>
      <c r="B144" s="496"/>
      <c r="C144" s="525" t="s">
        <v>392</v>
      </c>
      <c r="D144" s="506" t="s">
        <v>357</v>
      </c>
      <c r="E144" s="508"/>
      <c r="F144" s="499"/>
      <c r="G144" s="500"/>
      <c r="H144" s="535"/>
      <c r="I144" s="535"/>
      <c r="J144" s="535"/>
      <c r="K144" s="532"/>
      <c r="L144" s="532"/>
      <c r="M144" s="532"/>
      <c r="N144" s="532"/>
      <c r="O144" s="502"/>
      <c r="P144" s="527"/>
      <c r="Q144" s="527"/>
      <c r="R144" s="502"/>
      <c r="S144" s="502"/>
      <c r="T144" s="502"/>
      <c r="U144" s="502"/>
      <c r="V144" s="502"/>
      <c r="W144" s="506" t="s">
        <v>393</v>
      </c>
      <c r="X144" s="618">
        <v>1</v>
      </c>
      <c r="Y144" s="618"/>
      <c r="Z144" s="618"/>
      <c r="AA144" s="618"/>
      <c r="AB144" s="509">
        <v>20000</v>
      </c>
      <c r="AC144" s="560">
        <f>+AB144*X144</f>
        <v>20000</v>
      </c>
      <c r="AD144" s="509"/>
      <c r="AE144" s="439"/>
      <c r="AF144" s="560">
        <f t="shared" si="23"/>
        <v>20000</v>
      </c>
      <c r="AG144" s="457"/>
      <c r="AH144" s="457">
        <f t="shared" si="24"/>
        <v>20000</v>
      </c>
      <c r="AI144" s="455"/>
      <c r="AJ144" s="509"/>
      <c r="AK144" s="509"/>
      <c r="AL144" s="509"/>
      <c r="AM144" s="509"/>
      <c r="AN144" s="509"/>
      <c r="AO144" s="509"/>
      <c r="AP144" s="509"/>
      <c r="AQ144" s="509"/>
      <c r="AR144" s="456"/>
      <c r="AS144" s="509"/>
      <c r="AT144" s="509"/>
      <c r="AU144" s="509"/>
      <c r="AV144" s="509"/>
      <c r="AW144" s="509"/>
      <c r="AX144" s="509"/>
      <c r="AY144" s="509"/>
      <c r="AZ144" s="509"/>
      <c r="BA144" s="457"/>
      <c r="BB144" s="509"/>
      <c r="BC144" s="509"/>
      <c r="BD144" s="509"/>
      <c r="BE144" s="509"/>
      <c r="BF144" s="509"/>
      <c r="BG144" s="509"/>
      <c r="BH144" s="509"/>
      <c r="BI144" s="509"/>
      <c r="BJ144" s="458"/>
      <c r="BK144" s="479"/>
      <c r="BL144" s="416"/>
    </row>
    <row r="145" spans="1:64" s="562" customFormat="1" ht="31.5" hidden="1" outlineLevel="2" x14ac:dyDescent="0.35">
      <c r="A145" s="511" t="s">
        <v>394</v>
      </c>
      <c r="B145" s="496"/>
      <c r="C145" s="525" t="s">
        <v>395</v>
      </c>
      <c r="D145" s="506" t="s">
        <v>357</v>
      </c>
      <c r="E145" s="508"/>
      <c r="F145" s="499"/>
      <c r="G145" s="500"/>
      <c r="H145" s="535"/>
      <c r="I145" s="535"/>
      <c r="J145" s="535"/>
      <c r="K145" s="532"/>
      <c r="L145" s="532"/>
      <c r="M145" s="532"/>
      <c r="N145" s="532"/>
      <c r="O145" s="502"/>
      <c r="P145" s="527"/>
      <c r="Q145" s="527"/>
      <c r="R145" s="502"/>
      <c r="S145" s="502"/>
      <c r="T145" s="502"/>
      <c r="U145" s="502"/>
      <c r="V145" s="502"/>
      <c r="W145" s="506" t="s">
        <v>396</v>
      </c>
      <c r="X145" s="618">
        <v>3</v>
      </c>
      <c r="Y145" s="618"/>
      <c r="Z145" s="618"/>
      <c r="AA145" s="618"/>
      <c r="AB145" s="509">
        <v>20000</v>
      </c>
      <c r="AC145" s="560">
        <f>+AB145*X145</f>
        <v>60000</v>
      </c>
      <c r="AD145" s="509"/>
      <c r="AE145" s="439"/>
      <c r="AF145" s="560">
        <f t="shared" si="23"/>
        <v>60000</v>
      </c>
      <c r="AG145" s="457"/>
      <c r="AH145" s="457">
        <f t="shared" si="24"/>
        <v>60000</v>
      </c>
      <c r="AI145" s="455"/>
      <c r="AJ145" s="509"/>
      <c r="AK145" s="509"/>
      <c r="AL145" s="509"/>
      <c r="AM145" s="509"/>
      <c r="AN145" s="509"/>
      <c r="AO145" s="509"/>
      <c r="AP145" s="509"/>
      <c r="AQ145" s="509"/>
      <c r="AR145" s="456"/>
      <c r="AS145" s="509"/>
      <c r="AT145" s="509"/>
      <c r="AU145" s="509"/>
      <c r="AV145" s="509"/>
      <c r="AW145" s="509"/>
      <c r="AX145" s="509"/>
      <c r="AY145" s="509"/>
      <c r="AZ145" s="509"/>
      <c r="BA145" s="457"/>
      <c r="BB145" s="509"/>
      <c r="BC145" s="509"/>
      <c r="BD145" s="509"/>
      <c r="BE145" s="509"/>
      <c r="BF145" s="509"/>
      <c r="BG145" s="509"/>
      <c r="BH145" s="509"/>
      <c r="BI145" s="509"/>
      <c r="BJ145" s="458"/>
      <c r="BK145" s="479"/>
      <c r="BL145" s="416"/>
    </row>
    <row r="146" spans="1:64" s="416" customFormat="1" ht="26" outlineLevel="1" collapsed="1" x14ac:dyDescent="0.35">
      <c r="A146" s="468" t="s">
        <v>397</v>
      </c>
      <c r="B146" s="469"/>
      <c r="C146" s="470" t="s">
        <v>398</v>
      </c>
      <c r="D146" s="469" t="s">
        <v>357</v>
      </c>
      <c r="E146" s="1151"/>
      <c r="F146" s="471">
        <f>+W146</f>
        <v>0</v>
      </c>
      <c r="G146" s="472"/>
      <c r="H146" s="563"/>
      <c r="I146" s="563"/>
      <c r="J146" s="563"/>
      <c r="K146" s="563"/>
      <c r="L146" s="563"/>
      <c r="M146" s="563"/>
      <c r="N146" s="563">
        <f>SUM(H146:M146)</f>
        <v>0</v>
      </c>
      <c r="O146" s="474"/>
      <c r="P146" s="538"/>
      <c r="Q146" s="475"/>
      <c r="R146" s="475"/>
      <c r="S146" s="470"/>
      <c r="T146" s="470"/>
      <c r="U146" s="470"/>
      <c r="V146" s="474"/>
      <c r="W146" s="476"/>
      <c r="X146" s="469"/>
      <c r="Y146" s="469"/>
      <c r="Z146" s="469"/>
      <c r="AA146" s="469"/>
      <c r="AB146" s="469"/>
      <c r="AC146" s="477">
        <f>SUM(AC147:AC151)</f>
        <v>324000</v>
      </c>
      <c r="AD146" s="526"/>
      <c r="AE146" s="439"/>
      <c r="AF146" s="477">
        <f>SUM(AF147:AF151)</f>
        <v>324000</v>
      </c>
      <c r="AG146" s="477">
        <f>SUM(AG147:AG151)</f>
        <v>0</v>
      </c>
      <c r="AH146" s="477">
        <f>+AG146+AF146</f>
        <v>324000</v>
      </c>
      <c r="AI146" s="455"/>
      <c r="AJ146" s="477"/>
      <c r="AK146" s="477"/>
      <c r="AL146" s="477"/>
      <c r="AM146" s="477"/>
      <c r="AN146" s="477"/>
      <c r="AO146" s="477"/>
      <c r="AP146" s="477"/>
      <c r="AQ146" s="477"/>
      <c r="AR146" s="456"/>
      <c r="AS146" s="477"/>
      <c r="AT146" s="477"/>
      <c r="AU146" s="477"/>
      <c r="AV146" s="477"/>
      <c r="AW146" s="477"/>
      <c r="AX146" s="477"/>
      <c r="AY146" s="477"/>
      <c r="AZ146" s="477"/>
      <c r="BA146" s="457"/>
      <c r="BB146" s="477"/>
      <c r="BC146" s="477"/>
      <c r="BD146" s="477"/>
      <c r="BE146" s="477"/>
      <c r="BF146" s="477"/>
      <c r="BG146" s="477"/>
      <c r="BH146" s="477"/>
      <c r="BI146" s="477"/>
      <c r="BJ146" s="458"/>
      <c r="BK146" s="479"/>
    </row>
    <row r="147" spans="1:64" s="562" customFormat="1" ht="31.5" hidden="1" outlineLevel="2" x14ac:dyDescent="0.35">
      <c r="A147" s="511" t="s">
        <v>399</v>
      </c>
      <c r="B147" s="496"/>
      <c r="C147" s="525" t="s">
        <v>400</v>
      </c>
      <c r="D147" s="506" t="s">
        <v>370</v>
      </c>
      <c r="E147" s="508"/>
      <c r="F147" s="499"/>
      <c r="G147" s="500"/>
      <c r="H147" s="535"/>
      <c r="I147" s="535"/>
      <c r="J147" s="535"/>
      <c r="K147" s="532"/>
      <c r="L147" s="532"/>
      <c r="M147" s="532"/>
      <c r="N147" s="532"/>
      <c r="O147" s="502"/>
      <c r="P147" s="527"/>
      <c r="Q147" s="527"/>
      <c r="R147" s="502"/>
      <c r="S147" s="502"/>
      <c r="T147" s="502"/>
      <c r="U147" s="502"/>
      <c r="V147" s="502"/>
      <c r="W147" s="617" t="s">
        <v>401</v>
      </c>
      <c r="X147" s="559">
        <v>8</v>
      </c>
      <c r="Y147" s="559"/>
      <c r="Z147" s="559"/>
      <c r="AA147" s="559"/>
      <c r="AB147" s="509">
        <v>3000</v>
      </c>
      <c r="AC147" s="560">
        <f>AB147*X147</f>
        <v>24000</v>
      </c>
      <c r="AD147" s="509"/>
      <c r="AE147" s="439"/>
      <c r="AF147" s="560">
        <f>+AC147</f>
        <v>24000</v>
      </c>
      <c r="AG147" s="457"/>
      <c r="AH147" s="457">
        <f>+AF147+AG147</f>
        <v>24000</v>
      </c>
      <c r="AI147" s="455"/>
      <c r="AJ147" s="509"/>
      <c r="AK147" s="509"/>
      <c r="AL147" s="509"/>
      <c r="AM147" s="509"/>
      <c r="AN147" s="509"/>
      <c r="AO147" s="509"/>
      <c r="AP147" s="509"/>
      <c r="AQ147" s="509"/>
      <c r="AR147" s="456"/>
      <c r="AS147" s="509"/>
      <c r="AT147" s="509"/>
      <c r="AU147" s="509"/>
      <c r="AV147" s="509"/>
      <c r="AW147" s="509"/>
      <c r="AX147" s="509"/>
      <c r="AY147" s="509"/>
      <c r="AZ147" s="509"/>
      <c r="BA147" s="457"/>
      <c r="BB147" s="509"/>
      <c r="BC147" s="509"/>
      <c r="BD147" s="509"/>
      <c r="BE147" s="509"/>
      <c r="BF147" s="509"/>
      <c r="BG147" s="509"/>
      <c r="BH147" s="509"/>
      <c r="BI147" s="509"/>
      <c r="BJ147" s="458"/>
      <c r="BK147" s="479"/>
      <c r="BL147" s="416"/>
    </row>
    <row r="148" spans="1:64" s="562" customFormat="1" ht="26" hidden="1" outlineLevel="2" x14ac:dyDescent="0.35">
      <c r="A148" s="511" t="s">
        <v>402</v>
      </c>
      <c r="B148" s="496"/>
      <c r="C148" s="525" t="s">
        <v>403</v>
      </c>
      <c r="D148" s="506" t="s">
        <v>404</v>
      </c>
      <c r="E148" s="508"/>
      <c r="F148" s="499"/>
      <c r="G148" s="500"/>
      <c r="H148" s="535"/>
      <c r="I148" s="535"/>
      <c r="J148" s="535"/>
      <c r="K148" s="532"/>
      <c r="L148" s="532"/>
      <c r="M148" s="532"/>
      <c r="N148" s="532"/>
      <c r="O148" s="502"/>
      <c r="P148" s="527"/>
      <c r="Q148" s="527"/>
      <c r="R148" s="502"/>
      <c r="S148" s="502"/>
      <c r="T148" s="502"/>
      <c r="U148" s="502"/>
      <c r="V148" s="502"/>
      <c r="W148" s="617" t="s">
        <v>381</v>
      </c>
      <c r="X148" s="559">
        <v>1</v>
      </c>
      <c r="Y148" s="559"/>
      <c r="Z148" s="559"/>
      <c r="AA148" s="559"/>
      <c r="AB148" s="509">
        <v>2000</v>
      </c>
      <c r="AC148" s="560">
        <f>+AB148*X148</f>
        <v>2000</v>
      </c>
      <c r="AD148" s="509"/>
      <c r="AE148" s="439"/>
      <c r="AF148" s="560">
        <f t="shared" ref="AF148:AF151" si="25">+AC148</f>
        <v>2000</v>
      </c>
      <c r="AG148" s="457"/>
      <c r="AH148" s="457">
        <f t="shared" ref="AH148:AH151" si="26">+AF148+AG148</f>
        <v>2000</v>
      </c>
      <c r="AI148" s="455"/>
      <c r="AJ148" s="509"/>
      <c r="AK148" s="509"/>
      <c r="AL148" s="509"/>
      <c r="AM148" s="509"/>
      <c r="AN148" s="509"/>
      <c r="AO148" s="509"/>
      <c r="AP148" s="509"/>
      <c r="AQ148" s="509"/>
      <c r="AR148" s="456"/>
      <c r="AS148" s="509"/>
      <c r="AT148" s="509"/>
      <c r="AU148" s="509"/>
      <c r="AV148" s="509"/>
      <c r="AW148" s="509"/>
      <c r="AX148" s="509"/>
      <c r="AY148" s="509"/>
      <c r="AZ148" s="509"/>
      <c r="BA148" s="457"/>
      <c r="BB148" s="509"/>
      <c r="BC148" s="509"/>
      <c r="BD148" s="509"/>
      <c r="BE148" s="509"/>
      <c r="BF148" s="509"/>
      <c r="BG148" s="509"/>
      <c r="BH148" s="509"/>
      <c r="BI148" s="509"/>
      <c r="BJ148" s="458"/>
      <c r="BK148" s="479"/>
      <c r="BL148" s="416"/>
    </row>
    <row r="149" spans="1:64" s="562" customFormat="1" ht="31.5" hidden="1" outlineLevel="2" x14ac:dyDescent="0.35">
      <c r="A149" s="511" t="s">
        <v>405</v>
      </c>
      <c r="B149" s="496"/>
      <c r="C149" s="525" t="s">
        <v>406</v>
      </c>
      <c r="D149" s="506" t="s">
        <v>370</v>
      </c>
      <c r="E149" s="508"/>
      <c r="F149" s="499"/>
      <c r="G149" s="500"/>
      <c r="H149" s="535"/>
      <c r="I149" s="535"/>
      <c r="J149" s="535"/>
      <c r="K149" s="532"/>
      <c r="L149" s="532"/>
      <c r="M149" s="532"/>
      <c r="N149" s="532"/>
      <c r="O149" s="502"/>
      <c r="P149" s="527"/>
      <c r="Q149" s="527"/>
      <c r="R149" s="502"/>
      <c r="S149" s="502"/>
      <c r="T149" s="502"/>
      <c r="U149" s="502"/>
      <c r="V149" s="502"/>
      <c r="W149" s="617" t="s">
        <v>401</v>
      </c>
      <c r="X149" s="559">
        <v>1</v>
      </c>
      <c r="Y149" s="559">
        <v>2</v>
      </c>
      <c r="Z149" s="559">
        <v>3</v>
      </c>
      <c r="AA149" s="559">
        <v>4</v>
      </c>
      <c r="AB149" s="509">
        <v>10000</v>
      </c>
      <c r="AC149" s="560">
        <f>+AB149*X149*Y149*Z149*AA149</f>
        <v>240000</v>
      </c>
      <c r="AD149" s="509"/>
      <c r="AE149" s="439"/>
      <c r="AF149" s="560">
        <f t="shared" si="25"/>
        <v>240000</v>
      </c>
      <c r="AG149" s="457"/>
      <c r="AH149" s="457">
        <f t="shared" si="26"/>
        <v>240000</v>
      </c>
      <c r="AI149" s="455"/>
      <c r="AJ149" s="509"/>
      <c r="AK149" s="509"/>
      <c r="AL149" s="509"/>
      <c r="AM149" s="509"/>
      <c r="AN149" s="509"/>
      <c r="AO149" s="509"/>
      <c r="AP149" s="509"/>
      <c r="AQ149" s="509"/>
      <c r="AR149" s="456"/>
      <c r="AS149" s="509"/>
      <c r="AT149" s="509"/>
      <c r="AU149" s="509"/>
      <c r="AV149" s="509"/>
      <c r="AW149" s="509"/>
      <c r="AX149" s="509"/>
      <c r="AY149" s="509"/>
      <c r="AZ149" s="509"/>
      <c r="BA149" s="457"/>
      <c r="BB149" s="509"/>
      <c r="BC149" s="509"/>
      <c r="BD149" s="509"/>
      <c r="BE149" s="509"/>
      <c r="BF149" s="509"/>
      <c r="BG149" s="509"/>
      <c r="BH149" s="509"/>
      <c r="BI149" s="509"/>
      <c r="BJ149" s="458"/>
      <c r="BK149" s="479"/>
      <c r="BL149" s="416"/>
    </row>
    <row r="150" spans="1:64" s="562" customFormat="1" ht="21" hidden="1" outlineLevel="2" x14ac:dyDescent="0.35">
      <c r="A150" s="511" t="s">
        <v>407</v>
      </c>
      <c r="B150" s="496"/>
      <c r="C150" s="525" t="s">
        <v>408</v>
      </c>
      <c r="D150" s="506" t="s">
        <v>409</v>
      </c>
      <c r="E150" s="508"/>
      <c r="F150" s="499"/>
      <c r="G150" s="500"/>
      <c r="H150" s="535"/>
      <c r="I150" s="535"/>
      <c r="J150" s="535"/>
      <c r="K150" s="532"/>
      <c r="L150" s="532"/>
      <c r="M150" s="532"/>
      <c r="N150" s="532"/>
      <c r="O150" s="502"/>
      <c r="P150" s="527"/>
      <c r="Q150" s="527"/>
      <c r="R150" s="502"/>
      <c r="S150" s="502"/>
      <c r="T150" s="502"/>
      <c r="U150" s="502"/>
      <c r="V150" s="502"/>
      <c r="W150" s="617" t="s">
        <v>410</v>
      </c>
      <c r="X150" s="559">
        <v>3</v>
      </c>
      <c r="Y150" s="559">
        <v>4</v>
      </c>
      <c r="Z150" s="559"/>
      <c r="AA150" s="559"/>
      <c r="AB150" s="509">
        <v>4000</v>
      </c>
      <c r="AC150" s="560">
        <f>+AB150*X150*Y150</f>
        <v>48000</v>
      </c>
      <c r="AD150" s="560"/>
      <c r="AE150" s="439"/>
      <c r="AF150" s="560">
        <f t="shared" si="25"/>
        <v>48000</v>
      </c>
      <c r="AG150" s="457"/>
      <c r="AH150" s="457">
        <f t="shared" si="26"/>
        <v>48000</v>
      </c>
      <c r="AI150" s="455"/>
      <c r="AJ150" s="509"/>
      <c r="AK150" s="509"/>
      <c r="AL150" s="509"/>
      <c r="AM150" s="509"/>
      <c r="AN150" s="509"/>
      <c r="AO150" s="509"/>
      <c r="AP150" s="509"/>
      <c r="AQ150" s="509"/>
      <c r="AR150" s="456"/>
      <c r="AS150" s="509"/>
      <c r="AT150" s="509"/>
      <c r="AU150" s="509"/>
      <c r="AV150" s="509"/>
      <c r="AW150" s="509"/>
      <c r="AX150" s="509"/>
      <c r="AY150" s="509"/>
      <c r="AZ150" s="509"/>
      <c r="BA150" s="457"/>
      <c r="BB150" s="509"/>
      <c r="BC150" s="509"/>
      <c r="BD150" s="509"/>
      <c r="BE150" s="509"/>
      <c r="BF150" s="509"/>
      <c r="BG150" s="509"/>
      <c r="BH150" s="509"/>
      <c r="BI150" s="509"/>
      <c r="BJ150" s="458"/>
      <c r="BK150" s="479"/>
      <c r="BL150" s="416"/>
    </row>
    <row r="151" spans="1:64" s="562" customFormat="1" ht="31.5" hidden="1" outlineLevel="2" x14ac:dyDescent="0.35">
      <c r="A151" s="511" t="s">
        <v>411</v>
      </c>
      <c r="B151" s="496"/>
      <c r="C151" s="525" t="s">
        <v>412</v>
      </c>
      <c r="D151" s="506" t="s">
        <v>413</v>
      </c>
      <c r="E151" s="508"/>
      <c r="F151" s="499"/>
      <c r="G151" s="500"/>
      <c r="H151" s="535"/>
      <c r="I151" s="535"/>
      <c r="J151" s="535"/>
      <c r="K151" s="532"/>
      <c r="L151" s="532"/>
      <c r="M151" s="532"/>
      <c r="N151" s="532"/>
      <c r="O151" s="502"/>
      <c r="P151" s="527"/>
      <c r="Q151" s="527"/>
      <c r="R151" s="502"/>
      <c r="S151" s="502"/>
      <c r="T151" s="502"/>
      <c r="U151" s="502"/>
      <c r="V151" s="502"/>
      <c r="W151" s="617" t="s">
        <v>414</v>
      </c>
      <c r="X151" s="559">
        <v>5</v>
      </c>
      <c r="Y151" s="559"/>
      <c r="Z151" s="559"/>
      <c r="AA151" s="559"/>
      <c r="AB151" s="509">
        <v>2000</v>
      </c>
      <c r="AC151" s="560">
        <f>+AB151*X151</f>
        <v>10000</v>
      </c>
      <c r="AD151" s="509"/>
      <c r="AE151" s="439"/>
      <c r="AF151" s="560">
        <f t="shared" si="25"/>
        <v>10000</v>
      </c>
      <c r="AG151" s="457"/>
      <c r="AH151" s="457">
        <f t="shared" si="26"/>
        <v>10000</v>
      </c>
      <c r="AI151" s="455"/>
      <c r="AJ151" s="509"/>
      <c r="AK151" s="509"/>
      <c r="AL151" s="509"/>
      <c r="AM151" s="509"/>
      <c r="AN151" s="509"/>
      <c r="AO151" s="509"/>
      <c r="AP151" s="509"/>
      <c r="AQ151" s="509"/>
      <c r="AR151" s="456"/>
      <c r="AS151" s="509"/>
      <c r="AT151" s="509"/>
      <c r="AU151" s="509"/>
      <c r="AV151" s="509"/>
      <c r="AW151" s="509"/>
      <c r="AX151" s="509"/>
      <c r="AY151" s="509"/>
      <c r="AZ151" s="509"/>
      <c r="BA151" s="457"/>
      <c r="BB151" s="509"/>
      <c r="BC151" s="509"/>
      <c r="BD151" s="509"/>
      <c r="BE151" s="509"/>
      <c r="BF151" s="509"/>
      <c r="BG151" s="509"/>
      <c r="BH151" s="509"/>
      <c r="BI151" s="509"/>
      <c r="BJ151" s="458"/>
      <c r="BK151" s="479"/>
      <c r="BL151" s="416"/>
    </row>
    <row r="152" spans="1:64" s="416" customFormat="1" ht="26" outlineLevel="1" collapsed="1" x14ac:dyDescent="0.35">
      <c r="A152" s="468" t="s">
        <v>415</v>
      </c>
      <c r="B152" s="469"/>
      <c r="C152" s="470" t="s">
        <v>416</v>
      </c>
      <c r="D152" s="469" t="s">
        <v>417</v>
      </c>
      <c r="E152" s="1151"/>
      <c r="F152" s="471" t="str">
        <f>+W152</f>
        <v># Asistencia</v>
      </c>
      <c r="G152" s="472"/>
      <c r="H152" s="563"/>
      <c r="I152" s="563"/>
      <c r="J152" s="563"/>
      <c r="K152" s="563"/>
      <c r="L152" s="563"/>
      <c r="M152" s="563"/>
      <c r="N152" s="563">
        <f>SUM(H152:M152)</f>
        <v>0</v>
      </c>
      <c r="O152" s="474"/>
      <c r="P152" s="538"/>
      <c r="Q152" s="475"/>
      <c r="R152" s="475"/>
      <c r="S152" s="470"/>
      <c r="T152" s="470"/>
      <c r="U152" s="470"/>
      <c r="V152" s="474"/>
      <c r="W152" s="476" t="s">
        <v>418</v>
      </c>
      <c r="X152" s="469"/>
      <c r="Y152" s="469"/>
      <c r="Z152" s="469"/>
      <c r="AA152" s="469"/>
      <c r="AB152" s="477"/>
      <c r="AC152" s="477">
        <f>SUM(AC153:AC160)</f>
        <v>67408.90688259108</v>
      </c>
      <c r="AD152" s="526"/>
      <c r="AE152" s="439"/>
      <c r="AF152" s="477">
        <f>+AF153+AF154+AF155+AF156+AF157+AF158+AF159+AF160</f>
        <v>67408.90688259108</v>
      </c>
      <c r="AG152" s="477">
        <f>+AG153+AG154+AG155+AG156+AG157+AG158+AG159+AG160</f>
        <v>0</v>
      </c>
      <c r="AH152" s="477">
        <f>+AF152+AG152</f>
        <v>67408.90688259108</v>
      </c>
      <c r="AI152" s="455"/>
      <c r="AJ152" s="477"/>
      <c r="AK152" s="477"/>
      <c r="AL152" s="477"/>
      <c r="AM152" s="477"/>
      <c r="AN152" s="477"/>
      <c r="AO152" s="477"/>
      <c r="AP152" s="477"/>
      <c r="AQ152" s="477"/>
      <c r="AR152" s="456"/>
      <c r="AS152" s="477"/>
      <c r="AT152" s="477"/>
      <c r="AU152" s="477"/>
      <c r="AV152" s="477"/>
      <c r="AW152" s="477"/>
      <c r="AX152" s="477"/>
      <c r="AY152" s="477"/>
      <c r="AZ152" s="477"/>
      <c r="BA152" s="457"/>
      <c r="BB152" s="477"/>
      <c r="BC152" s="477"/>
      <c r="BD152" s="477"/>
      <c r="BE152" s="477"/>
      <c r="BF152" s="477"/>
      <c r="BG152" s="477"/>
      <c r="BH152" s="477"/>
      <c r="BI152" s="477"/>
      <c r="BJ152" s="458"/>
      <c r="BK152" s="479"/>
    </row>
    <row r="153" spans="1:64" s="562" customFormat="1" hidden="1" outlineLevel="2" x14ac:dyDescent="0.35">
      <c r="A153" s="495" t="s">
        <v>419</v>
      </c>
      <c r="B153" s="496"/>
      <c r="C153" s="620" t="s">
        <v>420</v>
      </c>
      <c r="D153" s="508"/>
      <c r="E153" s="508"/>
      <c r="F153" s="499"/>
      <c r="G153" s="500"/>
      <c r="H153" s="535"/>
      <c r="I153" s="535"/>
      <c r="J153" s="535"/>
      <c r="K153" s="532"/>
      <c r="L153" s="532"/>
      <c r="M153" s="532"/>
      <c r="N153" s="532"/>
      <c r="O153" s="502"/>
      <c r="P153" s="519"/>
      <c r="Q153" s="519"/>
      <c r="R153" s="520"/>
      <c r="S153" s="521"/>
      <c r="T153" s="521"/>
      <c r="U153" s="502"/>
      <c r="V153" s="502"/>
      <c r="W153" s="621"/>
      <c r="X153" s="598">
        <v>1</v>
      </c>
      <c r="Y153" s="598"/>
      <c r="Z153" s="598"/>
      <c r="AA153" s="598"/>
      <c r="AB153" s="560">
        <f>90000/Y2</f>
        <v>3643.7246963562752</v>
      </c>
      <c r="AC153" s="560">
        <f>+AB153*X153</f>
        <v>3643.7246963562752</v>
      </c>
      <c r="AD153" s="560"/>
      <c r="AE153" s="439"/>
      <c r="AF153" s="560">
        <f>+AC153</f>
        <v>3643.7246963562752</v>
      </c>
      <c r="AG153" s="457"/>
      <c r="AH153" s="457">
        <f>+AF153+AG153</f>
        <v>3643.7246963562752</v>
      </c>
      <c r="AI153" s="455"/>
      <c r="AJ153" s="509"/>
      <c r="AK153" s="509"/>
      <c r="AL153" s="509"/>
      <c r="AM153" s="509"/>
      <c r="AN153" s="509"/>
      <c r="AO153" s="509"/>
      <c r="AP153" s="509"/>
      <c r="AQ153" s="509"/>
      <c r="AR153" s="456"/>
      <c r="AS153" s="509"/>
      <c r="AT153" s="509"/>
      <c r="AU153" s="509"/>
      <c r="AV153" s="509"/>
      <c r="AW153" s="509"/>
      <c r="AX153" s="509"/>
      <c r="AY153" s="509"/>
      <c r="AZ153" s="509"/>
      <c r="BA153" s="457"/>
      <c r="BB153" s="509"/>
      <c r="BC153" s="509"/>
      <c r="BD153" s="509"/>
      <c r="BE153" s="509"/>
      <c r="BF153" s="509"/>
      <c r="BG153" s="509"/>
      <c r="BH153" s="509"/>
      <c r="BI153" s="509"/>
      <c r="BJ153" s="458"/>
      <c r="BK153" s="479"/>
      <c r="BL153" s="416"/>
    </row>
    <row r="154" spans="1:64" s="562" customFormat="1" hidden="1" outlineLevel="2" x14ac:dyDescent="0.35">
      <c r="A154" s="495" t="s">
        <v>421</v>
      </c>
      <c r="B154" s="496"/>
      <c r="C154" s="620" t="s">
        <v>422</v>
      </c>
      <c r="D154" s="508"/>
      <c r="E154" s="508"/>
      <c r="F154" s="499"/>
      <c r="G154" s="500"/>
      <c r="H154" s="535"/>
      <c r="I154" s="535"/>
      <c r="J154" s="535"/>
      <c r="K154" s="532"/>
      <c r="L154" s="532"/>
      <c r="M154" s="532"/>
      <c r="N154" s="532"/>
      <c r="O154" s="502"/>
      <c r="P154" s="519"/>
      <c r="Q154" s="519"/>
      <c r="R154" s="520"/>
      <c r="S154" s="521"/>
      <c r="T154" s="521"/>
      <c r="U154" s="502"/>
      <c r="V154" s="502"/>
      <c r="W154" s="621"/>
      <c r="X154" s="598">
        <v>1</v>
      </c>
      <c r="Y154" s="598"/>
      <c r="Z154" s="598"/>
      <c r="AA154" s="598"/>
      <c r="AB154" s="560">
        <f>120000/Y2</f>
        <v>4858.2995951417006</v>
      </c>
      <c r="AC154" s="560">
        <f t="shared" ref="AC154:AC160" si="27">+AB154*X154</f>
        <v>4858.2995951417006</v>
      </c>
      <c r="AD154" s="560"/>
      <c r="AE154" s="439"/>
      <c r="AF154" s="560">
        <f t="shared" ref="AF154:AF160" si="28">+AC154</f>
        <v>4858.2995951417006</v>
      </c>
      <c r="AG154" s="457"/>
      <c r="AH154" s="457">
        <f t="shared" ref="AH154:AH182" si="29">+AF154+AG154</f>
        <v>4858.2995951417006</v>
      </c>
      <c r="AI154" s="455"/>
      <c r="AJ154" s="509"/>
      <c r="AK154" s="509"/>
      <c r="AL154" s="509"/>
      <c r="AM154" s="509"/>
      <c r="AN154" s="509"/>
      <c r="AO154" s="509"/>
      <c r="AP154" s="509"/>
      <c r="AQ154" s="509"/>
      <c r="AR154" s="456"/>
      <c r="AS154" s="509"/>
      <c r="AT154" s="509"/>
      <c r="AU154" s="509"/>
      <c r="AV154" s="509"/>
      <c r="AW154" s="509"/>
      <c r="AX154" s="509"/>
      <c r="AY154" s="509"/>
      <c r="AZ154" s="509"/>
      <c r="BA154" s="457"/>
      <c r="BB154" s="509"/>
      <c r="BC154" s="509"/>
      <c r="BD154" s="509"/>
      <c r="BE154" s="509"/>
      <c r="BF154" s="509"/>
      <c r="BG154" s="509"/>
      <c r="BH154" s="509"/>
      <c r="BI154" s="509"/>
      <c r="BJ154" s="458"/>
      <c r="BK154" s="479"/>
      <c r="BL154" s="416"/>
    </row>
    <row r="155" spans="1:64" s="562" customFormat="1" hidden="1" outlineLevel="2" x14ac:dyDescent="0.35">
      <c r="A155" s="495" t="s">
        <v>423</v>
      </c>
      <c r="B155" s="496"/>
      <c r="C155" s="620" t="s">
        <v>424</v>
      </c>
      <c r="D155" s="508"/>
      <c r="E155" s="508"/>
      <c r="F155" s="499"/>
      <c r="G155" s="500"/>
      <c r="H155" s="535"/>
      <c r="I155" s="535"/>
      <c r="J155" s="535"/>
      <c r="K155" s="532"/>
      <c r="L155" s="532"/>
      <c r="M155" s="532"/>
      <c r="N155" s="532"/>
      <c r="O155" s="502"/>
      <c r="P155" s="519"/>
      <c r="Q155" s="519"/>
      <c r="R155" s="520"/>
      <c r="S155" s="521"/>
      <c r="T155" s="521"/>
      <c r="U155" s="502"/>
      <c r="V155" s="502"/>
      <c r="W155" s="621"/>
      <c r="X155" s="598">
        <v>1</v>
      </c>
      <c r="Y155" s="598"/>
      <c r="Z155" s="598"/>
      <c r="AA155" s="598"/>
      <c r="AB155" s="560">
        <f>120000/Y2</f>
        <v>4858.2995951417006</v>
      </c>
      <c r="AC155" s="560">
        <f t="shared" si="27"/>
        <v>4858.2995951417006</v>
      </c>
      <c r="AD155" s="560"/>
      <c r="AE155" s="439"/>
      <c r="AF155" s="560">
        <f t="shared" si="28"/>
        <v>4858.2995951417006</v>
      </c>
      <c r="AG155" s="457"/>
      <c r="AH155" s="457">
        <f t="shared" si="29"/>
        <v>4858.2995951417006</v>
      </c>
      <c r="AI155" s="455"/>
      <c r="AJ155" s="509"/>
      <c r="AK155" s="509"/>
      <c r="AL155" s="509"/>
      <c r="AM155" s="509"/>
      <c r="AN155" s="509"/>
      <c r="AO155" s="509"/>
      <c r="AP155" s="509"/>
      <c r="AQ155" s="509"/>
      <c r="AR155" s="456"/>
      <c r="AS155" s="509"/>
      <c r="AT155" s="509"/>
      <c r="AU155" s="509"/>
      <c r="AV155" s="509"/>
      <c r="AW155" s="509"/>
      <c r="AX155" s="509"/>
      <c r="AY155" s="509"/>
      <c r="AZ155" s="509"/>
      <c r="BA155" s="457"/>
      <c r="BB155" s="509"/>
      <c r="BC155" s="509"/>
      <c r="BD155" s="509"/>
      <c r="BE155" s="509"/>
      <c r="BF155" s="509"/>
      <c r="BG155" s="509"/>
      <c r="BH155" s="509"/>
      <c r="BI155" s="509"/>
      <c r="BJ155" s="458"/>
      <c r="BK155" s="479"/>
      <c r="BL155" s="416"/>
    </row>
    <row r="156" spans="1:64" s="562" customFormat="1" hidden="1" outlineLevel="2" x14ac:dyDescent="0.35">
      <c r="A156" s="495" t="s">
        <v>425</v>
      </c>
      <c r="B156" s="496"/>
      <c r="C156" s="620" t="s">
        <v>426</v>
      </c>
      <c r="D156" s="508"/>
      <c r="E156" s="508"/>
      <c r="F156" s="499"/>
      <c r="G156" s="500"/>
      <c r="H156" s="535"/>
      <c r="I156" s="535"/>
      <c r="J156" s="535"/>
      <c r="K156" s="532"/>
      <c r="L156" s="532"/>
      <c r="M156" s="532"/>
      <c r="N156" s="532"/>
      <c r="O156" s="502"/>
      <c r="P156" s="519"/>
      <c r="Q156" s="519"/>
      <c r="R156" s="520"/>
      <c r="S156" s="521"/>
      <c r="T156" s="521"/>
      <c r="U156" s="502"/>
      <c r="V156" s="502"/>
      <c r="W156" s="621"/>
      <c r="X156" s="598">
        <v>1</v>
      </c>
      <c r="Y156" s="598"/>
      <c r="Z156" s="598"/>
      <c r="AA156" s="598"/>
      <c r="AB156" s="560">
        <f>225000/Y2</f>
        <v>9109.3117408906892</v>
      </c>
      <c r="AC156" s="560">
        <f t="shared" si="27"/>
        <v>9109.3117408906892</v>
      </c>
      <c r="AD156" s="560"/>
      <c r="AE156" s="439"/>
      <c r="AF156" s="560">
        <f t="shared" si="28"/>
        <v>9109.3117408906892</v>
      </c>
      <c r="AG156" s="457"/>
      <c r="AH156" s="457">
        <f t="shared" si="29"/>
        <v>9109.3117408906892</v>
      </c>
      <c r="AI156" s="455"/>
      <c r="AJ156" s="509"/>
      <c r="AK156" s="509"/>
      <c r="AL156" s="509"/>
      <c r="AM156" s="509"/>
      <c r="AN156" s="509"/>
      <c r="AO156" s="509"/>
      <c r="AP156" s="509"/>
      <c r="AQ156" s="509"/>
      <c r="AR156" s="456"/>
      <c r="AS156" s="509"/>
      <c r="AT156" s="509"/>
      <c r="AU156" s="509"/>
      <c r="AV156" s="509"/>
      <c r="AW156" s="509"/>
      <c r="AX156" s="509"/>
      <c r="AY156" s="509"/>
      <c r="AZ156" s="509"/>
      <c r="BA156" s="457"/>
      <c r="BB156" s="509"/>
      <c r="BC156" s="509"/>
      <c r="BD156" s="509"/>
      <c r="BE156" s="509"/>
      <c r="BF156" s="509"/>
      <c r="BG156" s="509"/>
      <c r="BH156" s="509"/>
      <c r="BI156" s="509"/>
      <c r="BJ156" s="458"/>
      <c r="BK156" s="479"/>
      <c r="BL156" s="416"/>
    </row>
    <row r="157" spans="1:64" s="562" customFormat="1" hidden="1" outlineLevel="2" x14ac:dyDescent="0.35">
      <c r="A157" s="495" t="s">
        <v>427</v>
      </c>
      <c r="B157" s="496"/>
      <c r="C157" s="620" t="s">
        <v>428</v>
      </c>
      <c r="D157" s="508"/>
      <c r="E157" s="508"/>
      <c r="F157" s="499"/>
      <c r="G157" s="500"/>
      <c r="H157" s="535"/>
      <c r="I157" s="535"/>
      <c r="J157" s="535"/>
      <c r="K157" s="532"/>
      <c r="L157" s="532"/>
      <c r="M157" s="532"/>
      <c r="N157" s="532"/>
      <c r="O157" s="502"/>
      <c r="P157" s="519"/>
      <c r="Q157" s="519"/>
      <c r="R157" s="520"/>
      <c r="S157" s="521"/>
      <c r="T157" s="521"/>
      <c r="U157" s="502"/>
      <c r="V157" s="502"/>
      <c r="W157" s="621"/>
      <c r="X157" s="598">
        <v>1</v>
      </c>
      <c r="Y157" s="598"/>
      <c r="Z157" s="598"/>
      <c r="AA157" s="598"/>
      <c r="AB157" s="560">
        <f>350000/Y2</f>
        <v>14170.040485829961</v>
      </c>
      <c r="AC157" s="560">
        <f t="shared" si="27"/>
        <v>14170.040485829961</v>
      </c>
      <c r="AD157" s="560"/>
      <c r="AE157" s="439"/>
      <c r="AF157" s="560">
        <f t="shared" si="28"/>
        <v>14170.040485829961</v>
      </c>
      <c r="AG157" s="457"/>
      <c r="AH157" s="457">
        <f t="shared" si="29"/>
        <v>14170.040485829961</v>
      </c>
      <c r="AI157" s="455"/>
      <c r="AJ157" s="509"/>
      <c r="AK157" s="509"/>
      <c r="AL157" s="509"/>
      <c r="AM157" s="509"/>
      <c r="AN157" s="509"/>
      <c r="AO157" s="509"/>
      <c r="AP157" s="509"/>
      <c r="AQ157" s="509"/>
      <c r="AR157" s="456"/>
      <c r="AS157" s="509"/>
      <c r="AT157" s="509"/>
      <c r="AU157" s="509"/>
      <c r="AV157" s="509"/>
      <c r="AW157" s="509"/>
      <c r="AX157" s="509"/>
      <c r="AY157" s="509"/>
      <c r="AZ157" s="509"/>
      <c r="BA157" s="457"/>
      <c r="BB157" s="509"/>
      <c r="BC157" s="509"/>
      <c r="BD157" s="509"/>
      <c r="BE157" s="509"/>
      <c r="BF157" s="509"/>
      <c r="BG157" s="509"/>
      <c r="BH157" s="509"/>
      <c r="BI157" s="509"/>
      <c r="BJ157" s="458"/>
      <c r="BK157" s="479"/>
      <c r="BL157" s="416"/>
    </row>
    <row r="158" spans="1:64" s="562" customFormat="1" hidden="1" outlineLevel="2" x14ac:dyDescent="0.35">
      <c r="A158" s="495" t="s">
        <v>429</v>
      </c>
      <c r="B158" s="496"/>
      <c r="C158" s="620" t="s">
        <v>430</v>
      </c>
      <c r="D158" s="508"/>
      <c r="E158" s="508"/>
      <c r="F158" s="499"/>
      <c r="G158" s="500"/>
      <c r="H158" s="535"/>
      <c r="I158" s="535"/>
      <c r="J158" s="535"/>
      <c r="K158" s="532"/>
      <c r="L158" s="532"/>
      <c r="M158" s="532"/>
      <c r="N158" s="532"/>
      <c r="O158" s="502"/>
      <c r="P158" s="519"/>
      <c r="Q158" s="519"/>
      <c r="R158" s="520"/>
      <c r="S158" s="521"/>
      <c r="T158" s="521"/>
      <c r="U158" s="502"/>
      <c r="V158" s="502"/>
      <c r="W158" s="621"/>
      <c r="X158" s="598">
        <v>1</v>
      </c>
      <c r="Y158" s="598"/>
      <c r="Z158" s="598"/>
      <c r="AA158" s="598"/>
      <c r="AB158" s="560">
        <f>516000/Y2</f>
        <v>20890.688259109313</v>
      </c>
      <c r="AC158" s="560">
        <f t="shared" si="27"/>
        <v>20890.688259109313</v>
      </c>
      <c r="AD158" s="560"/>
      <c r="AE158" s="439"/>
      <c r="AF158" s="560">
        <f t="shared" si="28"/>
        <v>20890.688259109313</v>
      </c>
      <c r="AG158" s="457"/>
      <c r="AH158" s="457">
        <f t="shared" si="29"/>
        <v>20890.688259109313</v>
      </c>
      <c r="AI158" s="455"/>
      <c r="AJ158" s="509"/>
      <c r="AK158" s="509"/>
      <c r="AL158" s="509"/>
      <c r="AM158" s="509"/>
      <c r="AN158" s="509"/>
      <c r="AO158" s="509"/>
      <c r="AP158" s="509"/>
      <c r="AQ158" s="509"/>
      <c r="AR158" s="456"/>
      <c r="AS158" s="509"/>
      <c r="AT158" s="509"/>
      <c r="AU158" s="509"/>
      <c r="AV158" s="509"/>
      <c r="AW158" s="509"/>
      <c r="AX158" s="509"/>
      <c r="AY158" s="509"/>
      <c r="AZ158" s="509"/>
      <c r="BA158" s="457"/>
      <c r="BB158" s="509"/>
      <c r="BC158" s="509"/>
      <c r="BD158" s="509"/>
      <c r="BE158" s="509"/>
      <c r="BF158" s="509"/>
      <c r="BG158" s="509"/>
      <c r="BH158" s="509"/>
      <c r="BI158" s="509"/>
      <c r="BJ158" s="458"/>
      <c r="BK158" s="479"/>
      <c r="BL158" s="416"/>
    </row>
    <row r="159" spans="1:64" s="562" customFormat="1" hidden="1" outlineLevel="2" x14ac:dyDescent="0.35">
      <c r="A159" s="495" t="s">
        <v>431</v>
      </c>
      <c r="B159" s="496"/>
      <c r="C159" s="620" t="s">
        <v>432</v>
      </c>
      <c r="D159" s="508"/>
      <c r="E159" s="508"/>
      <c r="F159" s="499"/>
      <c r="G159" s="500"/>
      <c r="H159" s="535"/>
      <c r="I159" s="535"/>
      <c r="J159" s="535"/>
      <c r="K159" s="532"/>
      <c r="L159" s="532"/>
      <c r="M159" s="532"/>
      <c r="N159" s="532"/>
      <c r="O159" s="502"/>
      <c r="P159" s="519"/>
      <c r="Q159" s="519"/>
      <c r="R159" s="520"/>
      <c r="S159" s="521"/>
      <c r="T159" s="521"/>
      <c r="U159" s="502"/>
      <c r="V159" s="502"/>
      <c r="W159" s="621"/>
      <c r="X159" s="598">
        <v>1</v>
      </c>
      <c r="Y159" s="598"/>
      <c r="Z159" s="598"/>
      <c r="AA159" s="598"/>
      <c r="AB159" s="560">
        <f>20000/Y2</f>
        <v>809.71659919028343</v>
      </c>
      <c r="AC159" s="560">
        <f t="shared" si="27"/>
        <v>809.71659919028343</v>
      </c>
      <c r="AD159" s="560"/>
      <c r="AE159" s="439"/>
      <c r="AF159" s="560">
        <f t="shared" si="28"/>
        <v>809.71659919028343</v>
      </c>
      <c r="AG159" s="457"/>
      <c r="AH159" s="457">
        <f t="shared" si="29"/>
        <v>809.71659919028343</v>
      </c>
      <c r="AI159" s="455"/>
      <c r="AJ159" s="509"/>
      <c r="AK159" s="509"/>
      <c r="AL159" s="509"/>
      <c r="AM159" s="509"/>
      <c r="AN159" s="509"/>
      <c r="AO159" s="509"/>
      <c r="AP159" s="509"/>
      <c r="AQ159" s="509"/>
      <c r="AR159" s="456"/>
      <c r="AS159" s="509"/>
      <c r="AT159" s="509"/>
      <c r="AU159" s="509"/>
      <c r="AV159" s="509"/>
      <c r="AW159" s="509"/>
      <c r="AX159" s="509"/>
      <c r="AY159" s="509"/>
      <c r="AZ159" s="509"/>
      <c r="BA159" s="457"/>
      <c r="BB159" s="509"/>
      <c r="BC159" s="509"/>
      <c r="BD159" s="509"/>
      <c r="BE159" s="509"/>
      <c r="BF159" s="509"/>
      <c r="BG159" s="509"/>
      <c r="BH159" s="509"/>
      <c r="BI159" s="509"/>
      <c r="BJ159" s="458"/>
      <c r="BK159" s="479"/>
      <c r="BL159" s="416"/>
    </row>
    <row r="160" spans="1:64" s="562" customFormat="1" hidden="1" outlineLevel="2" x14ac:dyDescent="0.35">
      <c r="A160" s="495" t="s">
        <v>433</v>
      </c>
      <c r="B160" s="496"/>
      <c r="C160" s="620" t="s">
        <v>434</v>
      </c>
      <c r="D160" s="508"/>
      <c r="E160" s="508"/>
      <c r="F160" s="499"/>
      <c r="G160" s="500"/>
      <c r="H160" s="535"/>
      <c r="I160" s="535"/>
      <c r="J160" s="535"/>
      <c r="K160" s="532"/>
      <c r="L160" s="532"/>
      <c r="M160" s="532"/>
      <c r="N160" s="532"/>
      <c r="O160" s="502"/>
      <c r="P160" s="519"/>
      <c r="Q160" s="519"/>
      <c r="R160" s="520"/>
      <c r="S160" s="521"/>
      <c r="T160" s="521"/>
      <c r="U160" s="502"/>
      <c r="V160" s="502"/>
      <c r="W160" s="621"/>
      <c r="X160" s="598">
        <v>1</v>
      </c>
      <c r="Y160" s="598"/>
      <c r="Z160" s="598"/>
      <c r="AA160" s="598"/>
      <c r="AB160" s="560">
        <f>224000/Y2</f>
        <v>9068.8259109311748</v>
      </c>
      <c r="AC160" s="560">
        <f t="shared" si="27"/>
        <v>9068.8259109311748</v>
      </c>
      <c r="AD160" s="560"/>
      <c r="AE160" s="439"/>
      <c r="AF160" s="560">
        <f t="shared" si="28"/>
        <v>9068.8259109311748</v>
      </c>
      <c r="AG160" s="457"/>
      <c r="AH160" s="457">
        <f t="shared" si="29"/>
        <v>9068.8259109311748</v>
      </c>
      <c r="AI160" s="455"/>
      <c r="AJ160" s="509"/>
      <c r="AK160" s="509"/>
      <c r="AL160" s="509"/>
      <c r="AM160" s="509"/>
      <c r="AN160" s="509"/>
      <c r="AO160" s="509"/>
      <c r="AP160" s="509"/>
      <c r="AQ160" s="509"/>
      <c r="AR160" s="456"/>
      <c r="AS160" s="509"/>
      <c r="AT160" s="509"/>
      <c r="AU160" s="509"/>
      <c r="AV160" s="509"/>
      <c r="AW160" s="509"/>
      <c r="AX160" s="509"/>
      <c r="AY160" s="509"/>
      <c r="AZ160" s="509"/>
      <c r="BA160" s="457"/>
      <c r="BB160" s="509"/>
      <c r="BC160" s="509"/>
      <c r="BD160" s="509"/>
      <c r="BE160" s="509"/>
      <c r="BF160" s="509"/>
      <c r="BG160" s="509"/>
      <c r="BH160" s="509"/>
      <c r="BI160" s="509"/>
      <c r="BJ160" s="458"/>
      <c r="BK160" s="479"/>
      <c r="BL160" s="416"/>
    </row>
    <row r="161" spans="1:64" s="416" customFormat="1" ht="26" outlineLevel="1" collapsed="1" x14ac:dyDescent="0.35">
      <c r="A161" s="468" t="s">
        <v>435</v>
      </c>
      <c r="B161" s="469"/>
      <c r="C161" s="470" t="s">
        <v>436</v>
      </c>
      <c r="D161" s="469" t="s">
        <v>417</v>
      </c>
      <c r="E161" s="1151"/>
      <c r="F161" s="471" t="str">
        <f>+W161</f>
        <v># Asistencia</v>
      </c>
      <c r="G161" s="472"/>
      <c r="H161" s="563"/>
      <c r="I161" s="563"/>
      <c r="J161" s="563"/>
      <c r="K161" s="563"/>
      <c r="L161" s="563"/>
      <c r="M161" s="563"/>
      <c r="N161" s="563">
        <f>SUM(H161:M161)</f>
        <v>0</v>
      </c>
      <c r="O161" s="474"/>
      <c r="P161" s="538"/>
      <c r="Q161" s="475"/>
      <c r="R161" s="475"/>
      <c r="S161" s="470"/>
      <c r="T161" s="470"/>
      <c r="U161" s="470"/>
      <c r="V161" s="474"/>
      <c r="W161" s="476" t="s">
        <v>418</v>
      </c>
      <c r="X161" s="469"/>
      <c r="Y161" s="469"/>
      <c r="Z161" s="469"/>
      <c r="AA161" s="469"/>
      <c r="AB161" s="477"/>
      <c r="AC161" s="477">
        <f>SUM(AC162:AC167)</f>
        <v>33238.866396761136</v>
      </c>
      <c r="AD161" s="526"/>
      <c r="AE161" s="439"/>
      <c r="AF161" s="477">
        <f>SUM(AF162:AF167)</f>
        <v>33238.866396761136</v>
      </c>
      <c r="AG161" s="477">
        <f>SUM(AG162:AG167)</f>
        <v>0</v>
      </c>
      <c r="AH161" s="477">
        <f>+AF161+AG161</f>
        <v>33238.866396761136</v>
      </c>
      <c r="AI161" s="455"/>
      <c r="AJ161" s="477"/>
      <c r="AK161" s="477"/>
      <c r="AL161" s="477"/>
      <c r="AM161" s="477"/>
      <c r="AN161" s="477"/>
      <c r="AO161" s="477"/>
      <c r="AP161" s="477"/>
      <c r="AQ161" s="477"/>
      <c r="AR161" s="456"/>
      <c r="AS161" s="477"/>
      <c r="AT161" s="477"/>
      <c r="AU161" s="477"/>
      <c r="AV161" s="477"/>
      <c r="AW161" s="477"/>
      <c r="AX161" s="477"/>
      <c r="AY161" s="477"/>
      <c r="AZ161" s="477"/>
      <c r="BA161" s="457"/>
      <c r="BB161" s="477"/>
      <c r="BC161" s="477"/>
      <c r="BD161" s="477"/>
      <c r="BE161" s="477"/>
      <c r="BF161" s="477"/>
      <c r="BG161" s="477"/>
      <c r="BH161" s="477"/>
      <c r="BI161" s="477"/>
      <c r="BJ161" s="458"/>
      <c r="BK161" s="479"/>
    </row>
    <row r="162" spans="1:64" s="562" customFormat="1" hidden="1" outlineLevel="2" x14ac:dyDescent="0.35">
      <c r="A162" s="495" t="s">
        <v>437</v>
      </c>
      <c r="B162" s="496"/>
      <c r="C162" s="525" t="s">
        <v>438</v>
      </c>
      <c r="D162" s="508"/>
      <c r="E162" s="508"/>
      <c r="F162" s="500"/>
      <c r="G162" s="500"/>
      <c r="H162" s="532"/>
      <c r="I162" s="532"/>
      <c r="J162" s="532"/>
      <c r="K162" s="532"/>
      <c r="L162" s="532"/>
      <c r="M162" s="532"/>
      <c r="N162" s="532"/>
      <c r="O162" s="502"/>
      <c r="P162" s="527"/>
      <c r="Q162" s="527"/>
      <c r="R162" s="502"/>
      <c r="S162" s="505"/>
      <c r="T162" s="505"/>
      <c r="U162" s="502"/>
      <c r="V162" s="502"/>
      <c r="W162" s="622"/>
      <c r="X162" s="598">
        <v>1</v>
      </c>
      <c r="Y162" s="598"/>
      <c r="Z162" s="598"/>
      <c r="AA162" s="598"/>
      <c r="AB162" s="560">
        <f>231000/Y2</f>
        <v>9352.2267206477736</v>
      </c>
      <c r="AC162" s="560">
        <f>+AB162*X162</f>
        <v>9352.2267206477736</v>
      </c>
      <c r="AD162" s="623"/>
      <c r="AE162" s="439"/>
      <c r="AF162" s="560">
        <f>+AC162</f>
        <v>9352.2267206477736</v>
      </c>
      <c r="AG162" s="457"/>
      <c r="AH162" s="457">
        <f t="shared" si="29"/>
        <v>9352.2267206477736</v>
      </c>
      <c r="AI162" s="455"/>
      <c r="AJ162" s="509"/>
      <c r="AK162" s="509"/>
      <c r="AL162" s="509"/>
      <c r="AM162" s="509"/>
      <c r="AN162" s="509"/>
      <c r="AO162" s="509"/>
      <c r="AP162" s="509"/>
      <c r="AQ162" s="509"/>
      <c r="AR162" s="456"/>
      <c r="AS162" s="509"/>
      <c r="AT162" s="509"/>
      <c r="AU162" s="509"/>
      <c r="AV162" s="509"/>
      <c r="AW162" s="509"/>
      <c r="AX162" s="509"/>
      <c r="AY162" s="509"/>
      <c r="AZ162" s="509"/>
      <c r="BA162" s="457"/>
      <c r="BB162" s="509"/>
      <c r="BC162" s="509"/>
      <c r="BD162" s="509"/>
      <c r="BE162" s="509"/>
      <c r="BF162" s="509"/>
      <c r="BG162" s="509"/>
      <c r="BH162" s="509"/>
      <c r="BI162" s="509"/>
      <c r="BJ162" s="458"/>
      <c r="BK162" s="479"/>
      <c r="BL162" s="416"/>
    </row>
    <row r="163" spans="1:64" s="562" customFormat="1" hidden="1" outlineLevel="2" x14ac:dyDescent="0.35">
      <c r="A163" s="495" t="s">
        <v>439</v>
      </c>
      <c r="B163" s="496"/>
      <c r="C163" s="525" t="s">
        <v>440</v>
      </c>
      <c r="D163" s="508"/>
      <c r="E163" s="508"/>
      <c r="F163" s="500"/>
      <c r="G163" s="500"/>
      <c r="H163" s="532"/>
      <c r="I163" s="532"/>
      <c r="J163" s="532"/>
      <c r="K163" s="532"/>
      <c r="L163" s="532"/>
      <c r="M163" s="532"/>
      <c r="N163" s="532"/>
      <c r="O163" s="502"/>
      <c r="P163" s="527"/>
      <c r="Q163" s="527"/>
      <c r="R163" s="502"/>
      <c r="S163" s="505"/>
      <c r="T163" s="505"/>
      <c r="U163" s="502"/>
      <c r="V163" s="502"/>
      <c r="W163" s="622"/>
      <c r="X163" s="598">
        <v>1</v>
      </c>
      <c r="Y163" s="598"/>
      <c r="Z163" s="598"/>
      <c r="AA163" s="598"/>
      <c r="AB163" s="560">
        <f>154000/Y2</f>
        <v>6234.8178137651821</v>
      </c>
      <c r="AC163" s="560">
        <f t="shared" ref="AC163:AC167" si="30">+AB163*X163</f>
        <v>6234.8178137651821</v>
      </c>
      <c r="AD163" s="623"/>
      <c r="AE163" s="439"/>
      <c r="AF163" s="560">
        <f t="shared" ref="AF163:AF167" si="31">+AC163</f>
        <v>6234.8178137651821</v>
      </c>
      <c r="AG163" s="457"/>
      <c r="AH163" s="457">
        <f t="shared" si="29"/>
        <v>6234.8178137651821</v>
      </c>
      <c r="AI163" s="455"/>
      <c r="AJ163" s="509"/>
      <c r="AK163" s="509"/>
      <c r="AL163" s="509"/>
      <c r="AM163" s="509"/>
      <c r="AN163" s="509"/>
      <c r="AO163" s="509"/>
      <c r="AP163" s="509"/>
      <c r="AQ163" s="509"/>
      <c r="AR163" s="456"/>
      <c r="AS163" s="509"/>
      <c r="AT163" s="509"/>
      <c r="AU163" s="509"/>
      <c r="AV163" s="509"/>
      <c r="AW163" s="509"/>
      <c r="AX163" s="509"/>
      <c r="AY163" s="509"/>
      <c r="AZ163" s="509"/>
      <c r="BA163" s="457"/>
      <c r="BB163" s="509"/>
      <c r="BC163" s="509"/>
      <c r="BD163" s="509"/>
      <c r="BE163" s="509"/>
      <c r="BF163" s="509"/>
      <c r="BG163" s="509"/>
      <c r="BH163" s="509"/>
      <c r="BI163" s="509"/>
      <c r="BJ163" s="458"/>
      <c r="BK163" s="479"/>
      <c r="BL163" s="416"/>
    </row>
    <row r="164" spans="1:64" s="562" customFormat="1" hidden="1" outlineLevel="2" x14ac:dyDescent="0.35">
      <c r="A164" s="495" t="s">
        <v>441</v>
      </c>
      <c r="B164" s="496"/>
      <c r="C164" s="525" t="s">
        <v>426</v>
      </c>
      <c r="D164" s="508"/>
      <c r="E164" s="508"/>
      <c r="F164" s="500"/>
      <c r="G164" s="500"/>
      <c r="H164" s="532"/>
      <c r="I164" s="532"/>
      <c r="J164" s="532"/>
      <c r="K164" s="532"/>
      <c r="L164" s="532"/>
      <c r="M164" s="532"/>
      <c r="N164" s="532"/>
      <c r="O164" s="502"/>
      <c r="P164" s="527"/>
      <c r="Q164" s="527"/>
      <c r="R164" s="502"/>
      <c r="S164" s="505"/>
      <c r="T164" s="505"/>
      <c r="U164" s="502"/>
      <c r="V164" s="502"/>
      <c r="W164" s="622"/>
      <c r="X164" s="598">
        <v>1</v>
      </c>
      <c r="Y164" s="598"/>
      <c r="Z164" s="598"/>
      <c r="AA164" s="598"/>
      <c r="AB164" s="560">
        <f>90000/Y2</f>
        <v>3643.7246963562752</v>
      </c>
      <c r="AC164" s="560">
        <f t="shared" si="30"/>
        <v>3643.7246963562752</v>
      </c>
      <c r="AD164" s="623"/>
      <c r="AE164" s="439"/>
      <c r="AF164" s="560">
        <f t="shared" si="31"/>
        <v>3643.7246963562752</v>
      </c>
      <c r="AG164" s="457"/>
      <c r="AH164" s="457">
        <f t="shared" si="29"/>
        <v>3643.7246963562752</v>
      </c>
      <c r="AI164" s="455"/>
      <c r="AJ164" s="509"/>
      <c r="AK164" s="509"/>
      <c r="AL164" s="509"/>
      <c r="AM164" s="509"/>
      <c r="AN164" s="509"/>
      <c r="AO164" s="509"/>
      <c r="AP164" s="509"/>
      <c r="AQ164" s="509"/>
      <c r="AR164" s="456"/>
      <c r="AS164" s="509"/>
      <c r="AT164" s="509"/>
      <c r="AU164" s="509"/>
      <c r="AV164" s="509"/>
      <c r="AW164" s="509"/>
      <c r="AX164" s="509"/>
      <c r="AY164" s="509"/>
      <c r="AZ164" s="509"/>
      <c r="BA164" s="457"/>
      <c r="BB164" s="509"/>
      <c r="BC164" s="509"/>
      <c r="BD164" s="509"/>
      <c r="BE164" s="509"/>
      <c r="BF164" s="509"/>
      <c r="BG164" s="509"/>
      <c r="BH164" s="509"/>
      <c r="BI164" s="509"/>
      <c r="BJ164" s="458"/>
      <c r="BK164" s="479"/>
      <c r="BL164" s="416"/>
    </row>
    <row r="165" spans="1:64" s="562" customFormat="1" hidden="1" outlineLevel="2" x14ac:dyDescent="0.35">
      <c r="A165" s="495" t="s">
        <v>442</v>
      </c>
      <c r="B165" s="496"/>
      <c r="C165" s="525" t="s">
        <v>428</v>
      </c>
      <c r="D165" s="508"/>
      <c r="E165" s="508"/>
      <c r="F165" s="500"/>
      <c r="G165" s="500"/>
      <c r="H165" s="532"/>
      <c r="I165" s="532"/>
      <c r="J165" s="532"/>
      <c r="K165" s="532"/>
      <c r="L165" s="532"/>
      <c r="M165" s="532"/>
      <c r="N165" s="532"/>
      <c r="O165" s="502"/>
      <c r="P165" s="527"/>
      <c r="Q165" s="527"/>
      <c r="R165" s="502"/>
      <c r="S165" s="505"/>
      <c r="T165" s="505"/>
      <c r="U165" s="502"/>
      <c r="V165" s="502"/>
      <c r="W165" s="622"/>
      <c r="X165" s="598">
        <v>1</v>
      </c>
      <c r="Y165" s="598"/>
      <c r="Z165" s="598"/>
      <c r="AA165" s="598"/>
      <c r="AB165" s="560">
        <f>128000/Y2</f>
        <v>5182.1862348178138</v>
      </c>
      <c r="AC165" s="560">
        <f t="shared" si="30"/>
        <v>5182.1862348178138</v>
      </c>
      <c r="AD165" s="623"/>
      <c r="AE165" s="439"/>
      <c r="AF165" s="560">
        <f t="shared" si="31"/>
        <v>5182.1862348178138</v>
      </c>
      <c r="AG165" s="457"/>
      <c r="AH165" s="457">
        <f t="shared" si="29"/>
        <v>5182.1862348178138</v>
      </c>
      <c r="AI165" s="455"/>
      <c r="AJ165" s="509"/>
      <c r="AK165" s="509"/>
      <c r="AL165" s="509"/>
      <c r="AM165" s="509"/>
      <c r="AN165" s="509"/>
      <c r="AO165" s="509"/>
      <c r="AP165" s="509"/>
      <c r="AQ165" s="509"/>
      <c r="AR165" s="456"/>
      <c r="AS165" s="509"/>
      <c r="AT165" s="509"/>
      <c r="AU165" s="509"/>
      <c r="AV165" s="509"/>
      <c r="AW165" s="509"/>
      <c r="AX165" s="509"/>
      <c r="AY165" s="509"/>
      <c r="AZ165" s="509"/>
      <c r="BA165" s="457"/>
      <c r="BB165" s="509"/>
      <c r="BC165" s="509"/>
      <c r="BD165" s="509"/>
      <c r="BE165" s="509"/>
      <c r="BF165" s="509"/>
      <c r="BG165" s="509"/>
      <c r="BH165" s="509"/>
      <c r="BI165" s="509"/>
      <c r="BJ165" s="458"/>
      <c r="BK165" s="479"/>
      <c r="BL165" s="416"/>
    </row>
    <row r="166" spans="1:64" s="562" customFormat="1" hidden="1" outlineLevel="2" x14ac:dyDescent="0.35">
      <c r="A166" s="495" t="s">
        <v>443</v>
      </c>
      <c r="B166" s="496"/>
      <c r="C166" s="525" t="s">
        <v>444</v>
      </c>
      <c r="D166" s="508"/>
      <c r="E166" s="508"/>
      <c r="F166" s="500"/>
      <c r="G166" s="500"/>
      <c r="H166" s="535"/>
      <c r="I166" s="535"/>
      <c r="J166" s="535"/>
      <c r="K166" s="532"/>
      <c r="L166" s="532"/>
      <c r="M166" s="532"/>
      <c r="N166" s="532"/>
      <c r="O166" s="502"/>
      <c r="P166" s="527"/>
      <c r="Q166" s="527"/>
      <c r="R166" s="502"/>
      <c r="S166" s="505"/>
      <c r="T166" s="505"/>
      <c r="U166" s="502"/>
      <c r="V166" s="502"/>
      <c r="W166" s="622"/>
      <c r="X166" s="598">
        <v>1</v>
      </c>
      <c r="Y166" s="598"/>
      <c r="Z166" s="598"/>
      <c r="AA166" s="598"/>
      <c r="AB166" s="560">
        <f>208000/Y2</f>
        <v>8421.0526315789484</v>
      </c>
      <c r="AC166" s="560">
        <f t="shared" si="30"/>
        <v>8421.0526315789484</v>
      </c>
      <c r="AD166" s="623"/>
      <c r="AE166" s="439"/>
      <c r="AF166" s="560">
        <f t="shared" si="31"/>
        <v>8421.0526315789484</v>
      </c>
      <c r="AG166" s="457"/>
      <c r="AH166" s="457">
        <f t="shared" si="29"/>
        <v>8421.0526315789484</v>
      </c>
      <c r="AI166" s="455"/>
      <c r="AJ166" s="509"/>
      <c r="AK166" s="509"/>
      <c r="AL166" s="509"/>
      <c r="AM166" s="509"/>
      <c r="AN166" s="509"/>
      <c r="AO166" s="509"/>
      <c r="AP166" s="509"/>
      <c r="AQ166" s="509"/>
      <c r="AR166" s="456"/>
      <c r="AS166" s="509"/>
      <c r="AT166" s="509"/>
      <c r="AU166" s="509"/>
      <c r="AV166" s="509"/>
      <c r="AW166" s="509"/>
      <c r="AX166" s="509"/>
      <c r="AY166" s="509"/>
      <c r="AZ166" s="509"/>
      <c r="BA166" s="457"/>
      <c r="BB166" s="509"/>
      <c r="BC166" s="509"/>
      <c r="BD166" s="509"/>
      <c r="BE166" s="509"/>
      <c r="BF166" s="509"/>
      <c r="BG166" s="509"/>
      <c r="BH166" s="509"/>
      <c r="BI166" s="509"/>
      <c r="BJ166" s="458"/>
      <c r="BK166" s="479"/>
      <c r="BL166" s="416"/>
    </row>
    <row r="167" spans="1:64" s="562" customFormat="1" hidden="1" outlineLevel="2" x14ac:dyDescent="0.35">
      <c r="A167" s="495" t="s">
        <v>445</v>
      </c>
      <c r="B167" s="496"/>
      <c r="C167" s="525" t="s">
        <v>446</v>
      </c>
      <c r="D167" s="508"/>
      <c r="E167" s="508"/>
      <c r="F167" s="500"/>
      <c r="G167" s="500"/>
      <c r="H167" s="535"/>
      <c r="I167" s="535"/>
      <c r="J167" s="535"/>
      <c r="K167" s="532"/>
      <c r="L167" s="532"/>
      <c r="M167" s="532"/>
      <c r="N167" s="532"/>
      <c r="O167" s="502"/>
      <c r="P167" s="527"/>
      <c r="Q167" s="527"/>
      <c r="R167" s="502"/>
      <c r="S167" s="505"/>
      <c r="T167" s="505"/>
      <c r="U167" s="502"/>
      <c r="V167" s="502"/>
      <c r="W167" s="622"/>
      <c r="X167" s="598">
        <v>1</v>
      </c>
      <c r="Y167" s="598"/>
      <c r="Z167" s="598"/>
      <c r="AA167" s="598"/>
      <c r="AB167" s="560">
        <f>10000/Y2</f>
        <v>404.85829959514172</v>
      </c>
      <c r="AC167" s="560">
        <f t="shared" si="30"/>
        <v>404.85829959514172</v>
      </c>
      <c r="AD167" s="525"/>
      <c r="AE167" s="439"/>
      <c r="AF167" s="560">
        <f t="shared" si="31"/>
        <v>404.85829959514172</v>
      </c>
      <c r="AG167" s="457"/>
      <c r="AH167" s="457">
        <f t="shared" si="29"/>
        <v>404.85829959514172</v>
      </c>
      <c r="AI167" s="455"/>
      <c r="AJ167" s="509"/>
      <c r="AK167" s="509"/>
      <c r="AL167" s="509"/>
      <c r="AM167" s="509"/>
      <c r="AN167" s="509"/>
      <c r="AO167" s="509"/>
      <c r="AP167" s="509"/>
      <c r="AQ167" s="509"/>
      <c r="AR167" s="456"/>
      <c r="AS167" s="509"/>
      <c r="AT167" s="509"/>
      <c r="AU167" s="509"/>
      <c r="AV167" s="509"/>
      <c r="AW167" s="509"/>
      <c r="AX167" s="509"/>
      <c r="AY167" s="509"/>
      <c r="AZ167" s="509"/>
      <c r="BA167" s="457"/>
      <c r="BB167" s="509"/>
      <c r="BC167" s="509"/>
      <c r="BD167" s="509"/>
      <c r="BE167" s="509"/>
      <c r="BF167" s="509"/>
      <c r="BG167" s="509"/>
      <c r="BH167" s="509"/>
      <c r="BI167" s="509"/>
      <c r="BJ167" s="458"/>
      <c r="BK167" s="479"/>
      <c r="BL167" s="416"/>
    </row>
    <row r="168" spans="1:64" s="416" customFormat="1" ht="26" outlineLevel="1" collapsed="1" x14ac:dyDescent="0.35">
      <c r="A168" s="468" t="s">
        <v>447</v>
      </c>
      <c r="B168" s="469"/>
      <c r="C168" s="470" t="s">
        <v>448</v>
      </c>
      <c r="D168" s="469" t="s">
        <v>417</v>
      </c>
      <c r="E168" s="1151"/>
      <c r="F168" s="471" t="str">
        <f>+W168</f>
        <v># Actividades</v>
      </c>
      <c r="G168" s="472"/>
      <c r="H168" s="563"/>
      <c r="I168" s="563"/>
      <c r="J168" s="563"/>
      <c r="K168" s="563"/>
      <c r="L168" s="563"/>
      <c r="M168" s="563"/>
      <c r="N168" s="563">
        <f>SUM(H168:M168)</f>
        <v>0</v>
      </c>
      <c r="O168" s="474"/>
      <c r="P168" s="538"/>
      <c r="Q168" s="475"/>
      <c r="R168" s="475"/>
      <c r="S168" s="470"/>
      <c r="T168" s="470"/>
      <c r="U168" s="470"/>
      <c r="V168" s="474"/>
      <c r="W168" s="476" t="s">
        <v>168</v>
      </c>
      <c r="X168" s="469"/>
      <c r="Y168" s="469"/>
      <c r="Z168" s="469"/>
      <c r="AA168" s="469"/>
      <c r="AB168" s="477"/>
      <c r="AC168" s="477">
        <f>SUM(AC169:AC171)</f>
        <v>38866.396761133605</v>
      </c>
      <c r="AD168" s="526"/>
      <c r="AE168" s="439"/>
      <c r="AF168" s="477">
        <f>SUM(AF169:AF171)</f>
        <v>38866.396761133605</v>
      </c>
      <c r="AG168" s="477">
        <f>SUM(AG169:AG171)</f>
        <v>0</v>
      </c>
      <c r="AH168" s="477">
        <f>+AF168+AG168</f>
        <v>38866.396761133605</v>
      </c>
      <c r="AI168" s="455"/>
      <c r="AJ168" s="477"/>
      <c r="AK168" s="477"/>
      <c r="AL168" s="477"/>
      <c r="AM168" s="477"/>
      <c r="AN168" s="477"/>
      <c r="AO168" s="477"/>
      <c r="AP168" s="477"/>
      <c r="AQ168" s="477"/>
      <c r="AR168" s="456"/>
      <c r="AS168" s="477"/>
      <c r="AT168" s="477"/>
      <c r="AU168" s="477"/>
      <c r="AV168" s="477"/>
      <c r="AW168" s="477"/>
      <c r="AX168" s="477"/>
      <c r="AY168" s="477"/>
      <c r="AZ168" s="477"/>
      <c r="BA168" s="457"/>
      <c r="BB168" s="477"/>
      <c r="BC168" s="477"/>
      <c r="BD168" s="477"/>
      <c r="BE168" s="477"/>
      <c r="BF168" s="477"/>
      <c r="BG168" s="477"/>
      <c r="BH168" s="477"/>
      <c r="BI168" s="477"/>
      <c r="BJ168" s="458"/>
      <c r="BK168" s="479"/>
    </row>
    <row r="169" spans="1:64" s="562" customFormat="1" hidden="1" outlineLevel="2" x14ac:dyDescent="0.35">
      <c r="A169" s="495" t="s">
        <v>449</v>
      </c>
      <c r="B169" s="496"/>
      <c r="C169" s="525" t="s">
        <v>450</v>
      </c>
      <c r="D169" s="508"/>
      <c r="E169" s="508"/>
      <c r="F169" s="500"/>
      <c r="G169" s="500"/>
      <c r="H169" s="532"/>
      <c r="I169" s="532"/>
      <c r="J169" s="532"/>
      <c r="K169" s="532"/>
      <c r="L169" s="532"/>
      <c r="M169" s="532"/>
      <c r="N169" s="532"/>
      <c r="O169" s="502"/>
      <c r="P169" s="527"/>
      <c r="Q169" s="527"/>
      <c r="R169" s="502"/>
      <c r="S169" s="505"/>
      <c r="T169" s="505"/>
      <c r="U169" s="502"/>
      <c r="V169" s="502"/>
      <c r="W169" s="622"/>
      <c r="X169" s="598">
        <v>1</v>
      </c>
      <c r="Y169" s="598"/>
      <c r="Z169" s="598"/>
      <c r="AA169" s="598"/>
      <c r="AB169" s="560">
        <f xml:space="preserve">          800000/Y2</f>
        <v>32388.663967611337</v>
      </c>
      <c r="AC169" s="560">
        <f>+AB169*X169</f>
        <v>32388.663967611337</v>
      </c>
      <c r="AD169" s="525"/>
      <c r="AE169" s="439"/>
      <c r="AF169" s="560">
        <f>+AC169</f>
        <v>32388.663967611337</v>
      </c>
      <c r="AG169" s="457"/>
      <c r="AH169" s="457">
        <f t="shared" si="29"/>
        <v>32388.663967611337</v>
      </c>
      <c r="AI169" s="455"/>
      <c r="AJ169" s="509"/>
      <c r="AK169" s="509"/>
      <c r="AL169" s="509"/>
      <c r="AM169" s="509"/>
      <c r="AN169" s="509"/>
      <c r="AO169" s="509"/>
      <c r="AP169" s="509"/>
      <c r="AQ169" s="509"/>
      <c r="AR169" s="456"/>
      <c r="AS169" s="509"/>
      <c r="AT169" s="509"/>
      <c r="AU169" s="509"/>
      <c r="AV169" s="509"/>
      <c r="AW169" s="509"/>
      <c r="AX169" s="509"/>
      <c r="AY169" s="509"/>
      <c r="AZ169" s="509"/>
      <c r="BA169" s="457"/>
      <c r="BB169" s="509"/>
      <c r="BC169" s="509"/>
      <c r="BD169" s="509"/>
      <c r="BE169" s="509"/>
      <c r="BF169" s="509"/>
      <c r="BG169" s="509"/>
      <c r="BH169" s="509"/>
      <c r="BI169" s="509"/>
      <c r="BJ169" s="458"/>
      <c r="BK169" s="479"/>
      <c r="BL169" s="416"/>
    </row>
    <row r="170" spans="1:64" s="562" customFormat="1" ht="26" hidden="1" outlineLevel="2" x14ac:dyDescent="0.35">
      <c r="A170" s="495" t="s">
        <v>451</v>
      </c>
      <c r="B170" s="496"/>
      <c r="C170" s="525" t="s">
        <v>452</v>
      </c>
      <c r="D170" s="508"/>
      <c r="E170" s="508"/>
      <c r="F170" s="500"/>
      <c r="G170" s="500"/>
      <c r="H170" s="532"/>
      <c r="I170" s="532"/>
      <c r="J170" s="532"/>
      <c r="K170" s="532"/>
      <c r="L170" s="532"/>
      <c r="M170" s="532"/>
      <c r="N170" s="532"/>
      <c r="O170" s="502"/>
      <c r="P170" s="527"/>
      <c r="Q170" s="527"/>
      <c r="R170" s="502"/>
      <c r="S170" s="505"/>
      <c r="T170" s="505"/>
      <c r="U170" s="502"/>
      <c r="V170" s="502"/>
      <c r="W170" s="622"/>
      <c r="X170" s="598">
        <v>1</v>
      </c>
      <c r="Y170" s="598"/>
      <c r="Z170" s="598"/>
      <c r="AA170" s="598"/>
      <c r="AB170" s="560">
        <f xml:space="preserve">          80000/Y2</f>
        <v>3238.8663967611337</v>
      </c>
      <c r="AC170" s="560">
        <f>+AB170*X170</f>
        <v>3238.8663967611337</v>
      </c>
      <c r="AD170" s="525"/>
      <c r="AE170" s="439"/>
      <c r="AF170" s="560">
        <f t="shared" ref="AF170:AF171" si="32">+AC170</f>
        <v>3238.8663967611337</v>
      </c>
      <c r="AG170" s="457"/>
      <c r="AH170" s="457">
        <f t="shared" si="29"/>
        <v>3238.8663967611337</v>
      </c>
      <c r="AI170" s="455"/>
      <c r="AJ170" s="509"/>
      <c r="AK170" s="509"/>
      <c r="AL170" s="509"/>
      <c r="AM170" s="509"/>
      <c r="AN170" s="509"/>
      <c r="AO170" s="509"/>
      <c r="AP170" s="509"/>
      <c r="AQ170" s="509"/>
      <c r="AR170" s="456"/>
      <c r="AS170" s="509"/>
      <c r="AT170" s="509"/>
      <c r="AU170" s="509"/>
      <c r="AV170" s="509"/>
      <c r="AW170" s="509"/>
      <c r="AX170" s="509"/>
      <c r="AY170" s="509"/>
      <c r="AZ170" s="509"/>
      <c r="BA170" s="457"/>
      <c r="BB170" s="509"/>
      <c r="BC170" s="509"/>
      <c r="BD170" s="509"/>
      <c r="BE170" s="509"/>
      <c r="BF170" s="509"/>
      <c r="BG170" s="509"/>
      <c r="BH170" s="509"/>
      <c r="BI170" s="509"/>
      <c r="BJ170" s="458"/>
      <c r="BK170" s="479"/>
      <c r="BL170" s="416"/>
    </row>
    <row r="171" spans="1:64" s="562" customFormat="1" ht="26" hidden="1" outlineLevel="2" x14ac:dyDescent="0.35">
      <c r="A171" s="495" t="s">
        <v>453</v>
      </c>
      <c r="B171" s="496"/>
      <c r="C171" s="525" t="s">
        <v>454</v>
      </c>
      <c r="D171" s="508"/>
      <c r="E171" s="508"/>
      <c r="F171" s="500"/>
      <c r="G171" s="500"/>
      <c r="H171" s="532"/>
      <c r="I171" s="532"/>
      <c r="J171" s="532"/>
      <c r="K171" s="532"/>
      <c r="L171" s="532"/>
      <c r="M171" s="532"/>
      <c r="N171" s="532"/>
      <c r="O171" s="502"/>
      <c r="P171" s="527"/>
      <c r="Q171" s="527"/>
      <c r="R171" s="502"/>
      <c r="S171" s="505"/>
      <c r="T171" s="505"/>
      <c r="U171" s="502"/>
      <c r="V171" s="502"/>
      <c r="W171" s="622"/>
      <c r="X171" s="598">
        <v>1</v>
      </c>
      <c r="Y171" s="598"/>
      <c r="Z171" s="598"/>
      <c r="AA171" s="598"/>
      <c r="AB171" s="560">
        <f xml:space="preserve">          80000/Y2</f>
        <v>3238.8663967611337</v>
      </c>
      <c r="AC171" s="560">
        <f>+AB171*X171</f>
        <v>3238.8663967611337</v>
      </c>
      <c r="AD171" s="525"/>
      <c r="AE171" s="439"/>
      <c r="AF171" s="560">
        <f t="shared" si="32"/>
        <v>3238.8663967611337</v>
      </c>
      <c r="AG171" s="457"/>
      <c r="AH171" s="457">
        <f t="shared" si="29"/>
        <v>3238.8663967611337</v>
      </c>
      <c r="AI171" s="455"/>
      <c r="AJ171" s="509"/>
      <c r="AK171" s="509"/>
      <c r="AL171" s="509"/>
      <c r="AM171" s="509"/>
      <c r="AN171" s="509"/>
      <c r="AO171" s="509"/>
      <c r="AP171" s="509"/>
      <c r="AQ171" s="509"/>
      <c r="AR171" s="456"/>
      <c r="AS171" s="509"/>
      <c r="AT171" s="509"/>
      <c r="AU171" s="509"/>
      <c r="AV171" s="509"/>
      <c r="AW171" s="509"/>
      <c r="AX171" s="509"/>
      <c r="AY171" s="509"/>
      <c r="AZ171" s="509"/>
      <c r="BA171" s="457"/>
      <c r="BB171" s="509"/>
      <c r="BC171" s="509"/>
      <c r="BD171" s="509"/>
      <c r="BE171" s="509"/>
      <c r="BF171" s="509"/>
      <c r="BG171" s="509"/>
      <c r="BH171" s="509"/>
      <c r="BI171" s="509"/>
      <c r="BJ171" s="458"/>
      <c r="BK171" s="479"/>
      <c r="BL171" s="416"/>
    </row>
    <row r="172" spans="1:64" s="416" customFormat="1" outlineLevel="1" collapsed="1" x14ac:dyDescent="0.35">
      <c r="A172" s="468" t="s">
        <v>455</v>
      </c>
      <c r="B172" s="469"/>
      <c r="C172" s="624" t="s">
        <v>456</v>
      </c>
      <c r="D172" s="469"/>
      <c r="E172" s="1151"/>
      <c r="F172" s="471">
        <f>+W172</f>
        <v>0</v>
      </c>
      <c r="G172" s="472"/>
      <c r="H172" s="563"/>
      <c r="I172" s="563"/>
      <c r="J172" s="563"/>
      <c r="K172" s="563"/>
      <c r="L172" s="563"/>
      <c r="M172" s="563"/>
      <c r="N172" s="563">
        <f>SUM(H172:M172)</f>
        <v>0</v>
      </c>
      <c r="O172" s="474"/>
      <c r="P172" s="538"/>
      <c r="Q172" s="475"/>
      <c r="R172" s="475"/>
      <c r="S172" s="470"/>
      <c r="T172" s="470"/>
      <c r="U172" s="470"/>
      <c r="V172" s="474"/>
      <c r="W172" s="476"/>
      <c r="X172" s="469"/>
      <c r="Y172" s="469"/>
      <c r="Z172" s="469"/>
      <c r="AA172" s="469"/>
      <c r="AB172" s="477"/>
      <c r="AC172" s="526"/>
      <c r="AD172" s="526"/>
      <c r="AE172" s="439"/>
      <c r="AF172" s="526">
        <f>+AF173+AF174</f>
        <v>0</v>
      </c>
      <c r="AG172" s="477">
        <f>+AG173+AG174</f>
        <v>0</v>
      </c>
      <c r="AH172" s="477">
        <f>+AG172+AF172</f>
        <v>0</v>
      </c>
      <c r="AI172" s="455"/>
      <c r="AJ172" s="477"/>
      <c r="AK172" s="477"/>
      <c r="AL172" s="477"/>
      <c r="AM172" s="477"/>
      <c r="AN172" s="477"/>
      <c r="AO172" s="477"/>
      <c r="AP172" s="477"/>
      <c r="AQ172" s="477"/>
      <c r="AR172" s="456"/>
      <c r="AS172" s="477"/>
      <c r="AT172" s="477"/>
      <c r="AU172" s="477"/>
      <c r="AV172" s="477"/>
      <c r="AW172" s="477"/>
      <c r="AX172" s="477"/>
      <c r="AY172" s="477"/>
      <c r="AZ172" s="477"/>
      <c r="BA172" s="457"/>
      <c r="BB172" s="477"/>
      <c r="BC172" s="477"/>
      <c r="BD172" s="477"/>
      <c r="BE172" s="477"/>
      <c r="BF172" s="477"/>
      <c r="BG172" s="477"/>
      <c r="BH172" s="477"/>
      <c r="BI172" s="477"/>
      <c r="BJ172" s="458"/>
      <c r="BK172" s="479"/>
    </row>
    <row r="173" spans="1:64" s="562" customFormat="1" hidden="1" outlineLevel="2" x14ac:dyDescent="0.35">
      <c r="A173" s="495" t="s">
        <v>457</v>
      </c>
      <c r="B173" s="496"/>
      <c r="C173" s="525" t="s">
        <v>458</v>
      </c>
      <c r="D173" s="508"/>
      <c r="E173" s="508"/>
      <c r="F173" s="499"/>
      <c r="G173" s="500"/>
      <c r="H173" s="535"/>
      <c r="I173" s="535"/>
      <c r="J173" s="535"/>
      <c r="K173" s="532"/>
      <c r="L173" s="532"/>
      <c r="M173" s="532"/>
      <c r="N173" s="532"/>
      <c r="O173" s="502"/>
      <c r="P173" s="527"/>
      <c r="Q173" s="527"/>
      <c r="R173" s="502"/>
      <c r="S173" s="502"/>
      <c r="T173" s="502"/>
      <c r="U173" s="502"/>
      <c r="V173" s="502"/>
      <c r="W173" s="506"/>
      <c r="X173" s="612"/>
      <c r="Y173" s="508"/>
      <c r="Z173" s="508"/>
      <c r="AA173" s="508"/>
      <c r="AB173" s="509"/>
      <c r="AC173" s="560"/>
      <c r="AD173" s="509"/>
      <c r="AE173" s="439"/>
      <c r="AF173" s="560">
        <f>+AC173</f>
        <v>0</v>
      </c>
      <c r="AG173" s="457"/>
      <c r="AH173" s="457">
        <f t="shared" si="29"/>
        <v>0</v>
      </c>
      <c r="AI173" s="455"/>
      <c r="AJ173" s="509"/>
      <c r="AK173" s="509"/>
      <c r="AL173" s="509"/>
      <c r="AM173" s="509"/>
      <c r="AN173" s="509"/>
      <c r="AO173" s="509"/>
      <c r="AP173" s="509"/>
      <c r="AQ173" s="509"/>
      <c r="AR173" s="456"/>
      <c r="AS173" s="509"/>
      <c r="AT173" s="509"/>
      <c r="AU173" s="509"/>
      <c r="AV173" s="509"/>
      <c r="AW173" s="509"/>
      <c r="AX173" s="509"/>
      <c r="AY173" s="509"/>
      <c r="AZ173" s="509"/>
      <c r="BA173" s="457"/>
      <c r="BB173" s="509"/>
      <c r="BC173" s="509"/>
      <c r="BD173" s="509"/>
      <c r="BE173" s="509"/>
      <c r="BF173" s="509"/>
      <c r="BG173" s="509"/>
      <c r="BH173" s="509"/>
      <c r="BI173" s="509"/>
      <c r="BJ173" s="458"/>
      <c r="BK173" s="479"/>
      <c r="BL173" s="416"/>
    </row>
    <row r="174" spans="1:64" s="562" customFormat="1" hidden="1" outlineLevel="2" x14ac:dyDescent="0.35">
      <c r="A174" s="495" t="s">
        <v>459</v>
      </c>
      <c r="B174" s="496"/>
      <c r="C174" s="525"/>
      <c r="D174" s="508"/>
      <c r="E174" s="508"/>
      <c r="F174" s="499"/>
      <c r="G174" s="500"/>
      <c r="H174" s="535"/>
      <c r="I174" s="535"/>
      <c r="J174" s="535"/>
      <c r="K174" s="532"/>
      <c r="L174" s="532"/>
      <c r="M174" s="532"/>
      <c r="N174" s="532"/>
      <c r="O174" s="502"/>
      <c r="P174" s="527"/>
      <c r="Q174" s="527"/>
      <c r="R174" s="502"/>
      <c r="S174" s="502"/>
      <c r="T174" s="502"/>
      <c r="U174" s="502"/>
      <c r="V174" s="502"/>
      <c r="W174" s="506"/>
      <c r="X174" s="612"/>
      <c r="Y174" s="508"/>
      <c r="Z174" s="508"/>
      <c r="AA174" s="508"/>
      <c r="AB174" s="509"/>
      <c r="AC174" s="560"/>
      <c r="AD174" s="509"/>
      <c r="AE174" s="439"/>
      <c r="AF174" s="560">
        <f>+AC174</f>
        <v>0</v>
      </c>
      <c r="AG174" s="457"/>
      <c r="AH174" s="457">
        <f t="shared" si="29"/>
        <v>0</v>
      </c>
      <c r="AI174" s="455"/>
      <c r="AJ174" s="509"/>
      <c r="AK174" s="509"/>
      <c r="AL174" s="509"/>
      <c r="AM174" s="509"/>
      <c r="AN174" s="509"/>
      <c r="AO174" s="509"/>
      <c r="AP174" s="509"/>
      <c r="AQ174" s="509"/>
      <c r="AR174" s="456"/>
      <c r="AS174" s="509"/>
      <c r="AT174" s="509"/>
      <c r="AU174" s="509"/>
      <c r="AV174" s="509"/>
      <c r="AW174" s="509"/>
      <c r="AX174" s="509"/>
      <c r="AY174" s="509"/>
      <c r="AZ174" s="509"/>
      <c r="BA174" s="457"/>
      <c r="BB174" s="509"/>
      <c r="BC174" s="509"/>
      <c r="BD174" s="509"/>
      <c r="BE174" s="509"/>
      <c r="BF174" s="509"/>
      <c r="BG174" s="509"/>
      <c r="BH174" s="509"/>
      <c r="BI174" s="509"/>
      <c r="BJ174" s="458"/>
      <c r="BK174" s="479"/>
      <c r="BL174" s="416"/>
    </row>
    <row r="175" spans="1:64" s="416" customFormat="1" outlineLevel="1" collapsed="1" x14ac:dyDescent="0.35">
      <c r="A175" s="468" t="s">
        <v>460</v>
      </c>
      <c r="B175" s="469"/>
      <c r="C175" s="624" t="s">
        <v>461</v>
      </c>
      <c r="D175" s="469"/>
      <c r="E175" s="1151"/>
      <c r="F175" s="471">
        <f>+W175</f>
        <v>0</v>
      </c>
      <c r="G175" s="472"/>
      <c r="H175" s="563"/>
      <c r="I175" s="563"/>
      <c r="J175" s="563"/>
      <c r="K175" s="563"/>
      <c r="L175" s="563"/>
      <c r="M175" s="563"/>
      <c r="N175" s="563">
        <f>SUM(H175:M175)</f>
        <v>0</v>
      </c>
      <c r="O175" s="474"/>
      <c r="P175" s="538"/>
      <c r="Q175" s="475"/>
      <c r="R175" s="475"/>
      <c r="S175" s="470"/>
      <c r="T175" s="470"/>
      <c r="U175" s="470"/>
      <c r="V175" s="474"/>
      <c r="W175" s="476"/>
      <c r="X175" s="469"/>
      <c r="Y175" s="469"/>
      <c r="Z175" s="469"/>
      <c r="AA175" s="469"/>
      <c r="AB175" s="477"/>
      <c r="AC175" s="477"/>
      <c r="AD175" s="526"/>
      <c r="AE175" s="439"/>
      <c r="AF175" s="477">
        <f>SUM(AF176:AF178)</f>
        <v>0</v>
      </c>
      <c r="AG175" s="477">
        <f>SUM(AG176:AG178)</f>
        <v>0</v>
      </c>
      <c r="AH175" s="477">
        <f>+AG175+AF175</f>
        <v>0</v>
      </c>
      <c r="AI175" s="455"/>
      <c r="AJ175" s="477"/>
      <c r="AK175" s="477"/>
      <c r="AL175" s="477"/>
      <c r="AM175" s="477"/>
      <c r="AN175" s="477"/>
      <c r="AO175" s="477"/>
      <c r="AP175" s="477"/>
      <c r="AQ175" s="477"/>
      <c r="AR175" s="456"/>
      <c r="AS175" s="477"/>
      <c r="AT175" s="477"/>
      <c r="AU175" s="477"/>
      <c r="AV175" s="477"/>
      <c r="AW175" s="477"/>
      <c r="AX175" s="477"/>
      <c r="AY175" s="477"/>
      <c r="AZ175" s="477"/>
      <c r="BA175" s="457"/>
      <c r="BB175" s="477"/>
      <c r="BC175" s="477"/>
      <c r="BD175" s="477"/>
      <c r="BE175" s="477"/>
      <c r="BF175" s="477"/>
      <c r="BG175" s="477"/>
      <c r="BH175" s="477"/>
      <c r="BI175" s="477"/>
      <c r="BJ175" s="458"/>
      <c r="BK175" s="479"/>
    </row>
    <row r="176" spans="1:64" s="562" customFormat="1" hidden="1" outlineLevel="2" x14ac:dyDescent="0.35">
      <c r="A176" s="495" t="s">
        <v>462</v>
      </c>
      <c r="B176" s="496"/>
      <c r="C176" s="525"/>
      <c r="D176" s="508"/>
      <c r="E176" s="508"/>
      <c r="F176" s="499"/>
      <c r="G176" s="500"/>
      <c r="H176" s="535"/>
      <c r="I176" s="535"/>
      <c r="J176" s="535"/>
      <c r="K176" s="532"/>
      <c r="L176" s="532"/>
      <c r="M176" s="532"/>
      <c r="N176" s="532"/>
      <c r="O176" s="502"/>
      <c r="P176" s="527"/>
      <c r="Q176" s="527"/>
      <c r="R176" s="502"/>
      <c r="S176" s="502"/>
      <c r="T176" s="502"/>
      <c r="U176" s="502"/>
      <c r="V176" s="502"/>
      <c r="W176" s="506"/>
      <c r="X176" s="612"/>
      <c r="Y176" s="508"/>
      <c r="Z176" s="508"/>
      <c r="AA176" s="508"/>
      <c r="AB176" s="509"/>
      <c r="AC176" s="560"/>
      <c r="AD176" s="509"/>
      <c r="AE176" s="439"/>
      <c r="AF176" s="560">
        <f>+AC176</f>
        <v>0</v>
      </c>
      <c r="AG176" s="457"/>
      <c r="AH176" s="457">
        <f t="shared" si="29"/>
        <v>0</v>
      </c>
      <c r="AI176" s="455"/>
      <c r="AJ176" s="509"/>
      <c r="AK176" s="509"/>
      <c r="AL176" s="509"/>
      <c r="AM176" s="509"/>
      <c r="AN176" s="509"/>
      <c r="AO176" s="509"/>
      <c r="AP176" s="509"/>
      <c r="AQ176" s="509"/>
      <c r="AR176" s="456"/>
      <c r="AS176" s="509"/>
      <c r="AT176" s="509"/>
      <c r="AU176" s="509"/>
      <c r="AV176" s="509"/>
      <c r="AW176" s="509"/>
      <c r="AX176" s="509"/>
      <c r="AY176" s="509"/>
      <c r="AZ176" s="509"/>
      <c r="BA176" s="457"/>
      <c r="BB176" s="509"/>
      <c r="BC176" s="509"/>
      <c r="BD176" s="509"/>
      <c r="BE176" s="509"/>
      <c r="BF176" s="509"/>
      <c r="BG176" s="509"/>
      <c r="BH176" s="509"/>
      <c r="BI176" s="509"/>
      <c r="BJ176" s="458"/>
      <c r="BK176" s="479"/>
      <c r="BL176" s="416"/>
    </row>
    <row r="177" spans="1:64" s="562" customFormat="1" hidden="1" outlineLevel="2" x14ac:dyDescent="0.35">
      <c r="A177" s="495" t="s">
        <v>463</v>
      </c>
      <c r="B177" s="496"/>
      <c r="C177" s="525"/>
      <c r="D177" s="508"/>
      <c r="E177" s="508"/>
      <c r="F177" s="499"/>
      <c r="G177" s="500"/>
      <c r="H177" s="535"/>
      <c r="I177" s="535"/>
      <c r="J177" s="535"/>
      <c r="K177" s="532"/>
      <c r="L177" s="532"/>
      <c r="M177" s="532"/>
      <c r="N177" s="532"/>
      <c r="O177" s="502"/>
      <c r="P177" s="527"/>
      <c r="Q177" s="527"/>
      <c r="R177" s="502"/>
      <c r="S177" s="502"/>
      <c r="T177" s="502"/>
      <c r="U177" s="502"/>
      <c r="V177" s="502"/>
      <c r="W177" s="506"/>
      <c r="X177" s="612"/>
      <c r="Y177" s="508"/>
      <c r="Z177" s="508"/>
      <c r="AA177" s="508"/>
      <c r="AB177" s="509"/>
      <c r="AC177" s="560"/>
      <c r="AD177" s="509"/>
      <c r="AE177" s="439"/>
      <c r="AF177" s="560">
        <f t="shared" ref="AF177:AF178" si="33">+AC177</f>
        <v>0</v>
      </c>
      <c r="AG177" s="457"/>
      <c r="AH177" s="457">
        <f t="shared" si="29"/>
        <v>0</v>
      </c>
      <c r="AI177" s="455"/>
      <c r="AJ177" s="509"/>
      <c r="AK177" s="509"/>
      <c r="AL177" s="509"/>
      <c r="AM177" s="509"/>
      <c r="AN177" s="509"/>
      <c r="AO177" s="509"/>
      <c r="AP177" s="509"/>
      <c r="AQ177" s="509"/>
      <c r="AR177" s="456"/>
      <c r="AS177" s="509"/>
      <c r="AT177" s="509"/>
      <c r="AU177" s="509"/>
      <c r="AV177" s="509"/>
      <c r="AW177" s="509"/>
      <c r="AX177" s="509"/>
      <c r="AY177" s="509"/>
      <c r="AZ177" s="509"/>
      <c r="BA177" s="457"/>
      <c r="BB177" s="509"/>
      <c r="BC177" s="509"/>
      <c r="BD177" s="509"/>
      <c r="BE177" s="509"/>
      <c r="BF177" s="509"/>
      <c r="BG177" s="509"/>
      <c r="BH177" s="509"/>
      <c r="BI177" s="509"/>
      <c r="BJ177" s="458"/>
      <c r="BK177" s="479"/>
      <c r="BL177" s="416"/>
    </row>
    <row r="178" spans="1:64" s="562" customFormat="1" hidden="1" outlineLevel="2" x14ac:dyDescent="0.35">
      <c r="A178" s="495" t="s">
        <v>464</v>
      </c>
      <c r="B178" s="496"/>
      <c r="C178" s="525"/>
      <c r="D178" s="508"/>
      <c r="E178" s="508"/>
      <c r="F178" s="499"/>
      <c r="G178" s="500"/>
      <c r="H178" s="535"/>
      <c r="I178" s="535"/>
      <c r="J178" s="535"/>
      <c r="K178" s="532"/>
      <c r="L178" s="532"/>
      <c r="M178" s="532"/>
      <c r="N178" s="532"/>
      <c r="O178" s="502"/>
      <c r="P178" s="527"/>
      <c r="Q178" s="527"/>
      <c r="R178" s="502"/>
      <c r="S178" s="502"/>
      <c r="T178" s="502"/>
      <c r="U178" s="502"/>
      <c r="V178" s="502"/>
      <c r="W178" s="506"/>
      <c r="X178" s="612"/>
      <c r="Y178" s="508"/>
      <c r="Z178" s="508"/>
      <c r="AA178" s="508"/>
      <c r="AB178" s="509"/>
      <c r="AC178" s="560"/>
      <c r="AD178" s="509"/>
      <c r="AE178" s="439"/>
      <c r="AF178" s="560">
        <f t="shared" si="33"/>
        <v>0</v>
      </c>
      <c r="AG178" s="457"/>
      <c r="AH178" s="457">
        <f t="shared" si="29"/>
        <v>0</v>
      </c>
      <c r="AI178" s="455"/>
      <c r="AJ178" s="509"/>
      <c r="AK178" s="509"/>
      <c r="AL178" s="509"/>
      <c r="AM178" s="509"/>
      <c r="AN178" s="509"/>
      <c r="AO178" s="509"/>
      <c r="AP178" s="509"/>
      <c r="AQ178" s="509"/>
      <c r="AR178" s="456"/>
      <c r="AS178" s="509"/>
      <c r="AT178" s="509"/>
      <c r="AU178" s="509"/>
      <c r="AV178" s="509"/>
      <c r="AW178" s="509"/>
      <c r="AX178" s="509"/>
      <c r="AY178" s="509"/>
      <c r="AZ178" s="509"/>
      <c r="BA178" s="457"/>
      <c r="BB178" s="509"/>
      <c r="BC178" s="509"/>
      <c r="BD178" s="509"/>
      <c r="BE178" s="509"/>
      <c r="BF178" s="509"/>
      <c r="BG178" s="509"/>
      <c r="BH178" s="509"/>
      <c r="BI178" s="509"/>
      <c r="BJ178" s="458"/>
      <c r="BK178" s="479"/>
      <c r="BL178" s="416"/>
    </row>
    <row r="179" spans="1:64" s="416" customFormat="1" ht="26" outlineLevel="1" collapsed="1" x14ac:dyDescent="0.35">
      <c r="A179" s="468" t="s">
        <v>465</v>
      </c>
      <c r="B179" s="469"/>
      <c r="C179" s="470" t="s">
        <v>466</v>
      </c>
      <c r="D179" s="469"/>
      <c r="E179" s="1151"/>
      <c r="F179" s="471" t="str">
        <f>+W179</f>
        <v># Campañas</v>
      </c>
      <c r="G179" s="472"/>
      <c r="H179" s="563"/>
      <c r="I179" s="563"/>
      <c r="J179" s="563"/>
      <c r="K179" s="563"/>
      <c r="L179" s="563"/>
      <c r="M179" s="563"/>
      <c r="N179" s="563">
        <f>SUM(H179:M179)</f>
        <v>0</v>
      </c>
      <c r="O179" s="474"/>
      <c r="P179" s="538"/>
      <c r="Q179" s="475"/>
      <c r="R179" s="475"/>
      <c r="S179" s="470"/>
      <c r="T179" s="470"/>
      <c r="U179" s="470"/>
      <c r="V179" s="474"/>
      <c r="W179" s="476" t="s">
        <v>467</v>
      </c>
      <c r="X179" s="469"/>
      <c r="Y179" s="469"/>
      <c r="Z179" s="469"/>
      <c r="AA179" s="469"/>
      <c r="AB179" s="469"/>
      <c r="AC179" s="477">
        <f>+AC180</f>
        <v>1000000</v>
      </c>
      <c r="AD179" s="526"/>
      <c r="AE179" s="439"/>
      <c r="AF179" s="477">
        <f>+AF180</f>
        <v>1000000</v>
      </c>
      <c r="AG179" s="477">
        <f>+AG180</f>
        <v>0</v>
      </c>
      <c r="AH179" s="477">
        <f>+AG179+AF179</f>
        <v>1000000</v>
      </c>
      <c r="AI179" s="455"/>
      <c r="AJ179" s="477"/>
      <c r="AK179" s="477"/>
      <c r="AL179" s="477"/>
      <c r="AM179" s="477"/>
      <c r="AN179" s="477"/>
      <c r="AO179" s="477"/>
      <c r="AP179" s="477"/>
      <c r="AQ179" s="477"/>
      <c r="AR179" s="456"/>
      <c r="AS179" s="477"/>
      <c r="AT179" s="477"/>
      <c r="AU179" s="477"/>
      <c r="AV179" s="477"/>
      <c r="AW179" s="477"/>
      <c r="AX179" s="477"/>
      <c r="AY179" s="477"/>
      <c r="AZ179" s="477"/>
      <c r="BA179" s="457"/>
      <c r="BB179" s="477"/>
      <c r="BC179" s="477"/>
      <c r="BD179" s="477"/>
      <c r="BE179" s="477"/>
      <c r="BF179" s="477"/>
      <c r="BG179" s="477"/>
      <c r="BH179" s="477"/>
      <c r="BI179" s="477"/>
      <c r="BJ179" s="458"/>
      <c r="BK179" s="479"/>
    </row>
    <row r="180" spans="1:64" s="562" customFormat="1" hidden="1" outlineLevel="2" x14ac:dyDescent="0.35">
      <c r="A180" s="495" t="s">
        <v>468</v>
      </c>
      <c r="B180" s="496"/>
      <c r="C180" s="525" t="s">
        <v>469</v>
      </c>
      <c r="D180" s="508"/>
      <c r="E180" s="508"/>
      <c r="F180" s="499"/>
      <c r="G180" s="500"/>
      <c r="H180" s="535"/>
      <c r="I180" s="535"/>
      <c r="J180" s="535"/>
      <c r="K180" s="532"/>
      <c r="L180" s="532"/>
      <c r="M180" s="532"/>
      <c r="N180" s="532"/>
      <c r="O180" s="502"/>
      <c r="P180" s="527"/>
      <c r="Q180" s="527"/>
      <c r="R180" s="502"/>
      <c r="S180" s="502"/>
      <c r="T180" s="502"/>
      <c r="U180" s="502"/>
      <c r="V180" s="502"/>
      <c r="W180" s="506" t="s">
        <v>122</v>
      </c>
      <c r="X180" s="1154">
        <v>1</v>
      </c>
      <c r="Y180" s="508"/>
      <c r="Z180" s="508"/>
      <c r="AA180" s="508"/>
      <c r="AB180" s="625">
        <v>1000000</v>
      </c>
      <c r="AC180" s="1156">
        <f>+AB180*X180</f>
        <v>1000000</v>
      </c>
      <c r="AD180" s="509"/>
      <c r="AE180" s="439"/>
      <c r="AF180" s="1156">
        <f>+AC180</f>
        <v>1000000</v>
      </c>
      <c r="AG180" s="457"/>
      <c r="AH180" s="457">
        <f t="shared" si="29"/>
        <v>1000000</v>
      </c>
      <c r="AI180" s="455"/>
      <c r="AJ180" s="509"/>
      <c r="AK180" s="509"/>
      <c r="AL180" s="509"/>
      <c r="AM180" s="509"/>
      <c r="AN180" s="509"/>
      <c r="AO180" s="509"/>
      <c r="AP180" s="509"/>
      <c r="AQ180" s="509"/>
      <c r="AR180" s="456"/>
      <c r="AS180" s="509"/>
      <c r="AT180" s="509"/>
      <c r="AU180" s="509"/>
      <c r="AV180" s="509"/>
      <c r="AW180" s="509"/>
      <c r="AX180" s="509"/>
      <c r="AY180" s="509"/>
      <c r="AZ180" s="509"/>
      <c r="BA180" s="457"/>
      <c r="BB180" s="509"/>
      <c r="BC180" s="509"/>
      <c r="BD180" s="509"/>
      <c r="BE180" s="509"/>
      <c r="BF180" s="509"/>
      <c r="BG180" s="509"/>
      <c r="BH180" s="509"/>
      <c r="BI180" s="509"/>
      <c r="BJ180" s="458"/>
      <c r="BK180" s="479"/>
      <c r="BL180" s="416"/>
    </row>
    <row r="181" spans="1:64" s="562" customFormat="1" hidden="1" outlineLevel="2" x14ac:dyDescent="0.35">
      <c r="A181" s="495" t="s">
        <v>470</v>
      </c>
      <c r="B181" s="496"/>
      <c r="C181" s="525"/>
      <c r="D181" s="508"/>
      <c r="E181" s="508"/>
      <c r="F181" s="499"/>
      <c r="G181" s="500"/>
      <c r="H181" s="535"/>
      <c r="I181" s="535"/>
      <c r="J181" s="535"/>
      <c r="K181" s="532"/>
      <c r="L181" s="532"/>
      <c r="M181" s="532"/>
      <c r="N181" s="532"/>
      <c r="O181" s="502"/>
      <c r="P181" s="527"/>
      <c r="Q181" s="527"/>
      <c r="R181" s="502"/>
      <c r="S181" s="502"/>
      <c r="T181" s="502"/>
      <c r="U181" s="502"/>
      <c r="V181" s="502"/>
      <c r="W181" s="506"/>
      <c r="X181" s="612"/>
      <c r="Y181" s="508"/>
      <c r="Z181" s="508"/>
      <c r="AA181" s="508"/>
      <c r="AB181" s="509"/>
      <c r="AC181" s="560"/>
      <c r="AD181" s="509"/>
      <c r="AE181" s="439"/>
      <c r="AF181" s="1156">
        <f t="shared" ref="AF181:AF182" si="34">+AC181</f>
        <v>0</v>
      </c>
      <c r="AG181" s="457"/>
      <c r="AH181" s="457">
        <f t="shared" si="29"/>
        <v>0</v>
      </c>
      <c r="AI181" s="455"/>
      <c r="AJ181" s="509"/>
      <c r="AK181" s="509"/>
      <c r="AL181" s="509"/>
      <c r="AM181" s="509"/>
      <c r="AN181" s="509"/>
      <c r="AO181" s="509"/>
      <c r="AP181" s="509"/>
      <c r="AQ181" s="509"/>
      <c r="AR181" s="456"/>
      <c r="AS181" s="509"/>
      <c r="AT181" s="509"/>
      <c r="AU181" s="509"/>
      <c r="AV181" s="509"/>
      <c r="AW181" s="509"/>
      <c r="AX181" s="509"/>
      <c r="AY181" s="509"/>
      <c r="AZ181" s="509"/>
      <c r="BA181" s="457"/>
      <c r="BB181" s="509"/>
      <c r="BC181" s="509"/>
      <c r="BD181" s="509"/>
      <c r="BE181" s="509"/>
      <c r="BF181" s="509"/>
      <c r="BG181" s="509"/>
      <c r="BH181" s="509"/>
      <c r="BI181" s="509"/>
      <c r="BJ181" s="458"/>
      <c r="BK181" s="479"/>
      <c r="BL181" s="416"/>
    </row>
    <row r="182" spans="1:64" s="562" customFormat="1" hidden="1" outlineLevel="2" x14ac:dyDescent="0.35">
      <c r="A182" s="495" t="s">
        <v>471</v>
      </c>
      <c r="B182" s="496"/>
      <c r="C182" s="525"/>
      <c r="D182" s="508"/>
      <c r="E182" s="508"/>
      <c r="F182" s="499"/>
      <c r="G182" s="500"/>
      <c r="H182" s="535"/>
      <c r="I182" s="535"/>
      <c r="J182" s="535"/>
      <c r="K182" s="532"/>
      <c r="L182" s="532"/>
      <c r="M182" s="532"/>
      <c r="N182" s="532"/>
      <c r="O182" s="502"/>
      <c r="P182" s="527"/>
      <c r="Q182" s="527"/>
      <c r="R182" s="502"/>
      <c r="S182" s="502"/>
      <c r="T182" s="502"/>
      <c r="U182" s="502"/>
      <c r="V182" s="502"/>
      <c r="W182" s="506"/>
      <c r="X182" s="612"/>
      <c r="Y182" s="508"/>
      <c r="Z182" s="508"/>
      <c r="AA182" s="508"/>
      <c r="AB182" s="509"/>
      <c r="AC182" s="560"/>
      <c r="AD182" s="509"/>
      <c r="AE182" s="439"/>
      <c r="AF182" s="1156">
        <f t="shared" si="34"/>
        <v>0</v>
      </c>
      <c r="AG182" s="457"/>
      <c r="AH182" s="457">
        <f t="shared" si="29"/>
        <v>0</v>
      </c>
      <c r="AI182" s="455"/>
      <c r="AJ182" s="509"/>
      <c r="AK182" s="509"/>
      <c r="AL182" s="509"/>
      <c r="AM182" s="509"/>
      <c r="AN182" s="509"/>
      <c r="AO182" s="509"/>
      <c r="AP182" s="509"/>
      <c r="AQ182" s="509"/>
      <c r="AR182" s="456"/>
      <c r="AS182" s="509"/>
      <c r="AT182" s="509"/>
      <c r="AU182" s="509"/>
      <c r="AV182" s="509"/>
      <c r="AW182" s="509"/>
      <c r="AX182" s="509"/>
      <c r="AY182" s="509"/>
      <c r="AZ182" s="509"/>
      <c r="BA182" s="457"/>
      <c r="BB182" s="509"/>
      <c r="BC182" s="509"/>
      <c r="BD182" s="509"/>
      <c r="BE182" s="509"/>
      <c r="BF182" s="509"/>
      <c r="BG182" s="509"/>
      <c r="BH182" s="509"/>
      <c r="BI182" s="509"/>
      <c r="BJ182" s="458"/>
      <c r="BK182" s="479"/>
      <c r="BL182" s="416"/>
    </row>
    <row r="183" spans="1:64" s="562" customFormat="1" outlineLevel="1" collapsed="1" x14ac:dyDescent="0.35">
      <c r="A183" s="495"/>
      <c r="B183" s="496"/>
      <c r="C183" s="525"/>
      <c r="D183" s="508"/>
      <c r="E183" s="508"/>
      <c r="F183" s="500"/>
      <c r="G183" s="500"/>
      <c r="H183" s="535"/>
      <c r="I183" s="535"/>
      <c r="J183" s="535"/>
      <c r="K183" s="532"/>
      <c r="L183" s="532"/>
      <c r="M183" s="532"/>
      <c r="N183" s="532"/>
      <c r="O183" s="502"/>
      <c r="P183" s="527"/>
      <c r="Q183" s="527"/>
      <c r="R183" s="502"/>
      <c r="S183" s="505"/>
      <c r="T183" s="505"/>
      <c r="U183" s="502"/>
      <c r="V183" s="502"/>
      <c r="W183" s="622"/>
      <c r="X183" s="498"/>
      <c r="Y183" s="498"/>
      <c r="Z183" s="498"/>
      <c r="AA183" s="498"/>
      <c r="AB183" s="525"/>
      <c r="AC183" s="525"/>
      <c r="AD183" s="525"/>
      <c r="AE183" s="439"/>
      <c r="AF183" s="1156"/>
      <c r="AG183" s="457"/>
      <c r="AH183" s="457"/>
      <c r="AI183" s="455"/>
      <c r="AJ183" s="509"/>
      <c r="AK183" s="509"/>
      <c r="AL183" s="509"/>
      <c r="AM183" s="509"/>
      <c r="AN183" s="509"/>
      <c r="AO183" s="509"/>
      <c r="AP183" s="509"/>
      <c r="AQ183" s="509"/>
      <c r="AR183" s="456"/>
      <c r="AS183" s="509"/>
      <c r="AT183" s="509"/>
      <c r="AU183" s="509"/>
      <c r="AV183" s="509"/>
      <c r="AW183" s="509"/>
      <c r="AX183" s="509"/>
      <c r="AY183" s="509"/>
      <c r="AZ183" s="509"/>
      <c r="BA183" s="457"/>
      <c r="BB183" s="509"/>
      <c r="BC183" s="509"/>
      <c r="BD183" s="509"/>
      <c r="BE183" s="509"/>
      <c r="BF183" s="509"/>
      <c r="BG183" s="509"/>
      <c r="BH183" s="509"/>
      <c r="BI183" s="509"/>
      <c r="BJ183" s="458"/>
      <c r="BK183" s="479"/>
      <c r="BL183" s="416"/>
    </row>
    <row r="184" spans="1:64" s="416" customFormat="1" ht="20.25" customHeight="1" x14ac:dyDescent="0.35">
      <c r="A184" s="460" t="s">
        <v>472</v>
      </c>
      <c r="B184" s="461"/>
      <c r="C184" s="462" t="s">
        <v>473</v>
      </c>
      <c r="D184" s="463"/>
      <c r="E184" s="447"/>
      <c r="F184" s="463"/>
      <c r="G184" s="463"/>
      <c r="H184" s="464"/>
      <c r="I184" s="464"/>
      <c r="J184" s="464"/>
      <c r="K184" s="464"/>
      <c r="L184" s="464"/>
      <c r="M184" s="464"/>
      <c r="N184" s="464"/>
      <c r="O184" s="449"/>
      <c r="P184" s="462"/>
      <c r="Q184" s="465"/>
      <c r="R184" s="465"/>
      <c r="S184" s="462"/>
      <c r="T184" s="462"/>
      <c r="U184" s="465"/>
      <c r="V184" s="449"/>
      <c r="W184" s="466"/>
      <c r="X184" s="463"/>
      <c r="Y184" s="463"/>
      <c r="Z184" s="463"/>
      <c r="AA184" s="463"/>
      <c r="AB184" s="467"/>
      <c r="AC184" s="467">
        <f>+AC185+AC192+AC200</f>
        <v>13000000</v>
      </c>
      <c r="AD184" s="467"/>
      <c r="AE184" s="439"/>
      <c r="AF184" s="467">
        <f>+AF185+AF192+AF200</f>
        <v>13000000</v>
      </c>
      <c r="AG184" s="467">
        <f>+AG185+AG192+AG200</f>
        <v>0</v>
      </c>
      <c r="AH184" s="467">
        <f>+AF184+AG184</f>
        <v>13000000</v>
      </c>
      <c r="AI184" s="455"/>
      <c r="AJ184" s="467"/>
      <c r="AK184" s="467"/>
      <c r="AL184" s="467"/>
      <c r="AM184" s="467"/>
      <c r="AN184" s="467"/>
      <c r="AO184" s="467"/>
      <c r="AP184" s="467"/>
      <c r="AQ184" s="467"/>
      <c r="AR184" s="456"/>
      <c r="AS184" s="467"/>
      <c r="AT184" s="467"/>
      <c r="AU184" s="467"/>
      <c r="AV184" s="467"/>
      <c r="AW184" s="467"/>
      <c r="AX184" s="467"/>
      <c r="AY184" s="467"/>
      <c r="AZ184" s="467"/>
      <c r="BA184" s="457"/>
      <c r="BB184" s="467"/>
      <c r="BC184" s="467"/>
      <c r="BD184" s="467"/>
      <c r="BE184" s="467"/>
      <c r="BF184" s="467"/>
      <c r="BG184" s="467"/>
      <c r="BH184" s="467"/>
      <c r="BI184" s="467"/>
      <c r="BJ184" s="458"/>
      <c r="BK184" s="479"/>
    </row>
    <row r="185" spans="1:64" s="416" customFormat="1" ht="25.5" customHeight="1" outlineLevel="1" x14ac:dyDescent="0.35">
      <c r="A185" s="468" t="s">
        <v>474</v>
      </c>
      <c r="B185" s="469"/>
      <c r="C185" s="470" t="s">
        <v>475</v>
      </c>
      <c r="D185" s="469"/>
      <c r="E185" s="1151"/>
      <c r="F185" s="471" t="str">
        <f>+W185</f>
        <v># Actividades</v>
      </c>
      <c r="G185" s="472"/>
      <c r="H185" s="563"/>
      <c r="I185" s="563"/>
      <c r="J185" s="563"/>
      <c r="K185" s="563"/>
      <c r="L185" s="563"/>
      <c r="M185" s="563"/>
      <c r="N185" s="563">
        <f>SUM(H185:M185)</f>
        <v>0</v>
      </c>
      <c r="O185" s="474"/>
      <c r="P185" s="538"/>
      <c r="Q185" s="475"/>
      <c r="R185" s="475"/>
      <c r="S185" s="470"/>
      <c r="T185" s="470"/>
      <c r="U185" s="470"/>
      <c r="V185" s="474"/>
      <c r="W185" s="476" t="s">
        <v>168</v>
      </c>
      <c r="X185" s="469"/>
      <c r="Y185" s="469"/>
      <c r="Z185" s="469"/>
      <c r="AA185" s="469"/>
      <c r="AB185" s="469"/>
      <c r="AC185" s="477">
        <f>+AC186</f>
        <v>2000000</v>
      </c>
      <c r="AD185" s="526"/>
      <c r="AE185" s="439"/>
      <c r="AF185" s="477">
        <f>+AF186+AF187+AF188+AF189+AF190+AF191</f>
        <v>2000000</v>
      </c>
      <c r="AG185" s="477">
        <f>+AG186+AG187+AG188+AG189+AG190+AG191</f>
        <v>0</v>
      </c>
      <c r="AH185" s="477">
        <f>+AF185+AG185</f>
        <v>2000000</v>
      </c>
      <c r="AI185" s="455"/>
      <c r="AJ185" s="477"/>
      <c r="AK185" s="477"/>
      <c r="AL185" s="477"/>
      <c r="AM185" s="477"/>
      <c r="AN185" s="477"/>
      <c r="AO185" s="477"/>
      <c r="AP185" s="477"/>
      <c r="AQ185" s="477"/>
      <c r="AR185" s="456"/>
      <c r="AS185" s="477"/>
      <c r="AT185" s="477"/>
      <c r="AU185" s="477"/>
      <c r="AV185" s="477"/>
      <c r="AW185" s="477"/>
      <c r="AX185" s="477"/>
      <c r="AY185" s="477"/>
      <c r="AZ185" s="477"/>
      <c r="BA185" s="457"/>
      <c r="BB185" s="477"/>
      <c r="BC185" s="477"/>
      <c r="BD185" s="477"/>
      <c r="BE185" s="477"/>
      <c r="BF185" s="477"/>
      <c r="BG185" s="477"/>
      <c r="BH185" s="477"/>
      <c r="BI185" s="477"/>
      <c r="BJ185" s="458"/>
      <c r="BK185" s="479"/>
    </row>
    <row r="186" spans="1:64" s="562" customFormat="1" hidden="1" outlineLevel="2" x14ac:dyDescent="0.35">
      <c r="A186" s="495" t="s">
        <v>476</v>
      </c>
      <c r="B186" s="496"/>
      <c r="C186" s="502" t="s">
        <v>477</v>
      </c>
      <c r="D186" s="508"/>
      <c r="E186" s="508"/>
      <c r="F186" s="499"/>
      <c r="G186" s="500"/>
      <c r="H186" s="535"/>
      <c r="I186" s="535"/>
      <c r="J186" s="535"/>
      <c r="K186" s="532"/>
      <c r="L186" s="532"/>
      <c r="M186" s="532"/>
      <c r="N186" s="532"/>
      <c r="O186" s="502"/>
      <c r="P186" s="519"/>
      <c r="Q186" s="519"/>
      <c r="R186" s="520"/>
      <c r="S186" s="521"/>
      <c r="T186" s="521"/>
      <c r="U186" s="502"/>
      <c r="V186" s="502"/>
      <c r="W186" s="1593" t="s">
        <v>122</v>
      </c>
      <c r="X186" s="1596">
        <v>1</v>
      </c>
      <c r="Y186" s="1596"/>
      <c r="Z186" s="1596"/>
      <c r="AA186" s="1596"/>
      <c r="AB186" s="1596">
        <v>2000000</v>
      </c>
      <c r="AC186" s="1596">
        <f>+AB186*X186</f>
        <v>2000000</v>
      </c>
      <c r="AD186" s="1601"/>
      <c r="AE186" s="439"/>
      <c r="AF186" s="560">
        <f>+AC186</f>
        <v>2000000</v>
      </c>
      <c r="AG186" s="457"/>
      <c r="AH186" s="457">
        <f t="shared" ref="AH186" si="35">+AF186+AG186</f>
        <v>2000000</v>
      </c>
      <c r="AI186" s="455"/>
      <c r="AJ186" s="509"/>
      <c r="AK186" s="509"/>
      <c r="AL186" s="509"/>
      <c r="AM186" s="509"/>
      <c r="AN186" s="509"/>
      <c r="AO186" s="509"/>
      <c r="AP186" s="509"/>
      <c r="AQ186" s="509"/>
      <c r="AR186" s="456"/>
      <c r="AS186" s="509"/>
      <c r="AT186" s="509"/>
      <c r="AU186" s="509"/>
      <c r="AV186" s="509"/>
      <c r="AW186" s="509"/>
      <c r="AX186" s="509"/>
      <c r="AY186" s="509"/>
      <c r="AZ186" s="509"/>
      <c r="BA186" s="457"/>
      <c r="BB186" s="509"/>
      <c r="BC186" s="509"/>
      <c r="BD186" s="509"/>
      <c r="BE186" s="509"/>
      <c r="BF186" s="509"/>
      <c r="BG186" s="509"/>
      <c r="BH186" s="509"/>
      <c r="BI186" s="509"/>
      <c r="BJ186" s="458"/>
      <c r="BK186" s="479"/>
      <c r="BL186" s="416"/>
    </row>
    <row r="187" spans="1:64" s="562" customFormat="1" ht="15" hidden="1" customHeight="1" outlineLevel="2" x14ac:dyDescent="0.35">
      <c r="A187" s="495" t="s">
        <v>478</v>
      </c>
      <c r="B187" s="496"/>
      <c r="C187" s="525" t="s">
        <v>479</v>
      </c>
      <c r="D187" s="508"/>
      <c r="E187" s="508"/>
      <c r="F187" s="499"/>
      <c r="G187" s="500"/>
      <c r="H187" s="535"/>
      <c r="I187" s="535"/>
      <c r="J187" s="535"/>
      <c r="K187" s="532"/>
      <c r="L187" s="532"/>
      <c r="M187" s="532"/>
      <c r="N187" s="532"/>
      <c r="O187" s="502"/>
      <c r="P187" s="519"/>
      <c r="Q187" s="519"/>
      <c r="R187" s="520"/>
      <c r="S187" s="521"/>
      <c r="T187" s="521"/>
      <c r="U187" s="502"/>
      <c r="V187" s="502"/>
      <c r="W187" s="1594"/>
      <c r="X187" s="1597"/>
      <c r="Y187" s="1597"/>
      <c r="Z187" s="1597"/>
      <c r="AA187" s="1597"/>
      <c r="AB187" s="1597"/>
      <c r="AC187" s="1597"/>
      <c r="AD187" s="1602"/>
      <c r="AE187" s="439"/>
      <c r="AF187" s="560"/>
      <c r="AG187" s="457"/>
      <c r="AH187" s="457"/>
      <c r="AI187" s="455"/>
      <c r="AJ187" s="509"/>
      <c r="AK187" s="509"/>
      <c r="AL187" s="509"/>
      <c r="AM187" s="509"/>
      <c r="AN187" s="509"/>
      <c r="AO187" s="509"/>
      <c r="AP187" s="509"/>
      <c r="AQ187" s="509"/>
      <c r="AR187" s="456"/>
      <c r="AS187" s="509"/>
      <c r="AT187" s="509"/>
      <c r="AU187" s="509"/>
      <c r="AV187" s="509"/>
      <c r="AW187" s="509"/>
      <c r="AX187" s="509"/>
      <c r="AY187" s="509"/>
      <c r="AZ187" s="509"/>
      <c r="BA187" s="457"/>
      <c r="BB187" s="509"/>
      <c r="BC187" s="509"/>
      <c r="BD187" s="509"/>
      <c r="BE187" s="509"/>
      <c r="BF187" s="509"/>
      <c r="BG187" s="509"/>
      <c r="BH187" s="509"/>
      <c r="BI187" s="509"/>
      <c r="BJ187" s="458"/>
      <c r="BK187" s="479"/>
      <c r="BL187" s="416"/>
    </row>
    <row r="188" spans="1:64" s="562" customFormat="1" ht="15" hidden="1" customHeight="1" outlineLevel="2" x14ac:dyDescent="0.35">
      <c r="A188" s="495" t="s">
        <v>480</v>
      </c>
      <c r="B188" s="496"/>
      <c r="C188" s="525" t="s">
        <v>481</v>
      </c>
      <c r="D188" s="439"/>
      <c r="E188" s="439"/>
      <c r="F188" s="499"/>
      <c r="G188" s="500"/>
      <c r="H188" s="535"/>
      <c r="I188" s="535"/>
      <c r="J188" s="535"/>
      <c r="K188" s="532"/>
      <c r="L188" s="532"/>
      <c r="M188" s="532"/>
      <c r="N188" s="532"/>
      <c r="O188" s="502"/>
      <c r="P188" s="519"/>
      <c r="Q188" s="519"/>
      <c r="R188" s="520"/>
      <c r="S188" s="521"/>
      <c r="T188" s="521"/>
      <c r="U188" s="502"/>
      <c r="V188" s="502"/>
      <c r="W188" s="1594"/>
      <c r="X188" s="1597"/>
      <c r="Y188" s="1597"/>
      <c r="Z188" s="1597"/>
      <c r="AA188" s="1597"/>
      <c r="AB188" s="1597"/>
      <c r="AC188" s="1597"/>
      <c r="AD188" s="1602"/>
      <c r="AE188" s="439"/>
      <c r="AF188" s="560"/>
      <c r="AG188" s="457"/>
      <c r="AH188" s="457"/>
      <c r="AI188" s="455"/>
      <c r="AJ188" s="509"/>
      <c r="AK188" s="509"/>
      <c r="AL188" s="509"/>
      <c r="AM188" s="509"/>
      <c r="AN188" s="509"/>
      <c r="AO188" s="509"/>
      <c r="AP188" s="509"/>
      <c r="AQ188" s="509"/>
      <c r="AR188" s="456"/>
      <c r="AS188" s="509"/>
      <c r="AT188" s="509"/>
      <c r="AU188" s="509"/>
      <c r="AV188" s="509"/>
      <c r="AW188" s="509"/>
      <c r="AX188" s="509"/>
      <c r="AY188" s="509"/>
      <c r="AZ188" s="509"/>
      <c r="BA188" s="457"/>
      <c r="BB188" s="509"/>
      <c r="BC188" s="509"/>
      <c r="BD188" s="509"/>
      <c r="BE188" s="509"/>
      <c r="BF188" s="509"/>
      <c r="BG188" s="509"/>
      <c r="BH188" s="509"/>
      <c r="BI188" s="509"/>
      <c r="BJ188" s="458"/>
      <c r="BK188" s="479"/>
      <c r="BL188" s="416"/>
    </row>
    <row r="189" spans="1:64" s="562" customFormat="1" ht="15" hidden="1" customHeight="1" outlineLevel="2" x14ac:dyDescent="0.35">
      <c r="A189" s="495" t="s">
        <v>482</v>
      </c>
      <c r="B189" s="496"/>
      <c r="C189" s="525" t="s">
        <v>483</v>
      </c>
      <c r="D189" s="439"/>
      <c r="E189" s="439"/>
      <c r="F189" s="499"/>
      <c r="G189" s="500"/>
      <c r="H189" s="535"/>
      <c r="I189" s="535"/>
      <c r="J189" s="535"/>
      <c r="K189" s="532"/>
      <c r="L189" s="532"/>
      <c r="M189" s="532"/>
      <c r="N189" s="532"/>
      <c r="O189" s="502"/>
      <c r="P189" s="519"/>
      <c r="Q189" s="519"/>
      <c r="R189" s="520"/>
      <c r="S189" s="521"/>
      <c r="T189" s="521"/>
      <c r="U189" s="502"/>
      <c r="V189" s="502"/>
      <c r="W189" s="1594"/>
      <c r="X189" s="1597"/>
      <c r="Y189" s="1597"/>
      <c r="Z189" s="1597"/>
      <c r="AA189" s="1597"/>
      <c r="AB189" s="1597"/>
      <c r="AC189" s="1597"/>
      <c r="AD189" s="1602"/>
      <c r="AE189" s="439"/>
      <c r="AF189" s="560"/>
      <c r="AG189" s="457"/>
      <c r="AH189" s="457"/>
      <c r="AI189" s="455"/>
      <c r="AJ189" s="509"/>
      <c r="AK189" s="509"/>
      <c r="AL189" s="509"/>
      <c r="AM189" s="509"/>
      <c r="AN189" s="509"/>
      <c r="AO189" s="509"/>
      <c r="AP189" s="509"/>
      <c r="AQ189" s="509"/>
      <c r="AR189" s="456"/>
      <c r="AS189" s="509"/>
      <c r="AT189" s="509"/>
      <c r="AU189" s="509"/>
      <c r="AV189" s="509"/>
      <c r="AW189" s="509"/>
      <c r="AX189" s="509"/>
      <c r="AY189" s="509"/>
      <c r="AZ189" s="509"/>
      <c r="BA189" s="457"/>
      <c r="BB189" s="509"/>
      <c r="BC189" s="509"/>
      <c r="BD189" s="509"/>
      <c r="BE189" s="509"/>
      <c r="BF189" s="509"/>
      <c r="BG189" s="509"/>
      <c r="BH189" s="509"/>
      <c r="BI189" s="509"/>
      <c r="BJ189" s="458"/>
      <c r="BK189" s="479"/>
      <c r="BL189" s="416"/>
    </row>
    <row r="190" spans="1:64" s="562" customFormat="1" ht="15" hidden="1" customHeight="1" outlineLevel="2" x14ac:dyDescent="0.35">
      <c r="A190" s="495" t="s">
        <v>484</v>
      </c>
      <c r="B190" s="496"/>
      <c r="C190" s="502" t="s">
        <v>485</v>
      </c>
      <c r="D190" s="439"/>
      <c r="E190" s="439"/>
      <c r="F190" s="499"/>
      <c r="G190" s="500"/>
      <c r="H190" s="535"/>
      <c r="I190" s="535"/>
      <c r="J190" s="535"/>
      <c r="K190" s="532"/>
      <c r="L190" s="532"/>
      <c r="M190" s="532"/>
      <c r="N190" s="532"/>
      <c r="O190" s="502"/>
      <c r="P190" s="519"/>
      <c r="Q190" s="519"/>
      <c r="R190" s="520"/>
      <c r="S190" s="521"/>
      <c r="T190" s="521"/>
      <c r="U190" s="502"/>
      <c r="V190" s="502"/>
      <c r="W190" s="1594"/>
      <c r="X190" s="1597"/>
      <c r="Y190" s="1597"/>
      <c r="Z190" s="1597"/>
      <c r="AA190" s="1597"/>
      <c r="AB190" s="1597"/>
      <c r="AC190" s="1597"/>
      <c r="AD190" s="1602"/>
      <c r="AE190" s="439"/>
      <c r="AF190" s="560"/>
      <c r="AG190" s="457"/>
      <c r="AH190" s="457"/>
      <c r="AI190" s="455"/>
      <c r="AJ190" s="509"/>
      <c r="AK190" s="509"/>
      <c r="AL190" s="509"/>
      <c r="AM190" s="509"/>
      <c r="AN190" s="509"/>
      <c r="AO190" s="509"/>
      <c r="AP190" s="509"/>
      <c r="AQ190" s="509"/>
      <c r="AR190" s="456"/>
      <c r="AS190" s="509"/>
      <c r="AT190" s="509"/>
      <c r="AU190" s="509"/>
      <c r="AV190" s="509"/>
      <c r="AW190" s="509"/>
      <c r="AX190" s="509"/>
      <c r="AY190" s="509"/>
      <c r="AZ190" s="509"/>
      <c r="BA190" s="457"/>
      <c r="BB190" s="509"/>
      <c r="BC190" s="509"/>
      <c r="BD190" s="509"/>
      <c r="BE190" s="509"/>
      <c r="BF190" s="509"/>
      <c r="BG190" s="509"/>
      <c r="BH190" s="509"/>
      <c r="BI190" s="509"/>
      <c r="BJ190" s="458"/>
      <c r="BK190" s="479"/>
      <c r="BL190" s="416"/>
    </row>
    <row r="191" spans="1:64" s="562" customFormat="1" ht="15" hidden="1" customHeight="1" outlineLevel="2" x14ac:dyDescent="0.35">
      <c r="A191" s="495" t="s">
        <v>486</v>
      </c>
      <c r="B191" s="496"/>
      <c r="C191" s="525" t="s">
        <v>487</v>
      </c>
      <c r="D191" s="439"/>
      <c r="E191" s="439"/>
      <c r="F191" s="499"/>
      <c r="G191" s="500"/>
      <c r="H191" s="535"/>
      <c r="I191" s="535"/>
      <c r="J191" s="535"/>
      <c r="K191" s="532"/>
      <c r="L191" s="532"/>
      <c r="M191" s="532"/>
      <c r="N191" s="532"/>
      <c r="O191" s="502"/>
      <c r="P191" s="519"/>
      <c r="Q191" s="519"/>
      <c r="R191" s="520"/>
      <c r="S191" s="521"/>
      <c r="T191" s="521"/>
      <c r="U191" s="502"/>
      <c r="V191" s="502"/>
      <c r="W191" s="1595"/>
      <c r="X191" s="1598"/>
      <c r="Y191" s="1598"/>
      <c r="Z191" s="1598"/>
      <c r="AA191" s="1598"/>
      <c r="AB191" s="1598"/>
      <c r="AC191" s="1598"/>
      <c r="AD191" s="1603"/>
      <c r="AE191" s="439"/>
      <c r="AF191" s="560"/>
      <c r="AG191" s="457"/>
      <c r="AH191" s="457"/>
      <c r="AI191" s="455"/>
      <c r="AJ191" s="509"/>
      <c r="AK191" s="509"/>
      <c r="AL191" s="509"/>
      <c r="AM191" s="509"/>
      <c r="AN191" s="509"/>
      <c r="AO191" s="509"/>
      <c r="AP191" s="509"/>
      <c r="AQ191" s="509"/>
      <c r="AR191" s="456"/>
      <c r="AS191" s="509"/>
      <c r="AT191" s="509"/>
      <c r="AU191" s="509"/>
      <c r="AV191" s="509"/>
      <c r="AW191" s="509"/>
      <c r="AX191" s="509"/>
      <c r="AY191" s="509"/>
      <c r="AZ191" s="509"/>
      <c r="BA191" s="457"/>
      <c r="BB191" s="509"/>
      <c r="BC191" s="509"/>
      <c r="BD191" s="509"/>
      <c r="BE191" s="509"/>
      <c r="BF191" s="509"/>
      <c r="BG191" s="509"/>
      <c r="BH191" s="509"/>
      <c r="BI191" s="509"/>
      <c r="BJ191" s="458"/>
      <c r="BK191" s="479"/>
      <c r="BL191" s="416"/>
    </row>
    <row r="192" spans="1:64" s="416" customFormat="1" ht="20.25" customHeight="1" outlineLevel="1" collapsed="1" x14ac:dyDescent="0.35">
      <c r="A192" s="468" t="s">
        <v>488</v>
      </c>
      <c r="B192" s="469"/>
      <c r="C192" s="470" t="s">
        <v>489</v>
      </c>
      <c r="D192" s="469"/>
      <c r="E192" s="1151"/>
      <c r="F192" s="471" t="str">
        <f>+W192</f>
        <v># Distrito</v>
      </c>
      <c r="G192" s="472"/>
      <c r="H192" s="563"/>
      <c r="I192" s="563"/>
      <c r="J192" s="563"/>
      <c r="K192" s="563"/>
      <c r="L192" s="563"/>
      <c r="M192" s="563"/>
      <c r="N192" s="563">
        <f>SUM(H192:M192)</f>
        <v>0</v>
      </c>
      <c r="O192" s="474"/>
      <c r="P192" s="538"/>
      <c r="Q192" s="475"/>
      <c r="R192" s="475"/>
      <c r="S192" s="470"/>
      <c r="T192" s="470"/>
      <c r="U192" s="470"/>
      <c r="V192" s="474"/>
      <c r="W192" s="476" t="s">
        <v>490</v>
      </c>
      <c r="X192" s="469"/>
      <c r="Y192" s="469"/>
      <c r="Z192" s="469"/>
      <c r="AA192" s="469"/>
      <c r="AB192" s="469"/>
      <c r="AC192" s="477">
        <f>+AC193</f>
        <v>10000000</v>
      </c>
      <c r="AD192" s="478" t="s">
        <v>491</v>
      </c>
      <c r="AE192" s="439"/>
      <c r="AF192" s="477">
        <f>+AF193+AF194+AF195+AF196+AF197+AF198+AF199</f>
        <v>10000000</v>
      </c>
      <c r="AG192" s="477">
        <f>+AG193+AG194+AG195+AG196+AG197+AG198+AG199</f>
        <v>0</v>
      </c>
      <c r="AH192" s="477">
        <f>+AG192+AF192</f>
        <v>10000000</v>
      </c>
      <c r="AI192" s="455"/>
      <c r="AJ192" s="477"/>
      <c r="AK192" s="477"/>
      <c r="AL192" s="477"/>
      <c r="AM192" s="477"/>
      <c r="AN192" s="477"/>
      <c r="AO192" s="477"/>
      <c r="AP192" s="477"/>
      <c r="AQ192" s="477"/>
      <c r="AR192" s="456"/>
      <c r="AS192" s="477"/>
      <c r="AT192" s="477"/>
      <c r="AU192" s="477"/>
      <c r="AV192" s="477"/>
      <c r="AW192" s="477"/>
      <c r="AX192" s="477"/>
      <c r="AY192" s="477"/>
      <c r="AZ192" s="477"/>
      <c r="BA192" s="457"/>
      <c r="BB192" s="477"/>
      <c r="BC192" s="477"/>
      <c r="BD192" s="477"/>
      <c r="BE192" s="477"/>
      <c r="BF192" s="477"/>
      <c r="BG192" s="477"/>
      <c r="BH192" s="477"/>
      <c r="BI192" s="477"/>
      <c r="BJ192" s="458"/>
      <c r="BK192" s="479"/>
    </row>
    <row r="193" spans="1:64" s="562" customFormat="1" hidden="1" outlineLevel="2" x14ac:dyDescent="0.35">
      <c r="A193" s="495" t="s">
        <v>492</v>
      </c>
      <c r="B193" s="496"/>
      <c r="C193" s="626" t="s">
        <v>493</v>
      </c>
      <c r="D193" s="508"/>
      <c r="E193" s="508"/>
      <c r="F193" s="499"/>
      <c r="G193" s="500"/>
      <c r="H193" s="535"/>
      <c r="I193" s="535"/>
      <c r="J193" s="535"/>
      <c r="K193" s="532"/>
      <c r="L193" s="532"/>
      <c r="M193" s="532"/>
      <c r="N193" s="532"/>
      <c r="O193" s="502"/>
      <c r="P193" s="519"/>
      <c r="Q193" s="519"/>
      <c r="R193" s="520"/>
      <c r="S193" s="521"/>
      <c r="T193" s="521"/>
      <c r="U193" s="502"/>
      <c r="V193" s="502"/>
      <c r="W193" s="1601" t="s">
        <v>122</v>
      </c>
      <c r="X193" s="1601">
        <v>1</v>
      </c>
      <c r="Y193" s="1601"/>
      <c r="Z193" s="1601"/>
      <c r="AA193" s="1601"/>
      <c r="AB193" s="1601">
        <v>10000000</v>
      </c>
      <c r="AC193" s="1601">
        <f>+X193*AB193</f>
        <v>10000000</v>
      </c>
      <c r="AD193" s="560"/>
      <c r="AE193" s="439"/>
      <c r="AF193" s="560">
        <f>+AC193</f>
        <v>10000000</v>
      </c>
      <c r="AG193" s="457"/>
      <c r="AH193" s="457">
        <f t="shared" ref="AH193" si="36">+AF193+AG193</f>
        <v>10000000</v>
      </c>
      <c r="AI193" s="455"/>
      <c r="AJ193" s="509"/>
      <c r="AK193" s="509"/>
      <c r="AL193" s="509"/>
      <c r="AM193" s="509"/>
      <c r="AN193" s="509"/>
      <c r="AO193" s="509"/>
      <c r="AP193" s="509"/>
      <c r="AQ193" s="509"/>
      <c r="AR193" s="456"/>
      <c r="AS193" s="509"/>
      <c r="AT193" s="509"/>
      <c r="AU193" s="509"/>
      <c r="AV193" s="509"/>
      <c r="AW193" s="509"/>
      <c r="AX193" s="509"/>
      <c r="AY193" s="509"/>
      <c r="AZ193" s="509"/>
      <c r="BA193" s="457"/>
      <c r="BB193" s="509"/>
      <c r="BC193" s="509"/>
      <c r="BD193" s="509"/>
      <c r="BE193" s="509"/>
      <c r="BF193" s="509"/>
      <c r="BG193" s="509"/>
      <c r="BH193" s="509"/>
      <c r="BI193" s="509"/>
      <c r="BJ193" s="458"/>
      <c r="BK193" s="479"/>
      <c r="BL193" s="416"/>
    </row>
    <row r="194" spans="1:64" s="562" customFormat="1" ht="15" hidden="1" customHeight="1" outlineLevel="2" x14ac:dyDescent="0.35">
      <c r="A194" s="495" t="s">
        <v>494</v>
      </c>
      <c r="B194" s="496"/>
      <c r="C194" s="502" t="s">
        <v>495</v>
      </c>
      <c r="D194" s="508"/>
      <c r="E194" s="508"/>
      <c r="F194" s="499"/>
      <c r="G194" s="500"/>
      <c r="H194" s="535"/>
      <c r="I194" s="535"/>
      <c r="J194" s="535"/>
      <c r="K194" s="532"/>
      <c r="L194" s="532"/>
      <c r="M194" s="532"/>
      <c r="N194" s="532"/>
      <c r="O194" s="502"/>
      <c r="P194" s="519"/>
      <c r="Q194" s="519"/>
      <c r="R194" s="520"/>
      <c r="S194" s="521"/>
      <c r="T194" s="521"/>
      <c r="U194" s="502"/>
      <c r="V194" s="502"/>
      <c r="W194" s="1602"/>
      <c r="X194" s="1602"/>
      <c r="Y194" s="1602"/>
      <c r="Z194" s="1602"/>
      <c r="AA194" s="1602"/>
      <c r="AB194" s="1602"/>
      <c r="AC194" s="1602"/>
      <c r="AD194" s="560"/>
      <c r="AE194" s="439"/>
      <c r="AF194" s="560"/>
      <c r="AG194" s="457"/>
      <c r="AH194" s="457"/>
      <c r="AI194" s="455"/>
      <c r="AJ194" s="509"/>
      <c r="AK194" s="509"/>
      <c r="AL194" s="509"/>
      <c r="AM194" s="509"/>
      <c r="AN194" s="509"/>
      <c r="AO194" s="509"/>
      <c r="AP194" s="509"/>
      <c r="AQ194" s="509"/>
      <c r="AR194" s="456"/>
      <c r="AS194" s="509"/>
      <c r="AT194" s="509"/>
      <c r="AU194" s="509"/>
      <c r="AV194" s="509"/>
      <c r="AW194" s="509"/>
      <c r="AX194" s="509"/>
      <c r="AY194" s="509"/>
      <c r="AZ194" s="509"/>
      <c r="BA194" s="457"/>
      <c r="BB194" s="509"/>
      <c r="BC194" s="509"/>
      <c r="BD194" s="509"/>
      <c r="BE194" s="509"/>
      <c r="BF194" s="509"/>
      <c r="BG194" s="509"/>
      <c r="BH194" s="509"/>
      <c r="BI194" s="509"/>
      <c r="BJ194" s="458"/>
      <c r="BK194" s="479"/>
      <c r="BL194" s="416"/>
    </row>
    <row r="195" spans="1:64" s="562" customFormat="1" hidden="1" outlineLevel="2" x14ac:dyDescent="0.35">
      <c r="A195" s="495" t="s">
        <v>496</v>
      </c>
      <c r="B195" s="496"/>
      <c r="C195" s="525" t="s">
        <v>497</v>
      </c>
      <c r="D195" s="439"/>
      <c r="E195" s="439"/>
      <c r="F195" s="499"/>
      <c r="G195" s="500"/>
      <c r="H195" s="535"/>
      <c r="I195" s="535"/>
      <c r="J195" s="535"/>
      <c r="K195" s="532"/>
      <c r="L195" s="532"/>
      <c r="M195" s="532"/>
      <c r="N195" s="532"/>
      <c r="O195" s="502"/>
      <c r="P195" s="519"/>
      <c r="Q195" s="519"/>
      <c r="R195" s="520"/>
      <c r="S195" s="521"/>
      <c r="T195" s="521"/>
      <c r="U195" s="502"/>
      <c r="V195" s="502"/>
      <c r="W195" s="1602"/>
      <c r="X195" s="1602"/>
      <c r="Y195" s="1602"/>
      <c r="Z195" s="1602"/>
      <c r="AA195" s="1602"/>
      <c r="AB195" s="1602"/>
      <c r="AC195" s="1602"/>
      <c r="AD195" s="560"/>
      <c r="AE195" s="439"/>
      <c r="AF195" s="560"/>
      <c r="AG195" s="457"/>
      <c r="AH195" s="457"/>
      <c r="AI195" s="455"/>
      <c r="AJ195" s="509"/>
      <c r="AK195" s="509"/>
      <c r="AL195" s="509"/>
      <c r="AM195" s="509"/>
      <c r="AN195" s="509"/>
      <c r="AO195" s="509"/>
      <c r="AP195" s="509"/>
      <c r="AQ195" s="509"/>
      <c r="AR195" s="456"/>
      <c r="AS195" s="509"/>
      <c r="AT195" s="509"/>
      <c r="AU195" s="509"/>
      <c r="AV195" s="509"/>
      <c r="AW195" s="509"/>
      <c r="AX195" s="509"/>
      <c r="AY195" s="509"/>
      <c r="AZ195" s="509"/>
      <c r="BA195" s="457"/>
      <c r="BB195" s="509"/>
      <c r="BC195" s="509"/>
      <c r="BD195" s="509"/>
      <c r="BE195" s="509"/>
      <c r="BF195" s="509"/>
      <c r="BG195" s="509"/>
      <c r="BH195" s="509"/>
      <c r="BI195" s="509"/>
      <c r="BJ195" s="458"/>
      <c r="BK195" s="479"/>
      <c r="BL195" s="416"/>
    </row>
    <row r="196" spans="1:64" s="562" customFormat="1" hidden="1" outlineLevel="2" x14ac:dyDescent="0.35">
      <c r="A196" s="495" t="s">
        <v>498</v>
      </c>
      <c r="B196" s="496"/>
      <c r="C196" s="525" t="s">
        <v>499</v>
      </c>
      <c r="D196" s="439"/>
      <c r="E196" s="439"/>
      <c r="F196" s="499"/>
      <c r="G196" s="500"/>
      <c r="H196" s="535"/>
      <c r="I196" s="535"/>
      <c r="J196" s="535"/>
      <c r="K196" s="532"/>
      <c r="L196" s="532"/>
      <c r="M196" s="532"/>
      <c r="N196" s="532"/>
      <c r="O196" s="502"/>
      <c r="P196" s="519"/>
      <c r="Q196" s="519"/>
      <c r="R196" s="520"/>
      <c r="S196" s="521"/>
      <c r="T196" s="521"/>
      <c r="U196" s="502"/>
      <c r="V196" s="502"/>
      <c r="W196" s="1602"/>
      <c r="X196" s="1602"/>
      <c r="Y196" s="1602"/>
      <c r="Z196" s="1602"/>
      <c r="AA196" s="1602"/>
      <c r="AB196" s="1602"/>
      <c r="AC196" s="1602"/>
      <c r="AD196" s="560"/>
      <c r="AE196" s="439"/>
      <c r="AF196" s="560"/>
      <c r="AG196" s="457"/>
      <c r="AH196" s="457"/>
      <c r="AI196" s="455"/>
      <c r="AJ196" s="509"/>
      <c r="AK196" s="509"/>
      <c r="AL196" s="509"/>
      <c r="AM196" s="509"/>
      <c r="AN196" s="509"/>
      <c r="AO196" s="509"/>
      <c r="AP196" s="509"/>
      <c r="AQ196" s="509"/>
      <c r="AR196" s="456"/>
      <c r="AS196" s="509"/>
      <c r="AT196" s="509"/>
      <c r="AU196" s="509"/>
      <c r="AV196" s="509"/>
      <c r="AW196" s="509"/>
      <c r="AX196" s="509"/>
      <c r="AY196" s="509"/>
      <c r="AZ196" s="509"/>
      <c r="BA196" s="457"/>
      <c r="BB196" s="509"/>
      <c r="BC196" s="509"/>
      <c r="BD196" s="509"/>
      <c r="BE196" s="509"/>
      <c r="BF196" s="509"/>
      <c r="BG196" s="509"/>
      <c r="BH196" s="509"/>
      <c r="BI196" s="509"/>
      <c r="BJ196" s="458"/>
      <c r="BK196" s="479"/>
      <c r="BL196" s="416"/>
    </row>
    <row r="197" spans="1:64" s="562" customFormat="1" hidden="1" outlineLevel="2" x14ac:dyDescent="0.35">
      <c r="A197" s="495" t="s">
        <v>500</v>
      </c>
      <c r="B197" s="496"/>
      <c r="C197" s="502" t="s">
        <v>501</v>
      </c>
      <c r="D197" s="439"/>
      <c r="E197" s="439"/>
      <c r="F197" s="499"/>
      <c r="G197" s="500"/>
      <c r="H197" s="535"/>
      <c r="I197" s="535"/>
      <c r="J197" s="535"/>
      <c r="K197" s="532"/>
      <c r="L197" s="532"/>
      <c r="M197" s="532"/>
      <c r="N197" s="532"/>
      <c r="O197" s="502"/>
      <c r="P197" s="519"/>
      <c r="Q197" s="519"/>
      <c r="R197" s="520"/>
      <c r="S197" s="521"/>
      <c r="T197" s="521"/>
      <c r="U197" s="502"/>
      <c r="V197" s="502"/>
      <c r="W197" s="1602"/>
      <c r="X197" s="1602"/>
      <c r="Y197" s="1602"/>
      <c r="Z197" s="1602"/>
      <c r="AA197" s="1602"/>
      <c r="AB197" s="1602"/>
      <c r="AC197" s="1602"/>
      <c r="AD197" s="560"/>
      <c r="AE197" s="439"/>
      <c r="AF197" s="560"/>
      <c r="AG197" s="457"/>
      <c r="AH197" s="457"/>
      <c r="AI197" s="455"/>
      <c r="AJ197" s="509"/>
      <c r="AK197" s="509"/>
      <c r="AL197" s="509"/>
      <c r="AM197" s="509"/>
      <c r="AN197" s="509"/>
      <c r="AO197" s="509"/>
      <c r="AP197" s="509"/>
      <c r="AQ197" s="509"/>
      <c r="AR197" s="456"/>
      <c r="AS197" s="509"/>
      <c r="AT197" s="509"/>
      <c r="AU197" s="509"/>
      <c r="AV197" s="509"/>
      <c r="AW197" s="509"/>
      <c r="AX197" s="509"/>
      <c r="AY197" s="509"/>
      <c r="AZ197" s="509"/>
      <c r="BA197" s="457"/>
      <c r="BB197" s="509"/>
      <c r="BC197" s="509"/>
      <c r="BD197" s="509"/>
      <c r="BE197" s="509"/>
      <c r="BF197" s="509"/>
      <c r="BG197" s="509"/>
      <c r="BH197" s="509"/>
      <c r="BI197" s="509"/>
      <c r="BJ197" s="458"/>
      <c r="BK197" s="479"/>
      <c r="BL197" s="416"/>
    </row>
    <row r="198" spans="1:64" s="562" customFormat="1" hidden="1" outlineLevel="2" x14ac:dyDescent="0.35">
      <c r="A198" s="495" t="s">
        <v>502</v>
      </c>
      <c r="B198" s="496"/>
      <c r="C198" s="502" t="s">
        <v>503</v>
      </c>
      <c r="D198" s="439"/>
      <c r="E198" s="439"/>
      <c r="F198" s="499"/>
      <c r="G198" s="500"/>
      <c r="H198" s="535"/>
      <c r="I198" s="535"/>
      <c r="J198" s="535"/>
      <c r="K198" s="532"/>
      <c r="L198" s="532"/>
      <c r="M198" s="532"/>
      <c r="N198" s="532"/>
      <c r="O198" s="502"/>
      <c r="P198" s="519"/>
      <c r="Q198" s="519"/>
      <c r="R198" s="520"/>
      <c r="S198" s="521"/>
      <c r="T198" s="521"/>
      <c r="U198" s="502"/>
      <c r="V198" s="502"/>
      <c r="W198" s="1602"/>
      <c r="X198" s="1602"/>
      <c r="Y198" s="1602"/>
      <c r="Z198" s="1602"/>
      <c r="AA198" s="1602"/>
      <c r="AB198" s="1602"/>
      <c r="AC198" s="1602"/>
      <c r="AD198" s="560"/>
      <c r="AE198" s="439"/>
      <c r="AF198" s="560"/>
      <c r="AG198" s="457"/>
      <c r="AH198" s="457"/>
      <c r="AI198" s="455"/>
      <c r="AJ198" s="509"/>
      <c r="AK198" s="509"/>
      <c r="AL198" s="509"/>
      <c r="AM198" s="509"/>
      <c r="AN198" s="509"/>
      <c r="AO198" s="509"/>
      <c r="AP198" s="509"/>
      <c r="AQ198" s="509"/>
      <c r="AR198" s="456"/>
      <c r="AS198" s="509"/>
      <c r="AT198" s="509"/>
      <c r="AU198" s="509"/>
      <c r="AV198" s="509"/>
      <c r="AW198" s="509"/>
      <c r="AX198" s="509"/>
      <c r="AY198" s="509"/>
      <c r="AZ198" s="509"/>
      <c r="BA198" s="457"/>
      <c r="BB198" s="509"/>
      <c r="BC198" s="509"/>
      <c r="BD198" s="509"/>
      <c r="BE198" s="509"/>
      <c r="BF198" s="509"/>
      <c r="BG198" s="509"/>
      <c r="BH198" s="509"/>
      <c r="BI198" s="509"/>
      <c r="BJ198" s="458"/>
      <c r="BK198" s="479"/>
      <c r="BL198" s="416"/>
    </row>
    <row r="199" spans="1:64" s="562" customFormat="1" hidden="1" outlineLevel="2" x14ac:dyDescent="0.35">
      <c r="A199" s="495" t="s">
        <v>504</v>
      </c>
      <c r="B199" s="496"/>
      <c r="C199" s="502" t="s">
        <v>505</v>
      </c>
      <c r="D199" s="439"/>
      <c r="E199" s="439"/>
      <c r="F199" s="499"/>
      <c r="G199" s="500"/>
      <c r="H199" s="535"/>
      <c r="I199" s="535"/>
      <c r="J199" s="535"/>
      <c r="K199" s="532"/>
      <c r="L199" s="532"/>
      <c r="M199" s="532"/>
      <c r="N199" s="532"/>
      <c r="O199" s="502"/>
      <c r="P199" s="519"/>
      <c r="Q199" s="519"/>
      <c r="R199" s="520"/>
      <c r="S199" s="521"/>
      <c r="T199" s="521"/>
      <c r="U199" s="502"/>
      <c r="V199" s="502"/>
      <c r="W199" s="1603"/>
      <c r="X199" s="1603"/>
      <c r="Y199" s="1603"/>
      <c r="Z199" s="1603"/>
      <c r="AA199" s="1603"/>
      <c r="AB199" s="1603"/>
      <c r="AC199" s="1603"/>
      <c r="AD199" s="560"/>
      <c r="AE199" s="439"/>
      <c r="AF199" s="560"/>
      <c r="AG199" s="457"/>
      <c r="AH199" s="457"/>
      <c r="AI199" s="455"/>
      <c r="AJ199" s="509"/>
      <c r="AK199" s="509"/>
      <c r="AL199" s="509"/>
      <c r="AM199" s="509"/>
      <c r="AN199" s="509"/>
      <c r="AO199" s="509"/>
      <c r="AP199" s="509"/>
      <c r="AQ199" s="509"/>
      <c r="AR199" s="456"/>
      <c r="AS199" s="509"/>
      <c r="AT199" s="509"/>
      <c r="AU199" s="509"/>
      <c r="AV199" s="509"/>
      <c r="AW199" s="509"/>
      <c r="AX199" s="509"/>
      <c r="AY199" s="509"/>
      <c r="AZ199" s="509"/>
      <c r="BA199" s="457"/>
      <c r="BB199" s="509"/>
      <c r="BC199" s="509"/>
      <c r="BD199" s="509"/>
      <c r="BE199" s="509"/>
      <c r="BF199" s="509"/>
      <c r="BG199" s="509"/>
      <c r="BH199" s="509"/>
      <c r="BI199" s="509"/>
      <c r="BJ199" s="458"/>
      <c r="BK199" s="479"/>
      <c r="BL199" s="416"/>
    </row>
    <row r="200" spans="1:64" s="416" customFormat="1" ht="23.25" customHeight="1" outlineLevel="1" collapsed="1" x14ac:dyDescent="0.35">
      <c r="A200" s="468" t="s">
        <v>506</v>
      </c>
      <c r="B200" s="469"/>
      <c r="C200" s="470" t="s">
        <v>507</v>
      </c>
      <c r="D200" s="469"/>
      <c r="E200" s="1151"/>
      <c r="F200" s="471" t="str">
        <f>+W200</f>
        <v># Espacios</v>
      </c>
      <c r="G200" s="472"/>
      <c r="H200" s="563"/>
      <c r="I200" s="563"/>
      <c r="J200" s="563"/>
      <c r="K200" s="563"/>
      <c r="L200" s="563"/>
      <c r="M200" s="563"/>
      <c r="N200" s="563">
        <f>SUM(H200:M200)</f>
        <v>0</v>
      </c>
      <c r="O200" s="474"/>
      <c r="P200" s="538"/>
      <c r="Q200" s="475"/>
      <c r="R200" s="475"/>
      <c r="S200" s="470"/>
      <c r="T200" s="470"/>
      <c r="U200" s="470"/>
      <c r="V200" s="474"/>
      <c r="W200" s="476" t="s">
        <v>508</v>
      </c>
      <c r="X200" s="469"/>
      <c r="Y200" s="469"/>
      <c r="Z200" s="469"/>
      <c r="AA200" s="469"/>
      <c r="AB200" s="469"/>
      <c r="AC200" s="477">
        <f>SUM(AC201:AC202)</f>
        <v>1000000</v>
      </c>
      <c r="AD200" s="478" t="s">
        <v>491</v>
      </c>
      <c r="AE200" s="439"/>
      <c r="AF200" s="477">
        <f>+AF201+AF202</f>
        <v>1000000</v>
      </c>
      <c r="AG200" s="477">
        <f>+AG201+AG202</f>
        <v>0</v>
      </c>
      <c r="AH200" s="477">
        <f>+AG200+AF200</f>
        <v>1000000</v>
      </c>
      <c r="AI200" s="455"/>
      <c r="AJ200" s="477"/>
      <c r="AK200" s="477"/>
      <c r="AL200" s="477"/>
      <c r="AM200" s="477"/>
      <c r="AN200" s="477"/>
      <c r="AO200" s="477"/>
      <c r="AP200" s="477"/>
      <c r="AQ200" s="477"/>
      <c r="AR200" s="456"/>
      <c r="AS200" s="477"/>
      <c r="AT200" s="477"/>
      <c r="AU200" s="477"/>
      <c r="AV200" s="477"/>
      <c r="AW200" s="477"/>
      <c r="AX200" s="477"/>
      <c r="AY200" s="477"/>
      <c r="AZ200" s="477"/>
      <c r="BA200" s="457"/>
      <c r="BB200" s="477"/>
      <c r="BC200" s="477"/>
      <c r="BD200" s="477"/>
      <c r="BE200" s="477"/>
      <c r="BF200" s="477"/>
      <c r="BG200" s="477"/>
      <c r="BH200" s="477"/>
      <c r="BI200" s="477"/>
      <c r="BJ200" s="458"/>
      <c r="BK200" s="479"/>
    </row>
    <row r="201" spans="1:64" s="562" customFormat="1" hidden="1" outlineLevel="2" x14ac:dyDescent="0.35">
      <c r="A201" s="495" t="s">
        <v>509</v>
      </c>
      <c r="B201" s="496"/>
      <c r="C201" s="620" t="s">
        <v>510</v>
      </c>
      <c r="D201" s="508"/>
      <c r="E201" s="508"/>
      <c r="F201" s="500"/>
      <c r="G201" s="500"/>
      <c r="H201" s="535"/>
      <c r="I201" s="535"/>
      <c r="J201" s="535"/>
      <c r="K201" s="532"/>
      <c r="L201" s="532"/>
      <c r="M201" s="532"/>
      <c r="N201" s="532"/>
      <c r="O201" s="502"/>
      <c r="P201" s="519"/>
      <c r="Q201" s="519"/>
      <c r="R201" s="520"/>
      <c r="S201" s="521"/>
      <c r="T201" s="521"/>
      <c r="U201" s="502"/>
      <c r="V201" s="502"/>
      <c r="W201" s="621" t="s">
        <v>122</v>
      </c>
      <c r="X201" s="627">
        <v>1</v>
      </c>
      <c r="Y201" s="627"/>
      <c r="Z201" s="627"/>
      <c r="AA201" s="627"/>
      <c r="AB201" s="628">
        <v>500000</v>
      </c>
      <c r="AC201" s="628">
        <f>+AB201*X201</f>
        <v>500000</v>
      </c>
      <c r="AD201" s="560"/>
      <c r="AE201" s="439"/>
      <c r="AF201" s="560">
        <f>+AC201</f>
        <v>500000</v>
      </c>
      <c r="AG201" s="457"/>
      <c r="AH201" s="457">
        <f t="shared" ref="AH201:AH202" si="37">+AF201+AG201</f>
        <v>500000</v>
      </c>
      <c r="AI201" s="455"/>
      <c r="AJ201" s="509"/>
      <c r="AK201" s="509"/>
      <c r="AL201" s="509"/>
      <c r="AM201" s="509"/>
      <c r="AN201" s="509"/>
      <c r="AO201" s="509"/>
      <c r="AP201" s="509"/>
      <c r="AQ201" s="509"/>
      <c r="AR201" s="456"/>
      <c r="AS201" s="509"/>
      <c r="AT201" s="509"/>
      <c r="AU201" s="509"/>
      <c r="AV201" s="509"/>
      <c r="AW201" s="509"/>
      <c r="AX201" s="509"/>
      <c r="AY201" s="509"/>
      <c r="AZ201" s="509"/>
      <c r="BA201" s="457"/>
      <c r="BB201" s="509"/>
      <c r="BC201" s="509"/>
      <c r="BD201" s="509"/>
      <c r="BE201" s="509"/>
      <c r="BF201" s="509"/>
      <c r="BG201" s="509"/>
      <c r="BH201" s="509"/>
      <c r="BI201" s="509"/>
      <c r="BJ201" s="458"/>
      <c r="BK201" s="479"/>
      <c r="BL201" s="416"/>
    </row>
    <row r="202" spans="1:64" s="562" customFormat="1" hidden="1" outlineLevel="2" x14ac:dyDescent="0.35">
      <c r="A202" s="495" t="s">
        <v>511</v>
      </c>
      <c r="B202" s="496"/>
      <c r="C202" s="620" t="s">
        <v>512</v>
      </c>
      <c r="D202" s="508"/>
      <c r="E202" s="508"/>
      <c r="F202" s="500"/>
      <c r="G202" s="500"/>
      <c r="H202" s="535"/>
      <c r="I202" s="535"/>
      <c r="J202" s="535"/>
      <c r="K202" s="532"/>
      <c r="L202" s="532"/>
      <c r="M202" s="532"/>
      <c r="N202" s="532"/>
      <c r="O202" s="502"/>
      <c r="P202" s="519"/>
      <c r="Q202" s="519"/>
      <c r="R202" s="520"/>
      <c r="S202" s="521"/>
      <c r="T202" s="521"/>
      <c r="U202" s="502"/>
      <c r="V202" s="502"/>
      <c r="W202" s="621" t="s">
        <v>122</v>
      </c>
      <c r="X202" s="627">
        <v>1</v>
      </c>
      <c r="Y202" s="627"/>
      <c r="Z202" s="627"/>
      <c r="AA202" s="627"/>
      <c r="AB202" s="628">
        <v>500000</v>
      </c>
      <c r="AC202" s="628">
        <f>+AB202*X202</f>
        <v>500000</v>
      </c>
      <c r="AD202" s="560"/>
      <c r="AE202" s="439"/>
      <c r="AF202" s="560">
        <f>+AC202</f>
        <v>500000</v>
      </c>
      <c r="AG202" s="457"/>
      <c r="AH202" s="457">
        <f t="shared" si="37"/>
        <v>500000</v>
      </c>
      <c r="AI202" s="455"/>
      <c r="AJ202" s="509"/>
      <c r="AK202" s="509"/>
      <c r="AL202" s="509"/>
      <c r="AM202" s="509"/>
      <c r="AN202" s="509"/>
      <c r="AO202" s="509"/>
      <c r="AP202" s="509"/>
      <c r="AQ202" s="509"/>
      <c r="AR202" s="456"/>
      <c r="AS202" s="509"/>
      <c r="AT202" s="509"/>
      <c r="AU202" s="509"/>
      <c r="AV202" s="509"/>
      <c r="AW202" s="509"/>
      <c r="AX202" s="509"/>
      <c r="AY202" s="509"/>
      <c r="AZ202" s="509"/>
      <c r="BA202" s="457"/>
      <c r="BB202" s="509"/>
      <c r="BC202" s="509"/>
      <c r="BD202" s="509"/>
      <c r="BE202" s="509"/>
      <c r="BF202" s="509"/>
      <c r="BG202" s="509"/>
      <c r="BH202" s="509"/>
      <c r="BI202" s="509"/>
      <c r="BJ202" s="458"/>
      <c r="BK202" s="479"/>
      <c r="BL202" s="416"/>
    </row>
    <row r="203" spans="1:64" s="562" customFormat="1" outlineLevel="1" collapsed="1" x14ac:dyDescent="0.35">
      <c r="A203" s="495"/>
      <c r="B203" s="496"/>
      <c r="D203" s="508"/>
      <c r="E203" s="508"/>
      <c r="F203" s="500"/>
      <c r="G203" s="500"/>
      <c r="H203" s="535"/>
      <c r="I203" s="535"/>
      <c r="J203" s="535"/>
      <c r="K203" s="532"/>
      <c r="L203" s="532"/>
      <c r="M203" s="532"/>
      <c r="N203" s="532"/>
      <c r="O203" s="502"/>
      <c r="P203" s="519"/>
      <c r="Q203" s="519"/>
      <c r="R203" s="520"/>
      <c r="S203" s="521"/>
      <c r="T203" s="521"/>
      <c r="U203" s="502"/>
      <c r="V203" s="502"/>
      <c r="W203" s="621"/>
      <c r="X203" s="627"/>
      <c r="Y203" s="627"/>
      <c r="Z203" s="627"/>
      <c r="AA203" s="627"/>
      <c r="AB203" s="628"/>
      <c r="AC203" s="628"/>
      <c r="AD203" s="560"/>
      <c r="AE203" s="439"/>
      <c r="AF203" s="560"/>
      <c r="AG203" s="457"/>
      <c r="AH203" s="457"/>
      <c r="AI203" s="455"/>
      <c r="AJ203" s="509"/>
      <c r="AK203" s="509"/>
      <c r="AL203" s="509"/>
      <c r="AM203" s="509"/>
      <c r="AN203" s="509"/>
      <c r="AO203" s="509"/>
      <c r="AP203" s="509"/>
      <c r="AQ203" s="509"/>
      <c r="AR203" s="456"/>
      <c r="AS203" s="509"/>
      <c r="AT203" s="509"/>
      <c r="AU203" s="509"/>
      <c r="AV203" s="509"/>
      <c r="AW203" s="509"/>
      <c r="AX203" s="509"/>
      <c r="AY203" s="509"/>
      <c r="AZ203" s="509"/>
      <c r="BA203" s="457"/>
      <c r="BB203" s="509"/>
      <c r="BC203" s="509"/>
      <c r="BD203" s="509"/>
      <c r="BE203" s="509"/>
      <c r="BF203" s="509"/>
      <c r="BG203" s="509"/>
      <c r="BH203" s="509"/>
      <c r="BI203" s="509"/>
      <c r="BJ203" s="458"/>
      <c r="BK203" s="479"/>
      <c r="BL203" s="416"/>
    </row>
    <row r="204" spans="1:64" s="416" customFormat="1" ht="20.25" customHeight="1" x14ac:dyDescent="0.35">
      <c r="A204" s="460" t="s">
        <v>513</v>
      </c>
      <c r="B204" s="461"/>
      <c r="C204" s="462" t="s">
        <v>514</v>
      </c>
      <c r="D204" s="463"/>
      <c r="E204" s="447"/>
      <c r="F204" s="463"/>
      <c r="G204" s="463"/>
      <c r="H204" s="464"/>
      <c r="I204" s="464"/>
      <c r="J204" s="464"/>
      <c r="K204" s="464"/>
      <c r="L204" s="464"/>
      <c r="M204" s="464"/>
      <c r="N204" s="464"/>
      <c r="O204" s="449"/>
      <c r="P204" s="462"/>
      <c r="Q204" s="465"/>
      <c r="R204" s="465"/>
      <c r="S204" s="462"/>
      <c r="T204" s="462"/>
      <c r="U204" s="465"/>
      <c r="V204" s="449"/>
      <c r="W204" s="466"/>
      <c r="X204" s="463"/>
      <c r="Y204" s="463"/>
      <c r="Z204" s="463"/>
      <c r="AA204" s="463"/>
      <c r="AB204" s="467"/>
      <c r="AC204" s="467">
        <f>+AC205+AC210+AC215+AC220</f>
        <v>7350000</v>
      </c>
      <c r="AD204" s="467"/>
      <c r="AE204" s="439"/>
      <c r="AF204" s="467">
        <f>+AF205+AF210+AF215+AF220</f>
        <v>7350000</v>
      </c>
      <c r="AG204" s="467">
        <f>+AG205+AG210+AG215+AG220</f>
        <v>0</v>
      </c>
      <c r="AH204" s="467">
        <f>+AG204+AF204</f>
        <v>7350000</v>
      </c>
      <c r="AI204" s="455"/>
      <c r="AJ204" s="467"/>
      <c r="AK204" s="467"/>
      <c r="AL204" s="467"/>
      <c r="AM204" s="467"/>
      <c r="AN204" s="467"/>
      <c r="AO204" s="467"/>
      <c r="AP204" s="467"/>
      <c r="AQ204" s="467"/>
      <c r="AR204" s="456"/>
      <c r="AS204" s="467"/>
      <c r="AT204" s="467"/>
      <c r="AU204" s="467"/>
      <c r="AV204" s="467"/>
      <c r="AW204" s="467"/>
      <c r="AX204" s="467"/>
      <c r="AY204" s="467"/>
      <c r="AZ204" s="467"/>
      <c r="BA204" s="457"/>
      <c r="BB204" s="467"/>
      <c r="BC204" s="467"/>
      <c r="BD204" s="467"/>
      <c r="BE204" s="467"/>
      <c r="BF204" s="467"/>
      <c r="BG204" s="467"/>
      <c r="BH204" s="467"/>
      <c r="BI204" s="467"/>
      <c r="BJ204" s="458"/>
      <c r="BK204" s="479"/>
    </row>
    <row r="205" spans="1:64" s="416" customFormat="1" ht="40.5" customHeight="1" outlineLevel="1" x14ac:dyDescent="0.35">
      <c r="A205" s="468" t="s">
        <v>515</v>
      </c>
      <c r="B205" s="469"/>
      <c r="C205" s="470" t="s">
        <v>516</v>
      </c>
      <c r="D205" s="469"/>
      <c r="E205" s="1151"/>
      <c r="F205" s="471" t="str">
        <f>+W205</f>
        <v xml:space="preserve"># Plan </v>
      </c>
      <c r="G205" s="472"/>
      <c r="H205" s="563"/>
      <c r="I205" s="563"/>
      <c r="J205" s="563"/>
      <c r="K205" s="563"/>
      <c r="L205" s="563"/>
      <c r="M205" s="563"/>
      <c r="N205" s="563">
        <f>SUM(H205:M205)</f>
        <v>0</v>
      </c>
      <c r="O205" s="474"/>
      <c r="P205" s="538"/>
      <c r="Q205" s="475"/>
      <c r="R205" s="475"/>
      <c r="S205" s="470"/>
      <c r="T205" s="470"/>
      <c r="U205" s="470"/>
      <c r="V205" s="474"/>
      <c r="W205" s="476" t="s">
        <v>251</v>
      </c>
      <c r="X205" s="469"/>
      <c r="Y205" s="469"/>
      <c r="Z205" s="469"/>
      <c r="AA205" s="469"/>
      <c r="AB205" s="469"/>
      <c r="AC205" s="477">
        <f>SUM(AC206:AC209)</f>
        <v>4500000</v>
      </c>
      <c r="AD205" s="478" t="s">
        <v>517</v>
      </c>
      <c r="AE205" s="439"/>
      <c r="AF205" s="477">
        <f>+AF206+AF207+AF208+AF209</f>
        <v>4500000</v>
      </c>
      <c r="AG205" s="477">
        <f>+AG206+AG207+AG208+AG209</f>
        <v>0</v>
      </c>
      <c r="AH205" s="477">
        <f>+AG205+AF205</f>
        <v>4500000</v>
      </c>
      <c r="AI205" s="455"/>
      <c r="AJ205" s="477"/>
      <c r="AK205" s="477"/>
      <c r="AL205" s="477"/>
      <c r="AM205" s="477"/>
      <c r="AN205" s="477"/>
      <c r="AO205" s="477"/>
      <c r="AP205" s="477"/>
      <c r="AQ205" s="477"/>
      <c r="AR205" s="456"/>
      <c r="AS205" s="477"/>
      <c r="AT205" s="477"/>
      <c r="AU205" s="477"/>
      <c r="AV205" s="477"/>
      <c r="AW205" s="477"/>
      <c r="AX205" s="477"/>
      <c r="AY205" s="477"/>
      <c r="AZ205" s="477"/>
      <c r="BA205" s="457"/>
      <c r="BB205" s="477"/>
      <c r="BC205" s="477"/>
      <c r="BD205" s="477"/>
      <c r="BE205" s="477"/>
      <c r="BF205" s="477"/>
      <c r="BG205" s="477"/>
      <c r="BH205" s="477"/>
      <c r="BI205" s="477"/>
      <c r="BJ205" s="458"/>
      <c r="BK205" s="479"/>
    </row>
    <row r="206" spans="1:64" s="562" customFormat="1" hidden="1" outlineLevel="2" x14ac:dyDescent="0.35">
      <c r="A206" s="495" t="s">
        <v>518</v>
      </c>
      <c r="B206" s="496"/>
      <c r="C206" s="525" t="s">
        <v>519</v>
      </c>
      <c r="D206" s="508"/>
      <c r="E206" s="508"/>
      <c r="F206" s="499"/>
      <c r="G206" s="500"/>
      <c r="H206" s="532"/>
      <c r="I206" s="532"/>
      <c r="J206" s="532"/>
      <c r="K206" s="532"/>
      <c r="L206" s="532"/>
      <c r="M206" s="532"/>
      <c r="N206" s="532"/>
      <c r="O206" s="502"/>
      <c r="P206" s="527"/>
      <c r="Q206" s="527"/>
      <c r="R206" s="502"/>
      <c r="S206" s="505"/>
      <c r="T206" s="505"/>
      <c r="U206" s="502"/>
      <c r="V206" s="502"/>
      <c r="W206" s="1607" t="s">
        <v>122</v>
      </c>
      <c r="X206" s="1604">
        <v>1</v>
      </c>
      <c r="Y206" s="1604"/>
      <c r="Z206" s="1604"/>
      <c r="AA206" s="1604"/>
      <c r="AB206" s="1604">
        <v>4500000</v>
      </c>
      <c r="AC206" s="1604">
        <f>+AB206*X206</f>
        <v>4500000</v>
      </c>
      <c r="AD206" s="622"/>
      <c r="AE206" s="439"/>
      <c r="AF206" s="560">
        <f>+AC206</f>
        <v>4500000</v>
      </c>
      <c r="AG206" s="457"/>
      <c r="AH206" s="457">
        <f t="shared" ref="AH206:AH207" si="38">+AF206+AG206</f>
        <v>4500000</v>
      </c>
      <c r="AI206" s="455"/>
      <c r="AJ206" s="509"/>
      <c r="AK206" s="509"/>
      <c r="AL206" s="509"/>
      <c r="AM206" s="509"/>
      <c r="AN206" s="509"/>
      <c r="AO206" s="509"/>
      <c r="AP206" s="509"/>
      <c r="AQ206" s="509"/>
      <c r="AR206" s="456"/>
      <c r="AS206" s="509"/>
      <c r="AT206" s="509"/>
      <c r="AU206" s="509"/>
      <c r="AV206" s="509"/>
      <c r="AW206" s="509"/>
      <c r="AX206" s="509"/>
      <c r="AY206" s="509"/>
      <c r="AZ206" s="509"/>
      <c r="BA206" s="457"/>
      <c r="BB206" s="509"/>
      <c r="BC206" s="509"/>
      <c r="BD206" s="509"/>
      <c r="BE206" s="509"/>
      <c r="BF206" s="509"/>
      <c r="BG206" s="509"/>
      <c r="BH206" s="509"/>
      <c r="BI206" s="509"/>
      <c r="BJ206" s="458"/>
      <c r="BK206" s="479"/>
      <c r="BL206" s="416"/>
    </row>
    <row r="207" spans="1:64" s="562" customFormat="1" ht="15" hidden="1" customHeight="1" outlineLevel="2" x14ac:dyDescent="0.35">
      <c r="A207" s="495" t="s">
        <v>520</v>
      </c>
      <c r="B207" s="496"/>
      <c r="C207" s="525" t="s">
        <v>521</v>
      </c>
      <c r="D207" s="508"/>
      <c r="E207" s="508"/>
      <c r="F207" s="499"/>
      <c r="G207" s="500"/>
      <c r="H207" s="532"/>
      <c r="I207" s="532"/>
      <c r="J207" s="532"/>
      <c r="K207" s="532"/>
      <c r="L207" s="532"/>
      <c r="M207" s="532"/>
      <c r="N207" s="532"/>
      <c r="O207" s="502"/>
      <c r="P207" s="527"/>
      <c r="Q207" s="527"/>
      <c r="R207" s="502"/>
      <c r="S207" s="505"/>
      <c r="T207" s="505"/>
      <c r="U207" s="502"/>
      <c r="V207" s="502"/>
      <c r="W207" s="1608"/>
      <c r="X207" s="1605"/>
      <c r="Y207" s="1605"/>
      <c r="Z207" s="1605"/>
      <c r="AA207" s="1605"/>
      <c r="AB207" s="1605"/>
      <c r="AC207" s="1605"/>
      <c r="AD207" s="622"/>
      <c r="AE207" s="439"/>
      <c r="AF207" s="560"/>
      <c r="AG207" s="457"/>
      <c r="AH207" s="457">
        <f t="shared" si="38"/>
        <v>0</v>
      </c>
      <c r="AI207" s="455"/>
      <c r="AJ207" s="509"/>
      <c r="AK207" s="509"/>
      <c r="AL207" s="509"/>
      <c r="AM207" s="509"/>
      <c r="AN207" s="509"/>
      <c r="AO207" s="509"/>
      <c r="AP207" s="509"/>
      <c r="AQ207" s="509"/>
      <c r="AR207" s="456"/>
      <c r="AS207" s="509"/>
      <c r="AT207" s="509"/>
      <c r="AU207" s="509"/>
      <c r="AV207" s="509"/>
      <c r="AW207" s="509"/>
      <c r="AX207" s="509"/>
      <c r="AY207" s="509"/>
      <c r="AZ207" s="509"/>
      <c r="BA207" s="457"/>
      <c r="BB207" s="509"/>
      <c r="BC207" s="509"/>
      <c r="BD207" s="509"/>
      <c r="BE207" s="509"/>
      <c r="BF207" s="509"/>
      <c r="BG207" s="509"/>
      <c r="BH207" s="509"/>
      <c r="BI207" s="509"/>
      <c r="BJ207" s="458"/>
      <c r="BK207" s="479"/>
      <c r="BL207" s="416"/>
    </row>
    <row r="208" spans="1:64" s="562" customFormat="1" ht="15" hidden="1" customHeight="1" outlineLevel="2" x14ac:dyDescent="0.35">
      <c r="A208" s="495" t="s">
        <v>522</v>
      </c>
      <c r="B208" s="496"/>
      <c r="C208" s="525" t="s">
        <v>523</v>
      </c>
      <c r="D208" s="508"/>
      <c r="E208" s="508"/>
      <c r="F208" s="499"/>
      <c r="G208" s="500"/>
      <c r="H208" s="532"/>
      <c r="I208" s="532"/>
      <c r="J208" s="532"/>
      <c r="K208" s="532"/>
      <c r="L208" s="532"/>
      <c r="M208" s="532"/>
      <c r="N208" s="532"/>
      <c r="O208" s="502"/>
      <c r="P208" s="527"/>
      <c r="Q208" s="527"/>
      <c r="R208" s="502"/>
      <c r="S208" s="505"/>
      <c r="T208" s="505"/>
      <c r="U208" s="502"/>
      <c r="V208" s="502"/>
      <c r="W208" s="1608"/>
      <c r="X208" s="1605"/>
      <c r="Y208" s="1605"/>
      <c r="Z208" s="1605"/>
      <c r="AA208" s="1605"/>
      <c r="AB208" s="1605"/>
      <c r="AC208" s="1605"/>
      <c r="AD208" s="622"/>
      <c r="AE208" s="439"/>
      <c r="AF208" s="560"/>
      <c r="AG208" s="457"/>
      <c r="AH208" s="457"/>
      <c r="AI208" s="455"/>
      <c r="AJ208" s="509"/>
      <c r="AK208" s="509"/>
      <c r="AL208" s="509"/>
      <c r="AM208" s="509"/>
      <c r="AN208" s="509"/>
      <c r="AO208" s="509"/>
      <c r="AP208" s="509"/>
      <c r="AQ208" s="509"/>
      <c r="AR208" s="456"/>
      <c r="AS208" s="509"/>
      <c r="AT208" s="509"/>
      <c r="AU208" s="509"/>
      <c r="AV208" s="509"/>
      <c r="AW208" s="509"/>
      <c r="AX208" s="509"/>
      <c r="AY208" s="509"/>
      <c r="AZ208" s="509"/>
      <c r="BA208" s="457"/>
      <c r="BB208" s="509"/>
      <c r="BC208" s="509"/>
      <c r="BD208" s="509"/>
      <c r="BE208" s="509"/>
      <c r="BF208" s="509"/>
      <c r="BG208" s="509"/>
      <c r="BH208" s="509"/>
      <c r="BI208" s="509"/>
      <c r="BJ208" s="458"/>
      <c r="BK208" s="479"/>
      <c r="BL208" s="416"/>
    </row>
    <row r="209" spans="1:64" s="562" customFormat="1" ht="15" hidden="1" customHeight="1" outlineLevel="2" x14ac:dyDescent="0.35">
      <c r="A209" s="495" t="s">
        <v>524</v>
      </c>
      <c r="B209" s="496"/>
      <c r="C209" s="525"/>
      <c r="D209" s="508"/>
      <c r="E209" s="508"/>
      <c r="F209" s="499"/>
      <c r="G209" s="500"/>
      <c r="H209" s="535"/>
      <c r="I209" s="535"/>
      <c r="J209" s="535"/>
      <c r="K209" s="532"/>
      <c r="L209" s="532"/>
      <c r="M209" s="532"/>
      <c r="N209" s="532"/>
      <c r="O209" s="502"/>
      <c r="P209" s="527"/>
      <c r="Q209" s="527"/>
      <c r="R209" s="502"/>
      <c r="S209" s="505"/>
      <c r="T209" s="505"/>
      <c r="U209" s="502"/>
      <c r="V209" s="502"/>
      <c r="W209" s="1609"/>
      <c r="X209" s="1606"/>
      <c r="Y209" s="1606"/>
      <c r="Z209" s="1606"/>
      <c r="AA209" s="1606"/>
      <c r="AB209" s="1606"/>
      <c r="AC209" s="1606"/>
      <c r="AD209" s="622"/>
      <c r="AE209" s="439"/>
      <c r="AF209" s="560"/>
      <c r="AG209" s="457"/>
      <c r="AH209" s="457"/>
      <c r="AI209" s="455"/>
      <c r="AJ209" s="509"/>
      <c r="AK209" s="509"/>
      <c r="AL209" s="509"/>
      <c r="AM209" s="509"/>
      <c r="AN209" s="509"/>
      <c r="AO209" s="509"/>
      <c r="AP209" s="509"/>
      <c r="AQ209" s="509"/>
      <c r="AR209" s="456"/>
      <c r="AS209" s="509"/>
      <c r="AT209" s="509"/>
      <c r="AU209" s="509"/>
      <c r="AV209" s="509"/>
      <c r="AW209" s="509"/>
      <c r="AX209" s="509"/>
      <c r="AY209" s="509"/>
      <c r="AZ209" s="509"/>
      <c r="BA209" s="457"/>
      <c r="BB209" s="509"/>
      <c r="BC209" s="509"/>
      <c r="BD209" s="509"/>
      <c r="BE209" s="509"/>
      <c r="BF209" s="509"/>
      <c r="BG209" s="509"/>
      <c r="BH209" s="509"/>
      <c r="BI209" s="509"/>
      <c r="BJ209" s="458"/>
      <c r="BK209" s="479"/>
      <c r="BL209" s="416"/>
    </row>
    <row r="210" spans="1:64" s="416" customFormat="1" ht="33" customHeight="1" outlineLevel="1" collapsed="1" x14ac:dyDescent="0.35">
      <c r="A210" s="468" t="s">
        <v>525</v>
      </c>
      <c r="B210" s="469"/>
      <c r="C210" s="470" t="s">
        <v>526</v>
      </c>
      <c r="D210" s="469"/>
      <c r="E210" s="1151"/>
      <c r="F210" s="471" t="str">
        <f>+W210</f>
        <v># Plataforma</v>
      </c>
      <c r="G210" s="472"/>
      <c r="H210" s="563"/>
      <c r="I210" s="563"/>
      <c r="J210" s="563"/>
      <c r="K210" s="563"/>
      <c r="L210" s="563"/>
      <c r="M210" s="563"/>
      <c r="N210" s="563">
        <f>SUM(H210:M210)</f>
        <v>0</v>
      </c>
      <c r="O210" s="474"/>
      <c r="P210" s="538"/>
      <c r="Q210" s="475"/>
      <c r="R210" s="475"/>
      <c r="S210" s="470"/>
      <c r="T210" s="470"/>
      <c r="U210" s="470"/>
      <c r="V210" s="474"/>
      <c r="W210" s="476" t="s">
        <v>527</v>
      </c>
      <c r="X210" s="469"/>
      <c r="Y210" s="469"/>
      <c r="Z210" s="469"/>
      <c r="AA210" s="469"/>
      <c r="AB210" s="469"/>
      <c r="AC210" s="477">
        <f>SUM(AC211:AC214)</f>
        <v>2500000</v>
      </c>
      <c r="AD210" s="478" t="s">
        <v>528</v>
      </c>
      <c r="AE210" s="439"/>
      <c r="AF210" s="477">
        <f>+AF211+AF212+AF213+AF214</f>
        <v>2500000</v>
      </c>
      <c r="AG210" s="477">
        <f>+AG211+AG212+AG213+AG214</f>
        <v>0</v>
      </c>
      <c r="AH210" s="477">
        <f>+AG210+AF210</f>
        <v>2500000</v>
      </c>
      <c r="AI210" s="455"/>
      <c r="AJ210" s="477"/>
      <c r="AK210" s="477"/>
      <c r="AL210" s="477"/>
      <c r="AM210" s="477"/>
      <c r="AN210" s="477"/>
      <c r="AO210" s="477"/>
      <c r="AP210" s="477"/>
      <c r="AQ210" s="477"/>
      <c r="AR210" s="456"/>
      <c r="AS210" s="477"/>
      <c r="AT210" s="477"/>
      <c r="AU210" s="477"/>
      <c r="AV210" s="477"/>
      <c r="AW210" s="477"/>
      <c r="AX210" s="477"/>
      <c r="AY210" s="477"/>
      <c r="AZ210" s="477"/>
      <c r="BA210" s="457"/>
      <c r="BB210" s="477"/>
      <c r="BC210" s="477"/>
      <c r="BD210" s="477"/>
      <c r="BE210" s="477"/>
      <c r="BF210" s="477"/>
      <c r="BG210" s="477"/>
      <c r="BH210" s="477"/>
      <c r="BI210" s="477"/>
      <c r="BJ210" s="458"/>
      <c r="BK210" s="479"/>
    </row>
    <row r="211" spans="1:64" s="562" customFormat="1" hidden="1" outlineLevel="2" x14ac:dyDescent="0.35">
      <c r="A211" s="495" t="s">
        <v>529</v>
      </c>
      <c r="B211" s="496"/>
      <c r="C211" s="525" t="s">
        <v>530</v>
      </c>
      <c r="D211" s="508"/>
      <c r="E211" s="508"/>
      <c r="F211" s="499"/>
      <c r="G211" s="500"/>
      <c r="H211" s="532"/>
      <c r="I211" s="532"/>
      <c r="J211" s="532"/>
      <c r="K211" s="532"/>
      <c r="L211" s="532"/>
      <c r="M211" s="532"/>
      <c r="N211" s="532"/>
      <c r="O211" s="502"/>
      <c r="P211" s="527"/>
      <c r="Q211" s="527"/>
      <c r="R211" s="502"/>
      <c r="S211" s="505"/>
      <c r="T211" s="505"/>
      <c r="U211" s="502"/>
      <c r="V211" s="502"/>
      <c r="W211" s="1607" t="s">
        <v>122</v>
      </c>
      <c r="X211" s="1604">
        <v>1</v>
      </c>
      <c r="Y211" s="1604"/>
      <c r="Z211" s="1604"/>
      <c r="AA211" s="1604"/>
      <c r="AB211" s="1604">
        <v>2500000</v>
      </c>
      <c r="AC211" s="1604">
        <f>+AB211*X211</f>
        <v>2500000</v>
      </c>
      <c r="AD211" s="622"/>
      <c r="AE211" s="439"/>
      <c r="AF211" s="560">
        <f>+AC211</f>
        <v>2500000</v>
      </c>
      <c r="AG211" s="457"/>
      <c r="AH211" s="457">
        <f t="shared" ref="AH211" si="39">+AF211+AG211</f>
        <v>2500000</v>
      </c>
      <c r="AI211" s="455"/>
      <c r="AJ211" s="509"/>
      <c r="AK211" s="509"/>
      <c r="AL211" s="509"/>
      <c r="AM211" s="509"/>
      <c r="AN211" s="509"/>
      <c r="AO211" s="509"/>
      <c r="AP211" s="509"/>
      <c r="AQ211" s="509"/>
      <c r="AR211" s="456"/>
      <c r="AS211" s="509"/>
      <c r="AT211" s="509"/>
      <c r="AU211" s="509"/>
      <c r="AV211" s="509"/>
      <c r="AW211" s="509"/>
      <c r="AX211" s="509"/>
      <c r="AY211" s="509"/>
      <c r="AZ211" s="509"/>
      <c r="BA211" s="457"/>
      <c r="BB211" s="509"/>
      <c r="BC211" s="509"/>
      <c r="BD211" s="509"/>
      <c r="BE211" s="509"/>
      <c r="BF211" s="509"/>
      <c r="BG211" s="509"/>
      <c r="BH211" s="509"/>
      <c r="BI211" s="509"/>
      <c r="BJ211" s="458"/>
      <c r="BK211" s="479"/>
      <c r="BL211" s="416"/>
    </row>
    <row r="212" spans="1:64" s="562" customFormat="1" ht="15" hidden="1" customHeight="1" outlineLevel="2" x14ac:dyDescent="0.35">
      <c r="A212" s="495" t="s">
        <v>531</v>
      </c>
      <c r="B212" s="496"/>
      <c r="C212" s="525" t="s">
        <v>532</v>
      </c>
      <c r="D212" s="508"/>
      <c r="E212" s="508"/>
      <c r="F212" s="499"/>
      <c r="G212" s="500"/>
      <c r="H212" s="532"/>
      <c r="I212" s="532"/>
      <c r="J212" s="532"/>
      <c r="K212" s="532"/>
      <c r="L212" s="532"/>
      <c r="M212" s="532"/>
      <c r="N212" s="532"/>
      <c r="O212" s="502"/>
      <c r="P212" s="527"/>
      <c r="Q212" s="527"/>
      <c r="R212" s="502"/>
      <c r="S212" s="505"/>
      <c r="T212" s="505"/>
      <c r="U212" s="502"/>
      <c r="V212" s="502"/>
      <c r="W212" s="1608"/>
      <c r="X212" s="1605"/>
      <c r="Y212" s="1605"/>
      <c r="Z212" s="1605"/>
      <c r="AA212" s="1605"/>
      <c r="AB212" s="1605"/>
      <c r="AC212" s="1605"/>
      <c r="AD212" s="622"/>
      <c r="AE212" s="439"/>
      <c r="AF212" s="560"/>
      <c r="AG212" s="457"/>
      <c r="AH212" s="457"/>
      <c r="AI212" s="455"/>
      <c r="AJ212" s="509"/>
      <c r="AK212" s="509"/>
      <c r="AL212" s="509"/>
      <c r="AM212" s="509"/>
      <c r="AN212" s="509"/>
      <c r="AO212" s="509"/>
      <c r="AP212" s="509"/>
      <c r="AQ212" s="509"/>
      <c r="AR212" s="456"/>
      <c r="AS212" s="509"/>
      <c r="AT212" s="509"/>
      <c r="AU212" s="509"/>
      <c r="AV212" s="509"/>
      <c r="AW212" s="509"/>
      <c r="AX212" s="509"/>
      <c r="AY212" s="509"/>
      <c r="AZ212" s="509"/>
      <c r="BA212" s="457"/>
      <c r="BB212" s="509"/>
      <c r="BC212" s="509"/>
      <c r="BD212" s="509"/>
      <c r="BE212" s="509"/>
      <c r="BF212" s="509"/>
      <c r="BG212" s="509"/>
      <c r="BH212" s="509"/>
      <c r="BI212" s="509"/>
      <c r="BJ212" s="458"/>
      <c r="BK212" s="479"/>
      <c r="BL212" s="416"/>
    </row>
    <row r="213" spans="1:64" s="562" customFormat="1" ht="15" hidden="1" customHeight="1" outlineLevel="2" x14ac:dyDescent="0.35">
      <c r="A213" s="495" t="s">
        <v>533</v>
      </c>
      <c r="B213" s="496"/>
      <c r="C213" s="525" t="s">
        <v>534</v>
      </c>
      <c r="D213" s="508"/>
      <c r="E213" s="508"/>
      <c r="F213" s="499"/>
      <c r="G213" s="500"/>
      <c r="H213" s="532"/>
      <c r="I213" s="532"/>
      <c r="J213" s="532"/>
      <c r="K213" s="532"/>
      <c r="L213" s="532"/>
      <c r="M213" s="532"/>
      <c r="N213" s="532"/>
      <c r="O213" s="502"/>
      <c r="P213" s="527"/>
      <c r="Q213" s="527"/>
      <c r="R213" s="502"/>
      <c r="S213" s="505"/>
      <c r="T213" s="505"/>
      <c r="U213" s="502"/>
      <c r="V213" s="502"/>
      <c r="W213" s="1608"/>
      <c r="X213" s="1605"/>
      <c r="Y213" s="1605"/>
      <c r="Z213" s="1605"/>
      <c r="AA213" s="1605"/>
      <c r="AB213" s="1605"/>
      <c r="AC213" s="1605"/>
      <c r="AD213" s="622"/>
      <c r="AE213" s="439"/>
      <c r="AF213" s="560"/>
      <c r="AG213" s="457"/>
      <c r="AH213" s="457"/>
      <c r="AI213" s="455"/>
      <c r="AJ213" s="509"/>
      <c r="AK213" s="509"/>
      <c r="AL213" s="509"/>
      <c r="AM213" s="509"/>
      <c r="AN213" s="509"/>
      <c r="AO213" s="509"/>
      <c r="AP213" s="509"/>
      <c r="AQ213" s="509"/>
      <c r="AR213" s="456"/>
      <c r="AS213" s="509"/>
      <c r="AT213" s="509"/>
      <c r="AU213" s="509"/>
      <c r="AV213" s="509"/>
      <c r="AW213" s="509"/>
      <c r="AX213" s="509"/>
      <c r="AY213" s="509"/>
      <c r="AZ213" s="509"/>
      <c r="BA213" s="457"/>
      <c r="BB213" s="509"/>
      <c r="BC213" s="509"/>
      <c r="BD213" s="509"/>
      <c r="BE213" s="509"/>
      <c r="BF213" s="509"/>
      <c r="BG213" s="509"/>
      <c r="BH213" s="509"/>
      <c r="BI213" s="509"/>
      <c r="BJ213" s="458"/>
      <c r="BK213" s="479"/>
      <c r="BL213" s="416"/>
    </row>
    <row r="214" spans="1:64" s="562" customFormat="1" ht="15" hidden="1" customHeight="1" outlineLevel="2" x14ac:dyDescent="0.35">
      <c r="A214" s="495" t="s">
        <v>535</v>
      </c>
      <c r="B214" s="496"/>
      <c r="C214" s="525"/>
      <c r="D214" s="508"/>
      <c r="E214" s="508"/>
      <c r="F214" s="499"/>
      <c r="G214" s="500"/>
      <c r="H214" s="532"/>
      <c r="I214" s="532"/>
      <c r="J214" s="532"/>
      <c r="K214" s="532"/>
      <c r="L214" s="532"/>
      <c r="M214" s="532"/>
      <c r="N214" s="532"/>
      <c r="O214" s="502"/>
      <c r="P214" s="527"/>
      <c r="Q214" s="527"/>
      <c r="R214" s="502"/>
      <c r="S214" s="505"/>
      <c r="T214" s="505"/>
      <c r="U214" s="502"/>
      <c r="V214" s="502"/>
      <c r="W214" s="1609"/>
      <c r="X214" s="1606"/>
      <c r="Y214" s="1606"/>
      <c r="Z214" s="1606"/>
      <c r="AA214" s="1606"/>
      <c r="AB214" s="1606"/>
      <c r="AC214" s="1606"/>
      <c r="AD214" s="622"/>
      <c r="AE214" s="439"/>
      <c r="AF214" s="560"/>
      <c r="AG214" s="457"/>
      <c r="AH214" s="457"/>
      <c r="AI214" s="455"/>
      <c r="AJ214" s="509"/>
      <c r="AK214" s="509"/>
      <c r="AL214" s="509"/>
      <c r="AM214" s="509"/>
      <c r="AN214" s="509"/>
      <c r="AO214" s="509"/>
      <c r="AP214" s="509"/>
      <c r="AQ214" s="509"/>
      <c r="AR214" s="456"/>
      <c r="AS214" s="509"/>
      <c r="AT214" s="509"/>
      <c r="AU214" s="509"/>
      <c r="AV214" s="509"/>
      <c r="AW214" s="509"/>
      <c r="AX214" s="509"/>
      <c r="AY214" s="509"/>
      <c r="AZ214" s="509"/>
      <c r="BA214" s="457"/>
      <c r="BB214" s="509"/>
      <c r="BC214" s="509"/>
      <c r="BD214" s="509"/>
      <c r="BE214" s="509"/>
      <c r="BF214" s="509"/>
      <c r="BG214" s="509"/>
      <c r="BH214" s="509"/>
      <c r="BI214" s="509"/>
      <c r="BJ214" s="458"/>
      <c r="BK214" s="479"/>
      <c r="BL214" s="416"/>
    </row>
    <row r="215" spans="1:64" s="416" customFormat="1" ht="26" outlineLevel="1" collapsed="1" x14ac:dyDescent="0.35">
      <c r="A215" s="468" t="s">
        <v>536</v>
      </c>
      <c r="B215" s="469"/>
      <c r="C215" s="470" t="s">
        <v>537</v>
      </c>
      <c r="D215" s="469"/>
      <c r="E215" s="1151"/>
      <c r="F215" s="471" t="str">
        <f>+W215</f>
        <v># Actividades</v>
      </c>
      <c r="G215" s="472"/>
      <c r="H215" s="563"/>
      <c r="I215" s="563"/>
      <c r="J215" s="563"/>
      <c r="K215" s="563"/>
      <c r="L215" s="563"/>
      <c r="M215" s="563"/>
      <c r="N215" s="563">
        <f>SUM(H215:M215)</f>
        <v>0</v>
      </c>
      <c r="O215" s="474"/>
      <c r="P215" s="538"/>
      <c r="Q215" s="475"/>
      <c r="R215" s="475"/>
      <c r="S215" s="470"/>
      <c r="T215" s="470"/>
      <c r="U215" s="470"/>
      <c r="V215" s="474"/>
      <c r="W215" s="476" t="s">
        <v>168</v>
      </c>
      <c r="X215" s="469"/>
      <c r="Y215" s="469"/>
      <c r="Z215" s="469"/>
      <c r="AA215" s="469"/>
      <c r="AB215" s="477"/>
      <c r="AC215" s="477">
        <f>SUM(AC216:AC219)</f>
        <v>250000</v>
      </c>
      <c r="AD215" s="478"/>
      <c r="AE215" s="439"/>
      <c r="AF215" s="477">
        <f>+AF216+AF217+AF218+AF219</f>
        <v>250000</v>
      </c>
      <c r="AG215" s="477">
        <f>+AG216+AG217+AG218+AG219</f>
        <v>0</v>
      </c>
      <c r="AH215" s="477">
        <f>+AG215+AF215</f>
        <v>250000</v>
      </c>
      <c r="AI215" s="455"/>
      <c r="AJ215" s="477"/>
      <c r="AK215" s="477"/>
      <c r="AL215" s="477"/>
      <c r="AM215" s="477"/>
      <c r="AN215" s="477"/>
      <c r="AO215" s="477"/>
      <c r="AP215" s="477"/>
      <c r="AQ215" s="477"/>
      <c r="AR215" s="456"/>
      <c r="AS215" s="477"/>
      <c r="AT215" s="477"/>
      <c r="AU215" s="477"/>
      <c r="AV215" s="477"/>
      <c r="AW215" s="477"/>
      <c r="AX215" s="477"/>
      <c r="AY215" s="477"/>
      <c r="AZ215" s="477"/>
      <c r="BA215" s="457"/>
      <c r="BB215" s="477"/>
      <c r="BC215" s="477"/>
      <c r="BD215" s="477"/>
      <c r="BE215" s="477"/>
      <c r="BF215" s="477"/>
      <c r="BG215" s="477"/>
      <c r="BH215" s="477"/>
      <c r="BI215" s="477"/>
      <c r="BJ215" s="458"/>
      <c r="BK215" s="479"/>
    </row>
    <row r="216" spans="1:64" s="562" customFormat="1" hidden="1" outlineLevel="2" x14ac:dyDescent="0.35">
      <c r="A216" s="495" t="s">
        <v>538</v>
      </c>
      <c r="B216" s="496"/>
      <c r="C216" s="525" t="s">
        <v>539</v>
      </c>
      <c r="D216" s="508"/>
      <c r="E216" s="508"/>
      <c r="F216" s="499"/>
      <c r="G216" s="500"/>
      <c r="H216" s="532"/>
      <c r="I216" s="532"/>
      <c r="J216" s="532"/>
      <c r="K216" s="532"/>
      <c r="L216" s="532"/>
      <c r="M216" s="532"/>
      <c r="N216" s="532"/>
      <c r="O216" s="502"/>
      <c r="P216" s="527"/>
      <c r="Q216" s="527"/>
      <c r="R216" s="502"/>
      <c r="S216" s="505"/>
      <c r="T216" s="505"/>
      <c r="U216" s="502"/>
      <c r="V216" s="502"/>
      <c r="W216" s="622" t="s">
        <v>122</v>
      </c>
      <c r="X216" s="501">
        <v>1</v>
      </c>
      <c r="Y216" s="501"/>
      <c r="Z216" s="501"/>
      <c r="AA216" s="501"/>
      <c r="AB216" s="623">
        <v>250000</v>
      </c>
      <c r="AC216" s="623">
        <f>+AB216*X216</f>
        <v>250000</v>
      </c>
      <c r="AD216" s="622"/>
      <c r="AE216" s="439"/>
      <c r="AF216" s="560">
        <f>+AC216</f>
        <v>250000</v>
      </c>
      <c r="AG216" s="457"/>
      <c r="AH216" s="457">
        <f t="shared" ref="AH216" si="40">+AF216+AG216</f>
        <v>250000</v>
      </c>
      <c r="AI216" s="455"/>
      <c r="AJ216" s="509"/>
      <c r="AK216" s="509"/>
      <c r="AL216" s="509"/>
      <c r="AM216" s="509"/>
      <c r="AN216" s="509"/>
      <c r="AO216" s="509"/>
      <c r="AP216" s="509"/>
      <c r="AQ216" s="509"/>
      <c r="AR216" s="456"/>
      <c r="AS216" s="509"/>
      <c r="AT216" s="509"/>
      <c r="AU216" s="509"/>
      <c r="AV216" s="509"/>
      <c r="AW216" s="509"/>
      <c r="AX216" s="509"/>
      <c r="AY216" s="509"/>
      <c r="AZ216" s="509"/>
      <c r="BA216" s="457"/>
      <c r="BB216" s="509"/>
      <c r="BC216" s="509"/>
      <c r="BD216" s="509"/>
      <c r="BE216" s="509"/>
      <c r="BF216" s="509"/>
      <c r="BG216" s="509"/>
      <c r="BH216" s="509"/>
      <c r="BI216" s="509"/>
      <c r="BJ216" s="458"/>
      <c r="BK216" s="479"/>
      <c r="BL216" s="416"/>
    </row>
    <row r="217" spans="1:64" s="562" customFormat="1" hidden="1" outlineLevel="2" x14ac:dyDescent="0.35">
      <c r="A217" s="495" t="s">
        <v>540</v>
      </c>
      <c r="B217" s="496"/>
      <c r="C217" s="525"/>
      <c r="D217" s="508"/>
      <c r="E217" s="508"/>
      <c r="F217" s="499"/>
      <c r="G217" s="500"/>
      <c r="H217" s="532"/>
      <c r="I217" s="532"/>
      <c r="J217" s="532"/>
      <c r="K217" s="532"/>
      <c r="L217" s="532"/>
      <c r="M217" s="532"/>
      <c r="N217" s="532"/>
      <c r="O217" s="502"/>
      <c r="P217" s="527"/>
      <c r="Q217" s="527"/>
      <c r="R217" s="502"/>
      <c r="S217" s="505"/>
      <c r="T217" s="505"/>
      <c r="U217" s="502"/>
      <c r="V217" s="502"/>
      <c r="W217" s="622"/>
      <c r="X217" s="501"/>
      <c r="Y217" s="501"/>
      <c r="Z217" s="501"/>
      <c r="AA217" s="501"/>
      <c r="AB217" s="525"/>
      <c r="AC217" s="525"/>
      <c r="AD217" s="622"/>
      <c r="AE217" s="439"/>
      <c r="AF217" s="560"/>
      <c r="AG217" s="457"/>
      <c r="AH217" s="457"/>
      <c r="AI217" s="455"/>
      <c r="AJ217" s="509"/>
      <c r="AK217" s="509"/>
      <c r="AL217" s="509"/>
      <c r="AM217" s="509"/>
      <c r="AN217" s="509"/>
      <c r="AO217" s="509"/>
      <c r="AP217" s="509"/>
      <c r="AQ217" s="509"/>
      <c r="AR217" s="456"/>
      <c r="AS217" s="509"/>
      <c r="AT217" s="509"/>
      <c r="AU217" s="509"/>
      <c r="AV217" s="509"/>
      <c r="AW217" s="509"/>
      <c r="AX217" s="509"/>
      <c r="AY217" s="509"/>
      <c r="AZ217" s="509"/>
      <c r="BA217" s="457"/>
      <c r="BB217" s="509"/>
      <c r="BC217" s="509"/>
      <c r="BD217" s="509"/>
      <c r="BE217" s="509"/>
      <c r="BF217" s="509"/>
      <c r="BG217" s="509"/>
      <c r="BH217" s="509"/>
      <c r="BI217" s="509"/>
      <c r="BJ217" s="458"/>
      <c r="BK217" s="479"/>
      <c r="BL217" s="416"/>
    </row>
    <row r="218" spans="1:64" s="562" customFormat="1" hidden="1" outlineLevel="2" x14ac:dyDescent="0.35">
      <c r="A218" s="495" t="s">
        <v>541</v>
      </c>
      <c r="B218" s="496"/>
      <c r="C218" s="525"/>
      <c r="D218" s="508"/>
      <c r="E218" s="508"/>
      <c r="F218" s="499"/>
      <c r="G218" s="500"/>
      <c r="H218" s="532"/>
      <c r="I218" s="532"/>
      <c r="J218" s="532"/>
      <c r="K218" s="532"/>
      <c r="L218" s="532"/>
      <c r="M218" s="532"/>
      <c r="N218" s="532"/>
      <c r="O218" s="502"/>
      <c r="P218" s="527"/>
      <c r="Q218" s="527"/>
      <c r="R218" s="502"/>
      <c r="S218" s="505"/>
      <c r="T218" s="505"/>
      <c r="U218" s="502"/>
      <c r="V218" s="502"/>
      <c r="W218" s="622"/>
      <c r="X218" s="501"/>
      <c r="Y218" s="501"/>
      <c r="Z218" s="501"/>
      <c r="AA218" s="501"/>
      <c r="AB218" s="525"/>
      <c r="AC218" s="525"/>
      <c r="AD218" s="622"/>
      <c r="AE218" s="439"/>
      <c r="AF218" s="560"/>
      <c r="AG218" s="457"/>
      <c r="AH218" s="457"/>
      <c r="AI218" s="455"/>
      <c r="AJ218" s="509"/>
      <c r="AK218" s="509"/>
      <c r="AL218" s="509"/>
      <c r="AM218" s="509"/>
      <c r="AN218" s="509"/>
      <c r="AO218" s="509"/>
      <c r="AP218" s="509"/>
      <c r="AQ218" s="509"/>
      <c r="AR218" s="456"/>
      <c r="AS218" s="509"/>
      <c r="AT218" s="509"/>
      <c r="AU218" s="509"/>
      <c r="AV218" s="509"/>
      <c r="AW218" s="509"/>
      <c r="AX218" s="509"/>
      <c r="AY218" s="509"/>
      <c r="AZ218" s="509"/>
      <c r="BA218" s="457"/>
      <c r="BB218" s="509"/>
      <c r="BC218" s="509"/>
      <c r="BD218" s="509"/>
      <c r="BE218" s="509"/>
      <c r="BF218" s="509"/>
      <c r="BG218" s="509"/>
      <c r="BH218" s="509"/>
      <c r="BI218" s="509"/>
      <c r="BJ218" s="458"/>
      <c r="BK218" s="479"/>
      <c r="BL218" s="416"/>
    </row>
    <row r="219" spans="1:64" s="562" customFormat="1" hidden="1" outlineLevel="2" x14ac:dyDescent="0.35">
      <c r="A219" s="495" t="s">
        <v>542</v>
      </c>
      <c r="B219" s="496"/>
      <c r="C219" s="525"/>
      <c r="D219" s="508"/>
      <c r="E219" s="508"/>
      <c r="F219" s="499"/>
      <c r="G219" s="500"/>
      <c r="H219" s="532"/>
      <c r="I219" s="532"/>
      <c r="J219" s="532"/>
      <c r="K219" s="532"/>
      <c r="L219" s="532"/>
      <c r="M219" s="532"/>
      <c r="N219" s="532"/>
      <c r="O219" s="502"/>
      <c r="P219" s="527"/>
      <c r="Q219" s="527"/>
      <c r="R219" s="502"/>
      <c r="S219" s="505"/>
      <c r="T219" s="505"/>
      <c r="U219" s="502"/>
      <c r="V219" s="502"/>
      <c r="W219" s="622"/>
      <c r="X219" s="501"/>
      <c r="Y219" s="501"/>
      <c r="Z219" s="501"/>
      <c r="AA219" s="501"/>
      <c r="AB219" s="525"/>
      <c r="AC219" s="525"/>
      <c r="AD219" s="622"/>
      <c r="AE219" s="439"/>
      <c r="AF219" s="560"/>
      <c r="AG219" s="457"/>
      <c r="AH219" s="457"/>
      <c r="AI219" s="455"/>
      <c r="AJ219" s="509"/>
      <c r="AK219" s="509"/>
      <c r="AL219" s="509"/>
      <c r="AM219" s="509"/>
      <c r="AN219" s="509"/>
      <c r="AO219" s="509"/>
      <c r="AP219" s="509"/>
      <c r="AQ219" s="509"/>
      <c r="AR219" s="456"/>
      <c r="AS219" s="509"/>
      <c r="AT219" s="509"/>
      <c r="AU219" s="509"/>
      <c r="AV219" s="509"/>
      <c r="AW219" s="509"/>
      <c r="AX219" s="509"/>
      <c r="AY219" s="509"/>
      <c r="AZ219" s="509"/>
      <c r="BA219" s="457"/>
      <c r="BB219" s="509"/>
      <c r="BC219" s="509"/>
      <c r="BD219" s="509"/>
      <c r="BE219" s="509"/>
      <c r="BF219" s="509"/>
      <c r="BG219" s="509"/>
      <c r="BH219" s="509"/>
      <c r="BI219" s="509"/>
      <c r="BJ219" s="458"/>
      <c r="BK219" s="479"/>
      <c r="BL219" s="416"/>
    </row>
    <row r="220" spans="1:64" s="416" customFormat="1" ht="26" outlineLevel="1" collapsed="1" x14ac:dyDescent="0.35">
      <c r="A220" s="468" t="s">
        <v>543</v>
      </c>
      <c r="B220" s="469"/>
      <c r="C220" s="470" t="s">
        <v>544</v>
      </c>
      <c r="D220" s="469"/>
      <c r="E220" s="1151"/>
      <c r="F220" s="471" t="str">
        <f>+W220</f>
        <v># Actividades</v>
      </c>
      <c r="G220" s="472"/>
      <c r="H220" s="563"/>
      <c r="I220" s="563"/>
      <c r="J220" s="563"/>
      <c r="K220" s="563"/>
      <c r="L220" s="563"/>
      <c r="M220" s="563"/>
      <c r="N220" s="563">
        <f>SUM(H220:M220)</f>
        <v>0</v>
      </c>
      <c r="O220" s="474"/>
      <c r="P220" s="538"/>
      <c r="Q220" s="475"/>
      <c r="R220" s="475"/>
      <c r="S220" s="470"/>
      <c r="T220" s="470"/>
      <c r="U220" s="470"/>
      <c r="V220" s="474"/>
      <c r="W220" s="476" t="s">
        <v>168</v>
      </c>
      <c r="X220" s="469"/>
      <c r="Y220" s="469"/>
      <c r="Z220" s="469"/>
      <c r="AA220" s="469"/>
      <c r="AB220" s="477"/>
      <c r="AC220" s="477">
        <f>SUM(AC221:AC223)</f>
        <v>100000</v>
      </c>
      <c r="AD220" s="478" t="s">
        <v>545</v>
      </c>
      <c r="AE220" s="439"/>
      <c r="AF220" s="477">
        <f>+AF221+AF222+AF223</f>
        <v>100000</v>
      </c>
      <c r="AG220" s="477">
        <f>+AG221+AG222+AG223</f>
        <v>0</v>
      </c>
      <c r="AH220" s="477">
        <f>+AG220+AF220</f>
        <v>100000</v>
      </c>
      <c r="AI220" s="455"/>
      <c r="AJ220" s="477"/>
      <c r="AK220" s="477"/>
      <c r="AL220" s="477"/>
      <c r="AM220" s="477"/>
      <c r="AN220" s="477"/>
      <c r="AO220" s="477"/>
      <c r="AP220" s="477"/>
      <c r="AQ220" s="477"/>
      <c r="AR220" s="456"/>
      <c r="AS220" s="477"/>
      <c r="AT220" s="477"/>
      <c r="AU220" s="477"/>
      <c r="AV220" s="477"/>
      <c r="AW220" s="477"/>
      <c r="AX220" s="477"/>
      <c r="AY220" s="477"/>
      <c r="AZ220" s="477"/>
      <c r="BA220" s="457"/>
      <c r="BB220" s="477"/>
      <c r="BC220" s="477"/>
      <c r="BD220" s="477"/>
      <c r="BE220" s="477"/>
      <c r="BF220" s="477"/>
      <c r="BG220" s="477"/>
      <c r="BH220" s="477"/>
      <c r="BI220" s="477"/>
      <c r="BJ220" s="458"/>
      <c r="BK220" s="479"/>
    </row>
    <row r="221" spans="1:64" s="562" customFormat="1" hidden="1" outlineLevel="2" x14ac:dyDescent="0.35">
      <c r="A221" s="495" t="s">
        <v>546</v>
      </c>
      <c r="B221" s="496"/>
      <c r="C221" s="525" t="s">
        <v>547</v>
      </c>
      <c r="D221" s="508"/>
      <c r="E221" s="508"/>
      <c r="F221" s="500"/>
      <c r="G221" s="500"/>
      <c r="H221" s="532"/>
      <c r="I221" s="532"/>
      <c r="J221" s="532"/>
      <c r="K221" s="532"/>
      <c r="L221" s="532"/>
      <c r="M221" s="532"/>
      <c r="N221" s="532"/>
      <c r="O221" s="502"/>
      <c r="P221" s="527"/>
      <c r="Q221" s="527"/>
      <c r="R221" s="502"/>
      <c r="S221" s="505"/>
      <c r="T221" s="505"/>
      <c r="U221" s="502"/>
      <c r="V221" s="502"/>
      <c r="W221" s="622" t="s">
        <v>122</v>
      </c>
      <c r="X221" s="501">
        <v>1</v>
      </c>
      <c r="Y221" s="501"/>
      <c r="Z221" s="501"/>
      <c r="AA221" s="501"/>
      <c r="AB221" s="623">
        <v>100000</v>
      </c>
      <c r="AC221" s="623">
        <f>+X221*AB221</f>
        <v>100000</v>
      </c>
      <c r="AD221" s="525"/>
      <c r="AE221" s="439"/>
      <c r="AF221" s="560">
        <f>+AC221</f>
        <v>100000</v>
      </c>
      <c r="AG221" s="457"/>
      <c r="AH221" s="457">
        <f t="shared" ref="AH221" si="41">+AF221+AG221</f>
        <v>100000</v>
      </c>
      <c r="AI221" s="455"/>
      <c r="AJ221" s="509"/>
      <c r="AK221" s="509"/>
      <c r="AL221" s="509"/>
      <c r="AM221" s="509"/>
      <c r="AN221" s="509"/>
      <c r="AO221" s="509"/>
      <c r="AP221" s="509"/>
      <c r="AQ221" s="509"/>
      <c r="AR221" s="456"/>
      <c r="AS221" s="509"/>
      <c r="AT221" s="509"/>
      <c r="AU221" s="509"/>
      <c r="AV221" s="509"/>
      <c r="AW221" s="509"/>
      <c r="AX221" s="509"/>
      <c r="AY221" s="509"/>
      <c r="AZ221" s="509"/>
      <c r="BA221" s="457"/>
      <c r="BB221" s="509"/>
      <c r="BC221" s="509"/>
      <c r="BD221" s="509"/>
      <c r="BE221" s="509"/>
      <c r="BF221" s="509"/>
      <c r="BG221" s="509"/>
      <c r="BH221" s="509"/>
      <c r="BI221" s="509"/>
      <c r="BJ221" s="458"/>
      <c r="BK221" s="479"/>
      <c r="BL221" s="416"/>
    </row>
    <row r="222" spans="1:64" s="562" customFormat="1" hidden="1" outlineLevel="2" x14ac:dyDescent="0.35">
      <c r="A222" s="495" t="s">
        <v>548</v>
      </c>
      <c r="B222" s="496"/>
      <c r="C222" s="525"/>
      <c r="D222" s="508"/>
      <c r="E222" s="508"/>
      <c r="F222" s="500"/>
      <c r="G222" s="500"/>
      <c r="H222" s="532"/>
      <c r="I222" s="532"/>
      <c r="J222" s="532"/>
      <c r="K222" s="532"/>
      <c r="L222" s="532"/>
      <c r="M222" s="532"/>
      <c r="N222" s="532"/>
      <c r="O222" s="502"/>
      <c r="P222" s="527"/>
      <c r="Q222" s="527"/>
      <c r="R222" s="502"/>
      <c r="S222" s="505"/>
      <c r="T222" s="505"/>
      <c r="U222" s="502"/>
      <c r="V222" s="502"/>
      <c r="W222" s="622"/>
      <c r="X222" s="501"/>
      <c r="Y222" s="501"/>
      <c r="Z222" s="501"/>
      <c r="AA222" s="501"/>
      <c r="AB222" s="623"/>
      <c r="AC222" s="623"/>
      <c r="AD222" s="525"/>
      <c r="AE222" s="439"/>
      <c r="AF222" s="560"/>
      <c r="AG222" s="457"/>
      <c r="AH222" s="457"/>
      <c r="AI222" s="455"/>
      <c r="AJ222" s="509"/>
      <c r="AK222" s="509"/>
      <c r="AL222" s="509"/>
      <c r="AM222" s="509"/>
      <c r="AN222" s="509"/>
      <c r="AO222" s="509"/>
      <c r="AP222" s="509"/>
      <c r="AQ222" s="509"/>
      <c r="AR222" s="456"/>
      <c r="AS222" s="509"/>
      <c r="AT222" s="509"/>
      <c r="AU222" s="509"/>
      <c r="AV222" s="509"/>
      <c r="AW222" s="509"/>
      <c r="AX222" s="509"/>
      <c r="AY222" s="509"/>
      <c r="AZ222" s="509"/>
      <c r="BA222" s="457"/>
      <c r="BB222" s="509"/>
      <c r="BC222" s="509"/>
      <c r="BD222" s="509"/>
      <c r="BE222" s="509"/>
      <c r="BF222" s="509"/>
      <c r="BG222" s="509"/>
      <c r="BH222" s="509"/>
      <c r="BI222" s="509"/>
      <c r="BJ222" s="458"/>
      <c r="BK222" s="479"/>
      <c r="BL222" s="416"/>
    </row>
    <row r="223" spans="1:64" s="562" customFormat="1" hidden="1" outlineLevel="2" x14ac:dyDescent="0.35">
      <c r="A223" s="495" t="s">
        <v>549</v>
      </c>
      <c r="B223" s="496"/>
      <c r="C223" s="525"/>
      <c r="D223" s="508"/>
      <c r="E223" s="508"/>
      <c r="F223" s="500"/>
      <c r="G223" s="500"/>
      <c r="H223" s="532"/>
      <c r="I223" s="532"/>
      <c r="J223" s="532"/>
      <c r="K223" s="532"/>
      <c r="L223" s="532"/>
      <c r="M223" s="532"/>
      <c r="N223" s="532"/>
      <c r="O223" s="502"/>
      <c r="P223" s="527"/>
      <c r="Q223" s="527"/>
      <c r="R223" s="502"/>
      <c r="S223" s="505"/>
      <c r="T223" s="505"/>
      <c r="U223" s="502"/>
      <c r="V223" s="502"/>
      <c r="W223" s="622"/>
      <c r="X223" s="501"/>
      <c r="Y223" s="501"/>
      <c r="Z223" s="501"/>
      <c r="AA223" s="501"/>
      <c r="AB223" s="623"/>
      <c r="AC223" s="623"/>
      <c r="AD223" s="525"/>
      <c r="AE223" s="439"/>
      <c r="AF223" s="560"/>
      <c r="AG223" s="457"/>
      <c r="AH223" s="457"/>
      <c r="AI223" s="455"/>
      <c r="AJ223" s="509"/>
      <c r="AK223" s="509"/>
      <c r="AL223" s="509"/>
      <c r="AM223" s="509"/>
      <c r="AN223" s="509"/>
      <c r="AO223" s="509"/>
      <c r="AP223" s="509"/>
      <c r="AQ223" s="509"/>
      <c r="AR223" s="456"/>
      <c r="AS223" s="509"/>
      <c r="AT223" s="509"/>
      <c r="AU223" s="509"/>
      <c r="AV223" s="509"/>
      <c r="AW223" s="509"/>
      <c r="AX223" s="509"/>
      <c r="AY223" s="509"/>
      <c r="AZ223" s="509"/>
      <c r="BA223" s="457"/>
      <c r="BB223" s="509"/>
      <c r="BC223" s="509"/>
      <c r="BD223" s="509"/>
      <c r="BE223" s="509"/>
      <c r="BF223" s="509"/>
      <c r="BG223" s="509"/>
      <c r="BH223" s="509"/>
      <c r="BI223" s="509"/>
      <c r="BJ223" s="458"/>
      <c r="BK223" s="479"/>
      <c r="BL223" s="416"/>
    </row>
    <row r="224" spans="1:64" s="562" customFormat="1" outlineLevel="1" collapsed="1" x14ac:dyDescent="0.35">
      <c r="A224" s="495"/>
      <c r="B224" s="496"/>
      <c r="C224" s="525"/>
      <c r="D224" s="508"/>
      <c r="E224" s="508"/>
      <c r="F224" s="500"/>
      <c r="G224" s="500"/>
      <c r="H224" s="532"/>
      <c r="I224" s="532"/>
      <c r="J224" s="532"/>
      <c r="K224" s="532"/>
      <c r="L224" s="532"/>
      <c r="M224" s="532"/>
      <c r="N224" s="532"/>
      <c r="O224" s="502"/>
      <c r="P224" s="527"/>
      <c r="Q224" s="527"/>
      <c r="R224" s="502"/>
      <c r="S224" s="505"/>
      <c r="T224" s="505"/>
      <c r="U224" s="502"/>
      <c r="V224" s="502"/>
      <c r="W224" s="622"/>
      <c r="X224" s="501"/>
      <c r="Y224" s="501"/>
      <c r="Z224" s="501"/>
      <c r="AA224" s="501"/>
      <c r="AB224" s="623"/>
      <c r="AC224" s="623"/>
      <c r="AD224" s="525"/>
      <c r="AE224" s="439"/>
      <c r="AF224" s="560"/>
      <c r="AG224" s="457"/>
      <c r="AH224" s="457"/>
      <c r="AI224" s="455"/>
      <c r="AJ224" s="509"/>
      <c r="AK224" s="509"/>
      <c r="AL224" s="509"/>
      <c r="AM224" s="509"/>
      <c r="AN224" s="509"/>
      <c r="AO224" s="509"/>
      <c r="AP224" s="509"/>
      <c r="AQ224" s="509"/>
      <c r="AR224" s="456"/>
      <c r="AS224" s="509"/>
      <c r="AT224" s="509"/>
      <c r="AU224" s="509"/>
      <c r="AV224" s="509"/>
      <c r="AW224" s="509"/>
      <c r="AX224" s="509"/>
      <c r="AY224" s="509"/>
      <c r="AZ224" s="509"/>
      <c r="BA224" s="457"/>
      <c r="BB224" s="509"/>
      <c r="BC224" s="509"/>
      <c r="BD224" s="509"/>
      <c r="BE224" s="509"/>
      <c r="BF224" s="509"/>
      <c r="BG224" s="509"/>
      <c r="BH224" s="509"/>
      <c r="BI224" s="509"/>
      <c r="BJ224" s="458"/>
      <c r="BK224" s="479"/>
      <c r="BL224" s="416"/>
    </row>
    <row r="225" spans="1:63" s="416" customFormat="1" ht="15" customHeight="1" x14ac:dyDescent="0.35">
      <c r="A225" s="460" t="s">
        <v>550</v>
      </c>
      <c r="B225" s="461"/>
      <c r="C225" s="462" t="s">
        <v>551</v>
      </c>
      <c r="D225" s="463"/>
      <c r="E225" s="447"/>
      <c r="F225" s="463"/>
      <c r="G225" s="463"/>
      <c r="H225" s="464"/>
      <c r="I225" s="464"/>
      <c r="J225" s="464"/>
      <c r="K225" s="464"/>
      <c r="L225" s="464"/>
      <c r="M225" s="464"/>
      <c r="N225" s="464"/>
      <c r="O225" s="449"/>
      <c r="P225" s="462"/>
      <c r="Q225" s="465"/>
      <c r="R225" s="465"/>
      <c r="S225" s="462"/>
      <c r="T225" s="462"/>
      <c r="U225" s="465"/>
      <c r="V225" s="449"/>
      <c r="W225" s="466"/>
      <c r="X225" s="463"/>
      <c r="Y225" s="463"/>
      <c r="Z225" s="463"/>
      <c r="AA225" s="463"/>
      <c r="AB225" s="467"/>
      <c r="AC225" s="467">
        <f>+AC226+AC247+AC250+AC252</f>
        <v>200000</v>
      </c>
      <c r="AD225" s="467"/>
      <c r="AE225" s="629"/>
      <c r="AF225" s="467">
        <f>+AF226+AF247+AF250+AF252</f>
        <v>200000</v>
      </c>
      <c r="AG225" s="467">
        <f>+AG226+AG247+AG250+AG252</f>
        <v>0</v>
      </c>
      <c r="AH225" s="467">
        <f>+AF225+AG225</f>
        <v>200000</v>
      </c>
      <c r="AI225" s="455"/>
      <c r="AJ225" s="467"/>
      <c r="AK225" s="467"/>
      <c r="AL225" s="467"/>
      <c r="AM225" s="467"/>
      <c r="AN225" s="467"/>
      <c r="AO225" s="467"/>
      <c r="AP225" s="467"/>
      <c r="AQ225" s="467"/>
      <c r="AR225" s="456"/>
      <c r="AS225" s="467"/>
      <c r="AT225" s="467"/>
      <c r="AU225" s="467"/>
      <c r="AV225" s="467"/>
      <c r="AW225" s="467"/>
      <c r="AX225" s="467"/>
      <c r="AY225" s="467"/>
      <c r="AZ225" s="467"/>
      <c r="BA225" s="457"/>
      <c r="BB225" s="467"/>
      <c r="BC225" s="467"/>
      <c r="BD225" s="467"/>
      <c r="BE225" s="467"/>
      <c r="BF225" s="467"/>
      <c r="BG225" s="467"/>
      <c r="BH225" s="467"/>
      <c r="BI225" s="467"/>
      <c r="BJ225" s="458"/>
      <c r="BK225" s="479"/>
    </row>
    <row r="226" spans="1:63" s="416" customFormat="1" ht="15" customHeight="1" outlineLevel="1" x14ac:dyDescent="0.35">
      <c r="A226" s="630" t="s">
        <v>248</v>
      </c>
      <c r="B226" s="631" t="s">
        <v>552</v>
      </c>
      <c r="C226" s="470" t="s">
        <v>553</v>
      </c>
      <c r="D226" s="469"/>
      <c r="E226" s="1151"/>
      <c r="F226" s="469"/>
      <c r="G226" s="469"/>
      <c r="H226" s="473"/>
      <c r="I226" s="473"/>
      <c r="J226" s="473"/>
      <c r="K226" s="473"/>
      <c r="L226" s="473"/>
      <c r="M226" s="473"/>
      <c r="N226" s="632"/>
      <c r="O226" s="474"/>
      <c r="P226" s="470"/>
      <c r="Q226" s="475"/>
      <c r="R226" s="475"/>
      <c r="S226" s="470"/>
      <c r="T226" s="470"/>
      <c r="U226" s="475"/>
      <c r="V226" s="474"/>
      <c r="W226" s="476"/>
      <c r="X226" s="469"/>
      <c r="Y226" s="469"/>
      <c r="Z226" s="469"/>
      <c r="AA226" s="469"/>
      <c r="AB226" s="477"/>
      <c r="AC226" s="477">
        <f>AC227+AC241</f>
        <v>0</v>
      </c>
      <c r="AD226" s="477"/>
      <c r="AE226" s="439"/>
      <c r="AF226" s="477"/>
      <c r="AG226" s="477"/>
      <c r="AH226" s="477"/>
      <c r="AI226" s="455"/>
      <c r="AJ226" s="477"/>
      <c r="AK226" s="477"/>
      <c r="AL226" s="477"/>
      <c r="AM226" s="477"/>
      <c r="AN226" s="477"/>
      <c r="AO226" s="477"/>
      <c r="AP226" s="477"/>
      <c r="AQ226" s="477"/>
      <c r="AR226" s="456"/>
      <c r="AS226" s="477"/>
      <c r="AT226" s="477"/>
      <c r="AU226" s="477"/>
      <c r="AV226" s="477"/>
      <c r="AW226" s="477"/>
      <c r="AX226" s="477"/>
      <c r="AY226" s="477"/>
      <c r="AZ226" s="477"/>
      <c r="BA226" s="457"/>
      <c r="BB226" s="477"/>
      <c r="BC226" s="477"/>
      <c r="BD226" s="477"/>
      <c r="BE226" s="477"/>
      <c r="BF226" s="477"/>
      <c r="BG226" s="477"/>
      <c r="BH226" s="477"/>
      <c r="BI226" s="477"/>
      <c r="BJ226" s="458"/>
      <c r="BK226" s="479"/>
    </row>
    <row r="227" spans="1:63" s="416" customFormat="1" hidden="1" outlineLevel="2" x14ac:dyDescent="0.35">
      <c r="A227" s="633" t="s">
        <v>252</v>
      </c>
      <c r="B227" s="634"/>
      <c r="C227" s="635" t="s">
        <v>554</v>
      </c>
      <c r="D227" s="636"/>
      <c r="E227" s="1151"/>
      <c r="F227" s="637"/>
      <c r="G227" s="637"/>
      <c r="H227" s="638"/>
      <c r="I227" s="638"/>
      <c r="J227" s="638"/>
      <c r="K227" s="638"/>
      <c r="L227" s="638"/>
      <c r="M227" s="638"/>
      <c r="N227" s="638"/>
      <c r="O227" s="1151"/>
      <c r="P227" s="639"/>
      <c r="Q227" s="639"/>
      <c r="R227" s="640"/>
      <c r="S227" s="641"/>
      <c r="T227" s="641"/>
      <c r="U227" s="640"/>
      <c r="V227" s="1151"/>
      <c r="W227" s="642"/>
      <c r="X227" s="643"/>
      <c r="Y227" s="644"/>
      <c r="Z227" s="644"/>
      <c r="AA227" s="644"/>
      <c r="AB227" s="645"/>
      <c r="AC227" s="645">
        <f>SUM(AC228:AC240)</f>
        <v>0</v>
      </c>
      <c r="AD227" s="642"/>
      <c r="AE227" s="1151"/>
      <c r="AF227" s="645"/>
      <c r="AG227" s="645"/>
      <c r="AH227" s="645"/>
      <c r="AI227" s="455"/>
      <c r="AJ227" s="646"/>
      <c r="AK227" s="646"/>
      <c r="AL227" s="646"/>
      <c r="AM227" s="646"/>
      <c r="AN227" s="646"/>
      <c r="AO227" s="646"/>
      <c r="AP227" s="646"/>
      <c r="AQ227" s="646"/>
      <c r="AR227" s="556"/>
      <c r="AS227" s="646"/>
      <c r="AT227" s="646"/>
      <c r="AU227" s="646"/>
      <c r="AV227" s="646"/>
      <c r="AW227" s="646"/>
      <c r="AX227" s="646"/>
      <c r="AY227" s="646"/>
      <c r="AZ227" s="646"/>
      <c r="BA227" s="557"/>
      <c r="BB227" s="646"/>
      <c r="BC227" s="646"/>
      <c r="BD227" s="646"/>
      <c r="BE227" s="646"/>
      <c r="BF227" s="646"/>
      <c r="BG227" s="646"/>
      <c r="BH227" s="646"/>
      <c r="BI227" s="646"/>
      <c r="BJ227" s="458"/>
      <c r="BK227" s="479"/>
    </row>
    <row r="228" spans="1:63" s="651" customFormat="1" ht="12" hidden="1" customHeight="1" outlineLevel="3" x14ac:dyDescent="0.35">
      <c r="A228" s="511" t="s">
        <v>555</v>
      </c>
      <c r="B228" s="512"/>
      <c r="C228" s="525" t="s">
        <v>556</v>
      </c>
      <c r="D228" s="514"/>
      <c r="E228" s="498"/>
      <c r="F228" s="523"/>
      <c r="G228" s="523"/>
      <c r="H228" s="517"/>
      <c r="I228" s="517"/>
      <c r="J228" s="517"/>
      <c r="K228" s="517"/>
      <c r="L228" s="517"/>
      <c r="M228" s="517"/>
      <c r="N228" s="517"/>
      <c r="O228" s="502"/>
      <c r="P228" s="519"/>
      <c r="Q228" s="527"/>
      <c r="R228" s="647"/>
      <c r="S228" s="521"/>
      <c r="T228" s="521"/>
      <c r="U228" s="520"/>
      <c r="V228" s="502"/>
      <c r="W228" s="648"/>
      <c r="X228" s="523"/>
      <c r="Y228" s="523"/>
      <c r="Z228" s="523"/>
      <c r="AA228" s="649"/>
      <c r="AB228" s="649"/>
      <c r="AC228" s="649">
        <f>X228*Y228*AB228</f>
        <v>0</v>
      </c>
      <c r="AD228" s="524"/>
      <c r="AE228" s="439"/>
      <c r="AF228" s="457"/>
      <c r="AG228" s="457"/>
      <c r="AH228" s="457"/>
      <c r="AI228" s="455"/>
      <c r="AJ228" s="509"/>
      <c r="AK228" s="509"/>
      <c r="AL228" s="509"/>
      <c r="AM228" s="509"/>
      <c r="AN228" s="509"/>
      <c r="AO228" s="509"/>
      <c r="AP228" s="509"/>
      <c r="AQ228" s="509"/>
      <c r="AR228" s="456"/>
      <c r="AS228" s="509"/>
      <c r="AT228" s="509"/>
      <c r="AU228" s="509"/>
      <c r="AV228" s="509"/>
      <c r="AW228" s="509"/>
      <c r="AX228" s="509"/>
      <c r="AY228" s="509"/>
      <c r="AZ228" s="509"/>
      <c r="BA228" s="457"/>
      <c r="BB228" s="509"/>
      <c r="BC228" s="509"/>
      <c r="BD228" s="509"/>
      <c r="BE228" s="509"/>
      <c r="BF228" s="509"/>
      <c r="BG228" s="509"/>
      <c r="BH228" s="509"/>
      <c r="BI228" s="509"/>
      <c r="BJ228" s="458"/>
      <c r="BK228" s="650"/>
    </row>
    <row r="229" spans="1:63" s="651" customFormat="1" ht="12" hidden="1" customHeight="1" outlineLevel="3" x14ac:dyDescent="0.35">
      <c r="A229" s="511" t="s">
        <v>557</v>
      </c>
      <c r="B229" s="512"/>
      <c r="C229" s="525" t="s">
        <v>558</v>
      </c>
      <c r="D229" s="514"/>
      <c r="E229" s="498"/>
      <c r="F229" s="514"/>
      <c r="G229" s="514"/>
      <c r="H229" s="517"/>
      <c r="I229" s="517"/>
      <c r="J229" s="517"/>
      <c r="K229" s="517"/>
      <c r="L229" s="517"/>
      <c r="M229" s="517"/>
      <c r="N229" s="517"/>
      <c r="O229" s="502"/>
      <c r="P229" s="519"/>
      <c r="Q229" s="527"/>
      <c r="R229" s="647"/>
      <c r="S229" s="521"/>
      <c r="T229" s="521"/>
      <c r="U229" s="520"/>
      <c r="V229" s="502"/>
      <c r="W229" s="648"/>
      <c r="X229" s="523"/>
      <c r="Y229" s="523"/>
      <c r="Z229" s="523"/>
      <c r="AA229" s="523"/>
      <c r="AB229" s="649"/>
      <c r="AC229" s="649">
        <f t="shared" ref="AC229:AC239" si="42">X229*Y229*AB229</f>
        <v>0</v>
      </c>
      <c r="AD229" s="524"/>
      <c r="AE229" s="439"/>
      <c r="AF229" s="457"/>
      <c r="AG229" s="457"/>
      <c r="AH229" s="457"/>
      <c r="AI229" s="455"/>
      <c r="AJ229" s="509"/>
      <c r="AK229" s="509"/>
      <c r="AL229" s="509"/>
      <c r="AM229" s="509"/>
      <c r="AN229" s="509"/>
      <c r="AO229" s="509"/>
      <c r="AP229" s="509"/>
      <c r="AQ229" s="509"/>
      <c r="AR229" s="456"/>
      <c r="AS229" s="509"/>
      <c r="AT229" s="509"/>
      <c r="AU229" s="509"/>
      <c r="AV229" s="509"/>
      <c r="AW229" s="509"/>
      <c r="AX229" s="509"/>
      <c r="AY229" s="509"/>
      <c r="AZ229" s="509"/>
      <c r="BA229" s="457"/>
      <c r="BB229" s="509"/>
      <c r="BC229" s="509"/>
      <c r="BD229" s="509"/>
      <c r="BE229" s="509"/>
      <c r="BF229" s="509"/>
      <c r="BG229" s="509"/>
      <c r="BH229" s="509"/>
      <c r="BI229" s="509"/>
      <c r="BJ229" s="458"/>
      <c r="BK229" s="650"/>
    </row>
    <row r="230" spans="1:63" s="651" customFormat="1" ht="12" hidden="1" customHeight="1" outlineLevel="3" x14ac:dyDescent="0.35">
      <c r="A230" s="511" t="s">
        <v>559</v>
      </c>
      <c r="B230" s="512"/>
      <c r="C230" s="525" t="s">
        <v>560</v>
      </c>
      <c r="D230" s="514"/>
      <c r="E230" s="498"/>
      <c r="F230" s="514"/>
      <c r="G230" s="514"/>
      <c r="H230" s="517"/>
      <c r="I230" s="517"/>
      <c r="J230" s="517"/>
      <c r="K230" s="517"/>
      <c r="L230" s="517"/>
      <c r="M230" s="517"/>
      <c r="N230" s="517"/>
      <c r="O230" s="502"/>
      <c r="P230" s="519"/>
      <c r="Q230" s="527"/>
      <c r="R230" s="647"/>
      <c r="S230" s="521"/>
      <c r="T230" s="521"/>
      <c r="U230" s="520"/>
      <c r="V230" s="502"/>
      <c r="W230" s="648"/>
      <c r="X230" s="523"/>
      <c r="Y230" s="523"/>
      <c r="Z230" s="523"/>
      <c r="AA230" s="523"/>
      <c r="AB230" s="649"/>
      <c r="AC230" s="649">
        <f t="shared" si="42"/>
        <v>0</v>
      </c>
      <c r="AD230" s="524"/>
      <c r="AE230" s="439"/>
      <c r="AF230" s="457"/>
      <c r="AG230" s="457"/>
      <c r="AH230" s="457"/>
      <c r="AI230" s="455"/>
      <c r="AJ230" s="509"/>
      <c r="AK230" s="509"/>
      <c r="AL230" s="509"/>
      <c r="AM230" s="509"/>
      <c r="AN230" s="509"/>
      <c r="AO230" s="509"/>
      <c r="AP230" s="509"/>
      <c r="AQ230" s="509"/>
      <c r="AR230" s="456"/>
      <c r="AS230" s="509"/>
      <c r="AT230" s="509"/>
      <c r="AU230" s="509"/>
      <c r="AV230" s="509"/>
      <c r="AW230" s="509"/>
      <c r="AX230" s="509"/>
      <c r="AY230" s="509"/>
      <c r="AZ230" s="509"/>
      <c r="BA230" s="457"/>
      <c r="BB230" s="509"/>
      <c r="BC230" s="509"/>
      <c r="BD230" s="509"/>
      <c r="BE230" s="509"/>
      <c r="BF230" s="509"/>
      <c r="BG230" s="509"/>
      <c r="BH230" s="509"/>
      <c r="BI230" s="509"/>
      <c r="BJ230" s="458"/>
      <c r="BK230" s="650"/>
    </row>
    <row r="231" spans="1:63" s="651" customFormat="1" ht="12" hidden="1" customHeight="1" outlineLevel="3" x14ac:dyDescent="0.35">
      <c r="A231" s="511" t="s">
        <v>561</v>
      </c>
      <c r="B231" s="512"/>
      <c r="C231" s="525" t="s">
        <v>562</v>
      </c>
      <c r="D231" s="514"/>
      <c r="E231" s="498"/>
      <c r="F231" s="514"/>
      <c r="G231" s="514"/>
      <c r="H231" s="517"/>
      <c r="I231" s="517"/>
      <c r="J231" s="517"/>
      <c r="K231" s="517"/>
      <c r="L231" s="517"/>
      <c r="M231" s="517"/>
      <c r="N231" s="517"/>
      <c r="O231" s="502"/>
      <c r="P231" s="519"/>
      <c r="Q231" s="527"/>
      <c r="R231" s="647"/>
      <c r="S231" s="521"/>
      <c r="T231" s="521"/>
      <c r="U231" s="520"/>
      <c r="V231" s="502"/>
      <c r="W231" s="648"/>
      <c r="X231" s="523"/>
      <c r="Y231" s="523"/>
      <c r="Z231" s="523"/>
      <c r="AA231" s="523"/>
      <c r="AB231" s="649"/>
      <c r="AC231" s="649">
        <f t="shared" si="42"/>
        <v>0</v>
      </c>
      <c r="AD231" s="524"/>
      <c r="AE231" s="439"/>
      <c r="AF231" s="457"/>
      <c r="AG231" s="457"/>
      <c r="AH231" s="457"/>
      <c r="AI231" s="455"/>
      <c r="AJ231" s="509"/>
      <c r="AK231" s="509"/>
      <c r="AL231" s="509"/>
      <c r="AM231" s="509"/>
      <c r="AN231" s="509"/>
      <c r="AO231" s="509"/>
      <c r="AP231" s="509"/>
      <c r="AQ231" s="509"/>
      <c r="AR231" s="456"/>
      <c r="AS231" s="509"/>
      <c r="AT231" s="509"/>
      <c r="AU231" s="509"/>
      <c r="AV231" s="509"/>
      <c r="AW231" s="509"/>
      <c r="AX231" s="509"/>
      <c r="AY231" s="509"/>
      <c r="AZ231" s="509"/>
      <c r="BA231" s="457"/>
      <c r="BB231" s="509"/>
      <c r="BC231" s="509"/>
      <c r="BD231" s="509"/>
      <c r="BE231" s="509"/>
      <c r="BF231" s="509"/>
      <c r="BG231" s="509"/>
      <c r="BH231" s="509"/>
      <c r="BI231" s="509"/>
      <c r="BJ231" s="458"/>
      <c r="BK231" s="650"/>
    </row>
    <row r="232" spans="1:63" s="651" customFormat="1" ht="12" hidden="1" customHeight="1" outlineLevel="3" x14ac:dyDescent="0.35">
      <c r="A232" s="511" t="s">
        <v>563</v>
      </c>
      <c r="B232" s="512"/>
      <c r="C232" s="525" t="s">
        <v>564</v>
      </c>
      <c r="D232" s="514"/>
      <c r="E232" s="498"/>
      <c r="F232" s="514"/>
      <c r="G232" s="514"/>
      <c r="H232" s="517"/>
      <c r="I232" s="517"/>
      <c r="J232" s="517"/>
      <c r="K232" s="517"/>
      <c r="L232" s="517"/>
      <c r="M232" s="517"/>
      <c r="N232" s="517"/>
      <c r="O232" s="502"/>
      <c r="P232" s="519"/>
      <c r="Q232" s="527"/>
      <c r="R232" s="647"/>
      <c r="S232" s="521"/>
      <c r="T232" s="521"/>
      <c r="U232" s="520"/>
      <c r="V232" s="502"/>
      <c r="W232" s="648"/>
      <c r="X232" s="523"/>
      <c r="Y232" s="523"/>
      <c r="Z232" s="523"/>
      <c r="AA232" s="523"/>
      <c r="AB232" s="649"/>
      <c r="AC232" s="649">
        <f t="shared" si="42"/>
        <v>0</v>
      </c>
      <c r="AD232" s="524"/>
      <c r="AE232" s="439"/>
      <c r="AF232" s="457"/>
      <c r="AG232" s="457"/>
      <c r="AH232" s="457"/>
      <c r="AI232" s="455"/>
      <c r="AJ232" s="509"/>
      <c r="AK232" s="509"/>
      <c r="AL232" s="509"/>
      <c r="AM232" s="509"/>
      <c r="AN232" s="509"/>
      <c r="AO232" s="509"/>
      <c r="AP232" s="509"/>
      <c r="AQ232" s="509"/>
      <c r="AR232" s="456"/>
      <c r="AS232" s="509"/>
      <c r="AT232" s="509"/>
      <c r="AU232" s="509"/>
      <c r="AV232" s="509"/>
      <c r="AW232" s="509"/>
      <c r="AX232" s="509"/>
      <c r="AY232" s="509"/>
      <c r="AZ232" s="509"/>
      <c r="BA232" s="457"/>
      <c r="BB232" s="509"/>
      <c r="BC232" s="509"/>
      <c r="BD232" s="509"/>
      <c r="BE232" s="509"/>
      <c r="BF232" s="509"/>
      <c r="BG232" s="509"/>
      <c r="BH232" s="509"/>
      <c r="BI232" s="509"/>
      <c r="BJ232" s="458"/>
      <c r="BK232" s="650"/>
    </row>
    <row r="233" spans="1:63" s="651" customFormat="1" ht="12" hidden="1" customHeight="1" outlineLevel="3" x14ac:dyDescent="0.35">
      <c r="A233" s="511" t="s">
        <v>565</v>
      </c>
      <c r="B233" s="512"/>
      <c r="C233" s="525" t="s">
        <v>566</v>
      </c>
      <c r="D233" s="514"/>
      <c r="E233" s="498"/>
      <c r="F233" s="514"/>
      <c r="G233" s="514"/>
      <c r="H233" s="517"/>
      <c r="I233" s="517"/>
      <c r="J233" s="517"/>
      <c r="K233" s="517"/>
      <c r="L233" s="517"/>
      <c r="M233" s="517"/>
      <c r="N233" s="517"/>
      <c r="O233" s="502"/>
      <c r="P233" s="519"/>
      <c r="Q233" s="527"/>
      <c r="R233" s="647"/>
      <c r="S233" s="521"/>
      <c r="T233" s="521"/>
      <c r="U233" s="520"/>
      <c r="V233" s="502"/>
      <c r="W233" s="648"/>
      <c r="X233" s="523"/>
      <c r="Y233" s="523"/>
      <c r="Z233" s="523"/>
      <c r="AA233" s="523"/>
      <c r="AB233" s="649"/>
      <c r="AC233" s="649">
        <f t="shared" si="42"/>
        <v>0</v>
      </c>
      <c r="AD233" s="524"/>
      <c r="AE233" s="439"/>
      <c r="AF233" s="457"/>
      <c r="AG233" s="457"/>
      <c r="AH233" s="457"/>
      <c r="AI233" s="455"/>
      <c r="AJ233" s="509"/>
      <c r="AK233" s="509"/>
      <c r="AL233" s="509"/>
      <c r="AM233" s="509"/>
      <c r="AN233" s="509"/>
      <c r="AO233" s="509"/>
      <c r="AP233" s="509"/>
      <c r="AQ233" s="509"/>
      <c r="AR233" s="456"/>
      <c r="AS233" s="509"/>
      <c r="AT233" s="509"/>
      <c r="AU233" s="509"/>
      <c r="AV233" s="509"/>
      <c r="AW233" s="509"/>
      <c r="AX233" s="509"/>
      <c r="AY233" s="509"/>
      <c r="AZ233" s="509"/>
      <c r="BA233" s="457"/>
      <c r="BB233" s="509"/>
      <c r="BC233" s="509"/>
      <c r="BD233" s="509"/>
      <c r="BE233" s="509"/>
      <c r="BF233" s="509"/>
      <c r="BG233" s="509"/>
      <c r="BH233" s="509"/>
      <c r="BI233" s="509"/>
      <c r="BJ233" s="458"/>
      <c r="BK233" s="650"/>
    </row>
    <row r="234" spans="1:63" s="651" customFormat="1" ht="12" hidden="1" customHeight="1" outlineLevel="3" x14ac:dyDescent="0.35">
      <c r="A234" s="511" t="s">
        <v>567</v>
      </c>
      <c r="B234" s="512"/>
      <c r="C234" s="525" t="s">
        <v>568</v>
      </c>
      <c r="D234" s="514"/>
      <c r="E234" s="498"/>
      <c r="F234" s="514"/>
      <c r="G234" s="514"/>
      <c r="H234" s="517"/>
      <c r="I234" s="517"/>
      <c r="J234" s="517"/>
      <c r="K234" s="517"/>
      <c r="L234" s="517"/>
      <c r="M234" s="517"/>
      <c r="N234" s="517"/>
      <c r="O234" s="502"/>
      <c r="P234" s="519"/>
      <c r="Q234" s="527"/>
      <c r="R234" s="647"/>
      <c r="S234" s="521"/>
      <c r="T234" s="521"/>
      <c r="U234" s="520"/>
      <c r="V234" s="502"/>
      <c r="W234" s="648"/>
      <c r="X234" s="523"/>
      <c r="Y234" s="523"/>
      <c r="Z234" s="523"/>
      <c r="AA234" s="523"/>
      <c r="AB234" s="649"/>
      <c r="AC234" s="649">
        <f>X234*Y234*AB234</f>
        <v>0</v>
      </c>
      <c r="AD234" s="524"/>
      <c r="AE234" s="439"/>
      <c r="AF234" s="457"/>
      <c r="AG234" s="457"/>
      <c r="AH234" s="457"/>
      <c r="AI234" s="455"/>
      <c r="AJ234" s="509"/>
      <c r="AK234" s="509"/>
      <c r="AL234" s="509"/>
      <c r="AM234" s="509"/>
      <c r="AN234" s="509"/>
      <c r="AO234" s="509"/>
      <c r="AP234" s="509"/>
      <c r="AQ234" s="509"/>
      <c r="AR234" s="456"/>
      <c r="AS234" s="509"/>
      <c r="AT234" s="509"/>
      <c r="AU234" s="509"/>
      <c r="AV234" s="509"/>
      <c r="AW234" s="509"/>
      <c r="AX234" s="509"/>
      <c r="AY234" s="509"/>
      <c r="AZ234" s="509"/>
      <c r="BA234" s="457"/>
      <c r="BB234" s="509"/>
      <c r="BC234" s="509"/>
      <c r="BD234" s="509"/>
      <c r="BE234" s="509"/>
      <c r="BF234" s="509"/>
      <c r="BG234" s="509"/>
      <c r="BH234" s="509"/>
      <c r="BI234" s="509"/>
      <c r="BJ234" s="458"/>
      <c r="BK234" s="650"/>
    </row>
    <row r="235" spans="1:63" s="416" customFormat="1" hidden="1" outlineLevel="2" x14ac:dyDescent="0.35">
      <c r="A235" s="633" t="s">
        <v>569</v>
      </c>
      <c r="B235" s="634"/>
      <c r="C235" s="635" t="s">
        <v>570</v>
      </c>
      <c r="D235" s="636"/>
      <c r="E235" s="1151"/>
      <c r="F235" s="637"/>
      <c r="G235" s="637"/>
      <c r="H235" s="638"/>
      <c r="I235" s="638"/>
      <c r="J235" s="638"/>
      <c r="K235" s="638"/>
      <c r="L235" s="638"/>
      <c r="M235" s="638"/>
      <c r="N235" s="638"/>
      <c r="O235" s="1151"/>
      <c r="P235" s="639"/>
      <c r="Q235" s="639"/>
      <c r="R235" s="640"/>
      <c r="S235" s="641"/>
      <c r="T235" s="641"/>
      <c r="U235" s="640"/>
      <c r="V235" s="1151"/>
      <c r="W235" s="642"/>
      <c r="X235" s="643"/>
      <c r="Y235" s="644"/>
      <c r="Z235" s="644"/>
      <c r="AA235" s="644"/>
      <c r="AB235" s="645"/>
      <c r="AC235" s="645"/>
      <c r="AD235" s="642"/>
      <c r="AE235" s="1151"/>
      <c r="AF235" s="645"/>
      <c r="AG235" s="645"/>
      <c r="AH235" s="645"/>
      <c r="AI235" s="455"/>
      <c r="AJ235" s="646"/>
      <c r="AK235" s="646"/>
      <c r="AL235" s="646"/>
      <c r="AM235" s="646"/>
      <c r="AN235" s="646"/>
      <c r="AO235" s="646"/>
      <c r="AP235" s="646"/>
      <c r="AQ235" s="646"/>
      <c r="AR235" s="556"/>
      <c r="AS235" s="646"/>
      <c r="AT235" s="646"/>
      <c r="AU235" s="646"/>
      <c r="AV235" s="646"/>
      <c r="AW235" s="646"/>
      <c r="AX235" s="646"/>
      <c r="AY235" s="646"/>
      <c r="AZ235" s="646"/>
      <c r="BA235" s="557"/>
      <c r="BB235" s="646"/>
      <c r="BC235" s="646"/>
      <c r="BD235" s="646"/>
      <c r="BE235" s="646"/>
      <c r="BF235" s="646"/>
      <c r="BG235" s="646"/>
      <c r="BH235" s="646"/>
      <c r="BI235" s="646"/>
      <c r="BJ235" s="458"/>
      <c r="BK235" s="479"/>
    </row>
    <row r="236" spans="1:63" s="651" customFormat="1" ht="12" hidden="1" customHeight="1" outlineLevel="3" x14ac:dyDescent="0.35">
      <c r="A236" s="511" t="s">
        <v>571</v>
      </c>
      <c r="B236" s="512"/>
      <c r="C236" s="525" t="s">
        <v>572</v>
      </c>
      <c r="D236" s="514"/>
      <c r="E236" s="498"/>
      <c r="F236" s="514"/>
      <c r="G236" s="514"/>
      <c r="H236" s="517"/>
      <c r="I236" s="517"/>
      <c r="J236" s="517"/>
      <c r="K236" s="517"/>
      <c r="L236" s="517"/>
      <c r="M236" s="517"/>
      <c r="N236" s="517"/>
      <c r="O236" s="502"/>
      <c r="P236" s="519"/>
      <c r="Q236" s="527"/>
      <c r="R236" s="647"/>
      <c r="S236" s="521"/>
      <c r="T236" s="521"/>
      <c r="U236" s="520"/>
      <c r="V236" s="502"/>
      <c r="W236" s="648"/>
      <c r="X236" s="523"/>
      <c r="Y236" s="523"/>
      <c r="Z236" s="523"/>
      <c r="AA236" s="523"/>
      <c r="AB236" s="649"/>
      <c r="AC236" s="649">
        <f t="shared" si="42"/>
        <v>0</v>
      </c>
      <c r="AD236" s="524"/>
      <c r="AE236" s="439"/>
      <c r="AF236" s="457"/>
      <c r="AG236" s="457"/>
      <c r="AH236" s="457"/>
      <c r="AI236" s="455"/>
      <c r="AJ236" s="509"/>
      <c r="AK236" s="509"/>
      <c r="AL236" s="509"/>
      <c r="AM236" s="509"/>
      <c r="AN236" s="509"/>
      <c r="AO236" s="509"/>
      <c r="AP236" s="509"/>
      <c r="AQ236" s="509"/>
      <c r="AR236" s="456"/>
      <c r="AS236" s="509"/>
      <c r="AT236" s="509"/>
      <c r="AU236" s="509"/>
      <c r="AV236" s="509"/>
      <c r="AW236" s="509"/>
      <c r="AX236" s="509"/>
      <c r="AY236" s="509"/>
      <c r="AZ236" s="509"/>
      <c r="BA236" s="457"/>
      <c r="BB236" s="509"/>
      <c r="BC236" s="509"/>
      <c r="BD236" s="509"/>
      <c r="BE236" s="509"/>
      <c r="BF236" s="509"/>
      <c r="BG236" s="509"/>
      <c r="BH236" s="509"/>
      <c r="BI236" s="509"/>
      <c r="BJ236" s="458"/>
      <c r="BK236" s="650"/>
    </row>
    <row r="237" spans="1:63" s="651" customFormat="1" ht="12" hidden="1" customHeight="1" outlineLevel="3" x14ac:dyDescent="0.35">
      <c r="A237" s="511" t="s">
        <v>573</v>
      </c>
      <c r="B237" s="512"/>
      <c r="C237" s="525" t="s">
        <v>572</v>
      </c>
      <c r="D237" s="514"/>
      <c r="E237" s="498"/>
      <c r="F237" s="514"/>
      <c r="G237" s="514"/>
      <c r="H237" s="517"/>
      <c r="I237" s="517"/>
      <c r="J237" s="517"/>
      <c r="K237" s="517"/>
      <c r="L237" s="517"/>
      <c r="M237" s="517"/>
      <c r="N237" s="517"/>
      <c r="O237" s="502"/>
      <c r="P237" s="519"/>
      <c r="Q237" s="527"/>
      <c r="R237" s="647"/>
      <c r="S237" s="521"/>
      <c r="T237" s="521"/>
      <c r="U237" s="520"/>
      <c r="V237" s="502"/>
      <c r="W237" s="648"/>
      <c r="X237" s="523"/>
      <c r="Y237" s="523"/>
      <c r="Z237" s="523"/>
      <c r="AA237" s="523"/>
      <c r="AB237" s="649"/>
      <c r="AC237" s="649">
        <f t="shared" si="42"/>
        <v>0</v>
      </c>
      <c r="AD237" s="524"/>
      <c r="AE237" s="439"/>
      <c r="AF237" s="457"/>
      <c r="AG237" s="457"/>
      <c r="AH237" s="457"/>
      <c r="AI237" s="455"/>
      <c r="AJ237" s="509"/>
      <c r="AK237" s="509"/>
      <c r="AL237" s="509"/>
      <c r="AM237" s="509"/>
      <c r="AN237" s="509"/>
      <c r="AO237" s="509"/>
      <c r="AP237" s="509"/>
      <c r="AQ237" s="509"/>
      <c r="AR237" s="456"/>
      <c r="AS237" s="509"/>
      <c r="AT237" s="509"/>
      <c r="AU237" s="509"/>
      <c r="AV237" s="509"/>
      <c r="AW237" s="509"/>
      <c r="AX237" s="509"/>
      <c r="AY237" s="509"/>
      <c r="AZ237" s="509"/>
      <c r="BA237" s="457"/>
      <c r="BB237" s="509"/>
      <c r="BC237" s="509"/>
      <c r="BD237" s="509"/>
      <c r="BE237" s="509"/>
      <c r="BF237" s="509"/>
      <c r="BG237" s="509"/>
      <c r="BH237" s="509"/>
      <c r="BI237" s="509"/>
      <c r="BJ237" s="458"/>
      <c r="BK237" s="650"/>
    </row>
    <row r="238" spans="1:63" s="651" customFormat="1" ht="12" hidden="1" customHeight="1" outlineLevel="3" x14ac:dyDescent="0.35">
      <c r="A238" s="511" t="s">
        <v>574</v>
      </c>
      <c r="B238" s="512"/>
      <c r="C238" s="525" t="s">
        <v>572</v>
      </c>
      <c r="D238" s="514"/>
      <c r="E238" s="498"/>
      <c r="F238" s="514"/>
      <c r="G238" s="514"/>
      <c r="H238" s="517"/>
      <c r="I238" s="517"/>
      <c r="J238" s="517"/>
      <c r="K238" s="517"/>
      <c r="L238" s="517"/>
      <c r="M238" s="517"/>
      <c r="N238" s="517"/>
      <c r="O238" s="502"/>
      <c r="P238" s="519"/>
      <c r="Q238" s="527"/>
      <c r="R238" s="647"/>
      <c r="S238" s="521"/>
      <c r="T238" s="521"/>
      <c r="U238" s="520"/>
      <c r="V238" s="502"/>
      <c r="W238" s="648"/>
      <c r="X238" s="523"/>
      <c r="Y238" s="523"/>
      <c r="Z238" s="523"/>
      <c r="AA238" s="523"/>
      <c r="AB238" s="649"/>
      <c r="AC238" s="649">
        <f t="shared" si="42"/>
        <v>0</v>
      </c>
      <c r="AD238" s="524"/>
      <c r="AE238" s="439"/>
      <c r="AF238" s="457"/>
      <c r="AG238" s="457"/>
      <c r="AH238" s="457"/>
      <c r="AI238" s="455"/>
      <c r="AJ238" s="509"/>
      <c r="AK238" s="509"/>
      <c r="AL238" s="509"/>
      <c r="AM238" s="509"/>
      <c r="AN238" s="509"/>
      <c r="AO238" s="509"/>
      <c r="AP238" s="509"/>
      <c r="AQ238" s="509"/>
      <c r="AR238" s="456"/>
      <c r="AS238" s="509"/>
      <c r="AT238" s="509"/>
      <c r="AU238" s="509"/>
      <c r="AV238" s="509"/>
      <c r="AW238" s="509"/>
      <c r="AX238" s="509"/>
      <c r="AY238" s="509"/>
      <c r="AZ238" s="509"/>
      <c r="BA238" s="457"/>
      <c r="BB238" s="509"/>
      <c r="BC238" s="509"/>
      <c r="BD238" s="509"/>
      <c r="BE238" s="509"/>
      <c r="BF238" s="509"/>
      <c r="BG238" s="509"/>
      <c r="BH238" s="509"/>
      <c r="BI238" s="509"/>
      <c r="BJ238" s="458"/>
      <c r="BK238" s="650"/>
    </row>
    <row r="239" spans="1:63" s="651" customFormat="1" ht="12" hidden="1" customHeight="1" outlineLevel="3" x14ac:dyDescent="0.35">
      <c r="A239" s="511" t="s">
        <v>575</v>
      </c>
      <c r="B239" s="512"/>
      <c r="C239" s="525" t="s">
        <v>572</v>
      </c>
      <c r="D239" s="514"/>
      <c r="E239" s="498"/>
      <c r="F239" s="514"/>
      <c r="G239" s="514"/>
      <c r="H239" s="517"/>
      <c r="I239" s="517"/>
      <c r="J239" s="517"/>
      <c r="K239" s="517"/>
      <c r="L239" s="517"/>
      <c r="M239" s="517"/>
      <c r="N239" s="517"/>
      <c r="O239" s="502"/>
      <c r="P239" s="519"/>
      <c r="Q239" s="527"/>
      <c r="R239" s="647"/>
      <c r="S239" s="521"/>
      <c r="T239" s="521"/>
      <c r="U239" s="520"/>
      <c r="V239" s="502"/>
      <c r="W239" s="648"/>
      <c r="X239" s="523"/>
      <c r="Y239" s="523"/>
      <c r="Z239" s="523"/>
      <c r="AA239" s="523"/>
      <c r="AB239" s="649"/>
      <c r="AC239" s="649">
        <f t="shared" si="42"/>
        <v>0</v>
      </c>
      <c r="AD239" s="524"/>
      <c r="AE239" s="439"/>
      <c r="AF239" s="457"/>
      <c r="AG239" s="457"/>
      <c r="AH239" s="457"/>
      <c r="AI239" s="455"/>
      <c r="AJ239" s="509"/>
      <c r="AK239" s="509"/>
      <c r="AL239" s="509"/>
      <c r="AM239" s="509"/>
      <c r="AN239" s="509"/>
      <c r="AO239" s="509"/>
      <c r="AP239" s="509"/>
      <c r="AQ239" s="509"/>
      <c r="AR239" s="456"/>
      <c r="AS239" s="509"/>
      <c r="AT239" s="509"/>
      <c r="AU239" s="509"/>
      <c r="AV239" s="509"/>
      <c r="AW239" s="509"/>
      <c r="AX239" s="509"/>
      <c r="AY239" s="509"/>
      <c r="AZ239" s="509"/>
      <c r="BA239" s="457"/>
      <c r="BB239" s="509"/>
      <c r="BC239" s="509"/>
      <c r="BD239" s="509"/>
      <c r="BE239" s="509"/>
      <c r="BF239" s="509"/>
      <c r="BG239" s="509"/>
      <c r="BH239" s="509"/>
      <c r="BI239" s="509"/>
      <c r="BJ239" s="458"/>
      <c r="BK239" s="650"/>
    </row>
    <row r="240" spans="1:63" s="651" customFormat="1" ht="12" hidden="1" customHeight="1" outlineLevel="3" x14ac:dyDescent="0.35">
      <c r="A240" s="511" t="s">
        <v>576</v>
      </c>
      <c r="B240" s="512"/>
      <c r="C240" s="525" t="s">
        <v>572</v>
      </c>
      <c r="D240" s="514"/>
      <c r="E240" s="498"/>
      <c r="F240" s="514"/>
      <c r="G240" s="514"/>
      <c r="H240" s="517"/>
      <c r="I240" s="517"/>
      <c r="J240" s="517"/>
      <c r="K240" s="517"/>
      <c r="L240" s="517"/>
      <c r="M240" s="517"/>
      <c r="N240" s="517"/>
      <c r="O240" s="502"/>
      <c r="P240" s="519"/>
      <c r="Q240" s="527"/>
      <c r="R240" s="647"/>
      <c r="S240" s="521"/>
      <c r="T240" s="521"/>
      <c r="U240" s="520"/>
      <c r="V240" s="502"/>
      <c r="W240" s="648"/>
      <c r="X240" s="523"/>
      <c r="Y240" s="523"/>
      <c r="Z240" s="523"/>
      <c r="AA240" s="523"/>
      <c r="AB240" s="649"/>
      <c r="AC240" s="649">
        <f>X240*Y240*AB240</f>
        <v>0</v>
      </c>
      <c r="AD240" s="524"/>
      <c r="AE240" s="439"/>
      <c r="AF240" s="457"/>
      <c r="AG240" s="457"/>
      <c r="AH240" s="457"/>
      <c r="AI240" s="455"/>
      <c r="AJ240" s="509"/>
      <c r="AK240" s="509"/>
      <c r="AL240" s="509"/>
      <c r="AM240" s="509"/>
      <c r="AN240" s="509"/>
      <c r="AO240" s="509"/>
      <c r="AP240" s="509"/>
      <c r="AQ240" s="509"/>
      <c r="AR240" s="456"/>
      <c r="AS240" s="509"/>
      <c r="AT240" s="509"/>
      <c r="AU240" s="509"/>
      <c r="AV240" s="509"/>
      <c r="AW240" s="509"/>
      <c r="AX240" s="509"/>
      <c r="AY240" s="509"/>
      <c r="AZ240" s="509"/>
      <c r="BA240" s="457"/>
      <c r="BB240" s="509"/>
      <c r="BC240" s="509"/>
      <c r="BD240" s="509"/>
      <c r="BE240" s="509"/>
      <c r="BF240" s="509"/>
      <c r="BG240" s="509"/>
      <c r="BH240" s="509"/>
      <c r="BI240" s="509"/>
      <c r="BJ240" s="458"/>
      <c r="BK240" s="650"/>
    </row>
    <row r="241" spans="1:63" s="416" customFormat="1" hidden="1" outlineLevel="2" x14ac:dyDescent="0.35">
      <c r="A241" s="633" t="s">
        <v>254</v>
      </c>
      <c r="B241" s="634"/>
      <c r="C241" s="635" t="s">
        <v>577</v>
      </c>
      <c r="D241" s="636"/>
      <c r="E241" s="1151"/>
      <c r="F241" s="637"/>
      <c r="G241" s="637"/>
      <c r="H241" s="638"/>
      <c r="I241" s="638"/>
      <c r="J241" s="638"/>
      <c r="K241" s="638"/>
      <c r="L241" s="638"/>
      <c r="M241" s="638"/>
      <c r="N241" s="638"/>
      <c r="O241" s="1151"/>
      <c r="P241" s="639"/>
      <c r="Q241" s="639"/>
      <c r="R241" s="640"/>
      <c r="S241" s="641"/>
      <c r="T241" s="641"/>
      <c r="U241" s="640"/>
      <c r="V241" s="1151"/>
      <c r="W241" s="642"/>
      <c r="X241" s="643"/>
      <c r="Y241" s="644"/>
      <c r="Z241" s="644"/>
      <c r="AA241" s="644"/>
      <c r="AB241" s="645"/>
      <c r="AC241" s="645">
        <f>SUM(AC242:AC245)</f>
        <v>0</v>
      </c>
      <c r="AD241" s="642"/>
      <c r="AE241" s="1151"/>
      <c r="AF241" s="645"/>
      <c r="AG241" s="645"/>
      <c r="AH241" s="645"/>
      <c r="AI241" s="455"/>
      <c r="AJ241" s="646"/>
      <c r="AK241" s="646"/>
      <c r="AL241" s="646"/>
      <c r="AM241" s="646"/>
      <c r="AN241" s="646"/>
      <c r="AO241" s="646"/>
      <c r="AP241" s="646"/>
      <c r="AQ241" s="646"/>
      <c r="AR241" s="556"/>
      <c r="AS241" s="646"/>
      <c r="AT241" s="646"/>
      <c r="AU241" s="646"/>
      <c r="AV241" s="646"/>
      <c r="AW241" s="646"/>
      <c r="AX241" s="646"/>
      <c r="AY241" s="646"/>
      <c r="AZ241" s="646"/>
      <c r="BA241" s="557"/>
      <c r="BB241" s="646"/>
      <c r="BC241" s="646"/>
      <c r="BD241" s="646"/>
      <c r="BE241" s="646"/>
      <c r="BF241" s="646"/>
      <c r="BG241" s="646"/>
      <c r="BH241" s="646"/>
      <c r="BI241" s="646"/>
      <c r="BJ241" s="458"/>
      <c r="BK241" s="479"/>
    </row>
    <row r="242" spans="1:63" s="651" customFormat="1" ht="15.75" hidden="1" customHeight="1" outlineLevel="3" x14ac:dyDescent="0.35">
      <c r="A242" s="511" t="s">
        <v>578</v>
      </c>
      <c r="B242" s="512"/>
      <c r="C242" s="652" t="s">
        <v>579</v>
      </c>
      <c r="D242" s="647"/>
      <c r="E242" s="439"/>
      <c r="F242" s="514"/>
      <c r="G242" s="514"/>
      <c r="H242" s="517"/>
      <c r="I242" s="517"/>
      <c r="J242" s="517"/>
      <c r="K242" s="517"/>
      <c r="L242" s="517"/>
      <c r="M242" s="517"/>
      <c r="N242" s="517"/>
      <c r="O242" s="502"/>
      <c r="P242" s="519"/>
      <c r="Q242" s="521"/>
      <c r="R242" s="520"/>
      <c r="S242" s="521"/>
      <c r="T242" s="521"/>
      <c r="U242" s="520"/>
      <c r="V242" s="502"/>
      <c r="W242" s="522"/>
      <c r="X242" s="523"/>
      <c r="Y242" s="523"/>
      <c r="Z242" s="523"/>
      <c r="AA242" s="523"/>
      <c r="AB242" s="649"/>
      <c r="AC242" s="649">
        <f>+AB242*X242*Y242</f>
        <v>0</v>
      </c>
      <c r="AD242" s="524"/>
      <c r="AE242" s="439"/>
      <c r="AF242" s="457"/>
      <c r="AG242" s="457"/>
      <c r="AH242" s="457"/>
      <c r="AI242" s="455"/>
      <c r="AJ242" s="509"/>
      <c r="AK242" s="509"/>
      <c r="AL242" s="509"/>
      <c r="AM242" s="509"/>
      <c r="AN242" s="509"/>
      <c r="AO242" s="509"/>
      <c r="AP242" s="509"/>
      <c r="AQ242" s="509"/>
      <c r="AR242" s="456"/>
      <c r="AS242" s="509"/>
      <c r="AT242" s="509"/>
      <c r="AU242" s="509"/>
      <c r="AV242" s="509"/>
      <c r="AW242" s="509"/>
      <c r="AX242" s="509"/>
      <c r="AY242" s="509"/>
      <c r="AZ242" s="509"/>
      <c r="BA242" s="457"/>
      <c r="BB242" s="509"/>
      <c r="BC242" s="509"/>
      <c r="BD242" s="509"/>
      <c r="BE242" s="509"/>
      <c r="BF242" s="509"/>
      <c r="BG242" s="509"/>
      <c r="BH242" s="509"/>
      <c r="BI242" s="509"/>
      <c r="BJ242" s="458"/>
      <c r="BK242" s="650"/>
    </row>
    <row r="243" spans="1:63" s="651" customFormat="1" hidden="1" outlineLevel="3" x14ac:dyDescent="0.35">
      <c r="A243" s="511" t="s">
        <v>580</v>
      </c>
      <c r="B243" s="512"/>
      <c r="C243" s="652" t="s">
        <v>581</v>
      </c>
      <c r="D243" s="647"/>
      <c r="E243" s="439"/>
      <c r="F243" s="514"/>
      <c r="G243" s="514"/>
      <c r="H243" s="517"/>
      <c r="I243" s="517"/>
      <c r="J243" s="517"/>
      <c r="K243" s="517"/>
      <c r="L243" s="517"/>
      <c r="M243" s="517"/>
      <c r="N243" s="517"/>
      <c r="O243" s="502"/>
      <c r="P243" s="519"/>
      <c r="Q243" s="653"/>
      <c r="R243" s="647"/>
      <c r="S243" s="521"/>
      <c r="T243" s="521"/>
      <c r="U243" s="520"/>
      <c r="V243" s="502"/>
      <c r="W243" s="522"/>
      <c r="X243" s="523"/>
      <c r="Y243" s="523"/>
      <c r="Z243" s="523"/>
      <c r="AA243" s="523"/>
      <c r="AB243" s="649"/>
      <c r="AC243" s="649">
        <f>+AB243*X243</f>
        <v>0</v>
      </c>
      <c r="AD243" s="524"/>
      <c r="AE243" s="439"/>
      <c r="AF243" s="457"/>
      <c r="AG243" s="457"/>
      <c r="AH243" s="457"/>
      <c r="AI243" s="455"/>
      <c r="AJ243" s="509"/>
      <c r="AK243" s="509"/>
      <c r="AL243" s="509"/>
      <c r="AM243" s="509"/>
      <c r="AN243" s="509"/>
      <c r="AO243" s="509"/>
      <c r="AP243" s="509"/>
      <c r="AQ243" s="509"/>
      <c r="AR243" s="456"/>
      <c r="AS243" s="509"/>
      <c r="AT243" s="509"/>
      <c r="AU243" s="509"/>
      <c r="AV243" s="509"/>
      <c r="AW243" s="509"/>
      <c r="AX243" s="509"/>
      <c r="AY243" s="509"/>
      <c r="AZ243" s="509"/>
      <c r="BA243" s="457"/>
      <c r="BB243" s="509"/>
      <c r="BC243" s="509"/>
      <c r="BD243" s="509"/>
      <c r="BE243" s="509"/>
      <c r="BF243" s="509"/>
      <c r="BG243" s="509"/>
      <c r="BH243" s="509"/>
      <c r="BI243" s="509"/>
      <c r="BJ243" s="458"/>
      <c r="BK243" s="650"/>
    </row>
    <row r="244" spans="1:63" s="651" customFormat="1" hidden="1" outlineLevel="3" x14ac:dyDescent="0.35">
      <c r="A244" s="511" t="s">
        <v>582</v>
      </c>
      <c r="B244" s="512"/>
      <c r="C244" s="652" t="s">
        <v>583</v>
      </c>
      <c r="D244" s="647"/>
      <c r="E244" s="439"/>
      <c r="F244" s="514"/>
      <c r="G244" s="514"/>
      <c r="H244" s="517"/>
      <c r="I244" s="517"/>
      <c r="J244" s="517"/>
      <c r="K244" s="517"/>
      <c r="L244" s="517"/>
      <c r="M244" s="517"/>
      <c r="N244" s="517"/>
      <c r="O244" s="502"/>
      <c r="P244" s="519"/>
      <c r="Q244" s="519"/>
      <c r="R244" s="520"/>
      <c r="S244" s="521"/>
      <c r="T244" s="521"/>
      <c r="U244" s="520"/>
      <c r="V244" s="502"/>
      <c r="W244" s="522"/>
      <c r="X244" s="523"/>
      <c r="Y244" s="523"/>
      <c r="Z244" s="523"/>
      <c r="AA244" s="523"/>
      <c r="AB244" s="649"/>
      <c r="AC244" s="649">
        <f t="shared" ref="AC244:AC245" si="43">+AB244*X244</f>
        <v>0</v>
      </c>
      <c r="AD244" s="524"/>
      <c r="AE244" s="439"/>
      <c r="AF244" s="457"/>
      <c r="AG244" s="457"/>
      <c r="AH244" s="457"/>
      <c r="AI244" s="455"/>
      <c r="AJ244" s="509"/>
      <c r="AK244" s="509"/>
      <c r="AL244" s="509"/>
      <c r="AM244" s="509"/>
      <c r="AN244" s="509"/>
      <c r="AO244" s="509"/>
      <c r="AP244" s="509"/>
      <c r="AQ244" s="509"/>
      <c r="AR244" s="456"/>
      <c r="AS244" s="509"/>
      <c r="AT244" s="509"/>
      <c r="AU244" s="509"/>
      <c r="AV244" s="509"/>
      <c r="AW244" s="509"/>
      <c r="AX244" s="509"/>
      <c r="AY244" s="509"/>
      <c r="AZ244" s="509"/>
      <c r="BA244" s="457"/>
      <c r="BB244" s="509"/>
      <c r="BC244" s="509"/>
      <c r="BD244" s="509"/>
      <c r="BE244" s="509"/>
      <c r="BF244" s="509"/>
      <c r="BG244" s="509"/>
      <c r="BH244" s="509"/>
      <c r="BI244" s="509"/>
      <c r="BJ244" s="458"/>
      <c r="BK244" s="650"/>
    </row>
    <row r="245" spans="1:63" s="651" customFormat="1" hidden="1" outlineLevel="3" x14ac:dyDescent="0.35">
      <c r="A245" s="511" t="s">
        <v>584</v>
      </c>
      <c r="B245" s="512"/>
      <c r="C245" s="652" t="s">
        <v>577</v>
      </c>
      <c r="D245" s="647"/>
      <c r="E245" s="439"/>
      <c r="F245" s="514"/>
      <c r="G245" s="514"/>
      <c r="H245" s="517"/>
      <c r="I245" s="517"/>
      <c r="J245" s="517"/>
      <c r="K245" s="517"/>
      <c r="L245" s="517"/>
      <c r="M245" s="517"/>
      <c r="N245" s="517"/>
      <c r="O245" s="502"/>
      <c r="P245" s="519"/>
      <c r="Q245" s="519"/>
      <c r="R245" s="520"/>
      <c r="S245" s="521"/>
      <c r="T245" s="521"/>
      <c r="U245" s="520"/>
      <c r="V245" s="502"/>
      <c r="W245" s="522"/>
      <c r="X245" s="523"/>
      <c r="Y245" s="523"/>
      <c r="Z245" s="523"/>
      <c r="AA245" s="523"/>
      <c r="AB245" s="649"/>
      <c r="AC245" s="649">
        <f t="shared" si="43"/>
        <v>0</v>
      </c>
      <c r="AD245" s="524"/>
      <c r="AE245" s="654"/>
      <c r="AF245" s="457"/>
      <c r="AG245" s="457"/>
      <c r="AH245" s="457"/>
      <c r="AI245" s="455"/>
      <c r="AJ245" s="509"/>
      <c r="AK245" s="509"/>
      <c r="AL245" s="509"/>
      <c r="AM245" s="509"/>
      <c r="AN245" s="509"/>
      <c r="AO245" s="509"/>
      <c r="AP245" s="509"/>
      <c r="AQ245" s="509"/>
      <c r="AR245" s="456"/>
      <c r="AS245" s="509"/>
      <c r="AT245" s="509"/>
      <c r="AU245" s="509"/>
      <c r="AV245" s="509"/>
      <c r="AW245" s="509"/>
      <c r="AX245" s="509"/>
      <c r="AY245" s="509"/>
      <c r="AZ245" s="509"/>
      <c r="BA245" s="457"/>
      <c r="BB245" s="509"/>
      <c r="BC245" s="509"/>
      <c r="BD245" s="509"/>
      <c r="BE245" s="509"/>
      <c r="BF245" s="509"/>
      <c r="BG245" s="509"/>
      <c r="BH245" s="509"/>
      <c r="BI245" s="509"/>
      <c r="BJ245" s="458"/>
      <c r="BK245" s="650"/>
    </row>
    <row r="246" spans="1:63" s="651" customFormat="1" hidden="1" outlineLevel="2" x14ac:dyDescent="0.35">
      <c r="A246" s="511"/>
      <c r="B246" s="512"/>
      <c r="C246" s="652"/>
      <c r="D246" s="647"/>
      <c r="E246" s="439"/>
      <c r="F246" s="514"/>
      <c r="G246" s="514"/>
      <c r="H246" s="517"/>
      <c r="I246" s="517"/>
      <c r="J246" s="517"/>
      <c r="K246" s="517"/>
      <c r="L246" s="517"/>
      <c r="M246" s="517"/>
      <c r="N246" s="517"/>
      <c r="O246" s="502"/>
      <c r="P246" s="519"/>
      <c r="Q246" s="519"/>
      <c r="R246" s="520"/>
      <c r="S246" s="521"/>
      <c r="T246" s="521"/>
      <c r="U246" s="520"/>
      <c r="V246" s="502"/>
      <c r="W246" s="522"/>
      <c r="X246" s="523"/>
      <c r="Y246" s="523"/>
      <c r="Z246" s="523"/>
      <c r="AA246" s="523"/>
      <c r="AB246" s="649"/>
      <c r="AC246" s="649"/>
      <c r="AD246" s="524"/>
      <c r="AE246" s="654"/>
      <c r="AF246" s="457"/>
      <c r="AG246" s="457"/>
      <c r="AH246" s="457"/>
      <c r="AI246" s="455"/>
      <c r="AJ246" s="509"/>
      <c r="AK246" s="509"/>
      <c r="AL246" s="509"/>
      <c r="AM246" s="509"/>
      <c r="AN246" s="509"/>
      <c r="AO246" s="509"/>
      <c r="AP246" s="509"/>
      <c r="AQ246" s="509"/>
      <c r="AR246" s="456"/>
      <c r="AS246" s="509"/>
      <c r="AT246" s="509"/>
      <c r="AU246" s="509"/>
      <c r="AV246" s="509"/>
      <c r="AW246" s="509"/>
      <c r="AX246" s="509"/>
      <c r="AY246" s="509"/>
      <c r="AZ246" s="509"/>
      <c r="BA246" s="457"/>
      <c r="BB246" s="509"/>
      <c r="BC246" s="509"/>
      <c r="BD246" s="509"/>
      <c r="BE246" s="509"/>
      <c r="BF246" s="509"/>
      <c r="BG246" s="509"/>
      <c r="BH246" s="509"/>
      <c r="BI246" s="509"/>
      <c r="BJ246" s="458"/>
      <c r="BK246" s="650"/>
    </row>
    <row r="247" spans="1:63" s="416" customFormat="1" outlineLevel="1" collapsed="1" x14ac:dyDescent="0.35">
      <c r="A247" s="630" t="s">
        <v>267</v>
      </c>
      <c r="B247" s="631" t="s">
        <v>585</v>
      </c>
      <c r="C247" s="470" t="s">
        <v>586</v>
      </c>
      <c r="D247" s="469"/>
      <c r="E247" s="1151"/>
      <c r="F247" s="469"/>
      <c r="G247" s="469"/>
      <c r="H247" s="473"/>
      <c r="I247" s="473"/>
      <c r="J247" s="473"/>
      <c r="K247" s="473"/>
      <c r="L247" s="473"/>
      <c r="M247" s="473"/>
      <c r="N247" s="632"/>
      <c r="O247" s="474"/>
      <c r="P247" s="470"/>
      <c r="Q247" s="475"/>
      <c r="R247" s="475"/>
      <c r="S247" s="470"/>
      <c r="T247" s="470"/>
      <c r="U247" s="475"/>
      <c r="V247" s="474"/>
      <c r="W247" s="476"/>
      <c r="X247" s="469"/>
      <c r="Y247" s="469"/>
      <c r="Z247" s="469"/>
      <c r="AA247" s="469"/>
      <c r="AB247" s="477"/>
      <c r="AC247" s="477">
        <f>AC248</f>
        <v>200000</v>
      </c>
      <c r="AD247" s="477"/>
      <c r="AE247" s="505"/>
      <c r="AF247" s="477">
        <f>AF248</f>
        <v>200000</v>
      </c>
      <c r="AG247" s="477">
        <f>AG248</f>
        <v>0</v>
      </c>
      <c r="AH247" s="477">
        <f>+AF247+AG247</f>
        <v>200000</v>
      </c>
      <c r="AI247" s="455"/>
      <c r="AJ247" s="477"/>
      <c r="AK247" s="477"/>
      <c r="AL247" s="477"/>
      <c r="AM247" s="477"/>
      <c r="AN247" s="477"/>
      <c r="AO247" s="477"/>
      <c r="AP247" s="477"/>
      <c r="AQ247" s="477"/>
      <c r="AR247" s="456"/>
      <c r="AS247" s="477"/>
      <c r="AT247" s="477"/>
      <c r="AU247" s="477"/>
      <c r="AV247" s="477"/>
      <c r="AW247" s="477"/>
      <c r="AX247" s="477"/>
      <c r="AY247" s="477"/>
      <c r="AZ247" s="477"/>
      <c r="BA247" s="457"/>
      <c r="BB247" s="477"/>
      <c r="BC247" s="477"/>
      <c r="BD247" s="477"/>
      <c r="BE247" s="477"/>
      <c r="BF247" s="477"/>
      <c r="BG247" s="477"/>
      <c r="BH247" s="477"/>
      <c r="BI247" s="477"/>
      <c r="BJ247" s="458"/>
      <c r="BK247" s="479"/>
    </row>
    <row r="248" spans="1:63" s="655" customFormat="1" ht="39" hidden="1" outlineLevel="2" x14ac:dyDescent="0.35">
      <c r="A248" s="495" t="s">
        <v>271</v>
      </c>
      <c r="B248" s="496"/>
      <c r="C248" s="655" t="s">
        <v>587</v>
      </c>
      <c r="D248" s="647"/>
      <c r="E248" s="439"/>
      <c r="F248" s="656"/>
      <c r="G248" s="656"/>
      <c r="H248" s="656"/>
      <c r="I248" s="656"/>
      <c r="J248" s="656"/>
      <c r="K248" s="656"/>
      <c r="L248" s="656"/>
      <c r="M248" s="656"/>
      <c r="N248" s="656"/>
      <c r="O248" s="657"/>
      <c r="P248" s="527"/>
      <c r="Q248" s="527"/>
      <c r="R248" s="505"/>
      <c r="S248" s="505"/>
      <c r="T248" s="505"/>
      <c r="U248" s="658"/>
      <c r="V248" s="657"/>
      <c r="W248" s="506" t="s">
        <v>122</v>
      </c>
      <c r="X248" s="508">
        <v>1</v>
      </c>
      <c r="Y248" s="508"/>
      <c r="Z248" s="508"/>
      <c r="AA248" s="508"/>
      <c r="AB248" s="659">
        <v>200000</v>
      </c>
      <c r="AC248" s="649">
        <f>+X248*AB248</f>
        <v>200000</v>
      </c>
      <c r="AD248" s="660" t="s">
        <v>588</v>
      </c>
      <c r="AE248" s="654"/>
      <c r="AF248" s="457">
        <f>+AC248</f>
        <v>200000</v>
      </c>
      <c r="AG248" s="457"/>
      <c r="AH248" s="457">
        <f>+AF248+AG248</f>
        <v>200000</v>
      </c>
      <c r="AI248" s="455"/>
      <c r="AJ248" s="509"/>
      <c r="AK248" s="509"/>
      <c r="AL248" s="509"/>
      <c r="AM248" s="509"/>
      <c r="AN248" s="509"/>
      <c r="AO248" s="509"/>
      <c r="AP248" s="509"/>
      <c r="AQ248" s="509"/>
      <c r="AR248" s="456"/>
      <c r="AS248" s="509"/>
      <c r="AT248" s="509"/>
      <c r="AU248" s="509"/>
      <c r="AV248" s="509"/>
      <c r="AW248" s="509"/>
      <c r="AX248" s="509"/>
      <c r="AY248" s="509"/>
      <c r="AZ248" s="509"/>
      <c r="BA248" s="457"/>
      <c r="BB248" s="509"/>
      <c r="BC248" s="509"/>
      <c r="BD248" s="509"/>
      <c r="BE248" s="509"/>
      <c r="BF248" s="509"/>
      <c r="BG248" s="509"/>
      <c r="BH248" s="509"/>
      <c r="BI248" s="509"/>
      <c r="BJ248" s="458"/>
    </row>
    <row r="249" spans="1:63" s="655" customFormat="1" hidden="1" outlineLevel="2" x14ac:dyDescent="0.35">
      <c r="A249" s="495" t="s">
        <v>274</v>
      </c>
      <c r="B249" s="496"/>
      <c r="C249" s="502" t="s">
        <v>589</v>
      </c>
      <c r="D249" s="647"/>
      <c r="E249" s="439"/>
      <c r="F249" s="656"/>
      <c r="G249" s="656"/>
      <c r="H249" s="656"/>
      <c r="I249" s="656"/>
      <c r="J249" s="656"/>
      <c r="K249" s="656"/>
      <c r="L249" s="656"/>
      <c r="M249" s="656"/>
      <c r="N249" s="656"/>
      <c r="O249" s="657"/>
      <c r="P249" s="527"/>
      <c r="Q249" s="527"/>
      <c r="R249" s="505"/>
      <c r="S249" s="505"/>
      <c r="T249" s="505"/>
      <c r="U249" s="658"/>
      <c r="V249" s="657"/>
      <c r="W249" s="506"/>
      <c r="X249" s="508"/>
      <c r="Y249" s="508"/>
      <c r="Z249" s="508"/>
      <c r="AA249" s="508"/>
      <c r="AB249" s="649"/>
      <c r="AC249" s="649"/>
      <c r="AD249" s="660"/>
      <c r="AE249" s="654"/>
      <c r="AF249" s="457"/>
      <c r="AG249" s="457"/>
      <c r="AH249" s="457"/>
      <c r="AI249" s="455"/>
      <c r="AJ249" s="509"/>
      <c r="AK249" s="509"/>
      <c r="AL249" s="509"/>
      <c r="AM249" s="509"/>
      <c r="AN249" s="509"/>
      <c r="AO249" s="509"/>
      <c r="AP249" s="509"/>
      <c r="AQ249" s="509"/>
      <c r="AR249" s="456"/>
      <c r="AS249" s="509"/>
      <c r="AT249" s="509"/>
      <c r="AU249" s="509"/>
      <c r="AV249" s="509"/>
      <c r="AW249" s="509"/>
      <c r="AX249" s="509"/>
      <c r="AY249" s="509"/>
      <c r="AZ249" s="509"/>
      <c r="BA249" s="457"/>
      <c r="BB249" s="509"/>
      <c r="BC249" s="509"/>
      <c r="BD249" s="509"/>
      <c r="BE249" s="509"/>
      <c r="BF249" s="509"/>
      <c r="BG249" s="509"/>
      <c r="BH249" s="509"/>
      <c r="BI249" s="509"/>
      <c r="BJ249" s="458"/>
    </row>
    <row r="250" spans="1:63" s="416" customFormat="1" outlineLevel="1" collapsed="1" x14ac:dyDescent="0.35">
      <c r="A250" s="630" t="s">
        <v>298</v>
      </c>
      <c r="B250" s="631" t="s">
        <v>585</v>
      </c>
      <c r="C250" s="470" t="s">
        <v>590</v>
      </c>
      <c r="D250" s="469"/>
      <c r="E250" s="1151"/>
      <c r="F250" s="469"/>
      <c r="G250" s="469"/>
      <c r="H250" s="473"/>
      <c r="I250" s="473"/>
      <c r="J250" s="473"/>
      <c r="K250" s="473"/>
      <c r="L250" s="473"/>
      <c r="M250" s="473"/>
      <c r="N250" s="632"/>
      <c r="O250" s="474"/>
      <c r="P250" s="470"/>
      <c r="Q250" s="475"/>
      <c r="R250" s="475"/>
      <c r="S250" s="470"/>
      <c r="T250" s="470"/>
      <c r="U250" s="475"/>
      <c r="V250" s="474"/>
      <c r="W250" s="476"/>
      <c r="X250" s="469"/>
      <c r="Y250" s="469"/>
      <c r="Z250" s="469"/>
      <c r="AA250" s="469"/>
      <c r="AB250" s="477"/>
      <c r="AC250" s="477">
        <f>AC251</f>
        <v>0</v>
      </c>
      <c r="AD250" s="477"/>
      <c r="AE250" s="505"/>
      <c r="AF250" s="477"/>
      <c r="AG250" s="477"/>
      <c r="AH250" s="477"/>
      <c r="AI250" s="455"/>
      <c r="AJ250" s="477"/>
      <c r="AK250" s="477"/>
      <c r="AL250" s="477"/>
      <c r="AM250" s="477"/>
      <c r="AN250" s="477"/>
      <c r="AO250" s="477"/>
      <c r="AP250" s="477"/>
      <c r="AQ250" s="477"/>
      <c r="AR250" s="456"/>
      <c r="AS250" s="477"/>
      <c r="AT250" s="477"/>
      <c r="AU250" s="477"/>
      <c r="AV250" s="477"/>
      <c r="AW250" s="477"/>
      <c r="AX250" s="477"/>
      <c r="AY250" s="477"/>
      <c r="AZ250" s="477"/>
      <c r="BA250" s="457"/>
      <c r="BB250" s="477"/>
      <c r="BC250" s="477"/>
      <c r="BD250" s="477"/>
      <c r="BE250" s="477"/>
      <c r="BF250" s="477"/>
      <c r="BG250" s="477"/>
      <c r="BH250" s="477"/>
      <c r="BI250" s="477"/>
      <c r="BJ250" s="458"/>
      <c r="BK250" s="479"/>
    </row>
    <row r="251" spans="1:63" s="655" customFormat="1" ht="12" hidden="1" customHeight="1" outlineLevel="2" x14ac:dyDescent="0.35">
      <c r="A251" s="495" t="s">
        <v>300</v>
      </c>
      <c r="B251" s="496"/>
      <c r="C251" s="502" t="s">
        <v>591</v>
      </c>
      <c r="D251" s="647"/>
      <c r="E251" s="439"/>
      <c r="F251" s="656"/>
      <c r="G251" s="656"/>
      <c r="H251" s="656"/>
      <c r="I251" s="656"/>
      <c r="J251" s="656"/>
      <c r="K251" s="656"/>
      <c r="L251" s="656"/>
      <c r="M251" s="656"/>
      <c r="N251" s="656"/>
      <c r="O251" s="657"/>
      <c r="P251" s="527"/>
      <c r="Q251" s="527"/>
      <c r="R251" s="505"/>
      <c r="S251" s="505"/>
      <c r="T251" s="505"/>
      <c r="U251" s="658"/>
      <c r="V251" s="657"/>
      <c r="W251" s="506"/>
      <c r="X251" s="508"/>
      <c r="Y251" s="508"/>
      <c r="Z251" s="508"/>
      <c r="AA251" s="508"/>
      <c r="AB251" s="649"/>
      <c r="AC251" s="649">
        <f>+X251*AB251</f>
        <v>0</v>
      </c>
      <c r="AD251" s="661"/>
      <c r="AE251" s="654"/>
      <c r="AF251" s="457"/>
      <c r="AG251" s="457"/>
      <c r="AH251" s="457"/>
      <c r="AI251" s="455"/>
      <c r="AJ251" s="509"/>
      <c r="AK251" s="509"/>
      <c r="AL251" s="509"/>
      <c r="AM251" s="509"/>
      <c r="AN251" s="509"/>
      <c r="AO251" s="509"/>
      <c r="AP251" s="509"/>
      <c r="AQ251" s="509"/>
      <c r="AR251" s="456"/>
      <c r="AS251" s="509"/>
      <c r="AT251" s="509"/>
      <c r="AU251" s="509"/>
      <c r="AV251" s="509"/>
      <c r="AW251" s="509"/>
      <c r="AX251" s="509"/>
      <c r="AY251" s="509"/>
      <c r="AZ251" s="509"/>
      <c r="BA251" s="457"/>
      <c r="BB251" s="509"/>
      <c r="BC251" s="509"/>
      <c r="BD251" s="509"/>
      <c r="BE251" s="509"/>
      <c r="BF251" s="509"/>
      <c r="BG251" s="509"/>
      <c r="BH251" s="509"/>
      <c r="BI251" s="509"/>
      <c r="BJ251" s="458"/>
    </row>
    <row r="252" spans="1:63" s="416" customFormat="1" ht="12" customHeight="1" outlineLevel="1" collapsed="1" x14ac:dyDescent="0.35">
      <c r="A252" s="630" t="s">
        <v>313</v>
      </c>
      <c r="B252" s="631" t="s">
        <v>592</v>
      </c>
      <c r="C252" s="470" t="s">
        <v>593</v>
      </c>
      <c r="D252" s="469"/>
      <c r="E252" s="1151"/>
      <c r="F252" s="469"/>
      <c r="G252" s="469"/>
      <c r="H252" s="473"/>
      <c r="I252" s="473"/>
      <c r="J252" s="473"/>
      <c r="K252" s="473"/>
      <c r="L252" s="473"/>
      <c r="M252" s="473"/>
      <c r="N252" s="632"/>
      <c r="O252" s="474"/>
      <c r="P252" s="470"/>
      <c r="Q252" s="475"/>
      <c r="R252" s="475"/>
      <c r="S252" s="470"/>
      <c r="T252" s="470"/>
      <c r="U252" s="475"/>
      <c r="V252" s="474"/>
      <c r="W252" s="476"/>
      <c r="X252" s="469"/>
      <c r="Y252" s="469"/>
      <c r="Z252" s="469"/>
      <c r="AA252" s="469"/>
      <c r="AB252" s="477"/>
      <c r="AC252" s="477">
        <f>AC254+AC253</f>
        <v>0</v>
      </c>
      <c r="AD252" s="477"/>
      <c r="AE252" s="654"/>
      <c r="AF252" s="477"/>
      <c r="AG252" s="477"/>
      <c r="AH252" s="477"/>
      <c r="AI252" s="455"/>
      <c r="AJ252" s="477"/>
      <c r="AK252" s="477"/>
      <c r="AL252" s="477"/>
      <c r="AM252" s="477"/>
      <c r="AN252" s="477"/>
      <c r="AO252" s="477"/>
      <c r="AP252" s="477"/>
      <c r="AQ252" s="477"/>
      <c r="AR252" s="456"/>
      <c r="AS252" s="477"/>
      <c r="AT252" s="477"/>
      <c r="AU252" s="477"/>
      <c r="AV252" s="477"/>
      <c r="AW252" s="477"/>
      <c r="AX252" s="477"/>
      <c r="AY252" s="477"/>
      <c r="AZ252" s="477"/>
      <c r="BA252" s="457"/>
      <c r="BB252" s="477"/>
      <c r="BC252" s="477"/>
      <c r="BD252" s="477"/>
      <c r="BE252" s="477"/>
      <c r="BF252" s="477"/>
      <c r="BG252" s="477"/>
      <c r="BH252" s="477"/>
      <c r="BI252" s="477"/>
      <c r="BJ252" s="458"/>
      <c r="BK252" s="479"/>
    </row>
    <row r="253" spans="1:63" s="655" customFormat="1" ht="12" hidden="1" customHeight="1" outlineLevel="2" x14ac:dyDescent="0.35">
      <c r="A253" s="495" t="s">
        <v>300</v>
      </c>
      <c r="B253" s="496"/>
      <c r="C253" s="662" t="s">
        <v>594</v>
      </c>
      <c r="D253" s="514"/>
      <c r="E253" s="498"/>
      <c r="F253" s="658"/>
      <c r="G253" s="658"/>
      <c r="H253" s="656"/>
      <c r="I253" s="517"/>
      <c r="J253" s="517"/>
      <c r="K253" s="517"/>
      <c r="L253" s="517"/>
      <c r="M253" s="517"/>
      <c r="N253" s="517"/>
      <c r="O253" s="502"/>
      <c r="P253" s="503"/>
      <c r="Q253" s="527"/>
      <c r="R253" s="647"/>
      <c r="S253" s="505"/>
      <c r="T253" s="505"/>
      <c r="U253" s="663"/>
      <c r="V253" s="502"/>
      <c r="W253" s="522"/>
      <c r="X253" s="508"/>
      <c r="Y253" s="508"/>
      <c r="Z253" s="508"/>
      <c r="AA253" s="508"/>
      <c r="AB253" s="649"/>
      <c r="AC253" s="649">
        <f>+AB253</f>
        <v>0</v>
      </c>
      <c r="AD253" s="661"/>
      <c r="AE253" s="439"/>
      <c r="AF253" s="457"/>
      <c r="AG253" s="457"/>
      <c r="AH253" s="457"/>
      <c r="AI253" s="455"/>
      <c r="AJ253" s="509"/>
      <c r="AK253" s="509"/>
      <c r="AL253" s="509"/>
      <c r="AM253" s="509"/>
      <c r="AN253" s="509"/>
      <c r="AO253" s="509"/>
      <c r="AP253" s="509"/>
      <c r="AQ253" s="509"/>
      <c r="AR253" s="456"/>
      <c r="AS253" s="509"/>
      <c r="AT253" s="509"/>
      <c r="AU253" s="509"/>
      <c r="AV253" s="509"/>
      <c r="AW253" s="509"/>
      <c r="AX253" s="509"/>
      <c r="AY253" s="509"/>
      <c r="AZ253" s="509"/>
      <c r="BA253" s="457"/>
      <c r="BB253" s="509"/>
      <c r="BC253" s="509"/>
      <c r="BD253" s="509"/>
      <c r="BE253" s="509"/>
      <c r="BF253" s="509"/>
      <c r="BG253" s="509"/>
      <c r="BH253" s="509"/>
      <c r="BI253" s="509"/>
      <c r="BJ253" s="458"/>
    </row>
    <row r="254" spans="1:63" s="655" customFormat="1" ht="12" hidden="1" customHeight="1" outlineLevel="2" x14ac:dyDescent="0.35">
      <c r="A254" s="495" t="s">
        <v>301</v>
      </c>
      <c r="B254" s="496"/>
      <c r="C254" s="662" t="s">
        <v>595</v>
      </c>
      <c r="D254" s="514"/>
      <c r="E254" s="498"/>
      <c r="F254" s="658"/>
      <c r="G254" s="658"/>
      <c r="H254" s="656"/>
      <c r="I254" s="517"/>
      <c r="J254" s="517"/>
      <c r="K254" s="517"/>
      <c r="L254" s="517"/>
      <c r="M254" s="517"/>
      <c r="N254" s="517"/>
      <c r="O254" s="502"/>
      <c r="P254" s="503"/>
      <c r="Q254" s="527"/>
      <c r="R254" s="505"/>
      <c r="S254" s="505"/>
      <c r="T254" s="505"/>
      <c r="U254" s="663"/>
      <c r="V254" s="502"/>
      <c r="W254" s="522"/>
      <c r="X254" s="508"/>
      <c r="Y254" s="508"/>
      <c r="Z254" s="508"/>
      <c r="AA254" s="508"/>
      <c r="AB254" s="649"/>
      <c r="AC254" s="649">
        <f>+X254*AB254</f>
        <v>0</v>
      </c>
      <c r="AD254" s="661"/>
      <c r="AE254" s="439"/>
      <c r="AF254" s="457"/>
      <c r="AG254" s="457"/>
      <c r="AH254" s="457"/>
      <c r="AI254" s="455"/>
      <c r="AJ254" s="509"/>
      <c r="AK254" s="509"/>
      <c r="AL254" s="509"/>
      <c r="AM254" s="509"/>
      <c r="AN254" s="509"/>
      <c r="AO254" s="509"/>
      <c r="AP254" s="509"/>
      <c r="AQ254" s="509"/>
      <c r="AR254" s="456"/>
      <c r="AS254" s="509"/>
      <c r="AT254" s="509"/>
      <c r="AU254" s="509"/>
      <c r="AV254" s="509"/>
      <c r="AW254" s="509"/>
      <c r="AX254" s="509"/>
      <c r="AY254" s="509"/>
      <c r="AZ254" s="509"/>
      <c r="BA254" s="457"/>
      <c r="BB254" s="509"/>
      <c r="BC254" s="509"/>
      <c r="BD254" s="509"/>
      <c r="BE254" s="509"/>
      <c r="BF254" s="509"/>
      <c r="BG254" s="509"/>
      <c r="BH254" s="509"/>
      <c r="BI254" s="509"/>
      <c r="BJ254" s="458"/>
    </row>
    <row r="255" spans="1:63" s="655" customFormat="1" ht="12" customHeight="1" outlineLevel="1" collapsed="1" x14ac:dyDescent="0.35">
      <c r="A255" s="495"/>
      <c r="B255" s="496"/>
      <c r="C255" s="662"/>
      <c r="D255" s="514"/>
      <c r="E255" s="498"/>
      <c r="F255" s="658"/>
      <c r="G255" s="658"/>
      <c r="H255" s="656"/>
      <c r="I255" s="517"/>
      <c r="J255" s="517"/>
      <c r="K255" s="517"/>
      <c r="L255" s="517"/>
      <c r="M255" s="517"/>
      <c r="N255" s="517"/>
      <c r="O255" s="502"/>
      <c r="P255" s="503"/>
      <c r="Q255" s="527"/>
      <c r="R255" s="505"/>
      <c r="S255" s="505"/>
      <c r="T255" s="505"/>
      <c r="U255" s="663"/>
      <c r="V255" s="502"/>
      <c r="W255" s="522"/>
      <c r="X255" s="508"/>
      <c r="Y255" s="508"/>
      <c r="Z255" s="508"/>
      <c r="AA255" s="508"/>
      <c r="AB255" s="649"/>
      <c r="AC255" s="649"/>
      <c r="AD255" s="661"/>
      <c r="AE255" s="439"/>
      <c r="AF255" s="457"/>
      <c r="AG255" s="457"/>
      <c r="AH255" s="457"/>
      <c r="AI255" s="455"/>
      <c r="AJ255" s="509"/>
      <c r="AK255" s="509"/>
      <c r="AL255" s="509"/>
      <c r="AM255" s="509"/>
      <c r="AN255" s="509"/>
      <c r="AO255" s="509"/>
      <c r="AP255" s="509"/>
      <c r="AQ255" s="509"/>
      <c r="AR255" s="456"/>
      <c r="AS255" s="509"/>
      <c r="AT255" s="509"/>
      <c r="AU255" s="509"/>
      <c r="AV255" s="509"/>
      <c r="AW255" s="509"/>
      <c r="AX255" s="509"/>
      <c r="AY255" s="509"/>
      <c r="AZ255" s="509"/>
      <c r="BA255" s="457"/>
      <c r="BB255" s="509"/>
      <c r="BC255" s="509"/>
      <c r="BD255" s="509"/>
      <c r="BE255" s="509"/>
      <c r="BF255" s="509"/>
      <c r="BG255" s="509"/>
      <c r="BH255" s="509"/>
      <c r="BI255" s="509"/>
      <c r="BJ255" s="458"/>
    </row>
    <row r="256" spans="1:63" s="655" customFormat="1" ht="12" customHeight="1" x14ac:dyDescent="0.35">
      <c r="A256" s="664" t="s">
        <v>596</v>
      </c>
      <c r="B256" s="665"/>
      <c r="C256" s="666" t="s">
        <v>597</v>
      </c>
      <c r="D256" s="666"/>
      <c r="E256" s="667"/>
      <c r="F256" s="668"/>
      <c r="G256" s="668"/>
      <c r="H256" s="669"/>
      <c r="I256" s="670"/>
      <c r="J256" s="670"/>
      <c r="K256" s="670"/>
      <c r="L256" s="670"/>
      <c r="M256" s="670"/>
      <c r="N256" s="670"/>
      <c r="O256" s="671"/>
      <c r="P256" s="672"/>
      <c r="Q256" s="672"/>
      <c r="R256" s="673"/>
      <c r="S256" s="674"/>
      <c r="T256" s="674"/>
      <c r="U256" s="675"/>
      <c r="V256" s="671"/>
      <c r="W256" s="676"/>
      <c r="X256" s="677"/>
      <c r="Y256" s="677"/>
      <c r="Z256" s="677"/>
      <c r="AA256" s="677"/>
      <c r="AB256" s="678"/>
      <c r="AC256" s="678"/>
      <c r="AD256" s="679"/>
      <c r="AE256" s="629"/>
      <c r="AF256" s="679"/>
      <c r="AG256" s="679"/>
      <c r="AH256" s="679"/>
      <c r="AI256" s="455"/>
      <c r="AJ256" s="679"/>
      <c r="AK256" s="679"/>
      <c r="AL256" s="679"/>
      <c r="AM256" s="679"/>
      <c r="AN256" s="679"/>
      <c r="AO256" s="679"/>
      <c r="AP256" s="679"/>
      <c r="AQ256" s="679"/>
      <c r="AR256" s="456"/>
      <c r="AS256" s="679"/>
      <c r="AT256" s="679"/>
      <c r="AU256" s="679"/>
      <c r="AV256" s="679"/>
      <c r="AW256" s="679"/>
      <c r="AX256" s="679"/>
      <c r="AY256" s="679"/>
      <c r="AZ256" s="679"/>
      <c r="BA256" s="457"/>
      <c r="BB256" s="679"/>
      <c r="BC256" s="679"/>
      <c r="BD256" s="679"/>
      <c r="BE256" s="679"/>
      <c r="BF256" s="679"/>
      <c r="BG256" s="679"/>
      <c r="BH256" s="679"/>
      <c r="BI256" s="679"/>
      <c r="BJ256" s="458"/>
    </row>
    <row r="257" spans="1:63" s="416" customFormat="1" x14ac:dyDescent="0.35">
      <c r="A257" s="460" t="s">
        <v>598</v>
      </c>
      <c r="B257" s="461"/>
      <c r="C257" s="462" t="s">
        <v>599</v>
      </c>
      <c r="D257" s="463"/>
      <c r="E257" s="447"/>
      <c r="F257" s="463"/>
      <c r="G257" s="463"/>
      <c r="H257" s="464"/>
      <c r="I257" s="464"/>
      <c r="J257" s="464"/>
      <c r="K257" s="464"/>
      <c r="L257" s="464"/>
      <c r="M257" s="464"/>
      <c r="N257" s="464"/>
      <c r="O257" s="449"/>
      <c r="P257" s="462"/>
      <c r="Q257" s="465"/>
      <c r="R257" s="465"/>
      <c r="S257" s="462"/>
      <c r="T257" s="462"/>
      <c r="U257" s="465"/>
      <c r="V257" s="449"/>
      <c r="W257" s="466"/>
      <c r="X257" s="463"/>
      <c r="Y257" s="463"/>
      <c r="Z257" s="463"/>
      <c r="AA257" s="463"/>
      <c r="AB257" s="467"/>
      <c r="AC257" s="467"/>
      <c r="AD257" s="467"/>
      <c r="AE257" s="629"/>
      <c r="AF257" s="467"/>
      <c r="AG257" s="467"/>
      <c r="AH257" s="467"/>
      <c r="AI257" s="680"/>
      <c r="AJ257" s="467"/>
      <c r="AK257" s="467"/>
      <c r="AL257" s="467"/>
      <c r="AM257" s="467"/>
      <c r="AN257" s="467"/>
      <c r="AO257" s="467"/>
      <c r="AP257" s="467"/>
      <c r="AQ257" s="467"/>
      <c r="AR257" s="456"/>
      <c r="AS257" s="467"/>
      <c r="AT257" s="467"/>
      <c r="AU257" s="467"/>
      <c r="AV257" s="467"/>
      <c r="AW257" s="467"/>
      <c r="AX257" s="467"/>
      <c r="AY257" s="467"/>
      <c r="AZ257" s="467"/>
      <c r="BA257" s="457"/>
      <c r="BB257" s="467"/>
      <c r="BC257" s="467"/>
      <c r="BD257" s="467"/>
      <c r="BE257" s="467"/>
      <c r="BF257" s="467"/>
      <c r="BG257" s="467"/>
      <c r="BH257" s="467"/>
      <c r="BI257" s="467"/>
      <c r="BJ257" s="458"/>
      <c r="BK257" s="479"/>
    </row>
    <row r="258" spans="1:63" s="655" customFormat="1" x14ac:dyDescent="0.35">
      <c r="A258" s="681"/>
      <c r="B258" s="682"/>
      <c r="C258" s="683"/>
      <c r="D258" s="684"/>
      <c r="E258" s="684"/>
      <c r="F258" s="685"/>
      <c r="G258" s="685"/>
      <c r="H258" s="424"/>
      <c r="I258" s="424"/>
      <c r="J258" s="424"/>
      <c r="K258" s="424"/>
      <c r="L258" s="424"/>
      <c r="M258" s="424"/>
      <c r="N258" s="424"/>
      <c r="R258" s="686"/>
      <c r="S258" s="684"/>
      <c r="T258" s="684"/>
      <c r="U258" s="687"/>
      <c r="W258" s="425"/>
      <c r="X258" s="415"/>
      <c r="Y258" s="415"/>
      <c r="Z258" s="415"/>
      <c r="AA258" s="415"/>
      <c r="AB258" s="421"/>
      <c r="AC258" s="421"/>
      <c r="AD258" s="421"/>
      <c r="AE258" s="684"/>
      <c r="AF258" s="421"/>
      <c r="AG258" s="421"/>
      <c r="AH258" s="421"/>
      <c r="AI258" s="422"/>
      <c r="AJ258" s="421"/>
      <c r="AK258" s="421"/>
      <c r="AL258" s="421"/>
      <c r="AM258" s="421"/>
      <c r="AN258" s="421"/>
      <c r="AO258" s="421"/>
      <c r="AP258" s="421"/>
      <c r="AQ258" s="421"/>
      <c r="AR258" s="421"/>
      <c r="AS258" s="421"/>
      <c r="AT258" s="421"/>
      <c r="AU258" s="421"/>
      <c r="AV258" s="421"/>
      <c r="AW258" s="421"/>
      <c r="AX258" s="421"/>
      <c r="AY258" s="421"/>
      <c r="AZ258" s="421"/>
      <c r="BA258" s="421"/>
      <c r="BB258" s="421"/>
      <c r="BC258" s="421"/>
      <c r="BD258" s="421"/>
      <c r="BE258" s="421"/>
      <c r="BF258" s="421"/>
      <c r="BG258" s="421"/>
      <c r="BH258" s="421"/>
      <c r="BI258" s="421"/>
      <c r="BJ258" s="421"/>
    </row>
    <row r="259" spans="1:63" s="655" customFormat="1" x14ac:dyDescent="0.35">
      <c r="A259" s="681"/>
      <c r="B259" s="682"/>
      <c r="C259" s="683"/>
      <c r="D259" s="415"/>
      <c r="E259" s="415"/>
      <c r="F259" s="685"/>
      <c r="G259" s="685"/>
      <c r="H259" s="424"/>
      <c r="I259" s="424"/>
      <c r="J259" s="424"/>
      <c r="K259" s="424"/>
      <c r="L259" s="424"/>
      <c r="M259" s="424"/>
      <c r="N259" s="424"/>
      <c r="R259" s="686"/>
      <c r="S259" s="684"/>
      <c r="T259" s="684"/>
      <c r="U259" s="687"/>
      <c r="W259" s="688"/>
      <c r="X259" s="415"/>
      <c r="Y259" s="415"/>
      <c r="Z259" s="415"/>
      <c r="AA259" s="415"/>
      <c r="AB259" s="421"/>
      <c r="AC259" s="421"/>
      <c r="AD259" s="421"/>
      <c r="AE259" s="684"/>
      <c r="AF259" s="421"/>
      <c r="AG259" s="421"/>
      <c r="AH259" s="421"/>
      <c r="AI259" s="422"/>
      <c r="AJ259" s="421"/>
      <c r="AK259" s="421"/>
      <c r="AL259" s="421"/>
      <c r="AM259" s="421"/>
      <c r="AN259" s="421"/>
      <c r="AO259" s="421"/>
      <c r="AP259" s="421"/>
      <c r="AQ259" s="421"/>
      <c r="AR259" s="421"/>
      <c r="AS259" s="421"/>
      <c r="AT259" s="421"/>
      <c r="AU259" s="421"/>
      <c r="AV259" s="421"/>
      <c r="AW259" s="421"/>
      <c r="AX259" s="421"/>
      <c r="AY259" s="421"/>
      <c r="AZ259" s="421"/>
      <c r="BA259" s="421"/>
      <c r="BB259" s="421"/>
      <c r="BC259" s="421"/>
      <c r="BD259" s="421"/>
      <c r="BE259" s="421"/>
      <c r="BF259" s="421"/>
      <c r="BG259" s="421"/>
      <c r="BH259" s="421"/>
      <c r="BI259" s="421"/>
      <c r="BJ259" s="421"/>
    </row>
    <row r="260" spans="1:63" x14ac:dyDescent="0.35">
      <c r="A260" s="689" t="s">
        <v>600</v>
      </c>
      <c r="B260" s="690"/>
      <c r="D260" s="498">
        <v>33988492</v>
      </c>
      <c r="E260" s="684"/>
      <c r="F260" s="415"/>
      <c r="G260" s="415"/>
      <c r="W260" s="688"/>
      <c r="AB260" s="691"/>
      <c r="AC260" s="692"/>
      <c r="AD260" s="421"/>
      <c r="AF260" s="421"/>
      <c r="AG260" s="421"/>
      <c r="AH260" s="421"/>
      <c r="AJ260" s="421"/>
      <c r="AK260" s="421"/>
      <c r="AL260" s="421"/>
      <c r="AM260" s="421"/>
      <c r="AN260" s="421"/>
      <c r="AO260" s="421"/>
      <c r="AP260" s="421"/>
      <c r="AQ260" s="421"/>
      <c r="AR260" s="421"/>
      <c r="AS260" s="421"/>
      <c r="AT260" s="421"/>
      <c r="AU260" s="421"/>
      <c r="AV260" s="421"/>
      <c r="AW260" s="421"/>
      <c r="AX260" s="421"/>
      <c r="AY260" s="421"/>
      <c r="AZ260" s="421"/>
      <c r="BA260" s="421"/>
      <c r="BB260" s="421"/>
      <c r="BC260" s="421"/>
      <c r="BD260" s="421"/>
      <c r="BE260" s="421"/>
      <c r="BF260" s="421"/>
      <c r="BG260" s="421"/>
      <c r="BH260" s="421"/>
      <c r="BI260" s="421"/>
      <c r="BJ260" s="421"/>
    </row>
    <row r="261" spans="1:63" x14ac:dyDescent="0.35">
      <c r="A261" s="443"/>
      <c r="B261" s="409" t="s">
        <v>601</v>
      </c>
      <c r="F261" s="415"/>
      <c r="G261" s="415"/>
      <c r="W261" s="693"/>
      <c r="AB261" s="421"/>
      <c r="AC261" s="421"/>
      <c r="AD261" s="421"/>
      <c r="AF261" s="421"/>
      <c r="AG261" s="421"/>
      <c r="AH261" s="421"/>
      <c r="AJ261" s="421"/>
      <c r="AK261" s="421"/>
      <c r="AL261" s="421"/>
      <c r="AM261" s="421"/>
      <c r="AN261" s="421"/>
      <c r="AO261" s="421"/>
      <c r="AP261" s="421"/>
      <c r="AQ261" s="421"/>
      <c r="AR261" s="421"/>
      <c r="AS261" s="421"/>
      <c r="AT261" s="421"/>
      <c r="AU261" s="421"/>
      <c r="AV261" s="421"/>
      <c r="AW261" s="421"/>
      <c r="AX261" s="421"/>
      <c r="AY261" s="421"/>
      <c r="AZ261" s="421"/>
      <c r="BA261" s="421"/>
      <c r="BB261" s="421"/>
      <c r="BC261" s="421"/>
      <c r="BD261" s="421"/>
      <c r="BE261" s="421"/>
      <c r="BF261" s="421"/>
      <c r="BG261" s="421"/>
      <c r="BH261" s="421"/>
      <c r="BI261" s="421"/>
      <c r="BJ261" s="421"/>
    </row>
    <row r="262" spans="1:63" x14ac:dyDescent="0.35">
      <c r="A262" s="460"/>
      <c r="B262" s="409" t="s">
        <v>602</v>
      </c>
      <c r="F262" s="415"/>
      <c r="G262" s="415"/>
      <c r="AF262" s="418"/>
      <c r="AG262" s="418"/>
      <c r="AH262" s="418"/>
    </row>
    <row r="263" spans="1:63" x14ac:dyDescent="0.35">
      <c r="A263" s="630"/>
      <c r="B263" s="409" t="s">
        <v>603</v>
      </c>
      <c r="F263" s="415"/>
      <c r="G263" s="415"/>
      <c r="AF263" s="418"/>
      <c r="AG263" s="418"/>
      <c r="AH263" s="418"/>
    </row>
    <row r="264" spans="1:63" x14ac:dyDescent="0.35">
      <c r="A264" s="694"/>
      <c r="B264" s="409" t="s">
        <v>604</v>
      </c>
      <c r="F264" s="415"/>
      <c r="G264" s="415"/>
      <c r="AF264" s="418"/>
      <c r="AG264" s="418"/>
      <c r="AH264" s="418"/>
    </row>
    <row r="265" spans="1:63" x14ac:dyDescent="0.35">
      <c r="A265" s="664"/>
      <c r="B265" s="409" t="s">
        <v>605</v>
      </c>
      <c r="F265" s="415"/>
      <c r="G265" s="415"/>
    </row>
    <row r="266" spans="1:63" x14ac:dyDescent="0.35">
      <c r="B266" s="690"/>
      <c r="F266" s="415"/>
      <c r="G266" s="415"/>
    </row>
    <row r="267" spans="1:63" x14ac:dyDescent="0.35">
      <c r="A267" s="695" t="s">
        <v>606</v>
      </c>
      <c r="B267" s="409" t="s">
        <v>607</v>
      </c>
      <c r="F267" s="415"/>
      <c r="G267" s="415"/>
      <c r="AI267" s="410"/>
      <c r="AR267" s="410"/>
      <c r="BK267" s="410"/>
    </row>
    <row r="268" spans="1:63" x14ac:dyDescent="0.35">
      <c r="A268" s="696" t="s">
        <v>608</v>
      </c>
      <c r="B268" s="409" t="s">
        <v>609</v>
      </c>
      <c r="F268" s="415"/>
      <c r="G268" s="415"/>
      <c r="AI268" s="410"/>
      <c r="AR268" s="410"/>
      <c r="BK268" s="410"/>
    </row>
    <row r="269" spans="1:63" x14ac:dyDescent="0.35">
      <c r="A269" s="696" t="s">
        <v>610</v>
      </c>
      <c r="B269" s="409" t="s">
        <v>611</v>
      </c>
      <c r="F269" s="415"/>
      <c r="G269" s="415"/>
      <c r="AI269" s="410"/>
      <c r="AR269" s="410"/>
      <c r="BK269" s="410"/>
    </row>
    <row r="270" spans="1:63" x14ac:dyDescent="0.35">
      <c r="F270" s="415"/>
      <c r="G270" s="415"/>
      <c r="AI270" s="410"/>
      <c r="AR270" s="410"/>
      <c r="BK270" s="410"/>
    </row>
    <row r="271" spans="1:63" x14ac:dyDescent="0.35">
      <c r="F271" s="415"/>
      <c r="G271" s="415"/>
      <c r="AI271" s="410"/>
      <c r="AR271" s="410"/>
      <c r="BK271" s="410"/>
    </row>
    <row r="272" spans="1:63" x14ac:dyDescent="0.35">
      <c r="F272" s="415"/>
      <c r="G272" s="415"/>
      <c r="AI272" s="410"/>
      <c r="AR272" s="410"/>
      <c r="BK272" s="410"/>
    </row>
    <row r="273" spans="1:63" x14ac:dyDescent="0.35">
      <c r="F273" s="415"/>
      <c r="G273" s="415"/>
      <c r="AI273" s="410"/>
      <c r="AR273" s="410"/>
      <c r="BK273" s="410"/>
    </row>
    <row r="274" spans="1:63" x14ac:dyDescent="0.35">
      <c r="F274" s="415"/>
      <c r="G274" s="415"/>
      <c r="AI274" s="410"/>
      <c r="AR274" s="410"/>
      <c r="BK274" s="410"/>
    </row>
    <row r="275" spans="1:63" x14ac:dyDescent="0.35">
      <c r="F275" s="415"/>
      <c r="G275" s="415"/>
      <c r="AI275" s="410"/>
      <c r="AR275" s="410"/>
      <c r="BK275" s="410"/>
    </row>
    <row r="276" spans="1:63" x14ac:dyDescent="0.35">
      <c r="F276" s="415"/>
      <c r="G276" s="415"/>
      <c r="AI276" s="410"/>
      <c r="AR276" s="410"/>
      <c r="BK276" s="410"/>
    </row>
    <row r="277" spans="1:63" x14ac:dyDescent="0.35">
      <c r="F277" s="415"/>
      <c r="G277" s="415"/>
      <c r="AI277" s="410"/>
      <c r="AR277" s="410"/>
      <c r="BK277" s="410"/>
    </row>
    <row r="278" spans="1:63" x14ac:dyDescent="0.35">
      <c r="F278" s="415"/>
      <c r="G278" s="415"/>
      <c r="AI278" s="410"/>
      <c r="AR278" s="410"/>
      <c r="BK278" s="410"/>
    </row>
    <row r="279" spans="1:63" x14ac:dyDescent="0.35">
      <c r="F279" s="415"/>
      <c r="G279" s="415"/>
      <c r="AI279" s="410"/>
      <c r="AR279" s="410"/>
      <c r="BK279" s="410"/>
    </row>
    <row r="280" spans="1:63" x14ac:dyDescent="0.35">
      <c r="F280" s="415"/>
      <c r="G280" s="415"/>
      <c r="AI280" s="410"/>
      <c r="AR280" s="410"/>
      <c r="BK280" s="410"/>
    </row>
    <row r="281" spans="1:63" x14ac:dyDescent="0.35">
      <c r="F281" s="415"/>
      <c r="G281" s="415"/>
      <c r="AI281" s="410"/>
      <c r="AR281" s="410"/>
      <c r="BK281" s="410"/>
    </row>
    <row r="282" spans="1:63" x14ac:dyDescent="0.35">
      <c r="F282" s="415"/>
      <c r="G282" s="415"/>
      <c r="AI282" s="410"/>
      <c r="AR282" s="410"/>
      <c r="BK282" s="410"/>
    </row>
    <row r="283" spans="1:63" x14ac:dyDescent="0.35">
      <c r="A283" s="410"/>
      <c r="B283" s="410"/>
      <c r="F283" s="415"/>
      <c r="G283" s="415"/>
      <c r="R283" s="410"/>
      <c r="S283" s="410"/>
      <c r="T283" s="410"/>
      <c r="V283" s="410"/>
      <c r="W283" s="697"/>
      <c r="AC283" s="410"/>
      <c r="AD283" s="410"/>
      <c r="AE283" s="410"/>
      <c r="AI283" s="410"/>
      <c r="AR283" s="410"/>
      <c r="BK283" s="410"/>
    </row>
    <row r="284" spans="1:63" x14ac:dyDescent="0.35">
      <c r="A284" s="410"/>
      <c r="B284" s="410"/>
      <c r="C284" s="409"/>
      <c r="F284" s="415"/>
      <c r="G284" s="415"/>
      <c r="K284" s="698"/>
      <c r="R284" s="410"/>
      <c r="S284" s="410"/>
      <c r="T284" s="410"/>
      <c r="V284" s="410"/>
      <c r="W284" s="697"/>
      <c r="AC284" s="410"/>
      <c r="AD284" s="410"/>
      <c r="AE284" s="410"/>
      <c r="AI284" s="410"/>
      <c r="AR284" s="410"/>
      <c r="BK284" s="410"/>
    </row>
    <row r="285" spans="1:63" x14ac:dyDescent="0.35">
      <c r="A285" s="410"/>
      <c r="B285" s="410"/>
      <c r="F285" s="415"/>
      <c r="G285" s="415"/>
      <c r="R285" s="410"/>
      <c r="S285" s="410"/>
      <c r="T285" s="410"/>
      <c r="V285" s="410"/>
      <c r="W285" s="697"/>
      <c r="AC285" s="410"/>
      <c r="AD285" s="410"/>
      <c r="AE285" s="410"/>
      <c r="AI285" s="410"/>
      <c r="AR285" s="410"/>
      <c r="BK285" s="410"/>
    </row>
    <row r="286" spans="1:63" x14ac:dyDescent="0.35">
      <c r="A286" s="410"/>
      <c r="B286" s="410"/>
      <c r="F286" s="415"/>
      <c r="G286" s="415"/>
      <c r="R286" s="410"/>
      <c r="S286" s="410"/>
      <c r="T286" s="410"/>
      <c r="V286" s="410"/>
      <c r="W286" s="697"/>
      <c r="AC286" s="410"/>
      <c r="AD286" s="410"/>
      <c r="AE286" s="410"/>
      <c r="AI286" s="410"/>
      <c r="AR286" s="410"/>
      <c r="BK286" s="410"/>
    </row>
    <row r="287" spans="1:63" x14ac:dyDescent="0.35">
      <c r="A287" s="410"/>
      <c r="B287" s="410"/>
      <c r="F287" s="415"/>
      <c r="G287" s="415"/>
      <c r="R287" s="410"/>
      <c r="S287" s="410"/>
      <c r="T287" s="410"/>
      <c r="V287" s="410"/>
      <c r="W287" s="697"/>
      <c r="AC287" s="410"/>
      <c r="AD287" s="410"/>
      <c r="AE287" s="410"/>
      <c r="AI287" s="410"/>
      <c r="AR287" s="410"/>
      <c r="BK287" s="410"/>
    </row>
    <row r="288" spans="1:63" x14ac:dyDescent="0.35">
      <c r="A288" s="410"/>
      <c r="B288" s="410"/>
      <c r="R288" s="410"/>
      <c r="S288" s="410"/>
      <c r="T288" s="410"/>
      <c r="V288" s="410"/>
      <c r="W288" s="697"/>
      <c r="AC288" s="410"/>
      <c r="AD288" s="410"/>
      <c r="AE288" s="410"/>
      <c r="AI288" s="410"/>
      <c r="AR288" s="410"/>
      <c r="BK288" s="410"/>
    </row>
    <row r="289" spans="1:63" x14ac:dyDescent="0.35">
      <c r="A289" s="410"/>
      <c r="B289" s="410"/>
      <c r="R289" s="410"/>
      <c r="S289" s="410"/>
      <c r="T289" s="410"/>
      <c r="V289" s="410"/>
      <c r="W289" s="697"/>
      <c r="AC289" s="410"/>
      <c r="AD289" s="410"/>
      <c r="AE289" s="410"/>
      <c r="AI289" s="410"/>
      <c r="AR289" s="410"/>
      <c r="BK289" s="410"/>
    </row>
    <row r="290" spans="1:63" x14ac:dyDescent="0.35">
      <c r="A290" s="410"/>
      <c r="B290" s="410"/>
      <c r="R290" s="410"/>
      <c r="S290" s="410"/>
      <c r="T290" s="410"/>
      <c r="V290" s="410"/>
      <c r="W290" s="697"/>
      <c r="AC290" s="410"/>
      <c r="AD290" s="410"/>
      <c r="AE290" s="410"/>
      <c r="AI290" s="410"/>
      <c r="AR290" s="410"/>
      <c r="BK290" s="410"/>
    </row>
    <row r="291" spans="1:63" x14ac:dyDescent="0.35">
      <c r="A291" s="410"/>
      <c r="B291" s="410"/>
      <c r="R291" s="410"/>
      <c r="S291" s="410"/>
      <c r="T291" s="410"/>
      <c r="V291" s="410"/>
      <c r="W291" s="697"/>
      <c r="AC291" s="410"/>
      <c r="AD291" s="410"/>
      <c r="AE291" s="410"/>
      <c r="AI291" s="410"/>
      <c r="AR291" s="410"/>
      <c r="BK291" s="410"/>
    </row>
    <row r="292" spans="1:63" x14ac:dyDescent="0.35">
      <c r="A292" s="410"/>
      <c r="B292" s="410"/>
      <c r="R292" s="410"/>
      <c r="S292" s="410"/>
      <c r="T292" s="410"/>
      <c r="V292" s="410"/>
      <c r="W292" s="697"/>
      <c r="AC292" s="410"/>
      <c r="AD292" s="410"/>
      <c r="AE292" s="410"/>
      <c r="AI292" s="410"/>
      <c r="AR292" s="410"/>
      <c r="BK292" s="410"/>
    </row>
    <row r="293" spans="1:63" x14ac:dyDescent="0.35">
      <c r="A293" s="410"/>
      <c r="B293" s="410"/>
      <c r="R293" s="410"/>
      <c r="S293" s="410"/>
      <c r="T293" s="410"/>
      <c r="V293" s="410"/>
      <c r="W293" s="697"/>
      <c r="AC293" s="410"/>
      <c r="AD293" s="410"/>
      <c r="AE293" s="410"/>
      <c r="AI293" s="410"/>
      <c r="AR293" s="410"/>
      <c r="BK293" s="410"/>
    </row>
    <row r="294" spans="1:63" x14ac:dyDescent="0.35">
      <c r="A294" s="410"/>
      <c r="B294" s="410"/>
      <c r="R294" s="410"/>
      <c r="S294" s="410"/>
      <c r="T294" s="410"/>
      <c r="V294" s="410"/>
      <c r="W294" s="697"/>
      <c r="AC294" s="410"/>
      <c r="AD294" s="410"/>
      <c r="AE294" s="410"/>
      <c r="AI294" s="410"/>
      <c r="AR294" s="410"/>
      <c r="BK294" s="410"/>
    </row>
    <row r="295" spans="1:63" x14ac:dyDescent="0.35">
      <c r="A295" s="410"/>
      <c r="B295" s="410"/>
      <c r="R295" s="410"/>
      <c r="S295" s="410"/>
      <c r="T295" s="410"/>
      <c r="V295" s="410"/>
      <c r="W295" s="697"/>
      <c r="AC295" s="410"/>
      <c r="AD295" s="410"/>
      <c r="AE295" s="410"/>
      <c r="AI295" s="410"/>
      <c r="AR295" s="410"/>
      <c r="BK295" s="410"/>
    </row>
    <row r="296" spans="1:63" x14ac:dyDescent="0.35">
      <c r="A296" s="410"/>
      <c r="B296" s="410"/>
      <c r="R296" s="410"/>
      <c r="S296" s="410"/>
      <c r="T296" s="410"/>
      <c r="V296" s="410"/>
      <c r="W296" s="697"/>
      <c r="AC296" s="410"/>
      <c r="AD296" s="410"/>
      <c r="AE296" s="410"/>
      <c r="AI296" s="410"/>
      <c r="AR296" s="410"/>
      <c r="BK296" s="410"/>
    </row>
    <row r="297" spans="1:63" x14ac:dyDescent="0.35">
      <c r="A297" s="410"/>
      <c r="B297" s="410"/>
      <c r="R297" s="410"/>
      <c r="S297" s="410"/>
      <c r="T297" s="410"/>
      <c r="V297" s="410"/>
      <c r="W297" s="697"/>
      <c r="AC297" s="410"/>
      <c r="AD297" s="410"/>
      <c r="AE297" s="410"/>
      <c r="AI297" s="410"/>
      <c r="AR297" s="410"/>
      <c r="BK297" s="410"/>
    </row>
    <row r="298" spans="1:63" x14ac:dyDescent="0.35">
      <c r="A298" s="410"/>
      <c r="B298" s="410"/>
      <c r="R298" s="410"/>
      <c r="S298" s="410"/>
      <c r="T298" s="410"/>
      <c r="V298" s="410"/>
      <c r="W298" s="697"/>
      <c r="AC298" s="410"/>
      <c r="AD298" s="410"/>
      <c r="AE298" s="410"/>
      <c r="AI298" s="410"/>
      <c r="AR298" s="410"/>
      <c r="BK298" s="410"/>
    </row>
    <row r="299" spans="1:63" x14ac:dyDescent="0.35">
      <c r="A299" s="410"/>
      <c r="B299" s="410"/>
      <c r="C299" s="410"/>
      <c r="D299" s="410"/>
      <c r="E299" s="410"/>
      <c r="F299" s="410"/>
      <c r="G299" s="410"/>
      <c r="H299" s="410"/>
      <c r="I299" s="410"/>
      <c r="J299" s="410"/>
      <c r="K299" s="410"/>
      <c r="L299" s="410"/>
      <c r="M299" s="410"/>
      <c r="N299" s="410"/>
      <c r="O299" s="410"/>
      <c r="R299" s="410"/>
      <c r="S299" s="410"/>
      <c r="T299" s="410"/>
      <c r="V299" s="410"/>
      <c r="W299" s="697"/>
      <c r="AC299" s="410"/>
      <c r="AD299" s="410"/>
      <c r="AE299" s="410"/>
      <c r="AI299" s="410"/>
      <c r="AR299" s="410"/>
      <c r="BK299" s="410"/>
    </row>
    <row r="300" spans="1:63" x14ac:dyDescent="0.35">
      <c r="A300" s="410"/>
      <c r="B300" s="410"/>
      <c r="C300" s="410"/>
      <c r="D300" s="410"/>
      <c r="E300" s="410"/>
      <c r="F300" s="410"/>
      <c r="G300" s="410"/>
      <c r="H300" s="410"/>
      <c r="I300" s="410"/>
      <c r="J300" s="410"/>
      <c r="K300" s="410"/>
      <c r="L300" s="410"/>
      <c r="M300" s="410"/>
      <c r="N300" s="410"/>
      <c r="O300" s="410"/>
      <c r="R300" s="410"/>
      <c r="S300" s="410"/>
      <c r="T300" s="410"/>
      <c r="V300" s="410"/>
      <c r="W300" s="697"/>
      <c r="AC300" s="410"/>
      <c r="AD300" s="410"/>
      <c r="AE300" s="410"/>
      <c r="AI300" s="410"/>
      <c r="AR300" s="410"/>
      <c r="BK300" s="410"/>
    </row>
    <row r="301" spans="1:63" x14ac:dyDescent="0.35">
      <c r="A301" s="410"/>
      <c r="B301" s="410"/>
      <c r="C301" s="410"/>
      <c r="D301" s="410"/>
      <c r="E301" s="410"/>
      <c r="F301" s="410"/>
      <c r="G301" s="410"/>
      <c r="H301" s="410"/>
      <c r="I301" s="410"/>
      <c r="J301" s="410"/>
      <c r="K301" s="410"/>
      <c r="L301" s="410"/>
      <c r="M301" s="410"/>
      <c r="N301" s="410"/>
      <c r="O301" s="410"/>
      <c r="R301" s="410"/>
      <c r="S301" s="410"/>
      <c r="T301" s="410"/>
      <c r="V301" s="410"/>
      <c r="W301" s="697"/>
      <c r="AC301" s="410"/>
      <c r="AD301" s="410"/>
      <c r="AE301" s="410"/>
      <c r="AI301" s="410"/>
      <c r="AR301" s="410"/>
      <c r="BK301" s="410"/>
    </row>
    <row r="302" spans="1:63" x14ac:dyDescent="0.35">
      <c r="A302" s="410"/>
      <c r="B302" s="410"/>
      <c r="C302" s="410"/>
      <c r="D302" s="410"/>
      <c r="E302" s="410"/>
      <c r="F302" s="410"/>
      <c r="G302" s="410"/>
      <c r="H302" s="410"/>
      <c r="I302" s="410"/>
      <c r="J302" s="410"/>
      <c r="K302" s="410"/>
      <c r="L302" s="410"/>
      <c r="M302" s="410"/>
      <c r="N302" s="410"/>
      <c r="O302" s="410"/>
      <c r="R302" s="410"/>
      <c r="S302" s="410"/>
      <c r="T302" s="410"/>
      <c r="V302" s="410"/>
      <c r="W302" s="697"/>
      <c r="AC302" s="410"/>
      <c r="AD302" s="410"/>
      <c r="AE302" s="410"/>
      <c r="AI302" s="410"/>
      <c r="AR302" s="410"/>
      <c r="BK302" s="410"/>
    </row>
    <row r="303" spans="1:63" x14ac:dyDescent="0.35">
      <c r="A303" s="410"/>
      <c r="B303" s="410"/>
      <c r="C303" s="410"/>
      <c r="D303" s="410"/>
      <c r="E303" s="410"/>
      <c r="F303" s="410"/>
      <c r="G303" s="410"/>
      <c r="H303" s="410"/>
      <c r="I303" s="410"/>
      <c r="J303" s="410"/>
      <c r="K303" s="410"/>
      <c r="L303" s="410"/>
      <c r="M303" s="410"/>
      <c r="N303" s="410"/>
      <c r="O303" s="410"/>
      <c r="R303" s="410"/>
      <c r="S303" s="410"/>
      <c r="T303" s="410"/>
      <c r="V303" s="410"/>
      <c r="W303" s="697"/>
      <c r="AC303" s="410"/>
      <c r="AD303" s="410"/>
      <c r="AE303" s="410"/>
      <c r="AI303" s="410"/>
      <c r="AR303" s="410"/>
      <c r="BK303" s="410"/>
    </row>
    <row r="304" spans="1:63" x14ac:dyDescent="0.35">
      <c r="A304" s="410"/>
      <c r="B304" s="410"/>
      <c r="C304" s="410"/>
      <c r="D304" s="410"/>
      <c r="E304" s="410"/>
      <c r="F304" s="410"/>
      <c r="G304" s="410"/>
      <c r="H304" s="410"/>
      <c r="I304" s="410"/>
      <c r="J304" s="410"/>
      <c r="K304" s="410"/>
      <c r="L304" s="410"/>
      <c r="M304" s="410"/>
      <c r="N304" s="410"/>
      <c r="O304" s="410"/>
      <c r="R304" s="410"/>
      <c r="S304" s="410"/>
      <c r="T304" s="410"/>
      <c r="V304" s="410"/>
      <c r="W304" s="697"/>
      <c r="AC304" s="410"/>
      <c r="AD304" s="410"/>
      <c r="AE304" s="410"/>
      <c r="AI304" s="410"/>
      <c r="AR304" s="410"/>
      <c r="BK304" s="410"/>
    </row>
    <row r="305" spans="1:63" x14ac:dyDescent="0.35">
      <c r="A305" s="410"/>
      <c r="B305" s="410"/>
      <c r="C305" s="410"/>
      <c r="D305" s="410"/>
      <c r="E305" s="410"/>
      <c r="F305" s="410"/>
      <c r="G305" s="410"/>
      <c r="H305" s="410"/>
      <c r="I305" s="410"/>
      <c r="J305" s="410"/>
      <c r="K305" s="410"/>
      <c r="L305" s="410"/>
      <c r="M305" s="410"/>
      <c r="N305" s="410"/>
      <c r="O305" s="410"/>
      <c r="R305" s="410"/>
      <c r="S305" s="410"/>
      <c r="T305" s="410"/>
      <c r="V305" s="410"/>
      <c r="W305" s="697"/>
      <c r="AC305" s="410"/>
      <c r="AD305" s="410"/>
      <c r="AE305" s="410"/>
      <c r="AI305" s="410"/>
      <c r="AR305" s="410"/>
      <c r="BK305" s="410"/>
    </row>
    <row r="306" spans="1:63" x14ac:dyDescent="0.35">
      <c r="A306" s="410"/>
      <c r="B306" s="410"/>
      <c r="C306" s="410"/>
      <c r="D306" s="410"/>
      <c r="E306" s="410"/>
      <c r="F306" s="410"/>
      <c r="G306" s="410"/>
      <c r="H306" s="410"/>
      <c r="I306" s="410"/>
      <c r="J306" s="410"/>
      <c r="K306" s="410"/>
      <c r="L306" s="410"/>
      <c r="M306" s="410"/>
      <c r="N306" s="410"/>
      <c r="O306" s="410"/>
      <c r="R306" s="410"/>
      <c r="S306" s="410"/>
      <c r="T306" s="410"/>
      <c r="V306" s="410"/>
      <c r="W306" s="697"/>
      <c r="AC306" s="410"/>
      <c r="AD306" s="410"/>
      <c r="AE306" s="410"/>
      <c r="AI306" s="410"/>
      <c r="AR306" s="410"/>
      <c r="BK306" s="410"/>
    </row>
    <row r="307" spans="1:63" x14ac:dyDescent="0.35">
      <c r="A307" s="410"/>
      <c r="B307" s="410"/>
      <c r="C307" s="410"/>
      <c r="D307" s="410"/>
      <c r="E307" s="410"/>
      <c r="F307" s="410"/>
      <c r="G307" s="410"/>
      <c r="H307" s="410"/>
      <c r="I307" s="410"/>
      <c r="J307" s="410"/>
      <c r="K307" s="410"/>
      <c r="L307" s="410"/>
      <c r="M307" s="410"/>
      <c r="N307" s="410"/>
      <c r="O307" s="410"/>
      <c r="R307" s="410"/>
      <c r="S307" s="410"/>
      <c r="T307" s="410"/>
      <c r="V307" s="410"/>
      <c r="W307" s="697"/>
      <c r="AC307" s="410"/>
      <c r="AD307" s="410"/>
      <c r="AE307" s="410"/>
      <c r="AI307" s="410"/>
      <c r="AR307" s="410"/>
      <c r="BK307" s="410"/>
    </row>
    <row r="308" spans="1:63" x14ac:dyDescent="0.35">
      <c r="A308" s="410"/>
      <c r="B308" s="410"/>
      <c r="C308" s="410"/>
      <c r="D308" s="410"/>
      <c r="E308" s="410"/>
      <c r="F308" s="410"/>
      <c r="G308" s="410"/>
      <c r="H308" s="410"/>
      <c r="I308" s="410"/>
      <c r="J308" s="410"/>
      <c r="K308" s="410"/>
      <c r="L308" s="410"/>
      <c r="M308" s="410"/>
      <c r="N308" s="410"/>
      <c r="O308" s="410"/>
      <c r="R308" s="410"/>
      <c r="S308" s="410"/>
      <c r="T308" s="410"/>
      <c r="V308" s="410"/>
      <c r="W308" s="697"/>
      <c r="AC308" s="410"/>
      <c r="AD308" s="410"/>
      <c r="AE308" s="410"/>
      <c r="AI308" s="410"/>
      <c r="AR308" s="410"/>
      <c r="BK308" s="410"/>
    </row>
    <row r="309" spans="1:63" x14ac:dyDescent="0.35">
      <c r="A309" s="410"/>
      <c r="B309" s="410"/>
      <c r="C309" s="410"/>
      <c r="D309" s="410"/>
      <c r="E309" s="410"/>
      <c r="F309" s="410"/>
      <c r="G309" s="410"/>
      <c r="H309" s="410"/>
      <c r="I309" s="410"/>
      <c r="J309" s="410"/>
      <c r="K309" s="410"/>
      <c r="L309" s="410"/>
      <c r="M309" s="410"/>
      <c r="N309" s="410"/>
      <c r="O309" s="410"/>
      <c r="R309" s="410"/>
      <c r="S309" s="410"/>
      <c r="T309" s="410"/>
      <c r="V309" s="410"/>
      <c r="W309" s="697"/>
      <c r="AC309" s="410"/>
      <c r="AD309" s="410"/>
      <c r="AE309" s="410"/>
      <c r="AI309" s="410"/>
      <c r="AR309" s="410"/>
      <c r="BK309" s="410"/>
    </row>
    <row r="310" spans="1:63" x14ac:dyDescent="0.35">
      <c r="A310" s="410"/>
      <c r="B310" s="410"/>
      <c r="C310" s="410"/>
      <c r="D310" s="410"/>
      <c r="E310" s="410"/>
      <c r="F310" s="410"/>
      <c r="G310" s="410"/>
      <c r="H310" s="410"/>
      <c r="I310" s="410"/>
      <c r="J310" s="410"/>
      <c r="K310" s="410"/>
      <c r="L310" s="410"/>
      <c r="M310" s="410"/>
      <c r="N310" s="410"/>
      <c r="O310" s="410"/>
      <c r="R310" s="410"/>
      <c r="S310" s="410"/>
      <c r="T310" s="410"/>
      <c r="V310" s="410"/>
      <c r="W310" s="697"/>
      <c r="AC310" s="410"/>
      <c r="AD310" s="410"/>
      <c r="AE310" s="410"/>
      <c r="AI310" s="410"/>
      <c r="AR310" s="410"/>
      <c r="BK310" s="410"/>
    </row>
    <row r="311" spans="1:63" x14ac:dyDescent="0.35">
      <c r="A311" s="410"/>
      <c r="B311" s="410"/>
      <c r="C311" s="410"/>
      <c r="D311" s="410"/>
      <c r="E311" s="410"/>
      <c r="F311" s="410"/>
      <c r="G311" s="410"/>
      <c r="H311" s="410"/>
      <c r="I311" s="410"/>
      <c r="J311" s="410"/>
      <c r="K311" s="410"/>
      <c r="L311" s="410"/>
      <c r="M311" s="410"/>
      <c r="N311" s="410"/>
      <c r="O311" s="410"/>
      <c r="R311" s="410"/>
      <c r="S311" s="410"/>
      <c r="T311" s="410"/>
      <c r="V311" s="410"/>
      <c r="W311" s="697"/>
      <c r="AC311" s="410"/>
      <c r="AD311" s="410"/>
      <c r="AE311" s="410"/>
      <c r="AI311" s="410"/>
      <c r="AR311" s="410"/>
      <c r="BK311" s="410"/>
    </row>
    <row r="312" spans="1:63" x14ac:dyDescent="0.35">
      <c r="A312" s="410"/>
      <c r="B312" s="410"/>
      <c r="C312" s="410"/>
      <c r="D312" s="410"/>
      <c r="E312" s="410"/>
      <c r="F312" s="410"/>
      <c r="G312" s="410"/>
      <c r="H312" s="410"/>
      <c r="I312" s="410"/>
      <c r="J312" s="410"/>
      <c r="K312" s="410"/>
      <c r="L312" s="410"/>
      <c r="M312" s="410"/>
      <c r="N312" s="410"/>
      <c r="O312" s="410"/>
      <c r="R312" s="410"/>
      <c r="S312" s="410"/>
      <c r="T312" s="410"/>
      <c r="V312" s="410"/>
      <c r="W312" s="697"/>
      <c r="AC312" s="410"/>
      <c r="AD312" s="410"/>
      <c r="AE312" s="410"/>
      <c r="AI312" s="410"/>
      <c r="AR312" s="410"/>
      <c r="BK312" s="410"/>
    </row>
    <row r="313" spans="1:63" x14ac:dyDescent="0.35">
      <c r="A313" s="410"/>
      <c r="B313" s="410"/>
      <c r="C313" s="410"/>
      <c r="D313" s="410"/>
      <c r="E313" s="410"/>
      <c r="F313" s="410"/>
      <c r="G313" s="410"/>
      <c r="H313" s="410"/>
      <c r="I313" s="410"/>
      <c r="J313" s="410"/>
      <c r="K313" s="410"/>
      <c r="L313" s="410"/>
      <c r="M313" s="410"/>
      <c r="N313" s="410"/>
      <c r="O313" s="410"/>
      <c r="R313" s="410"/>
      <c r="S313" s="410"/>
      <c r="T313" s="410"/>
      <c r="V313" s="410"/>
      <c r="W313" s="697"/>
      <c r="AC313" s="410"/>
      <c r="AD313" s="410"/>
      <c r="AE313" s="410"/>
      <c r="AI313" s="410"/>
      <c r="AR313" s="410"/>
      <c r="BK313" s="410"/>
    </row>
    <row r="314" spans="1:63" x14ac:dyDescent="0.35">
      <c r="A314" s="410"/>
      <c r="B314" s="410"/>
      <c r="C314" s="410"/>
      <c r="D314" s="410"/>
      <c r="E314" s="410"/>
      <c r="F314" s="410"/>
      <c r="G314" s="410"/>
      <c r="H314" s="410"/>
      <c r="I314" s="410"/>
      <c r="J314" s="410"/>
      <c r="K314" s="410"/>
      <c r="L314" s="410"/>
      <c r="M314" s="410"/>
      <c r="N314" s="410"/>
      <c r="O314" s="410"/>
      <c r="R314" s="410"/>
      <c r="S314" s="410"/>
      <c r="T314" s="410"/>
      <c r="V314" s="410"/>
      <c r="W314" s="697"/>
      <c r="AC314" s="410"/>
      <c r="AD314" s="410"/>
      <c r="AE314" s="410"/>
      <c r="AI314" s="410"/>
      <c r="AR314" s="410"/>
      <c r="BK314" s="410"/>
    </row>
  </sheetData>
  <autoFilter ref="P1:P284" xr:uid="{00000000-0009-0000-0000-000001000000}"/>
  <mergeCells count="120">
    <mergeCell ref="AC206:AC209"/>
    <mergeCell ref="W211:W214"/>
    <mergeCell ref="X211:X214"/>
    <mergeCell ref="Y211:Y214"/>
    <mergeCell ref="Z211:Z214"/>
    <mergeCell ref="AA211:AA214"/>
    <mergeCell ref="AB211:AB214"/>
    <mergeCell ref="AC211:AC214"/>
    <mergeCell ref="W206:W209"/>
    <mergeCell ref="X206:X209"/>
    <mergeCell ref="Y206:Y209"/>
    <mergeCell ref="Z206:Z209"/>
    <mergeCell ref="AA206:AA209"/>
    <mergeCell ref="AB206:AB209"/>
    <mergeCell ref="W193:W199"/>
    <mergeCell ref="X193:X199"/>
    <mergeCell ref="Y193:Y199"/>
    <mergeCell ref="Z193:Z199"/>
    <mergeCell ref="AA193:AA199"/>
    <mergeCell ref="AB193:AB199"/>
    <mergeCell ref="AC193:AC199"/>
    <mergeCell ref="AC113:AC115"/>
    <mergeCell ref="AD113:AD115"/>
    <mergeCell ref="AF113:AF115"/>
    <mergeCell ref="W186:W191"/>
    <mergeCell ref="X186:X191"/>
    <mergeCell ref="Y186:Y191"/>
    <mergeCell ref="Z186:Z191"/>
    <mergeCell ref="AA186:AA191"/>
    <mergeCell ref="AB186:AB191"/>
    <mergeCell ref="AC186:AC191"/>
    <mergeCell ref="W113:W115"/>
    <mergeCell ref="X113:X115"/>
    <mergeCell ref="Y113:Y115"/>
    <mergeCell ref="Z113:Z115"/>
    <mergeCell ref="AA113:AA115"/>
    <mergeCell ref="AB113:AB115"/>
    <mergeCell ref="AD186:AD191"/>
    <mergeCell ref="AC32:AC33"/>
    <mergeCell ref="W87:W88"/>
    <mergeCell ref="X87:X88"/>
    <mergeCell ref="Y87:Y88"/>
    <mergeCell ref="Z87:Z88"/>
    <mergeCell ref="AA87:AA88"/>
    <mergeCell ref="AB87:AB88"/>
    <mergeCell ref="AC87:AC88"/>
    <mergeCell ref="W32:W33"/>
    <mergeCell ref="X32:X33"/>
    <mergeCell ref="Y32:Y33"/>
    <mergeCell ref="Z32:Z33"/>
    <mergeCell ref="AA32:AA33"/>
    <mergeCell ref="AB32:AB33"/>
    <mergeCell ref="W29:W30"/>
    <mergeCell ref="X29:X30"/>
    <mergeCell ref="Y29:Y30"/>
    <mergeCell ref="AB29:AB30"/>
    <mergeCell ref="AC29:AC30"/>
    <mergeCell ref="AX5:AX6"/>
    <mergeCell ref="AY5:AY6"/>
    <mergeCell ref="AZ5:AZ6"/>
    <mergeCell ref="BB5:BB6"/>
    <mergeCell ref="AQ5:AQ6"/>
    <mergeCell ref="AS5:AS6"/>
    <mergeCell ref="AT5:AT6"/>
    <mergeCell ref="AU5:AU6"/>
    <mergeCell ref="AV5:AV6"/>
    <mergeCell ref="AW5:AW6"/>
    <mergeCell ref="AK5:AK6"/>
    <mergeCell ref="AL5:AL6"/>
    <mergeCell ref="AF5:AF6"/>
    <mergeCell ref="AG5:AG6"/>
    <mergeCell ref="AH5:AH6"/>
    <mergeCell ref="AJ5:AJ6"/>
    <mergeCell ref="BE5:BE6"/>
    <mergeCell ref="BF5:BF6"/>
    <mergeCell ref="BG5:BG6"/>
    <mergeCell ref="BH5:BH6"/>
    <mergeCell ref="BI5:BI6"/>
    <mergeCell ref="BC5:BC6"/>
    <mergeCell ref="BD5:BD6"/>
    <mergeCell ref="AJ4:AQ4"/>
    <mergeCell ref="AS4:AZ4"/>
    <mergeCell ref="BB4:BI4"/>
    <mergeCell ref="AM5:AM6"/>
    <mergeCell ref="AN5:AN6"/>
    <mergeCell ref="AO5:AO6"/>
    <mergeCell ref="AP5:AP6"/>
    <mergeCell ref="P4:U4"/>
    <mergeCell ref="W4:AD4"/>
    <mergeCell ref="AF4:AH4"/>
    <mergeCell ref="W5:W6"/>
    <mergeCell ref="X5:X6"/>
    <mergeCell ref="Y5:Y6"/>
    <mergeCell ref="Z5:Z6"/>
    <mergeCell ref="AA5:AA6"/>
    <mergeCell ref="AB5:AB6"/>
    <mergeCell ref="P5:P6"/>
    <mergeCell ref="Q5:Q6"/>
    <mergeCell ref="R5:R6"/>
    <mergeCell ref="S5:S6"/>
    <mergeCell ref="T5:T6"/>
    <mergeCell ref="U5:U6"/>
    <mergeCell ref="AC5:AC6"/>
    <mergeCell ref="AD5:AD6"/>
    <mergeCell ref="A5:A6"/>
    <mergeCell ref="B5:B6"/>
    <mergeCell ref="C5:C6"/>
    <mergeCell ref="D5:D6"/>
    <mergeCell ref="F5:F6"/>
    <mergeCell ref="G5:G6"/>
    <mergeCell ref="H5:H6"/>
    <mergeCell ref="A1:N1"/>
    <mergeCell ref="A4:D4"/>
    <mergeCell ref="F4:N4"/>
    <mergeCell ref="I5:I6"/>
    <mergeCell ref="J5:J6"/>
    <mergeCell ref="K5:K6"/>
    <mergeCell ref="L5:L6"/>
    <mergeCell ref="M5:M6"/>
    <mergeCell ref="N5:N6"/>
  </mergeCells>
  <pageMargins left="0.7" right="0.7" top="0.75" bottom="0.75" header="0.3" footer="0.3"/>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1:AMJ12"/>
  <sheetViews>
    <sheetView showGridLines="0" zoomScale="70" zoomScaleNormal="70" workbookViewId="0">
      <selection activeCell="B1" sqref="B1:G1"/>
    </sheetView>
  </sheetViews>
  <sheetFormatPr defaultColWidth="9.1796875" defaultRowHeight="14.5" x14ac:dyDescent="0.35"/>
  <cols>
    <col min="1" max="1" width="2.453125" style="307" customWidth="1"/>
    <col min="2" max="2" width="22.81640625" style="307" customWidth="1"/>
    <col min="3" max="3" width="16.453125" style="307" customWidth="1"/>
    <col min="4" max="4" width="16.1796875" style="307" customWidth="1"/>
    <col min="5" max="5" width="17.453125" style="307" customWidth="1"/>
    <col min="6" max="7" width="17.26953125" style="307" customWidth="1"/>
    <col min="8" max="8" width="3.26953125" style="307" customWidth="1"/>
    <col min="9" max="14" width="10.81640625" style="307" customWidth="1"/>
    <col min="15" max="15" width="12.453125" style="307" customWidth="1"/>
    <col min="16" max="1024" width="10.81640625" style="307" customWidth="1"/>
  </cols>
  <sheetData>
    <row r="1" spans="2:15" ht="21" x14ac:dyDescent="0.5">
      <c r="B1" s="1748" t="s">
        <v>891</v>
      </c>
      <c r="C1" s="1748"/>
      <c r="D1" s="1748"/>
      <c r="E1" s="1748"/>
      <c r="F1" s="1748"/>
      <c r="G1" s="1748"/>
      <c r="H1" s="342"/>
      <c r="I1" s="342"/>
      <c r="J1" s="342"/>
      <c r="K1" s="342"/>
      <c r="L1" s="342"/>
      <c r="M1" s="342"/>
      <c r="N1" s="342"/>
      <c r="O1" s="342"/>
    </row>
    <row r="2" spans="2:15" ht="6.75" customHeight="1" x14ac:dyDescent="0.35">
      <c r="B2" s="342"/>
      <c r="C2" s="342"/>
      <c r="D2" s="342"/>
      <c r="E2" s="342"/>
      <c r="F2" s="342"/>
      <c r="G2" s="342"/>
      <c r="H2" s="342"/>
      <c r="I2" s="342"/>
      <c r="J2" s="342"/>
      <c r="K2" s="342"/>
      <c r="L2" s="342"/>
      <c r="M2" s="342"/>
      <c r="N2" s="342"/>
      <c r="O2" s="342"/>
    </row>
    <row r="3" spans="2:15" ht="35.25" customHeight="1" x14ac:dyDescent="0.35">
      <c r="B3" s="308" t="s">
        <v>892</v>
      </c>
      <c r="C3" s="1749" t="str">
        <f>+'8_MP'!C7</f>
        <v>Programa de Transformación Digital para una Mayor Competitividad</v>
      </c>
      <c r="D3" s="1750"/>
      <c r="E3" s="1750"/>
      <c r="F3" s="1750"/>
      <c r="G3" s="1750"/>
      <c r="H3" s="342"/>
      <c r="I3" s="342"/>
      <c r="J3" s="342"/>
      <c r="K3" s="342"/>
      <c r="L3" s="342"/>
      <c r="M3" s="342"/>
      <c r="N3" s="342"/>
      <c r="O3" s="342"/>
    </row>
    <row r="4" spans="2:15" x14ac:dyDescent="0.35">
      <c r="B4" s="309" t="s">
        <v>893</v>
      </c>
      <c r="C4" s="1751"/>
      <c r="D4" s="1751"/>
      <c r="E4" s="1752" t="s">
        <v>894</v>
      </c>
      <c r="F4" s="1752"/>
      <c r="G4" s="310"/>
      <c r="H4" s="342"/>
      <c r="I4" s="342"/>
      <c r="J4" s="342"/>
      <c r="K4" s="342"/>
      <c r="L4" s="342"/>
      <c r="M4" s="342"/>
      <c r="N4" s="342"/>
      <c r="O4" s="342"/>
    </row>
    <row r="5" spans="2:15" ht="5.25" customHeight="1" x14ac:dyDescent="0.35">
      <c r="B5" s="311"/>
      <c r="C5" s="312"/>
      <c r="D5" s="312"/>
      <c r="E5" s="312"/>
      <c r="F5" s="312"/>
      <c r="G5" s="312"/>
      <c r="H5" s="342"/>
      <c r="I5" s="342"/>
      <c r="J5" s="342"/>
      <c r="K5" s="342"/>
      <c r="L5" s="342"/>
      <c r="M5" s="342"/>
      <c r="N5" s="342"/>
      <c r="O5" s="342"/>
    </row>
    <row r="6" spans="2:15" x14ac:dyDescent="0.35">
      <c r="B6" s="313"/>
      <c r="C6" s="314" t="s">
        <v>61</v>
      </c>
      <c r="D6" s="314" t="s">
        <v>62</v>
      </c>
      <c r="E6" s="314" t="s">
        <v>63</v>
      </c>
      <c r="F6" s="314" t="s">
        <v>64</v>
      </c>
      <c r="G6" s="314" t="s">
        <v>65</v>
      </c>
      <c r="H6" s="342"/>
      <c r="I6" s="342"/>
      <c r="J6" s="342"/>
      <c r="K6" s="342"/>
      <c r="L6" s="342"/>
      <c r="M6" s="342"/>
      <c r="N6" s="342"/>
      <c r="O6" s="342"/>
    </row>
    <row r="7" spans="2:15" x14ac:dyDescent="0.35">
      <c r="B7" s="315" t="s">
        <v>81</v>
      </c>
      <c r="C7" s="316">
        <f>+'8_MP'!AP7</f>
        <v>2888514.9992105262</v>
      </c>
      <c r="D7" s="316">
        <f>+'8_MP'!AQ7</f>
        <v>15643093.141754387</v>
      </c>
      <c r="E7" s="316">
        <f>+'8_MP'!AR7</f>
        <v>12642746.665107962</v>
      </c>
      <c r="F7" s="316">
        <f>+'8_MP'!AS7</f>
        <v>7599796.6651079617</v>
      </c>
      <c r="G7" s="316">
        <f>+'8_MP'!AT7</f>
        <v>5925848.3325438593</v>
      </c>
      <c r="H7" s="342"/>
      <c r="I7" s="342"/>
      <c r="J7" s="376"/>
      <c r="K7" s="376"/>
      <c r="L7" s="376"/>
      <c r="M7" s="376"/>
      <c r="N7" s="376"/>
      <c r="O7" s="317">
        <f>SUM(J7:N7)</f>
        <v>0</v>
      </c>
    </row>
    <row r="8" spans="2:15" x14ac:dyDescent="0.35">
      <c r="B8" s="309" t="s">
        <v>895</v>
      </c>
      <c r="C8" s="316">
        <f>C7</f>
        <v>2888514.9992105262</v>
      </c>
      <c r="D8" s="316">
        <f>C8+D7</f>
        <v>18531608.140964914</v>
      </c>
      <c r="E8" s="316">
        <f>D8+E7</f>
        <v>31174354.806072876</v>
      </c>
      <c r="F8" s="316">
        <f>E8+F7</f>
        <v>38774151.471180841</v>
      </c>
      <c r="G8" s="316">
        <f>F8+G7</f>
        <v>44699999.803724699</v>
      </c>
      <c r="H8" s="342"/>
      <c r="I8" s="342"/>
      <c r="J8" s="342"/>
      <c r="K8" s="342"/>
      <c r="L8" s="342"/>
      <c r="M8" s="342"/>
      <c r="N8" s="342"/>
      <c r="O8" s="342"/>
    </row>
    <row r="9" spans="2:15" x14ac:dyDescent="0.35">
      <c r="B9" s="309" t="s">
        <v>792</v>
      </c>
      <c r="C9" s="316">
        <f>+'8_MP'!AW7</f>
        <v>0</v>
      </c>
      <c r="D9" s="316">
        <f>+'8_MP'!AX7</f>
        <v>0</v>
      </c>
      <c r="E9" s="316">
        <f>+'8_MP'!AY7</f>
        <v>1600000</v>
      </c>
      <c r="F9" s="316">
        <f>+'8_MP'!AZ7</f>
        <v>4800000</v>
      </c>
      <c r="G9" s="316">
        <f>+'8_MP'!BA7</f>
        <v>1600000</v>
      </c>
      <c r="H9" s="342"/>
      <c r="I9" s="342"/>
      <c r="J9" s="342"/>
      <c r="K9" s="342"/>
      <c r="L9" s="342"/>
      <c r="M9" s="342"/>
      <c r="N9" s="342"/>
      <c r="O9" s="342"/>
    </row>
    <row r="10" spans="2:15" x14ac:dyDescent="0.35">
      <c r="B10" s="309" t="s">
        <v>896</v>
      </c>
      <c r="C10" s="316">
        <f>C9</f>
        <v>0</v>
      </c>
      <c r="D10" s="316">
        <f>C10+D9</f>
        <v>0</v>
      </c>
      <c r="E10" s="316">
        <f t="shared" ref="E10:G10" si="0">D10+E9</f>
        <v>1600000</v>
      </c>
      <c r="F10" s="316">
        <f t="shared" si="0"/>
        <v>6400000</v>
      </c>
      <c r="G10" s="316">
        <f t="shared" si="0"/>
        <v>8000000</v>
      </c>
      <c r="H10" s="342"/>
      <c r="I10" s="342"/>
      <c r="J10" s="342"/>
      <c r="K10" s="342"/>
      <c r="L10" s="342"/>
      <c r="M10" s="342"/>
      <c r="N10" s="342"/>
      <c r="O10" s="342"/>
    </row>
    <row r="11" spans="2:15" x14ac:dyDescent="0.35">
      <c r="B11" s="309" t="s">
        <v>634</v>
      </c>
      <c r="C11" s="316">
        <f>+C7+C9</f>
        <v>2888514.9992105262</v>
      </c>
      <c r="D11" s="316">
        <f t="shared" ref="C11:G12" si="1">+D7+D9</f>
        <v>15643093.141754387</v>
      </c>
      <c r="E11" s="316">
        <f t="shared" si="1"/>
        <v>14242746.665107962</v>
      </c>
      <c r="F11" s="316">
        <f t="shared" si="1"/>
        <v>12399796.665107962</v>
      </c>
      <c r="G11" s="316">
        <f t="shared" si="1"/>
        <v>7525848.3325438593</v>
      </c>
      <c r="H11" s="342"/>
      <c r="I11" s="342"/>
      <c r="J11" s="342"/>
      <c r="K11" s="342"/>
      <c r="L11" s="342"/>
      <c r="M11" s="342"/>
      <c r="N11" s="342"/>
      <c r="O11" s="342"/>
    </row>
    <row r="12" spans="2:15" x14ac:dyDescent="0.35">
      <c r="B12" s="309" t="s">
        <v>897</v>
      </c>
      <c r="C12" s="316">
        <f t="shared" si="1"/>
        <v>2888514.9992105262</v>
      </c>
      <c r="D12" s="316">
        <f t="shared" si="1"/>
        <v>18531608.140964914</v>
      </c>
      <c r="E12" s="316">
        <f t="shared" si="1"/>
        <v>32774354.806072876</v>
      </c>
      <c r="F12" s="316">
        <f t="shared" si="1"/>
        <v>45174151.471180841</v>
      </c>
      <c r="G12" s="316">
        <f t="shared" si="1"/>
        <v>52699999.803724699</v>
      </c>
      <c r="H12" s="342"/>
      <c r="I12" s="342"/>
      <c r="J12" s="342"/>
      <c r="K12" s="342"/>
      <c r="L12" s="342"/>
      <c r="M12" s="342"/>
      <c r="N12" s="342"/>
      <c r="O12" s="342"/>
    </row>
  </sheetData>
  <mergeCells count="4">
    <mergeCell ref="B1:G1"/>
    <mergeCell ref="C3:G3"/>
    <mergeCell ref="C4:D4"/>
    <mergeCell ref="E4:F4"/>
  </mergeCells>
  <pageMargins left="0.7" right="0.7" top="0.75" bottom="0.75" header="0.51180555555555496" footer="0.51180555555555496"/>
  <pageSetup scale="32" firstPageNumber="0"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ALU406"/>
  <sheetViews>
    <sheetView showGridLines="0" zoomScale="70" zoomScaleNormal="70" workbookViewId="0">
      <pane ySplit="6" topLeftCell="A7" activePane="bottomLeft" state="frozen"/>
      <selection pane="bottomLeft" activeCell="L144" sqref="L144"/>
    </sheetView>
  </sheetViews>
  <sheetFormatPr defaultColWidth="9.1796875" defaultRowHeight="14.5" outlineLevelRow="3" outlineLevelCol="1" x14ac:dyDescent="0.35"/>
  <cols>
    <col min="1" max="1" width="11.7265625" style="45" customWidth="1"/>
    <col min="2" max="2" width="9.54296875" style="46" customWidth="1"/>
    <col min="3" max="3" width="48.453125" style="47" customWidth="1"/>
    <col min="4" max="4" width="18.7265625" style="225" customWidth="1" outlineLevel="1"/>
    <col min="5" max="5" width="2" style="348" customWidth="1"/>
    <col min="6" max="6" width="17.26953125" style="48" customWidth="1" outlineLevel="1"/>
    <col min="7" max="7" width="8.7265625" style="48" customWidth="1" outlineLevel="1"/>
    <col min="8" max="13" width="8.7265625" style="49" customWidth="1" outlineLevel="1"/>
    <col min="14" max="14" width="2.26953125" style="225" customWidth="1"/>
    <col min="15" max="15" width="19.1796875" style="1361" hidden="1" customWidth="1" outlineLevel="1"/>
    <col min="16" max="16" width="11.7265625" style="1361" hidden="1" customWidth="1" outlineLevel="1"/>
    <col min="17" max="17" width="14.26953125" style="1362" hidden="1" customWidth="1" outlineLevel="1"/>
    <col min="18" max="18" width="11.7265625" style="1361" hidden="1" customWidth="1" outlineLevel="1"/>
    <col min="19" max="19" width="19.7265625" style="348" hidden="1" customWidth="1" outlineLevel="1"/>
    <col min="20" max="20" width="35.81640625" style="50" hidden="1" customWidth="1" outlineLevel="1"/>
    <col min="21" max="21" width="2.54296875" style="225" customWidth="1" collapsed="1"/>
    <col min="22" max="22" width="15" style="51" customWidth="1" outlineLevel="1"/>
    <col min="23" max="23" width="9.453125" style="348" customWidth="1" outlineLevel="1"/>
    <col min="24" max="24" width="6" style="348" customWidth="1" outlineLevel="1"/>
    <col min="25" max="26" width="5.26953125" style="46" customWidth="1" outlineLevel="1"/>
    <col min="27" max="27" width="13.453125" style="50" customWidth="1" outlineLevel="1"/>
    <col min="28" max="28" width="13.81640625" style="52" customWidth="1" outlineLevel="1"/>
    <col min="29" max="29" width="24" style="52" customWidth="1" outlineLevel="1"/>
    <col min="30" max="30" width="2.81640625" style="348" customWidth="1"/>
    <col min="31" max="31" width="14.54296875" style="52" customWidth="1" outlineLevel="1"/>
    <col min="32" max="32" width="14.54296875" style="229" customWidth="1" outlineLevel="1"/>
    <col min="33" max="33" width="17.1796875" style="50" customWidth="1" outlineLevel="1"/>
    <col min="34" max="34" width="2.81640625" style="225" customWidth="1"/>
    <col min="35" max="35" width="15.7265625" style="229" customWidth="1" outlineLevel="1"/>
    <col min="36" max="39" width="13.1796875" style="229" customWidth="1" outlineLevel="1"/>
    <col min="40" max="40" width="14" style="229" customWidth="1" outlineLevel="1"/>
    <col min="41" max="41" width="2.453125" style="225" customWidth="1"/>
    <col min="42" max="42" width="12.81640625" style="50" customWidth="1" outlineLevel="1"/>
    <col min="43" max="47" width="13.1796875" style="50" customWidth="1" outlineLevel="1"/>
    <col min="48" max="48" width="3.81640625" style="229" customWidth="1"/>
    <col min="49" max="51" width="10.81640625" style="229" customWidth="1" outlineLevel="1"/>
    <col min="52" max="53" width="13.7265625" style="229" customWidth="1" outlineLevel="1"/>
    <col min="54" max="54" width="13.1796875" style="229" customWidth="1" outlineLevel="1"/>
    <col min="55" max="61" width="11.453125" style="229"/>
    <col min="62" max="62" width="34.26953125" style="229" customWidth="1"/>
    <col min="63" max="1009" width="11.453125" style="229"/>
    <col min="1010" max="16384" width="9.1796875" style="811"/>
  </cols>
  <sheetData>
    <row r="1" spans="1:54" outlineLevel="1" x14ac:dyDescent="0.35">
      <c r="A1" s="1798" t="s">
        <v>898</v>
      </c>
      <c r="B1" s="1798"/>
      <c r="C1" s="1798"/>
      <c r="D1" s="1798"/>
      <c r="E1" s="1798"/>
      <c r="F1" s="1798"/>
      <c r="G1" s="1798"/>
      <c r="H1" s="1798"/>
      <c r="I1" s="1798"/>
      <c r="J1" s="1798"/>
      <c r="K1" s="1798"/>
      <c r="L1" s="1798"/>
      <c r="M1" s="1798"/>
      <c r="T1" s="229"/>
      <c r="U1" s="815"/>
      <c r="V1" s="53"/>
      <c r="W1" s="1070"/>
      <c r="Y1" s="348"/>
      <c r="Z1" s="348"/>
      <c r="AA1" s="250" t="s">
        <v>43</v>
      </c>
      <c r="AB1" s="54">
        <f>+AB7</f>
        <v>52699999.803724699</v>
      </c>
      <c r="AC1" s="855"/>
      <c r="AE1" s="54">
        <f>+AE7</f>
        <v>44699999.803724699</v>
      </c>
      <c r="AF1" s="54">
        <f>+AF7</f>
        <v>8000000</v>
      </c>
      <c r="AG1" s="54">
        <f>SUM(AE1:AF1)</f>
        <v>52699999.803724699</v>
      </c>
      <c r="AI1" s="52"/>
      <c r="AJ1" s="55"/>
      <c r="AK1" s="55"/>
      <c r="AL1" s="55"/>
      <c r="AM1" s="55"/>
      <c r="AN1" s="55"/>
      <c r="AP1" s="52"/>
      <c r="AQ1" s="55"/>
      <c r="AR1" s="55"/>
      <c r="AS1" s="55"/>
      <c r="AT1" s="55"/>
      <c r="AU1" s="55"/>
      <c r="AW1" s="55"/>
      <c r="AX1" s="55"/>
      <c r="AY1" s="55"/>
      <c r="AZ1" s="55"/>
      <c r="BA1" s="55"/>
      <c r="BB1" s="55"/>
    </row>
    <row r="2" spans="1:54" ht="14.25" customHeight="1" outlineLevel="1" x14ac:dyDescent="0.35">
      <c r="A2" s="227"/>
      <c r="B2" s="348"/>
      <c r="T2" s="229"/>
      <c r="W2" s="1070" t="s">
        <v>899</v>
      </c>
      <c r="X2" s="976">
        <v>24.7</v>
      </c>
      <c r="Y2" s="348"/>
      <c r="Z2" s="348"/>
      <c r="AA2" s="250" t="s">
        <v>44</v>
      </c>
      <c r="AB2" s="54">
        <v>52700000</v>
      </c>
      <c r="AC2" s="855"/>
      <c r="AE2" s="54">
        <v>44700000</v>
      </c>
      <c r="AF2" s="54">
        <v>8000000</v>
      </c>
      <c r="AG2" s="54">
        <f>SUM(AE2:AF2)</f>
        <v>52700000</v>
      </c>
      <c r="AI2" s="52"/>
      <c r="AJ2" s="55"/>
      <c r="AK2" s="55"/>
      <c r="AL2" s="55"/>
      <c r="AM2" s="55"/>
      <c r="AN2" s="55"/>
      <c r="AP2" s="52"/>
      <c r="AQ2" s="55"/>
      <c r="AR2" s="55"/>
      <c r="AS2" s="55"/>
      <c r="AT2" s="55"/>
      <c r="AU2" s="55"/>
      <c r="AW2" s="55"/>
      <c r="AX2" s="55"/>
      <c r="AY2" s="55"/>
      <c r="AZ2" s="55"/>
      <c r="BA2" s="55"/>
      <c r="BB2" s="55"/>
    </row>
    <row r="3" spans="1:54" outlineLevel="1" x14ac:dyDescent="0.35">
      <c r="A3" s="227"/>
      <c r="B3" s="348"/>
      <c r="C3" s="47" t="s">
        <v>900</v>
      </c>
      <c r="T3" s="229"/>
      <c r="W3" s="348" t="s">
        <v>45</v>
      </c>
      <c r="X3" s="56">
        <v>1</v>
      </c>
      <c r="Y3" s="348"/>
      <c r="Z3" s="348"/>
      <c r="AA3" s="57" t="s">
        <v>46</v>
      </c>
      <c r="AB3" s="58">
        <f>+AB1-AB2</f>
        <v>-0.19627530127763748</v>
      </c>
      <c r="AC3" s="54"/>
      <c r="AE3" s="58">
        <f>+AE1-AE2</f>
        <v>-0.19627530127763748</v>
      </c>
      <c r="AF3" s="58">
        <f>+AF1-AF2</f>
        <v>0</v>
      </c>
      <c r="AG3" s="58">
        <f>SUM(AE3:AF3)</f>
        <v>-0.19627530127763748</v>
      </c>
      <c r="AI3" s="52"/>
      <c r="AJ3" s="55"/>
      <c r="AK3" s="55"/>
      <c r="AL3" s="55"/>
      <c r="AM3" s="55"/>
      <c r="AN3" s="55"/>
      <c r="AP3" s="52"/>
      <c r="AQ3" s="55"/>
      <c r="AR3" s="55"/>
      <c r="AS3" s="55"/>
      <c r="AT3" s="55"/>
      <c r="AU3" s="55"/>
      <c r="AW3" s="55"/>
      <c r="AX3" s="55"/>
      <c r="AY3" s="55"/>
      <c r="AZ3" s="55"/>
      <c r="BA3" s="55"/>
      <c r="BB3" s="55"/>
    </row>
    <row r="4" spans="1:54" s="64" customFormat="1" ht="18.75" customHeight="1" x14ac:dyDescent="0.35">
      <c r="A4" s="1799" t="s">
        <v>47</v>
      </c>
      <c r="B4" s="1799"/>
      <c r="C4" s="1799"/>
      <c r="D4" s="1799"/>
      <c r="E4" s="59"/>
      <c r="F4" s="1800" t="s">
        <v>48</v>
      </c>
      <c r="G4" s="1800"/>
      <c r="H4" s="1800"/>
      <c r="I4" s="1800"/>
      <c r="J4" s="1800"/>
      <c r="K4" s="1800"/>
      <c r="L4" s="1800"/>
      <c r="M4" s="1800"/>
      <c r="N4" s="60"/>
      <c r="O4" s="1801" t="s">
        <v>49</v>
      </c>
      <c r="P4" s="1801"/>
      <c r="Q4" s="1801"/>
      <c r="R4" s="1801"/>
      <c r="S4" s="1801"/>
      <c r="T4" s="1801"/>
      <c r="U4" s="60"/>
      <c r="V4" s="1802" t="s">
        <v>50</v>
      </c>
      <c r="W4" s="1802"/>
      <c r="X4" s="1802"/>
      <c r="Y4" s="1802"/>
      <c r="Z4" s="1802"/>
      <c r="AA4" s="1802"/>
      <c r="AB4" s="1802"/>
      <c r="AC4" s="1802"/>
      <c r="AD4" s="61"/>
      <c r="AE4" s="1794" t="s">
        <v>51</v>
      </c>
      <c r="AF4" s="1794"/>
      <c r="AG4" s="1794"/>
      <c r="AH4" s="62"/>
      <c r="AI4" s="1795" t="s">
        <v>52</v>
      </c>
      <c r="AJ4" s="1795"/>
      <c r="AK4" s="1795"/>
      <c r="AL4" s="1795"/>
      <c r="AM4" s="1795"/>
      <c r="AN4" s="1795"/>
      <c r="AO4" s="60"/>
      <c r="AP4" s="1795" t="s">
        <v>53</v>
      </c>
      <c r="AQ4" s="1795"/>
      <c r="AR4" s="1795"/>
      <c r="AS4" s="1795"/>
      <c r="AT4" s="1795"/>
      <c r="AU4" s="1795"/>
      <c r="AV4" s="63"/>
      <c r="AW4" s="1795" t="s">
        <v>901</v>
      </c>
      <c r="AX4" s="1795"/>
      <c r="AY4" s="1795"/>
      <c r="AZ4" s="1795"/>
      <c r="BA4" s="1795"/>
      <c r="BB4" s="1795"/>
    </row>
    <row r="5" spans="1:54" ht="15" customHeight="1" x14ac:dyDescent="0.35">
      <c r="A5" s="1670" t="s">
        <v>55</v>
      </c>
      <c r="B5" s="1671" t="s">
        <v>56</v>
      </c>
      <c r="C5" s="1671" t="s">
        <v>57</v>
      </c>
      <c r="D5" s="1671" t="s">
        <v>58</v>
      </c>
      <c r="E5" s="1223"/>
      <c r="F5" s="1803" t="s">
        <v>59</v>
      </c>
      <c r="G5" s="1803" t="s">
        <v>60</v>
      </c>
      <c r="H5" s="1803" t="s">
        <v>902</v>
      </c>
      <c r="I5" s="1803" t="s">
        <v>62</v>
      </c>
      <c r="J5" s="1803" t="s">
        <v>63</v>
      </c>
      <c r="K5" s="1803" t="s">
        <v>64</v>
      </c>
      <c r="L5" s="1803" t="s">
        <v>65</v>
      </c>
      <c r="M5" s="1803" t="s">
        <v>67</v>
      </c>
      <c r="N5" s="1223"/>
      <c r="O5" s="1804" t="s">
        <v>68</v>
      </c>
      <c r="P5" s="1804" t="s">
        <v>69</v>
      </c>
      <c r="Q5" s="1804" t="s">
        <v>70</v>
      </c>
      <c r="R5" s="1804" t="s">
        <v>71</v>
      </c>
      <c r="S5" s="1676" t="s">
        <v>72</v>
      </c>
      <c r="T5" s="1676" t="s">
        <v>73</v>
      </c>
      <c r="U5" s="1223"/>
      <c r="V5" s="1805" t="s">
        <v>74</v>
      </c>
      <c r="W5" s="1658" t="s">
        <v>75</v>
      </c>
      <c r="X5" s="1676" t="s">
        <v>76</v>
      </c>
      <c r="Y5" s="1676" t="s">
        <v>77</v>
      </c>
      <c r="Z5" s="1676" t="s">
        <v>78</v>
      </c>
      <c r="AA5" s="1676" t="s">
        <v>903</v>
      </c>
      <c r="AB5" s="1796" t="s">
        <v>80</v>
      </c>
      <c r="AC5" s="1676" t="s">
        <v>904</v>
      </c>
      <c r="AD5" s="1478"/>
      <c r="AE5" s="1796" t="s">
        <v>81</v>
      </c>
      <c r="AF5" s="1797" t="s">
        <v>905</v>
      </c>
      <c r="AG5" s="1676" t="s">
        <v>67</v>
      </c>
      <c r="AH5" s="1475"/>
      <c r="AI5" s="1676" t="s">
        <v>61</v>
      </c>
      <c r="AJ5" s="1676" t="s">
        <v>62</v>
      </c>
      <c r="AK5" s="1676" t="s">
        <v>63</v>
      </c>
      <c r="AL5" s="1676" t="s">
        <v>64</v>
      </c>
      <c r="AM5" s="1676" t="s">
        <v>65</v>
      </c>
      <c r="AN5" s="1676" t="s">
        <v>67</v>
      </c>
      <c r="AO5" s="1476"/>
      <c r="AP5" s="1676" t="s">
        <v>61</v>
      </c>
      <c r="AQ5" s="1676" t="s">
        <v>62</v>
      </c>
      <c r="AR5" s="1676" t="s">
        <v>63</v>
      </c>
      <c r="AS5" s="1676" t="s">
        <v>64</v>
      </c>
      <c r="AT5" s="1676" t="s">
        <v>65</v>
      </c>
      <c r="AU5" s="1676" t="s">
        <v>67</v>
      </c>
      <c r="AV5" s="65"/>
      <c r="AW5" s="1676" t="s">
        <v>61</v>
      </c>
      <c r="AX5" s="1676" t="s">
        <v>62</v>
      </c>
      <c r="AY5" s="1676" t="s">
        <v>63</v>
      </c>
      <c r="AZ5" s="1676" t="s">
        <v>64</v>
      </c>
      <c r="BA5" s="1676" t="s">
        <v>65</v>
      </c>
      <c r="BB5" s="1676" t="s">
        <v>67</v>
      </c>
    </row>
    <row r="6" spans="1:54" ht="32.25" customHeight="1" x14ac:dyDescent="0.35">
      <c r="A6" s="1670"/>
      <c r="B6" s="1671"/>
      <c r="C6" s="1671"/>
      <c r="D6" s="1671"/>
      <c r="E6" s="1223"/>
      <c r="F6" s="1803"/>
      <c r="G6" s="1803"/>
      <c r="H6" s="1803"/>
      <c r="I6" s="1803"/>
      <c r="J6" s="1803"/>
      <c r="K6" s="1803"/>
      <c r="L6" s="1803"/>
      <c r="M6" s="1803"/>
      <c r="N6" s="1223"/>
      <c r="O6" s="1804"/>
      <c r="P6" s="1804"/>
      <c r="Q6" s="1804"/>
      <c r="R6" s="1804"/>
      <c r="S6" s="1676"/>
      <c r="T6" s="1676"/>
      <c r="U6" s="1223"/>
      <c r="V6" s="1805"/>
      <c r="W6" s="1658"/>
      <c r="X6" s="1676"/>
      <c r="Y6" s="1676"/>
      <c r="Z6" s="1676"/>
      <c r="AA6" s="1676"/>
      <c r="AB6" s="1796"/>
      <c r="AC6" s="1676"/>
      <c r="AD6" s="1478"/>
      <c r="AE6" s="1796"/>
      <c r="AF6" s="1797"/>
      <c r="AG6" s="1676"/>
      <c r="AH6" s="1475"/>
      <c r="AI6" s="1676"/>
      <c r="AJ6" s="1676"/>
      <c r="AK6" s="1676"/>
      <c r="AL6" s="1676"/>
      <c r="AM6" s="1676"/>
      <c r="AN6" s="1676"/>
      <c r="AO6" s="1476"/>
      <c r="AP6" s="1676"/>
      <c r="AQ6" s="1676"/>
      <c r="AR6" s="1676"/>
      <c r="AS6" s="1676"/>
      <c r="AT6" s="1676"/>
      <c r="AU6" s="1676"/>
      <c r="AV6" s="65"/>
      <c r="AW6" s="1676"/>
      <c r="AX6" s="1676"/>
      <c r="AY6" s="1676"/>
      <c r="AZ6" s="1676"/>
      <c r="BA6" s="1676"/>
      <c r="BB6" s="1676"/>
    </row>
    <row r="7" spans="1:54" ht="25.5" customHeight="1" x14ac:dyDescent="0.35">
      <c r="A7" s="66"/>
      <c r="B7" s="67"/>
      <c r="C7" s="73" t="s">
        <v>906</v>
      </c>
      <c r="D7" s="73"/>
      <c r="E7" s="70"/>
      <c r="F7" s="69"/>
      <c r="G7" s="69"/>
      <c r="H7" s="71"/>
      <c r="I7" s="71"/>
      <c r="J7" s="71"/>
      <c r="K7" s="71"/>
      <c r="L7" s="71"/>
      <c r="M7" s="71"/>
      <c r="N7" s="72"/>
      <c r="O7" s="1363"/>
      <c r="P7" s="1363"/>
      <c r="Q7" s="1363"/>
      <c r="R7" s="1363"/>
      <c r="S7" s="69"/>
      <c r="T7" s="74"/>
      <c r="U7" s="72"/>
      <c r="V7" s="75"/>
      <c r="W7" s="1071"/>
      <c r="X7" s="69"/>
      <c r="Y7" s="69"/>
      <c r="Z7" s="69"/>
      <c r="AA7" s="76"/>
      <c r="AB7" s="76">
        <f>+AB8+AB33+AB194+AB327</f>
        <v>52699999.803724699</v>
      </c>
      <c r="AC7" s="76"/>
      <c r="AD7" s="1478"/>
      <c r="AE7" s="76">
        <f>+AE8+AE33+AE194+AE327</f>
        <v>44699999.803724699</v>
      </c>
      <c r="AF7" s="76">
        <f>+AF8+AF33+AF194+AF327</f>
        <v>8000000</v>
      </c>
      <c r="AG7" s="76">
        <f>+AG8+AG33+AG194+AG327</f>
        <v>52699999.803724699</v>
      </c>
      <c r="AH7" s="337"/>
      <c r="AI7" s="76">
        <f t="shared" ref="AI7:AI40" si="0">+AP7+AW7</f>
        <v>2888514.9992105262</v>
      </c>
      <c r="AJ7" s="76">
        <f t="shared" ref="AJ7:AJ40" si="1">+AQ7+AX7</f>
        <v>15643093.141754387</v>
      </c>
      <c r="AK7" s="76">
        <f t="shared" ref="AK7:AK40" si="2">+AR7+AY7</f>
        <v>14242746.665107962</v>
      </c>
      <c r="AL7" s="76">
        <f t="shared" ref="AL7:AL40" si="3">+AS7+AZ7</f>
        <v>12399796.665107962</v>
      </c>
      <c r="AM7" s="76">
        <f t="shared" ref="AM7:AM40" si="4">+AT7+BA7</f>
        <v>7525848.3325438593</v>
      </c>
      <c r="AN7" s="76">
        <f t="shared" ref="AN7:AN40" si="5">+AU7+BB7</f>
        <v>52699999.803724699</v>
      </c>
      <c r="AO7" s="132"/>
      <c r="AP7" s="76">
        <f>+AP8+AP33+AP194+AP327</f>
        <v>2888514.9992105262</v>
      </c>
      <c r="AQ7" s="76">
        <f>+AQ8+AQ33+AQ194+AQ327</f>
        <v>15643093.141754387</v>
      </c>
      <c r="AR7" s="76">
        <f>+AR8+AR33+AR194+AR327</f>
        <v>12642746.665107962</v>
      </c>
      <c r="AS7" s="76">
        <f>+AS8+AS33+AS194+AS327</f>
        <v>7599796.6651079617</v>
      </c>
      <c r="AT7" s="76">
        <f>+AT8+AT33+AT194+AT327</f>
        <v>5925848.3325438593</v>
      </c>
      <c r="AU7" s="76">
        <f>SUM(AP7:AT7)</f>
        <v>44699999.803724699</v>
      </c>
      <c r="AV7" s="77">
        <f t="shared" ref="AV7:AV28" si="6">+AE7-AU7</f>
        <v>0</v>
      </c>
      <c r="AW7" s="76">
        <f t="shared" ref="AW7:BB7" si="7">+AW8+AW33+AW194+AW327</f>
        <v>0</v>
      </c>
      <c r="AX7" s="76">
        <f t="shared" si="7"/>
        <v>0</v>
      </c>
      <c r="AY7" s="76">
        <f t="shared" si="7"/>
        <v>1600000</v>
      </c>
      <c r="AZ7" s="76">
        <f t="shared" si="7"/>
        <v>4800000</v>
      </c>
      <c r="BA7" s="76">
        <f t="shared" si="7"/>
        <v>1600000</v>
      </c>
      <c r="BB7" s="76">
        <f t="shared" si="7"/>
        <v>8000000</v>
      </c>
    </row>
    <row r="8" spans="1:54" s="250" customFormat="1" ht="25.5" customHeight="1" x14ac:dyDescent="0.35">
      <c r="A8" s="78" t="s">
        <v>92</v>
      </c>
      <c r="B8" s="79"/>
      <c r="C8" s="80" t="s">
        <v>2293</v>
      </c>
      <c r="D8" s="80" t="s">
        <v>907</v>
      </c>
      <c r="E8" s="70"/>
      <c r="F8" s="81"/>
      <c r="G8" s="81"/>
      <c r="H8" s="81"/>
      <c r="I8" s="81"/>
      <c r="J8" s="81"/>
      <c r="K8" s="81"/>
      <c r="L8" s="81"/>
      <c r="M8" s="81"/>
      <c r="N8" s="72"/>
      <c r="O8" s="1364"/>
      <c r="P8" s="1364"/>
      <c r="Q8" s="1364"/>
      <c r="R8" s="1364"/>
      <c r="S8" s="81"/>
      <c r="T8" s="82"/>
      <c r="U8" s="72"/>
      <c r="V8" s="83"/>
      <c r="W8" s="1072"/>
      <c r="X8" s="81"/>
      <c r="Y8" s="81"/>
      <c r="Z8" s="81"/>
      <c r="AA8" s="84"/>
      <c r="AB8" s="84">
        <f>+AB9+AB31+AB29</f>
        <v>10290000</v>
      </c>
      <c r="AC8" s="401"/>
      <c r="AD8" s="1478"/>
      <c r="AE8" s="84">
        <f>+AE9+AE31+AE29</f>
        <v>10290000</v>
      </c>
      <c r="AF8" s="84">
        <f>+AF9+AF31+AF29</f>
        <v>0</v>
      </c>
      <c r="AG8" s="84">
        <f>+AG9+AG31+AG29</f>
        <v>10290000</v>
      </c>
      <c r="AH8" s="337"/>
      <c r="AI8" s="84">
        <f t="shared" si="0"/>
        <v>83880</v>
      </c>
      <c r="AJ8" s="84">
        <f t="shared" si="1"/>
        <v>3280480</v>
      </c>
      <c r="AK8" s="84">
        <f t="shared" si="2"/>
        <v>4762880</v>
      </c>
      <c r="AL8" s="84">
        <f t="shared" si="3"/>
        <v>1312480</v>
      </c>
      <c r="AM8" s="84">
        <f t="shared" si="4"/>
        <v>850280</v>
      </c>
      <c r="AN8" s="84">
        <f t="shared" si="5"/>
        <v>10290000</v>
      </c>
      <c r="AO8" s="132"/>
      <c r="AP8" s="84">
        <f>+AP9+AP31+AP29</f>
        <v>83880</v>
      </c>
      <c r="AQ8" s="84">
        <f t="shared" ref="AQ8:AT8" si="8">+AQ9+AQ31+AQ29</f>
        <v>3280480</v>
      </c>
      <c r="AR8" s="84">
        <f t="shared" si="8"/>
        <v>4762880</v>
      </c>
      <c r="AS8" s="84">
        <f t="shared" si="8"/>
        <v>1312480</v>
      </c>
      <c r="AT8" s="84">
        <f t="shared" si="8"/>
        <v>850280</v>
      </c>
      <c r="AU8" s="84">
        <f>SUM(AP8:AT8)</f>
        <v>10290000</v>
      </c>
      <c r="AV8" s="77">
        <f t="shared" si="6"/>
        <v>0</v>
      </c>
      <c r="AW8" s="84"/>
      <c r="AX8" s="84"/>
      <c r="AY8" s="84"/>
      <c r="AZ8" s="84"/>
      <c r="BA8" s="84"/>
      <c r="BB8" s="84"/>
    </row>
    <row r="9" spans="1:54" s="853" customFormat="1" ht="33.75" customHeight="1" x14ac:dyDescent="0.35">
      <c r="A9" s="1430" t="s">
        <v>95</v>
      </c>
      <c r="B9" s="1431" t="s">
        <v>908</v>
      </c>
      <c r="C9" s="792" t="s">
        <v>2040</v>
      </c>
      <c r="D9" s="806" t="s">
        <v>909</v>
      </c>
      <c r="E9" s="848"/>
      <c r="F9" s="1432" t="str">
        <f>+V9</f>
        <v># Sitios</v>
      </c>
      <c r="G9" s="1433">
        <f>+'1_MdR'!D24</f>
        <v>0</v>
      </c>
      <c r="H9" s="1433">
        <f>+'1_MdR'!E24</f>
        <v>0</v>
      </c>
      <c r="I9" s="1433">
        <f>+'1_MdR'!F24</f>
        <v>280</v>
      </c>
      <c r="J9" s="1433">
        <f>+'1_MdR'!G24</f>
        <v>370</v>
      </c>
      <c r="K9" s="1433">
        <f>+'1_MdR'!H24</f>
        <v>110</v>
      </c>
      <c r="L9" s="1434">
        <v>0</v>
      </c>
      <c r="M9" s="1434">
        <f>SUM(G9:L9)</f>
        <v>760</v>
      </c>
      <c r="N9" s="847"/>
      <c r="O9" s="1434"/>
      <c r="P9" s="1434"/>
      <c r="Q9" s="1434"/>
      <c r="R9" s="1435"/>
      <c r="S9" s="1436"/>
      <c r="T9" s="792"/>
      <c r="U9" s="847"/>
      <c r="V9" s="806" t="s">
        <v>176</v>
      </c>
      <c r="W9" s="1437"/>
      <c r="X9" s="1431"/>
      <c r="Y9" s="1431"/>
      <c r="Z9" s="1431"/>
      <c r="AA9" s="1438"/>
      <c r="AB9" s="1438">
        <f>+AB10+AB15+AB22</f>
        <v>9490000</v>
      </c>
      <c r="AC9" s="1439"/>
      <c r="AD9" s="1440"/>
      <c r="AE9" s="1438">
        <f t="shared" ref="AE9:AG9" si="9">+AE10+AE15+AE22</f>
        <v>9490000</v>
      </c>
      <c r="AF9" s="1438">
        <f t="shared" si="9"/>
        <v>0</v>
      </c>
      <c r="AG9" s="1438">
        <f t="shared" si="9"/>
        <v>9490000</v>
      </c>
      <c r="AH9" s="850"/>
      <c r="AI9" s="1438">
        <f t="shared" si="0"/>
        <v>83880</v>
      </c>
      <c r="AJ9" s="1438">
        <f t="shared" si="1"/>
        <v>3100480</v>
      </c>
      <c r="AK9" s="1438">
        <f t="shared" si="2"/>
        <v>4142880</v>
      </c>
      <c r="AL9" s="1438">
        <f t="shared" si="3"/>
        <v>1312480</v>
      </c>
      <c r="AM9" s="1438">
        <f t="shared" si="4"/>
        <v>850280</v>
      </c>
      <c r="AN9" s="1438">
        <f t="shared" si="5"/>
        <v>9490000</v>
      </c>
      <c r="AO9" s="851"/>
      <c r="AP9" s="1438">
        <f t="shared" ref="AP9" si="10">+AP10+AP15+AP22</f>
        <v>83880</v>
      </c>
      <c r="AQ9" s="1438">
        <f t="shared" ref="AQ9" si="11">+AQ10+AQ15+AQ22</f>
        <v>3100480</v>
      </c>
      <c r="AR9" s="1438">
        <f t="shared" ref="AR9" si="12">+AR10+AR15+AR22</f>
        <v>4142880</v>
      </c>
      <c r="AS9" s="1438">
        <f t="shared" ref="AS9" si="13">+AS10+AS15+AS22</f>
        <v>1312480</v>
      </c>
      <c r="AT9" s="1438">
        <f t="shared" ref="AT9" si="14">+AT10+AT15+AT22</f>
        <v>850280</v>
      </c>
      <c r="AU9" s="1438">
        <f>SUM(AP9:AT9)</f>
        <v>9490000</v>
      </c>
      <c r="AV9" s="852">
        <f t="shared" si="6"/>
        <v>0</v>
      </c>
      <c r="AW9" s="1438">
        <v>0</v>
      </c>
      <c r="AX9" s="1438">
        <v>0</v>
      </c>
      <c r="AY9" s="1438">
        <v>0</v>
      </c>
      <c r="AZ9" s="1438">
        <v>0</v>
      </c>
      <c r="BA9" s="1438">
        <v>0</v>
      </c>
      <c r="BB9" s="1438">
        <f>SUM(AW9:BA9)</f>
        <v>0</v>
      </c>
    </row>
    <row r="10" spans="1:54" s="931" customFormat="1" ht="27.75" customHeight="1" outlineLevel="1" x14ac:dyDescent="0.35">
      <c r="A10" s="1118" t="s">
        <v>99</v>
      </c>
      <c r="B10" s="1118"/>
      <c r="C10" s="1119" t="s">
        <v>910</v>
      </c>
      <c r="D10" s="1423" t="s">
        <v>907</v>
      </c>
      <c r="E10" s="918"/>
      <c r="F10" s="1132" t="str">
        <f>+V10</f>
        <v># Escuelas</v>
      </c>
      <c r="G10" s="1120"/>
      <c r="H10" s="1365">
        <f>+'1_MdR'!E25</f>
        <v>0</v>
      </c>
      <c r="I10" s="1365">
        <f>+'1_MdR'!F25</f>
        <v>260</v>
      </c>
      <c r="J10" s="1365">
        <f>+'1_MdR'!G25</f>
        <v>340</v>
      </c>
      <c r="K10" s="1365">
        <f>+'1_MdR'!H25</f>
        <v>100</v>
      </c>
      <c r="L10" s="1365">
        <f>+'1_MdR'!I25</f>
        <v>0</v>
      </c>
      <c r="M10" s="1365">
        <f>SUM(H10:L13)</f>
        <v>700</v>
      </c>
      <c r="N10" s="922"/>
      <c r="O10" s="1365"/>
      <c r="P10" s="1365"/>
      <c r="Q10" s="1365"/>
      <c r="R10" s="1365"/>
      <c r="S10" s="1121"/>
      <c r="T10" s="1119"/>
      <c r="U10" s="922"/>
      <c r="V10" s="1122" t="s">
        <v>911</v>
      </c>
      <c r="W10" s="1123"/>
      <c r="X10" s="1123"/>
      <c r="Y10" s="1123"/>
      <c r="Z10" s="1123"/>
      <c r="AA10" s="1124"/>
      <c r="AB10" s="1124">
        <f>SUM(AB12:AB13)</f>
        <v>6650000</v>
      </c>
      <c r="AC10" s="1425"/>
      <c r="AD10" s="926"/>
      <c r="AE10" s="1124">
        <f t="shared" ref="AE10:AF10" si="15">SUM(AE12:AE13)</f>
        <v>6650000</v>
      </c>
      <c r="AF10" s="1124">
        <f t="shared" si="15"/>
        <v>0</v>
      </c>
      <c r="AG10" s="1124">
        <f>SUM(AG12:AG14)</f>
        <v>6650000</v>
      </c>
      <c r="AH10" s="927"/>
      <c r="AI10" s="1133">
        <f t="shared" si="0"/>
        <v>0</v>
      </c>
      <c r="AJ10" s="1133">
        <f t="shared" si="1"/>
        <v>2262000</v>
      </c>
      <c r="AK10" s="1133">
        <f t="shared" si="2"/>
        <v>2958000</v>
      </c>
      <c r="AL10" s="1133">
        <f t="shared" si="3"/>
        <v>870000</v>
      </c>
      <c r="AM10" s="1133">
        <f t="shared" si="4"/>
        <v>560000</v>
      </c>
      <c r="AN10" s="1133">
        <f t="shared" si="5"/>
        <v>6650000</v>
      </c>
      <c r="AO10" s="929"/>
      <c r="AP10" s="1133">
        <f t="shared" ref="AP10:AT10" si="16">SUM(AP12:AP13)</f>
        <v>0</v>
      </c>
      <c r="AQ10" s="1133">
        <f t="shared" si="16"/>
        <v>2262000</v>
      </c>
      <c r="AR10" s="1133">
        <f t="shared" si="16"/>
        <v>2958000</v>
      </c>
      <c r="AS10" s="1133">
        <f t="shared" si="16"/>
        <v>870000</v>
      </c>
      <c r="AT10" s="1133">
        <f t="shared" si="16"/>
        <v>560000</v>
      </c>
      <c r="AU10" s="1133">
        <f>SUM(AP10:AT10)</f>
        <v>6650000</v>
      </c>
      <c r="AV10" s="852">
        <f t="shared" si="6"/>
        <v>0</v>
      </c>
      <c r="AW10" s="1133"/>
      <c r="AX10" s="1133"/>
      <c r="AY10" s="1133"/>
      <c r="AZ10" s="1133"/>
      <c r="BA10" s="1133"/>
      <c r="BB10" s="1133"/>
    </row>
    <row r="11" spans="1:54" s="1359" customFormat="1" ht="27.75" hidden="1" customHeight="1" outlineLevel="2" x14ac:dyDescent="0.35">
      <c r="A11" s="1504" t="s">
        <v>101</v>
      </c>
      <c r="B11" s="1516" t="s">
        <v>2200</v>
      </c>
      <c r="C11" s="1517" t="s">
        <v>2202</v>
      </c>
      <c r="D11" s="1506" t="s">
        <v>2203</v>
      </c>
      <c r="E11" s="1352"/>
      <c r="F11" s="1507" t="s">
        <v>1874</v>
      </c>
      <c r="G11" s="1508"/>
      <c r="H11" s="1509" t="s">
        <v>230</v>
      </c>
      <c r="I11" s="1509"/>
      <c r="J11" s="1509"/>
      <c r="K11" s="1509"/>
      <c r="L11" s="1509"/>
      <c r="M11" s="1509"/>
      <c r="N11" s="939"/>
      <c r="O11" s="1509" t="s">
        <v>2066</v>
      </c>
      <c r="P11" s="1509"/>
      <c r="Q11" s="1509"/>
      <c r="R11" s="1509"/>
      <c r="S11" s="1510" t="s">
        <v>929</v>
      </c>
      <c r="T11" s="1505"/>
      <c r="U11" s="939"/>
      <c r="V11" s="1511"/>
      <c r="W11" s="1512"/>
      <c r="X11" s="1512"/>
      <c r="Y11" s="1512"/>
      <c r="Z11" s="1512"/>
      <c r="AA11" s="1513"/>
      <c r="AB11" s="1513"/>
      <c r="AC11" s="1514"/>
      <c r="AD11" s="944"/>
      <c r="AE11" s="1513"/>
      <c r="AF11" s="1513"/>
      <c r="AG11" s="1513"/>
      <c r="AH11" s="1356"/>
      <c r="AI11" s="1515"/>
      <c r="AJ11" s="1515"/>
      <c r="AK11" s="1515"/>
      <c r="AL11" s="1515"/>
      <c r="AM11" s="1515"/>
      <c r="AN11" s="1515"/>
      <c r="AO11" s="1357"/>
      <c r="AP11" s="1515"/>
      <c r="AQ11" s="1515"/>
      <c r="AR11" s="1515"/>
      <c r="AS11" s="1515"/>
      <c r="AT11" s="1515"/>
      <c r="AU11" s="1515"/>
      <c r="AV11" s="1216"/>
      <c r="AW11" s="1515"/>
      <c r="AX11" s="1515"/>
      <c r="AY11" s="1515"/>
      <c r="AZ11" s="1515"/>
      <c r="BA11" s="1515"/>
      <c r="BB11" s="1515"/>
    </row>
    <row r="12" spans="1:54" s="225" customFormat="1" ht="26.25" hidden="1" customHeight="1" outlineLevel="2" x14ac:dyDescent="0.35">
      <c r="A12" s="89" t="s">
        <v>104</v>
      </c>
      <c r="B12" s="90"/>
      <c r="C12" s="710" t="s">
        <v>912</v>
      </c>
      <c r="D12" s="743" t="s">
        <v>182</v>
      </c>
      <c r="E12" s="92"/>
      <c r="F12" s="93"/>
      <c r="G12" s="1169"/>
      <c r="H12" s="1169" t="s">
        <v>230</v>
      </c>
      <c r="I12" s="1169" t="s">
        <v>230</v>
      </c>
      <c r="J12" s="1169" t="s">
        <v>230</v>
      </c>
      <c r="K12" s="1169" t="s">
        <v>230</v>
      </c>
      <c r="L12" s="1169" t="s">
        <v>230</v>
      </c>
      <c r="M12" s="1169"/>
      <c r="N12" s="94"/>
      <c r="O12" s="1809" t="str">
        <f>+'10.3_PA_Det'!$D$39</f>
        <v>Licitación Pública Internacional </v>
      </c>
      <c r="P12" s="1809" t="s">
        <v>81</v>
      </c>
      <c r="Q12" s="1809" t="s">
        <v>913</v>
      </c>
      <c r="R12" s="1809">
        <f>+'10.3_PA_Det'!$F$39</f>
        <v>14</v>
      </c>
      <c r="S12" s="1647" t="s">
        <v>2042</v>
      </c>
      <c r="T12" s="1808" t="s">
        <v>1891</v>
      </c>
      <c r="U12" s="94"/>
      <c r="V12" s="1170" t="s">
        <v>915</v>
      </c>
      <c r="W12" s="92">
        <v>700</v>
      </c>
      <c r="X12" s="92">
        <v>5</v>
      </c>
      <c r="Y12" s="92"/>
      <c r="Z12" s="92"/>
      <c r="AA12" s="97">
        <v>1600</v>
      </c>
      <c r="AB12" s="98">
        <f>+AA12*W12*X12</f>
        <v>5600000</v>
      </c>
      <c r="AC12" s="97"/>
      <c r="AD12" s="1478"/>
      <c r="AE12" s="98">
        <f>+AB12</f>
        <v>5600000</v>
      </c>
      <c r="AF12" s="77">
        <v>0</v>
      </c>
      <c r="AG12" s="701">
        <f t="shared" ref="AG12:AG14" si="17">+AF12+AE12</f>
        <v>5600000</v>
      </c>
      <c r="AH12" s="337"/>
      <c r="AI12" s="97">
        <f t="shared" si="0"/>
        <v>0</v>
      </c>
      <c r="AJ12" s="97">
        <f t="shared" si="1"/>
        <v>1872000</v>
      </c>
      <c r="AK12" s="97">
        <f t="shared" si="2"/>
        <v>2448000</v>
      </c>
      <c r="AL12" s="97">
        <f t="shared" si="3"/>
        <v>720000</v>
      </c>
      <c r="AM12" s="97">
        <f t="shared" si="4"/>
        <v>560000</v>
      </c>
      <c r="AN12" s="97">
        <f t="shared" si="5"/>
        <v>5600000</v>
      </c>
      <c r="AO12" s="132"/>
      <c r="AP12" s="97">
        <v>0</v>
      </c>
      <c r="AQ12" s="97">
        <f>7200*260</f>
        <v>1872000</v>
      </c>
      <c r="AR12" s="97">
        <f>7200*340</f>
        <v>2448000</v>
      </c>
      <c r="AS12" s="97">
        <f>7200*100</f>
        <v>720000</v>
      </c>
      <c r="AT12" s="97">
        <f>+$AE$12*(5+5)%</f>
        <v>560000</v>
      </c>
      <c r="AU12" s="97">
        <f>SUM(AP12:AT12)</f>
        <v>5600000</v>
      </c>
      <c r="AV12" s="77">
        <f t="shared" si="6"/>
        <v>0</v>
      </c>
      <c r="AW12" s="97"/>
      <c r="AX12" s="97"/>
      <c r="AY12" s="97"/>
      <c r="AZ12" s="97"/>
      <c r="BA12" s="97"/>
      <c r="BB12" s="97"/>
    </row>
    <row r="13" spans="1:54" s="225" customFormat="1" ht="23.25" hidden="1" customHeight="1" outlineLevel="2" x14ac:dyDescent="0.35">
      <c r="A13" s="89" t="s">
        <v>106</v>
      </c>
      <c r="B13" s="90"/>
      <c r="C13" s="710" t="s">
        <v>185</v>
      </c>
      <c r="D13" s="743" t="s">
        <v>186</v>
      </c>
      <c r="E13" s="92"/>
      <c r="F13" s="93"/>
      <c r="G13" s="1169"/>
      <c r="H13" s="1169" t="s">
        <v>230</v>
      </c>
      <c r="I13" s="1169" t="s">
        <v>230</v>
      </c>
      <c r="J13" s="1169" t="s">
        <v>230</v>
      </c>
      <c r="K13" s="1169" t="s">
        <v>230</v>
      </c>
      <c r="L13" s="1169"/>
      <c r="M13" s="1169"/>
      <c r="N13" s="94"/>
      <c r="O13" s="1809"/>
      <c r="P13" s="1809"/>
      <c r="Q13" s="1809"/>
      <c r="R13" s="1809"/>
      <c r="S13" s="1647"/>
      <c r="T13" s="1808"/>
      <c r="U13" s="94"/>
      <c r="V13" s="1170" t="s">
        <v>183</v>
      </c>
      <c r="W13" s="92">
        <v>700</v>
      </c>
      <c r="X13" s="92"/>
      <c r="Y13" s="92"/>
      <c r="Z13" s="92"/>
      <c r="AA13" s="97">
        <v>1500</v>
      </c>
      <c r="AB13" s="98">
        <f>+AA13*W13</f>
        <v>1050000</v>
      </c>
      <c r="AC13" s="97"/>
      <c r="AD13" s="1478"/>
      <c r="AE13" s="98">
        <f>+AB13</f>
        <v>1050000</v>
      </c>
      <c r="AF13" s="77">
        <v>0</v>
      </c>
      <c r="AG13" s="701">
        <f t="shared" si="17"/>
        <v>1050000</v>
      </c>
      <c r="AH13" s="337"/>
      <c r="AI13" s="97">
        <f t="shared" si="0"/>
        <v>0</v>
      </c>
      <c r="AJ13" s="97">
        <f t="shared" si="1"/>
        <v>390000</v>
      </c>
      <c r="AK13" s="97">
        <f t="shared" si="2"/>
        <v>510000</v>
      </c>
      <c r="AL13" s="97">
        <f t="shared" si="3"/>
        <v>150000</v>
      </c>
      <c r="AM13" s="97">
        <f t="shared" si="4"/>
        <v>0</v>
      </c>
      <c r="AN13" s="97">
        <f t="shared" si="5"/>
        <v>1050000</v>
      </c>
      <c r="AO13" s="132"/>
      <c r="AP13" s="97">
        <v>0</v>
      </c>
      <c r="AQ13" s="97">
        <f>+AA13*260</f>
        <v>390000</v>
      </c>
      <c r="AR13" s="97">
        <f>+AA13*340</f>
        <v>510000</v>
      </c>
      <c r="AS13" s="97">
        <f>+AA13*100</f>
        <v>150000</v>
      </c>
      <c r="AT13" s="97">
        <v>0</v>
      </c>
      <c r="AU13" s="97">
        <f>SUM(AP13:AT13)</f>
        <v>1050000</v>
      </c>
      <c r="AV13" s="77">
        <f t="shared" si="6"/>
        <v>0</v>
      </c>
      <c r="AW13" s="97"/>
      <c r="AX13" s="97"/>
      <c r="AY13" s="97"/>
      <c r="AZ13" s="97"/>
      <c r="BA13" s="97"/>
      <c r="BB13" s="97"/>
    </row>
    <row r="14" spans="1:54" s="225" customFormat="1" hidden="1" outlineLevel="2" x14ac:dyDescent="0.35">
      <c r="A14" s="89"/>
      <c r="B14" s="90"/>
      <c r="C14" s="113"/>
      <c r="D14" s="743"/>
      <c r="E14" s="92"/>
      <c r="F14" s="93"/>
      <c r="G14" s="1169"/>
      <c r="H14" s="1169"/>
      <c r="I14" s="1169"/>
      <c r="J14" s="1169"/>
      <c r="K14" s="1169"/>
      <c r="L14" s="1169"/>
      <c r="M14" s="1169"/>
      <c r="N14" s="94"/>
      <c r="O14" s="1344"/>
      <c r="P14" s="1344"/>
      <c r="Q14" s="1344"/>
      <c r="R14" s="1344"/>
      <c r="S14" s="1161"/>
      <c r="T14" s="94"/>
      <c r="U14" s="94"/>
      <c r="V14" s="1170"/>
      <c r="W14" s="92"/>
      <c r="X14" s="92"/>
      <c r="Y14" s="92"/>
      <c r="Z14" s="92"/>
      <c r="AA14" s="97"/>
      <c r="AB14" s="97"/>
      <c r="AC14" s="97"/>
      <c r="AD14" s="1478"/>
      <c r="AE14" s="97"/>
      <c r="AF14" s="77"/>
      <c r="AG14" s="701">
        <f t="shared" si="17"/>
        <v>0</v>
      </c>
      <c r="AH14" s="337"/>
      <c r="AI14" s="97">
        <f t="shared" si="0"/>
        <v>0</v>
      </c>
      <c r="AJ14" s="1336">
        <f t="shared" si="1"/>
        <v>0</v>
      </c>
      <c r="AK14" s="1336">
        <f t="shared" si="2"/>
        <v>0</v>
      </c>
      <c r="AL14" s="1336">
        <f t="shared" si="3"/>
        <v>0</v>
      </c>
      <c r="AM14" s="97">
        <f t="shared" si="4"/>
        <v>0</v>
      </c>
      <c r="AN14" s="97">
        <f t="shared" si="5"/>
        <v>0</v>
      </c>
      <c r="AO14" s="132"/>
      <c r="AP14" s="97"/>
      <c r="AQ14" s="1116"/>
      <c r="AR14" s="1116"/>
      <c r="AS14" s="1116"/>
      <c r="AT14" s="97"/>
      <c r="AU14" s="97"/>
      <c r="AV14" s="77">
        <f t="shared" si="6"/>
        <v>0</v>
      </c>
      <c r="AW14" s="97"/>
      <c r="AX14" s="97"/>
      <c r="AY14" s="97"/>
      <c r="AZ14" s="97"/>
      <c r="BA14" s="97"/>
      <c r="BB14" s="97"/>
    </row>
    <row r="15" spans="1:54" s="931" customFormat="1" ht="27.75" customHeight="1" outlineLevel="1" collapsed="1" x14ac:dyDescent="0.35">
      <c r="A15" s="1118" t="s">
        <v>108</v>
      </c>
      <c r="B15" s="1118"/>
      <c r="C15" s="1119" t="s">
        <v>916</v>
      </c>
      <c r="D15" s="1423" t="s">
        <v>907</v>
      </c>
      <c r="E15" s="918"/>
      <c r="F15" s="1132" t="str">
        <f>+V15</f>
        <v># Edificios</v>
      </c>
      <c r="G15" s="1120"/>
      <c r="H15" s="1365">
        <f>+'1_MdR'!E26</f>
        <v>0</v>
      </c>
      <c r="I15" s="1365">
        <f>+'1_MdR'!F26</f>
        <v>20</v>
      </c>
      <c r="J15" s="1365">
        <f>+'1_MdR'!G26</f>
        <v>30</v>
      </c>
      <c r="K15" s="1365">
        <f>+'1_MdR'!H26</f>
        <v>10</v>
      </c>
      <c r="L15" s="1365">
        <f>+'1_MdR'!I26</f>
        <v>0</v>
      </c>
      <c r="M15" s="1365">
        <f>SUM(H15:L20)</f>
        <v>60</v>
      </c>
      <c r="N15" s="1365"/>
      <c r="O15" s="1365"/>
      <c r="P15" s="1365"/>
      <c r="Q15" s="1365"/>
      <c r="R15" s="1365"/>
      <c r="S15" s="1365"/>
      <c r="T15" s="1365"/>
      <c r="U15" s="1365"/>
      <c r="V15" s="1122" t="s">
        <v>917</v>
      </c>
      <c r="W15" s="1123"/>
      <c r="X15" s="1123"/>
      <c r="Y15" s="1123"/>
      <c r="Z15" s="1123"/>
      <c r="AA15" s="1124"/>
      <c r="AB15" s="1124">
        <f>SUM(AB17:AB20)</f>
        <v>2445000</v>
      </c>
      <c r="AC15" s="1425"/>
      <c r="AD15" s="926"/>
      <c r="AE15" s="1124">
        <f t="shared" ref="AE15:AG15" si="18">SUM(AE17:AE20)</f>
        <v>2445000</v>
      </c>
      <c r="AF15" s="1124">
        <f t="shared" si="18"/>
        <v>0</v>
      </c>
      <c r="AG15" s="1124">
        <f t="shared" si="18"/>
        <v>2445000</v>
      </c>
      <c r="AH15" s="927"/>
      <c r="AI15" s="1133">
        <f t="shared" si="0"/>
        <v>0</v>
      </c>
      <c r="AJ15" s="1133">
        <f t="shared" si="1"/>
        <v>740000</v>
      </c>
      <c r="AK15" s="1133">
        <f t="shared" si="2"/>
        <v>1110000</v>
      </c>
      <c r="AL15" s="1133">
        <f t="shared" si="3"/>
        <v>370000</v>
      </c>
      <c r="AM15" s="1133">
        <f t="shared" si="4"/>
        <v>225000</v>
      </c>
      <c r="AN15" s="1133">
        <f t="shared" si="5"/>
        <v>2445000</v>
      </c>
      <c r="AO15" s="929"/>
      <c r="AP15" s="1133">
        <f t="shared" ref="AP15:AT15" si="19">SUM(AP17:AP20)</f>
        <v>0</v>
      </c>
      <c r="AQ15" s="1133">
        <f t="shared" si="19"/>
        <v>740000</v>
      </c>
      <c r="AR15" s="1133">
        <f t="shared" si="19"/>
        <v>1110000</v>
      </c>
      <c r="AS15" s="1133">
        <f t="shared" si="19"/>
        <v>370000</v>
      </c>
      <c r="AT15" s="1133">
        <f t="shared" si="19"/>
        <v>225000</v>
      </c>
      <c r="AU15" s="1133">
        <f>SUM(AP15:AT15)</f>
        <v>2445000</v>
      </c>
      <c r="AV15" s="852">
        <f t="shared" si="6"/>
        <v>0</v>
      </c>
      <c r="AW15" s="1133"/>
      <c r="AX15" s="1133"/>
      <c r="AY15" s="1133"/>
      <c r="AZ15" s="1133"/>
      <c r="BA15" s="1133"/>
      <c r="BB15" s="1133"/>
    </row>
    <row r="16" spans="1:54" s="1359" customFormat="1" ht="27.75" hidden="1" customHeight="1" outlineLevel="2" x14ac:dyDescent="0.35">
      <c r="A16" s="1504" t="s">
        <v>110</v>
      </c>
      <c r="B16" s="1516" t="s">
        <v>2201</v>
      </c>
      <c r="C16" s="1517" t="s">
        <v>2205</v>
      </c>
      <c r="D16" s="1506" t="s">
        <v>2204</v>
      </c>
      <c r="E16" s="1352"/>
      <c r="F16" s="1507" t="s">
        <v>1874</v>
      </c>
      <c r="G16" s="1508"/>
      <c r="H16" s="1509" t="s">
        <v>230</v>
      </c>
      <c r="I16" s="1509"/>
      <c r="J16" s="1509"/>
      <c r="K16" s="1509"/>
      <c r="L16" s="1509"/>
      <c r="M16" s="1509"/>
      <c r="N16" s="939"/>
      <c r="O16" s="1509" t="s">
        <v>2066</v>
      </c>
      <c r="P16" s="1509"/>
      <c r="Q16" s="1509"/>
      <c r="R16" s="1509"/>
      <c r="S16" s="1510" t="s">
        <v>929</v>
      </c>
      <c r="T16" s="1505"/>
      <c r="U16" s="939"/>
      <c r="V16" s="1511"/>
      <c r="W16" s="1512"/>
      <c r="X16" s="1512"/>
      <c r="Y16" s="1512"/>
      <c r="Z16" s="1512"/>
      <c r="AA16" s="1513"/>
      <c r="AB16" s="1513"/>
      <c r="AC16" s="1514"/>
      <c r="AD16" s="944"/>
      <c r="AE16" s="1513"/>
      <c r="AF16" s="1513"/>
      <c r="AG16" s="1513"/>
      <c r="AH16" s="1356"/>
      <c r="AI16" s="1515"/>
      <c r="AJ16" s="1515"/>
      <c r="AK16" s="1515"/>
      <c r="AL16" s="1515"/>
      <c r="AM16" s="1515"/>
      <c r="AN16" s="1515"/>
      <c r="AO16" s="1357"/>
      <c r="AP16" s="1515"/>
      <c r="AQ16" s="1515"/>
      <c r="AR16" s="1515"/>
      <c r="AS16" s="1515"/>
      <c r="AT16" s="1515"/>
      <c r="AU16" s="1515"/>
      <c r="AV16" s="1216"/>
      <c r="AW16" s="1515"/>
      <c r="AX16" s="1515"/>
      <c r="AY16" s="1515"/>
      <c r="AZ16" s="1515"/>
      <c r="BA16" s="1515"/>
      <c r="BB16" s="1515"/>
    </row>
    <row r="17" spans="1:54" s="225" customFormat="1" ht="26" hidden="1" outlineLevel="2" x14ac:dyDescent="0.35">
      <c r="A17" s="89" t="s">
        <v>111</v>
      </c>
      <c r="B17" s="90"/>
      <c r="C17" s="710" t="s">
        <v>918</v>
      </c>
      <c r="D17" s="743" t="s">
        <v>182</v>
      </c>
      <c r="E17" s="92"/>
      <c r="F17" s="93"/>
      <c r="G17" s="408"/>
      <c r="H17" s="408" t="s">
        <v>230</v>
      </c>
      <c r="I17" s="408" t="s">
        <v>230</v>
      </c>
      <c r="J17" s="408" t="s">
        <v>230</v>
      </c>
      <c r="K17" s="408" t="s">
        <v>230</v>
      </c>
      <c r="L17" s="408" t="s">
        <v>230</v>
      </c>
      <c r="M17" s="967"/>
      <c r="N17" s="94"/>
      <c r="O17" s="1778" t="str">
        <f>+'10.3_PA_Det'!$D$39</f>
        <v>Licitación Pública Internacional </v>
      </c>
      <c r="P17" s="1778" t="s">
        <v>81</v>
      </c>
      <c r="Q17" s="1778" t="s">
        <v>913</v>
      </c>
      <c r="R17" s="1778">
        <f>+'10.3_PA_Det'!$F$39</f>
        <v>14</v>
      </c>
      <c r="S17" s="1810" t="s">
        <v>2042</v>
      </c>
      <c r="T17" s="1808" t="s">
        <v>1892</v>
      </c>
      <c r="U17" s="94"/>
      <c r="V17" s="1170" t="s">
        <v>920</v>
      </c>
      <c r="W17" s="92">
        <v>30</v>
      </c>
      <c r="X17" s="92">
        <v>5</v>
      </c>
      <c r="Y17" s="92"/>
      <c r="Z17" s="92"/>
      <c r="AA17" s="97">
        <v>12000</v>
      </c>
      <c r="AB17" s="98">
        <f>+AA17*W17*X17</f>
        <v>1800000</v>
      </c>
      <c r="AC17" s="97"/>
      <c r="AD17" s="1478"/>
      <c r="AE17" s="98">
        <f>+AB17</f>
        <v>1800000</v>
      </c>
      <c r="AF17" s="77">
        <v>0</v>
      </c>
      <c r="AG17" s="701">
        <f t="shared" ref="AG17:AG20" si="20">+AF17+AE17</f>
        <v>1800000</v>
      </c>
      <c r="AH17" s="337"/>
      <c r="AI17" s="97">
        <f t="shared" si="0"/>
        <v>0</v>
      </c>
      <c r="AJ17" s="97">
        <f t="shared" si="1"/>
        <v>540000</v>
      </c>
      <c r="AK17" s="97">
        <f t="shared" si="2"/>
        <v>810000</v>
      </c>
      <c r="AL17" s="97">
        <f t="shared" si="3"/>
        <v>270000</v>
      </c>
      <c r="AM17" s="97">
        <f t="shared" si="4"/>
        <v>180000</v>
      </c>
      <c r="AN17" s="97">
        <f t="shared" si="5"/>
        <v>1800000</v>
      </c>
      <c r="AO17" s="132"/>
      <c r="AP17" s="97">
        <v>0</v>
      </c>
      <c r="AQ17" s="97">
        <f>54000*10</f>
        <v>540000</v>
      </c>
      <c r="AR17" s="97">
        <f>54000*15</f>
        <v>810000</v>
      </c>
      <c r="AS17" s="97">
        <f>54000*5</f>
        <v>270000</v>
      </c>
      <c r="AT17" s="97">
        <f>+$AE$17*(5+5)%</f>
        <v>180000</v>
      </c>
      <c r="AU17" s="97">
        <f>SUM(AP17:AT17)</f>
        <v>1800000</v>
      </c>
      <c r="AV17" s="77">
        <f t="shared" si="6"/>
        <v>0</v>
      </c>
      <c r="AW17" s="97"/>
      <c r="AX17" s="97"/>
      <c r="AY17" s="97"/>
      <c r="AZ17" s="97"/>
      <c r="BA17" s="97"/>
      <c r="BB17" s="97"/>
    </row>
    <row r="18" spans="1:54" s="225" customFormat="1" ht="26.25" hidden="1" customHeight="1" outlineLevel="2" x14ac:dyDescent="0.35">
      <c r="A18" s="89" t="s">
        <v>923</v>
      </c>
      <c r="B18" s="90"/>
      <c r="C18" s="710" t="s">
        <v>921</v>
      </c>
      <c r="D18" s="743" t="s">
        <v>182</v>
      </c>
      <c r="E18" s="92"/>
      <c r="F18" s="93"/>
      <c r="G18" s="408"/>
      <c r="H18" s="408" t="s">
        <v>230</v>
      </c>
      <c r="I18" s="408" t="s">
        <v>230</v>
      </c>
      <c r="J18" s="408" t="s">
        <v>230</v>
      </c>
      <c r="K18" s="408" t="s">
        <v>230</v>
      </c>
      <c r="L18" s="408" t="s">
        <v>230</v>
      </c>
      <c r="M18" s="967"/>
      <c r="N18" s="94"/>
      <c r="O18" s="1778"/>
      <c r="P18" s="1778"/>
      <c r="Q18" s="1778"/>
      <c r="R18" s="1778"/>
      <c r="S18" s="1810"/>
      <c r="T18" s="1808"/>
      <c r="U18" s="94"/>
      <c r="V18" s="1170" t="s">
        <v>922</v>
      </c>
      <c r="W18" s="92">
        <v>30</v>
      </c>
      <c r="X18" s="92">
        <v>5</v>
      </c>
      <c r="Y18" s="92"/>
      <c r="Z18" s="92"/>
      <c r="AA18" s="97">
        <v>3000</v>
      </c>
      <c r="AB18" s="98">
        <f>+AA18*W18*X18</f>
        <v>450000</v>
      </c>
      <c r="AC18" s="97"/>
      <c r="AD18" s="1478"/>
      <c r="AE18" s="98">
        <f>+AB18</f>
        <v>450000</v>
      </c>
      <c r="AF18" s="77">
        <v>0</v>
      </c>
      <c r="AG18" s="701">
        <f t="shared" si="20"/>
        <v>450000</v>
      </c>
      <c r="AH18" s="337"/>
      <c r="AI18" s="97">
        <f t="shared" si="0"/>
        <v>0</v>
      </c>
      <c r="AJ18" s="97">
        <f t="shared" si="1"/>
        <v>135000</v>
      </c>
      <c r="AK18" s="97">
        <f t="shared" si="2"/>
        <v>202500</v>
      </c>
      <c r="AL18" s="97">
        <f t="shared" si="3"/>
        <v>67500</v>
      </c>
      <c r="AM18" s="97">
        <f t="shared" si="4"/>
        <v>45000</v>
      </c>
      <c r="AN18" s="97">
        <f t="shared" si="5"/>
        <v>450000</v>
      </c>
      <c r="AO18" s="132"/>
      <c r="AP18" s="97">
        <v>0</v>
      </c>
      <c r="AQ18" s="97">
        <f>13500*10</f>
        <v>135000</v>
      </c>
      <c r="AR18" s="97">
        <f>13500*15</f>
        <v>202500</v>
      </c>
      <c r="AS18" s="97">
        <f>13500*5</f>
        <v>67500</v>
      </c>
      <c r="AT18" s="97">
        <f>+AE18*(5+5)%</f>
        <v>45000</v>
      </c>
      <c r="AU18" s="97">
        <f>SUM(AP18:AT18)</f>
        <v>450000</v>
      </c>
      <c r="AV18" s="77">
        <f t="shared" si="6"/>
        <v>0</v>
      </c>
      <c r="AW18" s="97"/>
      <c r="AX18" s="97"/>
      <c r="AY18" s="97"/>
      <c r="AZ18" s="97"/>
      <c r="BA18" s="97"/>
      <c r="BB18" s="97"/>
    </row>
    <row r="19" spans="1:54" s="225" customFormat="1" ht="26" hidden="1" outlineLevel="2" x14ac:dyDescent="0.35">
      <c r="A19" s="89" t="s">
        <v>925</v>
      </c>
      <c r="B19" s="90"/>
      <c r="C19" s="710" t="s">
        <v>924</v>
      </c>
      <c r="D19" s="743" t="s">
        <v>186</v>
      </c>
      <c r="E19" s="92"/>
      <c r="F19" s="93"/>
      <c r="G19" s="408"/>
      <c r="H19" s="408" t="s">
        <v>230</v>
      </c>
      <c r="I19" s="408" t="s">
        <v>230</v>
      </c>
      <c r="J19" s="408" t="s">
        <v>230</v>
      </c>
      <c r="K19" s="408" t="s">
        <v>230</v>
      </c>
      <c r="L19" s="408"/>
      <c r="M19" s="967"/>
      <c r="N19" s="94"/>
      <c r="O19" s="1778"/>
      <c r="P19" s="1778"/>
      <c r="Q19" s="1778"/>
      <c r="R19" s="1778"/>
      <c r="S19" s="1810"/>
      <c r="T19" s="1808"/>
      <c r="U19" s="94"/>
      <c r="V19" s="1170" t="s">
        <v>194</v>
      </c>
      <c r="W19" s="92">
        <v>30</v>
      </c>
      <c r="X19" s="92"/>
      <c r="Y19" s="92"/>
      <c r="Z19" s="92"/>
      <c r="AA19" s="97">
        <v>5000</v>
      </c>
      <c r="AB19" s="98">
        <f>+AA19*W19</f>
        <v>150000</v>
      </c>
      <c r="AC19" s="97"/>
      <c r="AD19" s="1478"/>
      <c r="AE19" s="98">
        <f>+AB19</f>
        <v>150000</v>
      </c>
      <c r="AF19" s="77">
        <v>0</v>
      </c>
      <c r="AG19" s="701">
        <f t="shared" si="20"/>
        <v>150000</v>
      </c>
      <c r="AH19" s="337"/>
      <c r="AI19" s="97">
        <f t="shared" si="0"/>
        <v>0</v>
      </c>
      <c r="AJ19" s="97">
        <f t="shared" si="1"/>
        <v>50000</v>
      </c>
      <c r="AK19" s="97">
        <f t="shared" si="2"/>
        <v>75000</v>
      </c>
      <c r="AL19" s="97">
        <f t="shared" si="3"/>
        <v>25000</v>
      </c>
      <c r="AM19" s="97">
        <f t="shared" si="4"/>
        <v>0</v>
      </c>
      <c r="AN19" s="97">
        <f t="shared" si="5"/>
        <v>150000</v>
      </c>
      <c r="AO19" s="132"/>
      <c r="AP19" s="97">
        <v>0</v>
      </c>
      <c r="AQ19" s="97">
        <f>+AA19*10</f>
        <v>50000</v>
      </c>
      <c r="AR19" s="97">
        <f>+AA19*15</f>
        <v>75000</v>
      </c>
      <c r="AS19" s="97">
        <f>+AA19*5</f>
        <v>25000</v>
      </c>
      <c r="AT19" s="97">
        <v>0</v>
      </c>
      <c r="AU19" s="97">
        <f>SUM(AP19:AT19)</f>
        <v>150000</v>
      </c>
      <c r="AV19" s="77">
        <f t="shared" si="6"/>
        <v>0</v>
      </c>
      <c r="AW19" s="97"/>
      <c r="AX19" s="97"/>
      <c r="AY19" s="97"/>
      <c r="AZ19" s="97"/>
      <c r="BA19" s="97"/>
      <c r="BB19" s="97"/>
    </row>
    <row r="20" spans="1:54" s="225" customFormat="1" ht="26" hidden="1" outlineLevel="2" x14ac:dyDescent="0.35">
      <c r="A20" s="89" t="s">
        <v>2206</v>
      </c>
      <c r="B20" s="90"/>
      <c r="C20" s="710" t="s">
        <v>926</v>
      </c>
      <c r="D20" s="743" t="s">
        <v>186</v>
      </c>
      <c r="E20" s="92"/>
      <c r="F20" s="93"/>
      <c r="G20" s="408"/>
      <c r="H20" s="408" t="s">
        <v>230</v>
      </c>
      <c r="I20" s="408" t="s">
        <v>230</v>
      </c>
      <c r="J20" s="408" t="s">
        <v>230</v>
      </c>
      <c r="K20" s="408" t="s">
        <v>230</v>
      </c>
      <c r="L20" s="408"/>
      <c r="M20" s="967"/>
      <c r="N20" s="94"/>
      <c r="O20" s="1778"/>
      <c r="P20" s="1778"/>
      <c r="Q20" s="1778"/>
      <c r="R20" s="1778"/>
      <c r="S20" s="1810"/>
      <c r="T20" s="1808"/>
      <c r="U20" s="94"/>
      <c r="V20" s="1170" t="s">
        <v>196</v>
      </c>
      <c r="W20" s="92">
        <v>30</v>
      </c>
      <c r="X20" s="92"/>
      <c r="Y20" s="92"/>
      <c r="Z20" s="92"/>
      <c r="AA20" s="97">
        <v>1500</v>
      </c>
      <c r="AB20" s="98">
        <f>+AA20*W20</f>
        <v>45000</v>
      </c>
      <c r="AC20" s="97"/>
      <c r="AD20" s="1478"/>
      <c r="AE20" s="98">
        <f>+AB20</f>
        <v>45000</v>
      </c>
      <c r="AF20" s="77">
        <v>0</v>
      </c>
      <c r="AG20" s="701">
        <f t="shared" si="20"/>
        <v>45000</v>
      </c>
      <c r="AH20" s="337"/>
      <c r="AI20" s="97">
        <f t="shared" si="0"/>
        <v>0</v>
      </c>
      <c r="AJ20" s="97">
        <f t="shared" si="1"/>
        <v>15000</v>
      </c>
      <c r="AK20" s="97">
        <f t="shared" si="2"/>
        <v>22500</v>
      </c>
      <c r="AL20" s="97">
        <f t="shared" si="3"/>
        <v>7500</v>
      </c>
      <c r="AM20" s="97">
        <f t="shared" si="4"/>
        <v>0</v>
      </c>
      <c r="AN20" s="97">
        <f t="shared" si="5"/>
        <v>45000</v>
      </c>
      <c r="AO20" s="132"/>
      <c r="AP20" s="97">
        <v>0</v>
      </c>
      <c r="AQ20" s="97">
        <f>+AA20*10</f>
        <v>15000</v>
      </c>
      <c r="AR20" s="97">
        <f>+AA20*15</f>
        <v>22500</v>
      </c>
      <c r="AS20" s="97">
        <f>+AA20*5</f>
        <v>7500</v>
      </c>
      <c r="AT20" s="97">
        <v>0</v>
      </c>
      <c r="AU20" s="97">
        <f>SUM(AP20:AT20)</f>
        <v>45000</v>
      </c>
      <c r="AV20" s="77">
        <f t="shared" si="6"/>
        <v>0</v>
      </c>
      <c r="AW20" s="97"/>
      <c r="AX20" s="97"/>
      <c r="AY20" s="97"/>
      <c r="AZ20" s="97"/>
      <c r="BA20" s="97"/>
      <c r="BB20" s="97"/>
    </row>
    <row r="21" spans="1:54" s="225" customFormat="1" ht="15" hidden="1" customHeight="1" outlineLevel="2" x14ac:dyDescent="0.35">
      <c r="A21" s="89"/>
      <c r="B21" s="90"/>
      <c r="C21" s="113"/>
      <c r="D21" s="743"/>
      <c r="E21" s="92"/>
      <c r="F21" s="93"/>
      <c r="G21" s="1169"/>
      <c r="H21" s="1169"/>
      <c r="I21" s="1169"/>
      <c r="J21" s="1169"/>
      <c r="K21" s="1169"/>
      <c r="L21" s="1169"/>
      <c r="M21" s="1169"/>
      <c r="N21" s="94"/>
      <c r="O21" s="1344"/>
      <c r="P21" s="1344"/>
      <c r="Q21" s="1344"/>
      <c r="R21" s="965"/>
      <c r="S21" s="1168"/>
      <c r="T21" s="116"/>
      <c r="U21" s="94"/>
      <c r="V21" s="1170"/>
      <c r="W21" s="92"/>
      <c r="X21" s="92"/>
      <c r="Y21" s="92"/>
      <c r="Z21" s="92"/>
      <c r="AA21" s="97"/>
      <c r="AB21" s="97"/>
      <c r="AC21" s="97"/>
      <c r="AD21" s="1478"/>
      <c r="AE21" s="97"/>
      <c r="AF21" s="77"/>
      <c r="AG21" s="77"/>
      <c r="AH21" s="337"/>
      <c r="AI21" s="97">
        <f t="shared" si="0"/>
        <v>0</v>
      </c>
      <c r="AJ21" s="1336">
        <f t="shared" si="1"/>
        <v>0</v>
      </c>
      <c r="AK21" s="1336">
        <f t="shared" si="2"/>
        <v>0</v>
      </c>
      <c r="AL21" s="1336">
        <f t="shared" si="3"/>
        <v>0</v>
      </c>
      <c r="AM21" s="97">
        <f t="shared" si="4"/>
        <v>0</v>
      </c>
      <c r="AN21" s="97">
        <f t="shared" si="5"/>
        <v>0</v>
      </c>
      <c r="AO21" s="132"/>
      <c r="AP21" s="97"/>
      <c r="AQ21" s="1117"/>
      <c r="AR21" s="1117"/>
      <c r="AS21" s="1117"/>
      <c r="AT21" s="97"/>
      <c r="AU21" s="97"/>
      <c r="AV21" s="77">
        <f t="shared" si="6"/>
        <v>0</v>
      </c>
      <c r="AW21" s="97"/>
      <c r="AX21" s="97"/>
      <c r="AY21" s="97"/>
      <c r="AZ21" s="97"/>
      <c r="BA21" s="97"/>
      <c r="BB21" s="97"/>
    </row>
    <row r="22" spans="1:54" s="931" customFormat="1" ht="27.75" customHeight="1" outlineLevel="1" collapsed="1" x14ac:dyDescent="0.35">
      <c r="A22" s="1118" t="s">
        <v>115</v>
      </c>
      <c r="B22" s="1118"/>
      <c r="C22" s="1119" t="s">
        <v>188</v>
      </c>
      <c r="D22" s="1423" t="s">
        <v>907</v>
      </c>
      <c r="E22" s="918"/>
      <c r="F22" s="1132"/>
      <c r="G22" s="1120"/>
      <c r="H22" s="1120" t="s">
        <v>230</v>
      </c>
      <c r="I22" s="1120" t="s">
        <v>230</v>
      </c>
      <c r="J22" s="1120" t="s">
        <v>230</v>
      </c>
      <c r="K22" s="1120" t="s">
        <v>230</v>
      </c>
      <c r="L22" s="1120" t="s">
        <v>230</v>
      </c>
      <c r="M22" s="1120"/>
      <c r="N22" s="922"/>
      <c r="O22" s="1365"/>
      <c r="P22" s="1365"/>
      <c r="Q22" s="1365"/>
      <c r="R22" s="1365"/>
      <c r="S22" s="1121"/>
      <c r="T22" s="1119"/>
      <c r="U22" s="922"/>
      <c r="V22" s="1122"/>
      <c r="W22" s="1123"/>
      <c r="X22" s="1123"/>
      <c r="Y22" s="1123"/>
      <c r="Z22" s="1123"/>
      <c r="AA22" s="1124"/>
      <c r="AB22" s="1124">
        <f>+AB23+AB24+AB25+AB26+AB27</f>
        <v>395000</v>
      </c>
      <c r="AC22" s="1425" t="s">
        <v>933</v>
      </c>
      <c r="AD22" s="926"/>
      <c r="AE22" s="1124">
        <f t="shared" ref="AE22:AF22" si="21">+AE23+AE24+AE25+AE26+AE27</f>
        <v>395000</v>
      </c>
      <c r="AF22" s="1124">
        <f t="shared" si="21"/>
        <v>0</v>
      </c>
      <c r="AG22" s="1124">
        <f>+AE22+AF22</f>
        <v>395000</v>
      </c>
      <c r="AH22" s="927"/>
      <c r="AI22" s="1420">
        <f t="shared" si="0"/>
        <v>83880</v>
      </c>
      <c r="AJ22" s="1420">
        <f t="shared" si="1"/>
        <v>98480</v>
      </c>
      <c r="AK22" s="1420">
        <f t="shared" si="2"/>
        <v>74880</v>
      </c>
      <c r="AL22" s="1420">
        <f t="shared" si="3"/>
        <v>72480</v>
      </c>
      <c r="AM22" s="1420">
        <f t="shared" si="4"/>
        <v>65280</v>
      </c>
      <c r="AN22" s="1133">
        <f t="shared" si="5"/>
        <v>395000</v>
      </c>
      <c r="AO22" s="929"/>
      <c r="AP22" s="1420">
        <f t="shared" ref="AP22:AT22" si="22">+AP23+AP24+AP25+AP26+AP27</f>
        <v>83880</v>
      </c>
      <c r="AQ22" s="1420">
        <f t="shared" si="22"/>
        <v>98480</v>
      </c>
      <c r="AR22" s="1420">
        <f t="shared" si="22"/>
        <v>74880</v>
      </c>
      <c r="AS22" s="1420">
        <f t="shared" si="22"/>
        <v>72480</v>
      </c>
      <c r="AT22" s="1420">
        <f t="shared" si="22"/>
        <v>65280</v>
      </c>
      <c r="AU22" s="1133">
        <f t="shared" ref="AU22:AU27" si="23">SUM(AP22:AT22)</f>
        <v>395000</v>
      </c>
      <c r="AV22" s="852">
        <f t="shared" si="6"/>
        <v>0</v>
      </c>
      <c r="AW22" s="1133"/>
      <c r="AX22" s="1133"/>
      <c r="AY22" s="1133"/>
      <c r="AZ22" s="1133"/>
      <c r="BA22" s="1133"/>
      <c r="BB22" s="1133"/>
    </row>
    <row r="23" spans="1:54" s="225" customFormat="1" ht="33" hidden="1" customHeight="1" outlineLevel="2" x14ac:dyDescent="0.35">
      <c r="A23" s="89" t="s">
        <v>117</v>
      </c>
      <c r="B23" s="89"/>
      <c r="C23" s="735" t="s">
        <v>934</v>
      </c>
      <c r="D23" s="743" t="s">
        <v>404</v>
      </c>
      <c r="E23" s="92"/>
      <c r="F23" s="93"/>
      <c r="G23" s="1169"/>
      <c r="H23" s="1169" t="s">
        <v>230</v>
      </c>
      <c r="I23" s="1169" t="s">
        <v>230</v>
      </c>
      <c r="J23" s="1169" t="s">
        <v>230</v>
      </c>
      <c r="K23" s="1169" t="s">
        <v>230</v>
      </c>
      <c r="L23" s="1169" t="s">
        <v>230</v>
      </c>
      <c r="M23" s="1169"/>
      <c r="N23" s="94"/>
      <c r="O23" s="965" t="str">
        <f>+'10.3_PA_Det'!$D$106</f>
        <v>3CV</v>
      </c>
      <c r="P23" s="965" t="s">
        <v>81</v>
      </c>
      <c r="Q23" s="965" t="s">
        <v>928</v>
      </c>
      <c r="R23" s="965">
        <f>+'10.3_PA_Det'!$E$106</f>
        <v>48</v>
      </c>
      <c r="S23" s="1168" t="s">
        <v>935</v>
      </c>
      <c r="T23" s="1451"/>
      <c r="U23" s="94"/>
      <c r="V23" s="1181" t="s">
        <v>936</v>
      </c>
      <c r="W23" s="92">
        <v>2</v>
      </c>
      <c r="X23" s="92">
        <v>60</v>
      </c>
      <c r="Y23" s="92"/>
      <c r="Z23" s="92"/>
      <c r="AA23" s="97">
        <v>2000</v>
      </c>
      <c r="AB23" s="98">
        <f>+AA23*W23*X23</f>
        <v>240000</v>
      </c>
      <c r="AC23" s="712"/>
      <c r="AD23" s="1478"/>
      <c r="AE23" s="98">
        <f>+AB23</f>
        <v>240000</v>
      </c>
      <c r="AF23" s="77">
        <v>0</v>
      </c>
      <c r="AG23" s="701">
        <f t="shared" ref="AG23:AG27" si="24">+AF23+AE23</f>
        <v>240000</v>
      </c>
      <c r="AH23" s="337"/>
      <c r="AI23" s="970">
        <f t="shared" si="0"/>
        <v>48000</v>
      </c>
      <c r="AJ23" s="970">
        <f t="shared" si="1"/>
        <v>48000</v>
      </c>
      <c r="AK23" s="970">
        <f t="shared" si="2"/>
        <v>48000</v>
      </c>
      <c r="AL23" s="970">
        <f t="shared" si="3"/>
        <v>48000</v>
      </c>
      <c r="AM23" s="970">
        <f t="shared" si="4"/>
        <v>48000</v>
      </c>
      <c r="AN23" s="97">
        <f t="shared" si="5"/>
        <v>240000</v>
      </c>
      <c r="AO23" s="132"/>
      <c r="AP23" s="970">
        <f>+$AE$23/5</f>
        <v>48000</v>
      </c>
      <c r="AQ23" s="970">
        <f t="shared" ref="AQ23:AT23" si="25">+$AE$23/5</f>
        <v>48000</v>
      </c>
      <c r="AR23" s="970">
        <f t="shared" si="25"/>
        <v>48000</v>
      </c>
      <c r="AS23" s="970">
        <f t="shared" si="25"/>
        <v>48000</v>
      </c>
      <c r="AT23" s="970">
        <f t="shared" si="25"/>
        <v>48000</v>
      </c>
      <c r="AU23" s="97">
        <f t="shared" si="23"/>
        <v>240000</v>
      </c>
      <c r="AV23" s="77">
        <f t="shared" si="6"/>
        <v>0</v>
      </c>
      <c r="AW23" s="97"/>
      <c r="AX23" s="97"/>
      <c r="AY23" s="97"/>
      <c r="AZ23" s="97"/>
      <c r="BA23" s="97"/>
      <c r="BB23" s="97"/>
    </row>
    <row r="24" spans="1:54" s="225" customFormat="1" ht="29.25" hidden="1" customHeight="1" outlineLevel="2" x14ac:dyDescent="0.35">
      <c r="A24" s="89" t="s">
        <v>937</v>
      </c>
      <c r="B24" s="90"/>
      <c r="C24" s="735" t="s">
        <v>938</v>
      </c>
      <c r="D24" s="743" t="s">
        <v>691</v>
      </c>
      <c r="E24" s="92"/>
      <c r="F24" s="93"/>
      <c r="G24" s="1169"/>
      <c r="H24" s="1169" t="s">
        <v>230</v>
      </c>
      <c r="I24" s="1169" t="s">
        <v>230</v>
      </c>
      <c r="J24" s="1169" t="s">
        <v>230</v>
      </c>
      <c r="K24" s="1169" t="s">
        <v>230</v>
      </c>
      <c r="L24" s="1169" t="s">
        <v>230</v>
      </c>
      <c r="M24" s="1169"/>
      <c r="N24" s="94"/>
      <c r="O24" s="1344" t="s">
        <v>939</v>
      </c>
      <c r="P24" s="1344"/>
      <c r="Q24" s="1344"/>
      <c r="R24" s="965"/>
      <c r="S24" s="1168" t="s">
        <v>935</v>
      </c>
      <c r="T24" s="116"/>
      <c r="U24" s="94"/>
      <c r="V24" s="1190" t="s">
        <v>940</v>
      </c>
      <c r="W24" s="92">
        <v>60</v>
      </c>
      <c r="X24" s="92">
        <v>6</v>
      </c>
      <c r="Y24" s="92">
        <v>2</v>
      </c>
      <c r="Z24" s="92">
        <v>2</v>
      </c>
      <c r="AA24" s="97">
        <v>60</v>
      </c>
      <c r="AB24" s="98">
        <f>+AA24*W24*X24*Y24*Z24</f>
        <v>86400</v>
      </c>
      <c r="AC24" s="712"/>
      <c r="AD24" s="1478"/>
      <c r="AE24" s="98">
        <f t="shared" ref="AE24:AE25" si="26">+AB24</f>
        <v>86400</v>
      </c>
      <c r="AF24" s="77">
        <v>0</v>
      </c>
      <c r="AG24" s="701">
        <f t="shared" si="24"/>
        <v>86400</v>
      </c>
      <c r="AH24" s="337"/>
      <c r="AI24" s="970">
        <f t="shared" si="0"/>
        <v>17280</v>
      </c>
      <c r="AJ24" s="970">
        <f t="shared" si="1"/>
        <v>17280</v>
      </c>
      <c r="AK24" s="970">
        <f t="shared" si="2"/>
        <v>17280</v>
      </c>
      <c r="AL24" s="970">
        <f t="shared" si="3"/>
        <v>17280</v>
      </c>
      <c r="AM24" s="970">
        <f t="shared" si="4"/>
        <v>17280</v>
      </c>
      <c r="AN24" s="97">
        <f t="shared" si="5"/>
        <v>86400</v>
      </c>
      <c r="AO24" s="132"/>
      <c r="AP24" s="970">
        <f>+$AE$24/5</f>
        <v>17280</v>
      </c>
      <c r="AQ24" s="970">
        <f t="shared" ref="AQ24:AT24" si="27">+$AE$24/5</f>
        <v>17280</v>
      </c>
      <c r="AR24" s="970">
        <f t="shared" si="27"/>
        <v>17280</v>
      </c>
      <c r="AS24" s="970">
        <f t="shared" si="27"/>
        <v>17280</v>
      </c>
      <c r="AT24" s="970">
        <f t="shared" si="27"/>
        <v>17280</v>
      </c>
      <c r="AU24" s="97">
        <f t="shared" si="23"/>
        <v>86400</v>
      </c>
      <c r="AV24" s="77">
        <f t="shared" si="6"/>
        <v>0</v>
      </c>
      <c r="AW24" s="97"/>
      <c r="AX24" s="97"/>
      <c r="AY24" s="97"/>
      <c r="AZ24" s="97"/>
      <c r="BA24" s="97"/>
      <c r="BB24" s="97"/>
    </row>
    <row r="25" spans="1:54" s="225" customFormat="1" ht="31.5" hidden="1" customHeight="1" outlineLevel="2" x14ac:dyDescent="0.35">
      <c r="A25" s="89" t="s">
        <v>941</v>
      </c>
      <c r="B25" s="90"/>
      <c r="C25" s="735" t="s">
        <v>942</v>
      </c>
      <c r="D25" s="743" t="s">
        <v>186</v>
      </c>
      <c r="E25" s="92"/>
      <c r="F25" s="93"/>
      <c r="G25" s="408"/>
      <c r="H25" s="1169" t="s">
        <v>230</v>
      </c>
      <c r="I25" s="1169" t="s">
        <v>230</v>
      </c>
      <c r="J25" s="1169" t="s">
        <v>230</v>
      </c>
      <c r="K25" s="1169" t="s">
        <v>230</v>
      </c>
      <c r="L25" s="1169"/>
      <c r="M25" s="967"/>
      <c r="N25" s="94"/>
      <c r="O25" s="1344" t="str">
        <f>+'10.3_PA_Det'!$D$45</f>
        <v>Licitación Pública Nacional </v>
      </c>
      <c r="P25" s="1344" t="s">
        <v>81</v>
      </c>
      <c r="Q25" s="1344" t="s">
        <v>943</v>
      </c>
      <c r="R25" s="965">
        <f>+'10.3_PA_Det'!$F$45</f>
        <v>15</v>
      </c>
      <c r="S25" s="1168" t="s">
        <v>944</v>
      </c>
      <c r="T25" s="1088"/>
      <c r="U25" s="94"/>
      <c r="V25" s="1181" t="s">
        <v>945</v>
      </c>
      <c r="W25" s="92">
        <v>45</v>
      </c>
      <c r="X25" s="92"/>
      <c r="Y25" s="92"/>
      <c r="Z25" s="92"/>
      <c r="AA25" s="97">
        <v>800</v>
      </c>
      <c r="AB25" s="98">
        <f>+AA25*W25</f>
        <v>36000</v>
      </c>
      <c r="AC25" s="97"/>
      <c r="AD25" s="1478"/>
      <c r="AE25" s="98">
        <f t="shared" si="26"/>
        <v>36000</v>
      </c>
      <c r="AF25" s="77">
        <v>0</v>
      </c>
      <c r="AG25" s="701">
        <f t="shared" si="24"/>
        <v>36000</v>
      </c>
      <c r="AH25" s="337"/>
      <c r="AI25" s="970">
        <f t="shared" si="0"/>
        <v>9600</v>
      </c>
      <c r="AJ25" s="970">
        <f t="shared" si="1"/>
        <v>9600</v>
      </c>
      <c r="AK25" s="970">
        <f t="shared" si="2"/>
        <v>9600</v>
      </c>
      <c r="AL25" s="970">
        <f t="shared" si="3"/>
        <v>7200</v>
      </c>
      <c r="AM25" s="97">
        <f t="shared" si="4"/>
        <v>0</v>
      </c>
      <c r="AN25" s="97">
        <f t="shared" si="5"/>
        <v>36000</v>
      </c>
      <c r="AO25" s="132"/>
      <c r="AP25" s="970">
        <f>+$AE$25/$W$25*12</f>
        <v>9600</v>
      </c>
      <c r="AQ25" s="970">
        <f>+$AE$25/$W$25*12</f>
        <v>9600</v>
      </c>
      <c r="AR25" s="970">
        <f>+$AE$25/$W$25*12</f>
        <v>9600</v>
      </c>
      <c r="AS25" s="970">
        <f>+$AE$25/$W$25*9</f>
        <v>7200</v>
      </c>
      <c r="AT25" s="97"/>
      <c r="AU25" s="97">
        <f t="shared" si="23"/>
        <v>36000</v>
      </c>
      <c r="AV25" s="77">
        <f t="shared" si="6"/>
        <v>0</v>
      </c>
      <c r="AW25" s="97"/>
      <c r="AX25" s="97"/>
      <c r="AY25" s="97"/>
      <c r="AZ25" s="97"/>
      <c r="BA25" s="97"/>
      <c r="BB25" s="97"/>
    </row>
    <row r="26" spans="1:54" s="1359" customFormat="1" ht="93.75" hidden="1" customHeight="1" outlineLevel="2" x14ac:dyDescent="0.35">
      <c r="A26" s="1504" t="s">
        <v>1799</v>
      </c>
      <c r="B26" s="1516" t="s">
        <v>2189</v>
      </c>
      <c r="C26" s="1517" t="s">
        <v>2191</v>
      </c>
      <c r="D26" s="1506" t="s">
        <v>2192</v>
      </c>
      <c r="E26" s="1352"/>
      <c r="F26" s="1507" t="s">
        <v>2190</v>
      </c>
      <c r="G26" s="1508"/>
      <c r="H26" s="1509" t="s">
        <v>230</v>
      </c>
      <c r="I26" s="1509" t="s">
        <v>230</v>
      </c>
      <c r="J26" s="1509"/>
      <c r="K26" s="1509"/>
      <c r="L26" s="1509"/>
      <c r="M26" s="1509"/>
      <c r="N26" s="939"/>
      <c r="O26" s="1509" t="str">
        <f>+'10.3_PA_Det'!D143</f>
        <v>3CV</v>
      </c>
      <c r="P26" s="1509" t="s">
        <v>81</v>
      </c>
      <c r="Q26" s="1509" t="s">
        <v>928</v>
      </c>
      <c r="R26" s="1509">
        <f>+'10.3_PA_Det'!E107</f>
        <v>49</v>
      </c>
      <c r="S26" s="1510" t="s">
        <v>1896</v>
      </c>
      <c r="T26" s="1505"/>
      <c r="U26" s="939"/>
      <c r="V26" s="1511" t="s">
        <v>122</v>
      </c>
      <c r="W26" s="1512">
        <v>1</v>
      </c>
      <c r="X26" s="1512"/>
      <c r="Y26" s="1512"/>
      <c r="Z26" s="1512"/>
      <c r="AA26" s="1513">
        <v>30000</v>
      </c>
      <c r="AB26" s="1513">
        <f>+AA26*W26</f>
        <v>30000</v>
      </c>
      <c r="AC26" s="1514"/>
      <c r="AD26" s="944"/>
      <c r="AE26" s="1513">
        <f>+AB26</f>
        <v>30000</v>
      </c>
      <c r="AF26" s="1513">
        <v>0</v>
      </c>
      <c r="AG26" s="1513">
        <f t="shared" si="24"/>
        <v>30000</v>
      </c>
      <c r="AH26" s="1356"/>
      <c r="AI26" s="1515">
        <f t="shared" si="0"/>
        <v>9000</v>
      </c>
      <c r="AJ26" s="1515">
        <f t="shared" si="1"/>
        <v>21000</v>
      </c>
      <c r="AK26" s="1515">
        <f t="shared" si="2"/>
        <v>0</v>
      </c>
      <c r="AL26" s="1515">
        <f t="shared" si="3"/>
        <v>0</v>
      </c>
      <c r="AM26" s="1515">
        <f t="shared" si="4"/>
        <v>0</v>
      </c>
      <c r="AN26" s="1515">
        <f t="shared" si="5"/>
        <v>30000</v>
      </c>
      <c r="AO26" s="1357"/>
      <c r="AP26" s="1515">
        <f>+AE26*30%</f>
        <v>9000</v>
      </c>
      <c r="AQ26" s="1515">
        <f>+AE26*70%</f>
        <v>21000</v>
      </c>
      <c r="AR26" s="1515">
        <v>0</v>
      </c>
      <c r="AS26" s="1515">
        <v>0</v>
      </c>
      <c r="AT26" s="1515">
        <v>0</v>
      </c>
      <c r="AU26" s="1515">
        <f t="shared" si="23"/>
        <v>30000</v>
      </c>
      <c r="AV26" s="1216">
        <f t="shared" si="6"/>
        <v>0</v>
      </c>
      <c r="AW26" s="1515"/>
      <c r="AX26" s="1515"/>
      <c r="AY26" s="1515"/>
      <c r="AZ26" s="1515"/>
      <c r="BA26" s="1515"/>
      <c r="BB26" s="1515"/>
    </row>
    <row r="27" spans="1:54" s="229" customFormat="1" ht="13" hidden="1" outlineLevel="2" x14ac:dyDescent="0.35">
      <c r="A27" s="89" t="s">
        <v>1814</v>
      </c>
      <c r="B27" s="90"/>
      <c r="C27" s="1229" t="s">
        <v>1405</v>
      </c>
      <c r="D27" s="130"/>
      <c r="E27" s="122"/>
      <c r="F27" s="126"/>
      <c r="G27" s="126"/>
      <c r="H27" s="967"/>
      <c r="I27" s="967"/>
      <c r="J27" s="967"/>
      <c r="K27" s="967"/>
      <c r="L27" s="967"/>
      <c r="M27" s="967"/>
      <c r="N27" s="94"/>
      <c r="O27" s="965" t="s">
        <v>939</v>
      </c>
      <c r="P27" s="1344"/>
      <c r="Q27" s="965"/>
      <c r="R27" s="965"/>
      <c r="S27" s="965"/>
      <c r="T27" s="95"/>
      <c r="U27" s="94"/>
      <c r="V27" s="1188"/>
      <c r="W27" s="1189"/>
      <c r="X27" s="1189"/>
      <c r="Y27" s="92"/>
      <c r="Z27" s="92"/>
      <c r="AA27" s="741"/>
      <c r="AB27" s="981">
        <v>2600</v>
      </c>
      <c r="AC27" s="129"/>
      <c r="AD27" s="1478"/>
      <c r="AE27" s="77">
        <f>+AB27</f>
        <v>2600</v>
      </c>
      <c r="AF27" s="77">
        <v>0</v>
      </c>
      <c r="AG27" s="701">
        <f t="shared" si="24"/>
        <v>2600</v>
      </c>
      <c r="AH27" s="337"/>
      <c r="AI27" s="97">
        <f t="shared" si="0"/>
        <v>0</v>
      </c>
      <c r="AJ27" s="97">
        <f t="shared" si="1"/>
        <v>2600</v>
      </c>
      <c r="AK27" s="97">
        <f t="shared" si="2"/>
        <v>0</v>
      </c>
      <c r="AL27" s="97">
        <f t="shared" si="3"/>
        <v>0</v>
      </c>
      <c r="AM27" s="97">
        <f t="shared" si="4"/>
        <v>0</v>
      </c>
      <c r="AN27" s="97">
        <f t="shared" si="5"/>
        <v>2600</v>
      </c>
      <c r="AO27" s="132"/>
      <c r="AP27" s="97">
        <v>0</v>
      </c>
      <c r="AQ27" s="97">
        <f>+AE27</f>
        <v>2600</v>
      </c>
      <c r="AR27" s="97">
        <v>0</v>
      </c>
      <c r="AS27" s="97">
        <v>0</v>
      </c>
      <c r="AT27" s="97">
        <v>0</v>
      </c>
      <c r="AU27" s="97">
        <f t="shared" si="23"/>
        <v>2600</v>
      </c>
      <c r="AV27" s="77">
        <f t="shared" si="6"/>
        <v>0</v>
      </c>
      <c r="AW27" s="97"/>
      <c r="AX27" s="97"/>
      <c r="AY27" s="97"/>
      <c r="AZ27" s="97"/>
      <c r="BA27" s="97"/>
      <c r="BB27" s="97"/>
    </row>
    <row r="28" spans="1:54" s="225" customFormat="1" ht="13" outlineLevel="1" collapsed="1" x14ac:dyDescent="0.35">
      <c r="A28" s="89"/>
      <c r="B28" s="90"/>
      <c r="C28" s="710"/>
      <c r="D28" s="1170"/>
      <c r="E28" s="92"/>
      <c r="F28" s="93"/>
      <c r="G28" s="100"/>
      <c r="H28" s="101"/>
      <c r="I28" s="101"/>
      <c r="J28" s="101"/>
      <c r="K28" s="101"/>
      <c r="L28" s="101"/>
      <c r="M28" s="102"/>
      <c r="N28" s="94"/>
      <c r="O28" s="965"/>
      <c r="P28" s="965"/>
      <c r="Q28" s="965"/>
      <c r="R28" s="965"/>
      <c r="S28" s="1168"/>
      <c r="T28" s="94"/>
      <c r="U28" s="94"/>
      <c r="V28" s="1170"/>
      <c r="W28" s="1073"/>
      <c r="X28" s="92"/>
      <c r="Y28" s="92"/>
      <c r="Z28" s="92"/>
      <c r="AA28" s="97"/>
      <c r="AB28" s="98"/>
      <c r="AC28" s="699"/>
      <c r="AD28" s="1478"/>
      <c r="AE28" s="700"/>
      <c r="AF28" s="77"/>
      <c r="AG28" s="701"/>
      <c r="AH28" s="337"/>
      <c r="AI28" s="699">
        <f t="shared" si="0"/>
        <v>0</v>
      </c>
      <c r="AJ28" s="699">
        <f t="shared" si="1"/>
        <v>0</v>
      </c>
      <c r="AK28" s="699">
        <f t="shared" si="2"/>
        <v>0</v>
      </c>
      <c r="AL28" s="699">
        <f t="shared" si="3"/>
        <v>0</v>
      </c>
      <c r="AM28" s="699">
        <f t="shared" si="4"/>
        <v>0</v>
      </c>
      <c r="AN28" s="699">
        <f t="shared" si="5"/>
        <v>0</v>
      </c>
      <c r="AO28" s="132"/>
      <c r="AP28" s="699"/>
      <c r="AQ28" s="699"/>
      <c r="AR28" s="699"/>
      <c r="AS28" s="699"/>
      <c r="AT28" s="699"/>
      <c r="AU28" s="699"/>
      <c r="AV28" s="77">
        <f t="shared" si="6"/>
        <v>0</v>
      </c>
      <c r="AW28" s="699"/>
      <c r="AX28" s="699"/>
      <c r="AY28" s="699"/>
      <c r="AZ28" s="699"/>
      <c r="BA28" s="699"/>
      <c r="BB28" s="699"/>
    </row>
    <row r="29" spans="1:54" s="853" customFormat="1" ht="36.75" customHeight="1" x14ac:dyDescent="0.35">
      <c r="A29" s="1430" t="s">
        <v>614</v>
      </c>
      <c r="B29" s="1431" t="s">
        <v>946</v>
      </c>
      <c r="C29" s="806" t="s">
        <v>2305</v>
      </c>
      <c r="D29" s="806" t="s">
        <v>907</v>
      </c>
      <c r="E29" s="848"/>
      <c r="F29" s="1441" t="str">
        <f>+V29</f>
        <v># Normativas</v>
      </c>
      <c r="G29" s="1433"/>
      <c r="H29" s="1433" t="s">
        <v>230</v>
      </c>
      <c r="I29" s="1433" t="s">
        <v>230</v>
      </c>
      <c r="J29" s="1434" t="s">
        <v>230</v>
      </c>
      <c r="K29" s="1433"/>
      <c r="L29" s="1433"/>
      <c r="M29" s="1434">
        <f>SUM(H29:L30)</f>
        <v>0</v>
      </c>
      <c r="N29" s="847"/>
      <c r="O29" s="1434"/>
      <c r="P29" s="1434"/>
      <c r="Q29" s="1434"/>
      <c r="R29" s="1435"/>
      <c r="S29" s="1436"/>
      <c r="T29" s="792"/>
      <c r="U29" s="847"/>
      <c r="V29" s="806" t="s">
        <v>927</v>
      </c>
      <c r="W29" s="1437"/>
      <c r="X29" s="1431"/>
      <c r="Y29" s="1431"/>
      <c r="Z29" s="1431"/>
      <c r="AA29" s="1438"/>
      <c r="AB29" s="1438">
        <f>+AB30</f>
        <v>300000</v>
      </c>
      <c r="AC29" s="1439"/>
      <c r="AD29" s="1440"/>
      <c r="AE29" s="1438">
        <f t="shared" ref="AE29:AG29" si="28">+AE30</f>
        <v>300000</v>
      </c>
      <c r="AF29" s="1438">
        <f t="shared" si="28"/>
        <v>0</v>
      </c>
      <c r="AG29" s="1438">
        <f t="shared" si="28"/>
        <v>300000</v>
      </c>
      <c r="AH29" s="850"/>
      <c r="AI29" s="1438">
        <f t="shared" ref="AI29:AN30" si="29">+AP29+AW29</f>
        <v>0</v>
      </c>
      <c r="AJ29" s="1438">
        <f t="shared" si="29"/>
        <v>180000</v>
      </c>
      <c r="AK29" s="1438">
        <f t="shared" si="29"/>
        <v>120000</v>
      </c>
      <c r="AL29" s="1438">
        <f t="shared" si="29"/>
        <v>0</v>
      </c>
      <c r="AM29" s="1438">
        <f t="shared" si="29"/>
        <v>0</v>
      </c>
      <c r="AN29" s="1438">
        <f t="shared" si="29"/>
        <v>300000</v>
      </c>
      <c r="AO29" s="851"/>
      <c r="AP29" s="1438">
        <f>+AP30</f>
        <v>0</v>
      </c>
      <c r="AQ29" s="1438">
        <f t="shared" ref="AQ29:AT29" si="30">+AQ30</f>
        <v>180000</v>
      </c>
      <c r="AR29" s="1438">
        <f t="shared" si="30"/>
        <v>120000</v>
      </c>
      <c r="AS29" s="1438">
        <f t="shared" si="30"/>
        <v>0</v>
      </c>
      <c r="AT29" s="1438">
        <f t="shared" si="30"/>
        <v>0</v>
      </c>
      <c r="AU29" s="1438">
        <f>SUM(AP29:AT29)</f>
        <v>300000</v>
      </c>
      <c r="AV29" s="852">
        <f>+AE29-AU29</f>
        <v>0</v>
      </c>
      <c r="AW29" s="1438">
        <f>+AW30</f>
        <v>0</v>
      </c>
      <c r="AX29" s="1438">
        <f t="shared" ref="AX29:BA29" si="31">+AX30</f>
        <v>0</v>
      </c>
      <c r="AY29" s="1438">
        <f t="shared" si="31"/>
        <v>0</v>
      </c>
      <c r="AZ29" s="1438">
        <f t="shared" si="31"/>
        <v>0</v>
      </c>
      <c r="BA29" s="1438">
        <f t="shared" si="31"/>
        <v>0</v>
      </c>
      <c r="BB29" s="1438">
        <f>SUM(AW29:BA29)</f>
        <v>0</v>
      </c>
    </row>
    <row r="30" spans="1:54" s="225" customFormat="1" ht="39" outlineLevel="1" x14ac:dyDescent="0.35">
      <c r="A30" s="89" t="s">
        <v>135</v>
      </c>
      <c r="B30" s="90"/>
      <c r="C30" s="710" t="s">
        <v>1812</v>
      </c>
      <c r="D30" s="743" t="s">
        <v>404</v>
      </c>
      <c r="E30" s="92"/>
      <c r="F30" s="93"/>
      <c r="G30" s="100"/>
      <c r="H30" s="101" t="s">
        <v>230</v>
      </c>
      <c r="I30" s="101" t="s">
        <v>230</v>
      </c>
      <c r="J30" s="101" t="s">
        <v>230</v>
      </c>
      <c r="K30" s="101"/>
      <c r="L30" s="101"/>
      <c r="M30" s="102"/>
      <c r="N30" s="94"/>
      <c r="O30" s="1344" t="str">
        <f>+'10.3_PA_Det'!D55</f>
        <v>Selección Basada en la Calidad y Costo </v>
      </c>
      <c r="P30" s="965" t="s">
        <v>81</v>
      </c>
      <c r="Q30" s="965" t="s">
        <v>928</v>
      </c>
      <c r="R30" s="965">
        <f>+'10.3_PA_Det'!E55</f>
        <v>20</v>
      </c>
      <c r="S30" s="1256" t="s">
        <v>2043</v>
      </c>
      <c r="T30" s="1399"/>
      <c r="U30" s="94"/>
      <c r="V30" s="1170" t="s">
        <v>122</v>
      </c>
      <c r="W30" s="1073">
        <v>1</v>
      </c>
      <c r="X30" s="92"/>
      <c r="Y30" s="92"/>
      <c r="Z30" s="92"/>
      <c r="AA30" s="97">
        <v>300000</v>
      </c>
      <c r="AB30" s="98">
        <f>+AA30*W30</f>
        <v>300000</v>
      </c>
      <c r="AC30" s="108"/>
      <c r="AD30" s="1478"/>
      <c r="AE30" s="700">
        <f>+AB30</f>
        <v>300000</v>
      </c>
      <c r="AF30" s="77">
        <v>0</v>
      </c>
      <c r="AG30" s="701">
        <f>+AF30+AE30</f>
        <v>300000</v>
      </c>
      <c r="AH30" s="337"/>
      <c r="AI30" s="699">
        <f t="shared" si="29"/>
        <v>0</v>
      </c>
      <c r="AJ30" s="699">
        <f t="shared" si="29"/>
        <v>180000</v>
      </c>
      <c r="AK30" s="699">
        <f t="shared" si="29"/>
        <v>120000</v>
      </c>
      <c r="AL30" s="699">
        <f t="shared" si="29"/>
        <v>0</v>
      </c>
      <c r="AM30" s="699">
        <f t="shared" si="29"/>
        <v>0</v>
      </c>
      <c r="AN30" s="849">
        <f t="shared" si="29"/>
        <v>300000</v>
      </c>
      <c r="AO30" s="132"/>
      <c r="AP30" s="699">
        <v>0</v>
      </c>
      <c r="AQ30" s="699">
        <f>+AG30*60%</f>
        <v>180000</v>
      </c>
      <c r="AR30" s="699">
        <f>+AG30*40%</f>
        <v>120000</v>
      </c>
      <c r="AS30" s="699">
        <v>0</v>
      </c>
      <c r="AT30" s="699">
        <v>0</v>
      </c>
      <c r="AU30" s="849">
        <f>SUM(AP30:AT30)</f>
        <v>300000</v>
      </c>
      <c r="AV30" s="77">
        <f>+AE30-AU30</f>
        <v>0</v>
      </c>
      <c r="AW30" s="699"/>
      <c r="AX30" s="699"/>
      <c r="AY30" s="699"/>
      <c r="AZ30" s="699"/>
      <c r="BA30" s="699"/>
      <c r="BB30" s="699"/>
    </row>
    <row r="31" spans="1:54" s="853" customFormat="1" ht="36.75" customHeight="1" x14ac:dyDescent="0.35">
      <c r="A31" s="1430" t="s">
        <v>139</v>
      </c>
      <c r="B31" s="1431" t="s">
        <v>954</v>
      </c>
      <c r="C31" s="792" t="s">
        <v>2270</v>
      </c>
      <c r="D31" s="806" t="s">
        <v>947</v>
      </c>
      <c r="E31" s="848"/>
      <c r="F31" s="1441" t="str">
        <f>+V31</f>
        <v># Centro de Operación</v>
      </c>
      <c r="G31" s="1433">
        <f>+'1_MdR'!D28</f>
        <v>0</v>
      </c>
      <c r="H31" s="1433">
        <f>+'1_MdR'!E28</f>
        <v>0</v>
      </c>
      <c r="I31" s="1433">
        <f>+'1_MdR'!F28</f>
        <v>0</v>
      </c>
      <c r="J31" s="1434">
        <f>+'1_MdR'!G28</f>
        <v>1</v>
      </c>
      <c r="K31" s="1433">
        <f>+'1_MdR'!H28</f>
        <v>0</v>
      </c>
      <c r="L31" s="1433">
        <f>+'1_MdR'!I28</f>
        <v>0</v>
      </c>
      <c r="M31" s="1434">
        <f>SUM(G31:L31)</f>
        <v>1</v>
      </c>
      <c r="N31" s="847"/>
      <c r="O31" s="1434"/>
      <c r="P31" s="1434"/>
      <c r="Q31" s="1434"/>
      <c r="R31" s="1435"/>
      <c r="S31" s="1436"/>
      <c r="T31" s="792"/>
      <c r="U31" s="847"/>
      <c r="V31" s="806" t="s">
        <v>948</v>
      </c>
      <c r="W31" s="1437"/>
      <c r="X31" s="1431"/>
      <c r="Y31" s="1431"/>
      <c r="Z31" s="1431"/>
      <c r="AA31" s="1438"/>
      <c r="AB31" s="1438">
        <f>+AB32</f>
        <v>500000</v>
      </c>
      <c r="AC31" s="1439"/>
      <c r="AD31" s="1440"/>
      <c r="AE31" s="1438">
        <f t="shared" ref="AE31:AG31" si="32">+AE32</f>
        <v>500000</v>
      </c>
      <c r="AF31" s="1438">
        <f t="shared" si="32"/>
        <v>0</v>
      </c>
      <c r="AG31" s="1438">
        <f t="shared" si="32"/>
        <v>500000</v>
      </c>
      <c r="AH31" s="850"/>
      <c r="AI31" s="1438">
        <f t="shared" si="0"/>
        <v>0</v>
      </c>
      <c r="AJ31" s="1438">
        <f t="shared" si="1"/>
        <v>0</v>
      </c>
      <c r="AK31" s="1438">
        <f t="shared" si="2"/>
        <v>500000</v>
      </c>
      <c r="AL31" s="1438">
        <f t="shared" si="3"/>
        <v>0</v>
      </c>
      <c r="AM31" s="1438">
        <f t="shared" si="4"/>
        <v>0</v>
      </c>
      <c r="AN31" s="1438">
        <f t="shared" si="5"/>
        <v>500000</v>
      </c>
      <c r="AO31" s="851"/>
      <c r="AP31" s="1438">
        <f>+AP32</f>
        <v>0</v>
      </c>
      <c r="AQ31" s="1438">
        <f t="shared" ref="AQ31:AT31" si="33">+AQ32</f>
        <v>0</v>
      </c>
      <c r="AR31" s="1438">
        <f t="shared" si="33"/>
        <v>500000</v>
      </c>
      <c r="AS31" s="1438">
        <f t="shared" si="33"/>
        <v>0</v>
      </c>
      <c r="AT31" s="1438">
        <f t="shared" si="33"/>
        <v>0</v>
      </c>
      <c r="AU31" s="1438">
        <f>SUM(AP31:AT31)</f>
        <v>500000</v>
      </c>
      <c r="AV31" s="852"/>
      <c r="AW31" s="1438">
        <v>0</v>
      </c>
      <c r="AX31" s="1438">
        <v>0</v>
      </c>
      <c r="AY31" s="1438">
        <v>0</v>
      </c>
      <c r="AZ31" s="1438">
        <v>0</v>
      </c>
      <c r="BA31" s="1438">
        <v>0</v>
      </c>
      <c r="BB31" s="1438">
        <f>SUM(AW31:BA31)</f>
        <v>0</v>
      </c>
    </row>
    <row r="32" spans="1:54" s="812" customFormat="1" ht="30.65" customHeight="1" outlineLevel="1" x14ac:dyDescent="0.35">
      <c r="A32" s="103" t="s">
        <v>142</v>
      </c>
      <c r="B32" s="104"/>
      <c r="C32" s="1045" t="s">
        <v>949</v>
      </c>
      <c r="D32" s="105" t="s">
        <v>241</v>
      </c>
      <c r="E32" s="813"/>
      <c r="F32" s="105"/>
      <c r="G32" s="106"/>
      <c r="H32" s="967" t="s">
        <v>230</v>
      </c>
      <c r="I32" s="967" t="s">
        <v>230</v>
      </c>
      <c r="J32" s="408" t="s">
        <v>230</v>
      </c>
      <c r="K32" s="967"/>
      <c r="L32" s="967"/>
      <c r="M32" s="1150"/>
      <c r="N32" s="814"/>
      <c r="O32" s="1366" t="str">
        <f>+'10.3_PA_Det'!$D$13</f>
        <v>Licitación Pública Internacional </v>
      </c>
      <c r="P32" s="1366" t="s">
        <v>81</v>
      </c>
      <c r="Q32" s="1366" t="s">
        <v>950</v>
      </c>
      <c r="R32" s="861">
        <f>+'10.3_PA_Det'!$F$13</f>
        <v>2</v>
      </c>
      <c r="S32" s="844" t="s">
        <v>951</v>
      </c>
      <c r="T32" s="105"/>
      <c r="V32" s="738" t="s">
        <v>122</v>
      </c>
      <c r="W32" s="1011">
        <v>1</v>
      </c>
      <c r="X32" s="736"/>
      <c r="Y32" s="736"/>
      <c r="Z32" s="736"/>
      <c r="AA32" s="737">
        <v>500000</v>
      </c>
      <c r="AB32" s="108">
        <f>+AA32*W32</f>
        <v>500000</v>
      </c>
      <c r="AC32" s="109"/>
      <c r="AD32" s="737"/>
      <c r="AE32" s="108">
        <f>+AB32</f>
        <v>500000</v>
      </c>
      <c r="AF32" s="108"/>
      <c r="AG32" s="110">
        <f>+AF32+AE32</f>
        <v>500000</v>
      </c>
      <c r="AH32" s="737"/>
      <c r="AI32" s="108">
        <f t="shared" si="0"/>
        <v>0</v>
      </c>
      <c r="AJ32" s="108">
        <f t="shared" si="1"/>
        <v>0</v>
      </c>
      <c r="AK32" s="108">
        <f t="shared" si="2"/>
        <v>500000</v>
      </c>
      <c r="AL32" s="108">
        <f t="shared" si="3"/>
        <v>0</v>
      </c>
      <c r="AM32" s="108">
        <f t="shared" si="4"/>
        <v>0</v>
      </c>
      <c r="AN32" s="97">
        <f t="shared" si="5"/>
        <v>500000</v>
      </c>
      <c r="AO32" s="737"/>
      <c r="AP32" s="108">
        <v>0</v>
      </c>
      <c r="AQ32" s="108">
        <v>0</v>
      </c>
      <c r="AR32" s="108">
        <f>+AE32</f>
        <v>500000</v>
      </c>
      <c r="AS32" s="108">
        <v>0</v>
      </c>
      <c r="AT32" s="108">
        <v>0</v>
      </c>
      <c r="AU32" s="97">
        <f>SUM(AP32:AT32)</f>
        <v>500000</v>
      </c>
      <c r="AV32" s="737"/>
      <c r="AW32" s="108"/>
      <c r="AX32" s="108"/>
      <c r="AY32" s="108"/>
      <c r="AZ32" s="108"/>
      <c r="BA32" s="108"/>
      <c r="BB32" s="108"/>
    </row>
    <row r="33" spans="1:1009" s="250" customFormat="1" ht="20.25" customHeight="1" x14ac:dyDescent="0.35">
      <c r="A33" s="78" t="s">
        <v>172</v>
      </c>
      <c r="B33" s="79"/>
      <c r="C33" s="80" t="s">
        <v>952</v>
      </c>
      <c r="D33" s="80" t="s">
        <v>907</v>
      </c>
      <c r="E33" s="70"/>
      <c r="F33" s="81"/>
      <c r="G33" s="81"/>
      <c r="H33" s="112"/>
      <c r="I33" s="112"/>
      <c r="J33" s="112"/>
      <c r="K33" s="112"/>
      <c r="L33" s="112"/>
      <c r="M33" s="112"/>
      <c r="N33" s="72"/>
      <c r="O33" s="1364"/>
      <c r="P33" s="1364"/>
      <c r="Q33" s="1364"/>
      <c r="R33" s="1364"/>
      <c r="S33" s="81"/>
      <c r="T33" s="82"/>
      <c r="U33" s="72"/>
      <c r="V33" s="80"/>
      <c r="W33" s="1072"/>
      <c r="X33" s="81"/>
      <c r="Y33" s="81"/>
      <c r="Z33" s="81"/>
      <c r="AA33" s="84"/>
      <c r="AB33" s="84">
        <f>+AB34+AB167</f>
        <v>17550000.000040486</v>
      </c>
      <c r="AC33" s="401"/>
      <c r="AD33" s="1478"/>
      <c r="AE33" s="84">
        <f>+AE34+AE167</f>
        <v>17550000.000040486</v>
      </c>
      <c r="AF33" s="84">
        <f>+AF34+AF167</f>
        <v>0</v>
      </c>
      <c r="AG33" s="84">
        <f>+AG34+AG167</f>
        <v>17550000.000040486</v>
      </c>
      <c r="AH33" s="337"/>
      <c r="AI33" s="84">
        <f t="shared" si="0"/>
        <v>1439060</v>
      </c>
      <c r="AJ33" s="84">
        <f t="shared" si="1"/>
        <v>8213823.333333334</v>
      </c>
      <c r="AK33" s="84">
        <f t="shared" si="2"/>
        <v>4496483.3333535763</v>
      </c>
      <c r="AL33" s="84">
        <f t="shared" si="3"/>
        <v>2513433.3333535763</v>
      </c>
      <c r="AM33" s="84">
        <f t="shared" si="4"/>
        <v>887200</v>
      </c>
      <c r="AN33" s="84">
        <f t="shared" si="5"/>
        <v>17550000.000040486</v>
      </c>
      <c r="AO33" s="132"/>
      <c r="AP33" s="84">
        <f t="shared" ref="AP33:AU33" si="34">+AP34+AP167</f>
        <v>1439060</v>
      </c>
      <c r="AQ33" s="84">
        <f t="shared" si="34"/>
        <v>8213823.333333334</v>
      </c>
      <c r="AR33" s="84">
        <f t="shared" si="34"/>
        <v>4496483.3333535763</v>
      </c>
      <c r="AS33" s="84">
        <f t="shared" si="34"/>
        <v>2513433.3333535763</v>
      </c>
      <c r="AT33" s="84">
        <f t="shared" si="34"/>
        <v>887200</v>
      </c>
      <c r="AU33" s="84">
        <f t="shared" si="34"/>
        <v>17550000.000040486</v>
      </c>
      <c r="AV33" s="77"/>
      <c r="AW33" s="84">
        <f t="shared" ref="AW33:BB33" si="35">+AW34+AW167</f>
        <v>0</v>
      </c>
      <c r="AX33" s="84">
        <f t="shared" si="35"/>
        <v>0</v>
      </c>
      <c r="AY33" s="84">
        <f t="shared" si="35"/>
        <v>0</v>
      </c>
      <c r="AZ33" s="84">
        <f t="shared" si="35"/>
        <v>0</v>
      </c>
      <c r="BA33" s="84">
        <f t="shared" si="35"/>
        <v>0</v>
      </c>
      <c r="BB33" s="84">
        <f t="shared" si="35"/>
        <v>0</v>
      </c>
    </row>
    <row r="34" spans="1:1009" s="250" customFormat="1" ht="27.75" customHeight="1" collapsed="1" x14ac:dyDescent="0.35">
      <c r="A34" s="402" t="s">
        <v>174</v>
      </c>
      <c r="B34" s="403"/>
      <c r="C34" s="404" t="s">
        <v>953</v>
      </c>
      <c r="D34" s="404"/>
      <c r="E34" s="70"/>
      <c r="F34" s="404"/>
      <c r="G34" s="404"/>
      <c r="H34" s="404"/>
      <c r="I34" s="404"/>
      <c r="J34" s="404"/>
      <c r="K34" s="404"/>
      <c r="L34" s="404"/>
      <c r="M34" s="404"/>
      <c r="N34" s="72"/>
      <c r="O34" s="1368"/>
      <c r="P34" s="1368"/>
      <c r="Q34" s="1367"/>
      <c r="R34" s="1368"/>
      <c r="S34" s="404"/>
      <c r="T34" s="404"/>
      <c r="U34" s="72"/>
      <c r="V34" s="404"/>
      <c r="W34" s="1074"/>
      <c r="X34" s="405"/>
      <c r="Y34" s="405"/>
      <c r="Z34" s="405"/>
      <c r="AA34" s="406"/>
      <c r="AB34" s="406">
        <f>+AB35+AB68+AB77+AB126+AB130+AB135+AB141+AB163+AB57</f>
        <v>11550000.000040486</v>
      </c>
      <c r="AC34" s="407"/>
      <c r="AD34" s="1478"/>
      <c r="AE34" s="406">
        <f>+AE35+AE68+AE77+AE126+AE130+AE135+AE141+AE163+AE57</f>
        <v>11550000.000040486</v>
      </c>
      <c r="AF34" s="406">
        <f>+AF35+AF68+AF77+AF126+AF130+AF135+AF141+AF163+AF57</f>
        <v>0</v>
      </c>
      <c r="AG34" s="406">
        <f>+AF34+AE34</f>
        <v>11550000.000040486</v>
      </c>
      <c r="AH34" s="337"/>
      <c r="AI34" s="406">
        <f t="shared" si="0"/>
        <v>349300</v>
      </c>
      <c r="AJ34" s="406">
        <f t="shared" si="1"/>
        <v>3496083.3333333335</v>
      </c>
      <c r="AK34" s="406">
        <f t="shared" si="2"/>
        <v>4303983.3333535763</v>
      </c>
      <c r="AL34" s="406">
        <f t="shared" si="3"/>
        <v>2513433.3333535763</v>
      </c>
      <c r="AM34" s="406">
        <f t="shared" si="4"/>
        <v>887200</v>
      </c>
      <c r="AN34" s="406">
        <f t="shared" si="5"/>
        <v>11550000.000040486</v>
      </c>
      <c r="AO34" s="132"/>
      <c r="AP34" s="406">
        <f t="shared" ref="AP34:AU34" si="36">+AP35+AP68+AP77+AP126+AP130+AP135+AP141+AP163+AP57</f>
        <v>349300</v>
      </c>
      <c r="AQ34" s="406">
        <f t="shared" si="36"/>
        <v>3496083.3333333335</v>
      </c>
      <c r="AR34" s="406">
        <f t="shared" si="36"/>
        <v>4303983.3333535763</v>
      </c>
      <c r="AS34" s="406">
        <f t="shared" si="36"/>
        <v>2513433.3333535763</v>
      </c>
      <c r="AT34" s="406">
        <f t="shared" si="36"/>
        <v>887200</v>
      </c>
      <c r="AU34" s="406">
        <f t="shared" si="36"/>
        <v>11550000.000040486</v>
      </c>
      <c r="AV34" s="77"/>
      <c r="AW34" s="406">
        <f t="shared" ref="AW34:BB34" si="37">+AW35+AW68+AW77+AW126+AW130+AW135+AW141+AW163+AW57</f>
        <v>0</v>
      </c>
      <c r="AX34" s="406">
        <f t="shared" si="37"/>
        <v>0</v>
      </c>
      <c r="AY34" s="406">
        <f t="shared" si="37"/>
        <v>0</v>
      </c>
      <c r="AZ34" s="406">
        <f t="shared" si="37"/>
        <v>0</v>
      </c>
      <c r="BA34" s="406">
        <f t="shared" si="37"/>
        <v>0</v>
      </c>
      <c r="BB34" s="406">
        <f t="shared" si="37"/>
        <v>0</v>
      </c>
    </row>
    <row r="35" spans="1:1009" s="853" customFormat="1" ht="30.75" customHeight="1" x14ac:dyDescent="0.35">
      <c r="A35" s="1443" t="s">
        <v>177</v>
      </c>
      <c r="B35" s="1431" t="s">
        <v>984</v>
      </c>
      <c r="C35" s="792" t="s">
        <v>2271</v>
      </c>
      <c r="D35" s="806" t="s">
        <v>907</v>
      </c>
      <c r="E35" s="848"/>
      <c r="F35" s="1441" t="str">
        <f>+V35</f>
        <v># Personal-año</v>
      </c>
      <c r="G35" s="1442">
        <f>+'1_MdR'!D33</f>
        <v>0</v>
      </c>
      <c r="H35" s="1442">
        <f>+'1_MdR'!E33</f>
        <v>10</v>
      </c>
      <c r="I35" s="1442">
        <f>+'1_MdR'!F33</f>
        <v>25</v>
      </c>
      <c r="J35" s="1442">
        <f>+'1_MdR'!G33</f>
        <v>33</v>
      </c>
      <c r="K35" s="1442">
        <f>+'1_MdR'!H33</f>
        <v>23</v>
      </c>
      <c r="L35" s="1442">
        <f>+'1_MdR'!I33</f>
        <v>8</v>
      </c>
      <c r="M35" s="1434">
        <f>SUM(G35:L35)</f>
        <v>99</v>
      </c>
      <c r="N35" s="847"/>
      <c r="O35" s="1434"/>
      <c r="P35" s="1434"/>
      <c r="Q35" s="1434"/>
      <c r="R35" s="1435"/>
      <c r="S35" s="1436"/>
      <c r="T35" s="792"/>
      <c r="U35" s="847"/>
      <c r="V35" s="806" t="s">
        <v>2263</v>
      </c>
      <c r="W35" s="1437"/>
      <c r="X35" s="1431"/>
      <c r="Y35" s="1431"/>
      <c r="Z35" s="1431"/>
      <c r="AA35" s="1438"/>
      <c r="AB35" s="1438">
        <f>+AB37+AB39+AB44+AB48+AB55+AB56</f>
        <v>3200000</v>
      </c>
      <c r="AC35" s="1439"/>
      <c r="AD35" s="848"/>
      <c r="AE35" s="1438">
        <f t="shared" ref="AE35:AF35" si="38">+AE37+AE39+AE44+AE48+AE55+AE56</f>
        <v>3200000</v>
      </c>
      <c r="AF35" s="1438">
        <f t="shared" si="38"/>
        <v>0</v>
      </c>
      <c r="AG35" s="1438">
        <f>+AF35+AE35</f>
        <v>3200000</v>
      </c>
      <c r="AH35" s="850"/>
      <c r="AI35" s="1438">
        <f t="shared" si="0"/>
        <v>204000</v>
      </c>
      <c r="AJ35" s="1438">
        <f t="shared" si="1"/>
        <v>898483.33333333337</v>
      </c>
      <c r="AK35" s="1438">
        <f t="shared" si="2"/>
        <v>1039983.3333333334</v>
      </c>
      <c r="AL35" s="1438">
        <f t="shared" si="3"/>
        <v>790533.33333333337</v>
      </c>
      <c r="AM35" s="1438">
        <f t="shared" si="4"/>
        <v>267000</v>
      </c>
      <c r="AN35" s="1438">
        <f t="shared" si="5"/>
        <v>3200000.0000000005</v>
      </c>
      <c r="AO35" s="851"/>
      <c r="AP35" s="1438">
        <f t="shared" ref="AP35:AT35" si="39">+AP37+AP39+AP44+AP48+AP55+AP56</f>
        <v>204000</v>
      </c>
      <c r="AQ35" s="1438">
        <f t="shared" si="39"/>
        <v>898483.33333333337</v>
      </c>
      <c r="AR35" s="1438">
        <f t="shared" si="39"/>
        <v>1039983.3333333334</v>
      </c>
      <c r="AS35" s="1438">
        <f t="shared" si="39"/>
        <v>790533.33333333337</v>
      </c>
      <c r="AT35" s="1438">
        <f t="shared" si="39"/>
        <v>267000</v>
      </c>
      <c r="AU35" s="1438">
        <f t="shared" ref="AU35:AU45" si="40">SUM(AP35:AT35)</f>
        <v>3200000.0000000005</v>
      </c>
      <c r="AV35" s="852"/>
      <c r="AW35" s="1438">
        <v>0</v>
      </c>
      <c r="AX35" s="1438">
        <v>0</v>
      </c>
      <c r="AY35" s="1438">
        <v>0</v>
      </c>
      <c r="AZ35" s="1438">
        <v>0</v>
      </c>
      <c r="BA35" s="1438">
        <v>0</v>
      </c>
      <c r="BB35" s="1438">
        <f>SUM(AW35:BA35)</f>
        <v>0</v>
      </c>
    </row>
    <row r="36" spans="1:1009" s="1359" customFormat="1" ht="92.25" hidden="1" customHeight="1" outlineLevel="1" x14ac:dyDescent="0.35">
      <c r="A36" s="1504" t="s">
        <v>180</v>
      </c>
      <c r="B36" s="1516" t="s">
        <v>2238</v>
      </c>
      <c r="C36" s="1517" t="s">
        <v>2239</v>
      </c>
      <c r="D36" s="1506" t="s">
        <v>2171</v>
      </c>
      <c r="E36" s="1352"/>
      <c r="F36" s="1507" t="s">
        <v>168</v>
      </c>
      <c r="G36" s="1508"/>
      <c r="H36" s="1509" t="s">
        <v>230</v>
      </c>
      <c r="I36" s="1509"/>
      <c r="J36" s="1509"/>
      <c r="K36" s="1509"/>
      <c r="L36" s="1509"/>
      <c r="M36" s="1509"/>
      <c r="N36" s="939"/>
      <c r="O36" s="1509" t="s">
        <v>2066</v>
      </c>
      <c r="P36" s="1509"/>
      <c r="Q36" s="1509"/>
      <c r="R36" s="1509"/>
      <c r="S36" s="1510" t="s">
        <v>1902</v>
      </c>
      <c r="T36" s="1505"/>
      <c r="U36" s="939"/>
      <c r="V36" s="1511"/>
      <c r="W36" s="1512"/>
      <c r="X36" s="1512"/>
      <c r="Y36" s="1512"/>
      <c r="Z36" s="1512"/>
      <c r="AA36" s="1513"/>
      <c r="AB36" s="1513"/>
      <c r="AC36" s="1514"/>
      <c r="AD36" s="944"/>
      <c r="AE36" s="1513"/>
      <c r="AF36" s="1513"/>
      <c r="AG36" s="1513"/>
      <c r="AH36" s="1356"/>
      <c r="AI36" s="1515"/>
      <c r="AJ36" s="1515"/>
      <c r="AK36" s="1515"/>
      <c r="AL36" s="1515"/>
      <c r="AM36" s="1515"/>
      <c r="AN36" s="1515"/>
      <c r="AO36" s="1357"/>
      <c r="AP36" s="1515"/>
      <c r="AQ36" s="1515"/>
      <c r="AR36" s="1515"/>
      <c r="AS36" s="1515"/>
      <c r="AT36" s="1515"/>
      <c r="AU36" s="1515"/>
      <c r="AV36" s="1216"/>
      <c r="AW36" s="1515"/>
      <c r="AX36" s="1515"/>
      <c r="AY36" s="1515"/>
      <c r="AZ36" s="1515"/>
      <c r="BA36" s="1515"/>
      <c r="BB36" s="1515"/>
    </row>
    <row r="37" spans="1:1009" s="225" customFormat="1" ht="17.25" hidden="1" customHeight="1" outlineLevel="1" x14ac:dyDescent="0.35">
      <c r="A37" s="89" t="s">
        <v>184</v>
      </c>
      <c r="B37" s="90"/>
      <c r="C37" s="91" t="s">
        <v>253</v>
      </c>
      <c r="D37" s="1822" t="s">
        <v>233</v>
      </c>
      <c r="E37" s="1782"/>
      <c r="F37" s="1788"/>
      <c r="G37" s="1788"/>
      <c r="H37" s="1788" t="s">
        <v>230</v>
      </c>
      <c r="I37" s="1788" t="s">
        <v>230</v>
      </c>
      <c r="J37" s="1788" t="s">
        <v>230</v>
      </c>
      <c r="K37" s="1788"/>
      <c r="L37" s="1788"/>
      <c r="M37" s="1788"/>
      <c r="N37" s="1782"/>
      <c r="O37" s="1793" t="s">
        <v>955</v>
      </c>
      <c r="P37" s="1793" t="s">
        <v>81</v>
      </c>
      <c r="Q37" s="1793" t="s">
        <v>931</v>
      </c>
      <c r="R37" s="1793">
        <f>+'10.3_PA_Det'!$E$56</f>
        <v>21</v>
      </c>
      <c r="S37" s="1788" t="s">
        <v>956</v>
      </c>
      <c r="T37" s="1788"/>
      <c r="U37" s="1782"/>
      <c r="V37" s="1811" t="s">
        <v>122</v>
      </c>
      <c r="W37" s="1647">
        <v>1</v>
      </c>
      <c r="X37" s="1647"/>
      <c r="Y37" s="1647"/>
      <c r="Z37" s="1647"/>
      <c r="AA37" s="1789">
        <v>70000</v>
      </c>
      <c r="AB37" s="1807">
        <f>+W37*AA37</f>
        <v>70000</v>
      </c>
      <c r="AC37" s="1806"/>
      <c r="AD37" s="1782"/>
      <c r="AE37" s="1781">
        <f>+AB37</f>
        <v>70000</v>
      </c>
      <c r="AF37" s="1781">
        <v>0</v>
      </c>
      <c r="AG37" s="1781">
        <f>+AE37+AF37</f>
        <v>70000</v>
      </c>
      <c r="AH37" s="1782"/>
      <c r="AI37" s="1781">
        <f t="shared" si="0"/>
        <v>14000</v>
      </c>
      <c r="AJ37" s="1781">
        <f t="shared" si="1"/>
        <v>56000</v>
      </c>
      <c r="AK37" s="1781">
        <f t="shared" si="2"/>
        <v>0</v>
      </c>
      <c r="AL37" s="1781">
        <f t="shared" si="3"/>
        <v>0</v>
      </c>
      <c r="AM37" s="1781">
        <f t="shared" si="4"/>
        <v>0</v>
      </c>
      <c r="AN37" s="1781">
        <f t="shared" si="5"/>
        <v>70000</v>
      </c>
      <c r="AO37" s="1782"/>
      <c r="AP37" s="1781">
        <f>+AE37*20%</f>
        <v>14000</v>
      </c>
      <c r="AQ37" s="1781">
        <f>+AE37*80%</f>
        <v>56000</v>
      </c>
      <c r="AR37" s="1781">
        <v>0</v>
      </c>
      <c r="AS37" s="1781">
        <v>0</v>
      </c>
      <c r="AT37" s="1781">
        <v>0</v>
      </c>
      <c r="AU37" s="1781">
        <f t="shared" si="40"/>
        <v>70000</v>
      </c>
      <c r="AV37" s="1781"/>
      <c r="AW37" s="1781"/>
      <c r="AX37" s="1781"/>
      <c r="AY37" s="1781"/>
      <c r="AZ37" s="1781"/>
      <c r="BA37" s="1781"/>
      <c r="BB37" s="1781"/>
    </row>
    <row r="38" spans="1:1009" s="225" customFormat="1" ht="40.5" hidden="1" customHeight="1" outlineLevel="1" x14ac:dyDescent="0.35">
      <c r="A38" s="89" t="s">
        <v>187</v>
      </c>
      <c r="B38" s="90"/>
      <c r="C38" s="94" t="s">
        <v>957</v>
      </c>
      <c r="D38" s="1822"/>
      <c r="E38" s="1782"/>
      <c r="F38" s="1788"/>
      <c r="G38" s="1788"/>
      <c r="H38" s="1788"/>
      <c r="I38" s="1788"/>
      <c r="J38" s="1788"/>
      <c r="K38" s="1788"/>
      <c r="L38" s="1788"/>
      <c r="M38" s="1788"/>
      <c r="N38" s="1782"/>
      <c r="O38" s="1793"/>
      <c r="P38" s="1793"/>
      <c r="Q38" s="1793"/>
      <c r="R38" s="1793"/>
      <c r="S38" s="1788"/>
      <c r="T38" s="1788"/>
      <c r="U38" s="1782"/>
      <c r="V38" s="1811"/>
      <c r="W38" s="1647"/>
      <c r="X38" s="1647"/>
      <c r="Y38" s="1647"/>
      <c r="Z38" s="1647"/>
      <c r="AA38" s="1789"/>
      <c r="AB38" s="1807">
        <f>+AA38</f>
        <v>0</v>
      </c>
      <c r="AC38" s="1806"/>
      <c r="AD38" s="1782"/>
      <c r="AE38" s="1781"/>
      <c r="AF38" s="1781"/>
      <c r="AG38" s="1781"/>
      <c r="AH38" s="1782"/>
      <c r="AI38" s="1781">
        <f t="shared" si="0"/>
        <v>0</v>
      </c>
      <c r="AJ38" s="1781">
        <f t="shared" si="1"/>
        <v>0</v>
      </c>
      <c r="AK38" s="1781">
        <f t="shared" si="2"/>
        <v>0</v>
      </c>
      <c r="AL38" s="1781">
        <f t="shared" si="3"/>
        <v>0</v>
      </c>
      <c r="AM38" s="1781">
        <f t="shared" si="4"/>
        <v>0</v>
      </c>
      <c r="AN38" s="1781">
        <f t="shared" si="5"/>
        <v>0</v>
      </c>
      <c r="AO38" s="1782"/>
      <c r="AP38" s="1781"/>
      <c r="AQ38" s="1781"/>
      <c r="AR38" s="1781"/>
      <c r="AS38" s="1781"/>
      <c r="AT38" s="1781"/>
      <c r="AU38" s="1781">
        <f t="shared" si="40"/>
        <v>0</v>
      </c>
      <c r="AV38" s="1781"/>
      <c r="AW38" s="1781"/>
      <c r="AX38" s="1781"/>
      <c r="AY38" s="1781"/>
      <c r="AZ38" s="1781"/>
      <c r="BA38" s="1781"/>
      <c r="BB38" s="1781"/>
    </row>
    <row r="39" spans="1:1009" s="1057" customFormat="1" ht="23.25" hidden="1" customHeight="1" outlineLevel="1" x14ac:dyDescent="0.35">
      <c r="A39" s="1046" t="s">
        <v>964</v>
      </c>
      <c r="B39" s="1047"/>
      <c r="C39" s="1048" t="s">
        <v>1813</v>
      </c>
      <c r="D39" s="1423" t="s">
        <v>907</v>
      </c>
      <c r="E39" s="848"/>
      <c r="F39" s="1049"/>
      <c r="G39" s="1050"/>
      <c r="H39" s="1050" t="s">
        <v>230</v>
      </c>
      <c r="I39" s="1050" t="s">
        <v>230</v>
      </c>
      <c r="J39" s="1050" t="s">
        <v>230</v>
      </c>
      <c r="K39" s="1050" t="s">
        <v>230</v>
      </c>
      <c r="L39" s="1050"/>
      <c r="M39" s="1050"/>
      <c r="N39" s="848"/>
      <c r="O39" s="1369"/>
      <c r="P39" s="1369"/>
      <c r="Q39" s="1369"/>
      <c r="R39" s="1369"/>
      <c r="S39" s="1051"/>
      <c r="T39" s="1052"/>
      <c r="U39" s="848"/>
      <c r="V39" s="1053"/>
      <c r="W39" s="1054"/>
      <c r="X39" s="1054"/>
      <c r="Y39" s="1054"/>
      <c r="Z39" s="1054"/>
      <c r="AA39" s="1055"/>
      <c r="AB39" s="1055">
        <f>SUM(AB40:AB43)</f>
        <v>331500</v>
      </c>
      <c r="AC39" s="1053"/>
      <c r="AD39" s="848"/>
      <c r="AE39" s="1055">
        <f>SUM(AE40:AE43)</f>
        <v>331500</v>
      </c>
      <c r="AF39" s="1055">
        <f>SUM(AF40:AF43)</f>
        <v>0</v>
      </c>
      <c r="AG39" s="1055">
        <f>+AE39+AF39</f>
        <v>331500</v>
      </c>
      <c r="AH39" s="850"/>
      <c r="AI39" s="1055">
        <f t="shared" si="0"/>
        <v>40000</v>
      </c>
      <c r="AJ39" s="1055">
        <f t="shared" si="1"/>
        <v>114650</v>
      </c>
      <c r="AK39" s="1055">
        <f t="shared" si="2"/>
        <v>141150</v>
      </c>
      <c r="AL39" s="1055">
        <f t="shared" si="3"/>
        <v>35700</v>
      </c>
      <c r="AM39" s="1055">
        <f t="shared" si="4"/>
        <v>0</v>
      </c>
      <c r="AN39" s="1056">
        <f t="shared" si="5"/>
        <v>331500</v>
      </c>
      <c r="AO39" s="851"/>
      <c r="AP39" s="1055">
        <f>+AP40+AP43</f>
        <v>40000</v>
      </c>
      <c r="AQ39" s="1055">
        <f t="shared" ref="AQ39:AT39" si="41">+AQ40+AQ43</f>
        <v>114650</v>
      </c>
      <c r="AR39" s="1055">
        <f t="shared" si="41"/>
        <v>141150</v>
      </c>
      <c r="AS39" s="1055">
        <f t="shared" si="41"/>
        <v>35700</v>
      </c>
      <c r="AT39" s="1055">
        <f t="shared" si="41"/>
        <v>0</v>
      </c>
      <c r="AU39" s="1056">
        <f t="shared" si="40"/>
        <v>331500</v>
      </c>
      <c r="AV39" s="852"/>
      <c r="AW39" s="1056"/>
      <c r="AX39" s="1056"/>
      <c r="AY39" s="1056"/>
      <c r="AZ39" s="1056"/>
      <c r="BA39" s="1056"/>
      <c r="BB39" s="1056"/>
      <c r="BC39" s="853"/>
      <c r="BD39" s="853"/>
      <c r="BE39" s="853"/>
      <c r="BF39" s="853"/>
      <c r="BG39" s="853"/>
      <c r="BH39" s="853"/>
      <c r="BI39" s="853"/>
      <c r="BJ39" s="853"/>
      <c r="BK39" s="853"/>
      <c r="BL39" s="853"/>
      <c r="BM39" s="853"/>
      <c r="BN39" s="853"/>
      <c r="BO39" s="853"/>
      <c r="BP39" s="853"/>
      <c r="BQ39" s="853"/>
      <c r="BR39" s="853"/>
      <c r="BS39" s="853"/>
      <c r="BT39" s="853"/>
      <c r="BU39" s="853"/>
      <c r="BV39" s="853"/>
      <c r="BW39" s="853"/>
      <c r="BX39" s="853"/>
      <c r="BY39" s="853"/>
      <c r="BZ39" s="853"/>
      <c r="CA39" s="853"/>
      <c r="CB39" s="853"/>
      <c r="CC39" s="853"/>
      <c r="CD39" s="853"/>
      <c r="CE39" s="853"/>
      <c r="CF39" s="853"/>
      <c r="CG39" s="853"/>
      <c r="CH39" s="853"/>
      <c r="CI39" s="853"/>
      <c r="CJ39" s="853"/>
      <c r="CK39" s="853"/>
      <c r="CL39" s="853"/>
      <c r="CM39" s="853"/>
      <c r="CN39" s="853"/>
      <c r="CO39" s="853"/>
      <c r="CP39" s="853"/>
      <c r="CQ39" s="853"/>
      <c r="CR39" s="853"/>
      <c r="CS39" s="853"/>
      <c r="CT39" s="853"/>
      <c r="CU39" s="853"/>
      <c r="CV39" s="853"/>
      <c r="CW39" s="853"/>
      <c r="CX39" s="853"/>
      <c r="CY39" s="853"/>
      <c r="CZ39" s="853"/>
      <c r="DA39" s="853"/>
      <c r="DB39" s="853"/>
      <c r="DC39" s="853"/>
      <c r="DD39" s="853"/>
      <c r="DE39" s="853"/>
      <c r="DF39" s="853"/>
      <c r="DG39" s="853"/>
      <c r="DH39" s="853"/>
      <c r="DI39" s="853"/>
      <c r="DJ39" s="853"/>
      <c r="DK39" s="853"/>
      <c r="DL39" s="853"/>
      <c r="DM39" s="853"/>
      <c r="DN39" s="853"/>
      <c r="DO39" s="853"/>
      <c r="DP39" s="853"/>
      <c r="DQ39" s="853"/>
      <c r="DR39" s="853"/>
      <c r="DS39" s="853"/>
      <c r="DT39" s="853"/>
      <c r="DU39" s="853"/>
      <c r="DV39" s="853"/>
      <c r="DW39" s="853"/>
      <c r="DX39" s="853"/>
      <c r="DY39" s="853"/>
      <c r="DZ39" s="853"/>
      <c r="EA39" s="853"/>
      <c r="EB39" s="853"/>
      <c r="EC39" s="853"/>
      <c r="ED39" s="853"/>
      <c r="EE39" s="853"/>
      <c r="EF39" s="853"/>
      <c r="EG39" s="853"/>
      <c r="EH39" s="853"/>
      <c r="EI39" s="853"/>
      <c r="EJ39" s="853"/>
      <c r="EK39" s="853"/>
      <c r="EL39" s="853"/>
      <c r="EM39" s="853"/>
      <c r="EN39" s="853"/>
      <c r="EO39" s="853"/>
      <c r="EP39" s="853"/>
      <c r="EQ39" s="853"/>
      <c r="ER39" s="853"/>
      <c r="ES39" s="853"/>
      <c r="ET39" s="853"/>
      <c r="EU39" s="853"/>
      <c r="EV39" s="853"/>
      <c r="EW39" s="853"/>
      <c r="EX39" s="853"/>
      <c r="EY39" s="853"/>
      <c r="EZ39" s="853"/>
      <c r="FA39" s="853"/>
      <c r="FB39" s="853"/>
      <c r="FC39" s="853"/>
      <c r="FD39" s="853"/>
      <c r="FE39" s="853"/>
      <c r="FF39" s="853"/>
      <c r="FG39" s="853"/>
      <c r="FH39" s="853"/>
      <c r="FI39" s="853"/>
      <c r="FJ39" s="853"/>
      <c r="FK39" s="853"/>
      <c r="FL39" s="853"/>
      <c r="FM39" s="853"/>
      <c r="FN39" s="853"/>
      <c r="FO39" s="853"/>
      <c r="FP39" s="853"/>
      <c r="FQ39" s="853"/>
      <c r="FR39" s="853"/>
      <c r="FS39" s="853"/>
      <c r="FT39" s="853"/>
      <c r="FU39" s="853"/>
      <c r="FV39" s="853"/>
      <c r="FW39" s="853"/>
      <c r="FX39" s="853"/>
      <c r="FY39" s="853"/>
      <c r="FZ39" s="853"/>
      <c r="GA39" s="853"/>
      <c r="GB39" s="853"/>
      <c r="GC39" s="853"/>
      <c r="GD39" s="853"/>
      <c r="GE39" s="853"/>
      <c r="GF39" s="853"/>
      <c r="GG39" s="853"/>
      <c r="GH39" s="853"/>
      <c r="GI39" s="853"/>
      <c r="GJ39" s="853"/>
      <c r="GK39" s="853"/>
      <c r="GL39" s="853"/>
      <c r="GM39" s="853"/>
      <c r="GN39" s="853"/>
      <c r="GO39" s="853"/>
      <c r="GP39" s="853"/>
      <c r="GQ39" s="853"/>
      <c r="GR39" s="853"/>
      <c r="GS39" s="853"/>
      <c r="GT39" s="853"/>
      <c r="GU39" s="853"/>
      <c r="GV39" s="853"/>
      <c r="GW39" s="853"/>
      <c r="GX39" s="853"/>
      <c r="GY39" s="853"/>
      <c r="GZ39" s="853"/>
      <c r="HA39" s="853"/>
      <c r="HB39" s="853"/>
      <c r="HC39" s="853"/>
      <c r="HD39" s="853"/>
      <c r="HE39" s="853"/>
      <c r="HF39" s="853"/>
      <c r="HG39" s="853"/>
      <c r="HH39" s="853"/>
      <c r="HI39" s="853"/>
      <c r="HJ39" s="853"/>
      <c r="HK39" s="853"/>
      <c r="HL39" s="853"/>
      <c r="HM39" s="853"/>
      <c r="HN39" s="853"/>
      <c r="HO39" s="853"/>
      <c r="HP39" s="853"/>
      <c r="HQ39" s="853"/>
      <c r="HR39" s="853"/>
      <c r="HS39" s="853"/>
      <c r="HT39" s="853"/>
      <c r="HU39" s="853"/>
      <c r="HV39" s="853"/>
      <c r="HW39" s="853"/>
      <c r="HX39" s="853"/>
      <c r="HY39" s="853"/>
      <c r="HZ39" s="853"/>
      <c r="IA39" s="853"/>
      <c r="IB39" s="853"/>
      <c r="IC39" s="853"/>
      <c r="ID39" s="853"/>
      <c r="IE39" s="853"/>
      <c r="IF39" s="853"/>
      <c r="IG39" s="853"/>
      <c r="IH39" s="853"/>
      <c r="II39" s="853"/>
      <c r="IJ39" s="853"/>
      <c r="IK39" s="853"/>
      <c r="IL39" s="853"/>
      <c r="IM39" s="853"/>
      <c r="IN39" s="853"/>
      <c r="IO39" s="853"/>
      <c r="IP39" s="853"/>
      <c r="IQ39" s="853"/>
      <c r="IR39" s="853"/>
      <c r="IS39" s="853"/>
      <c r="IT39" s="853"/>
      <c r="IU39" s="853"/>
      <c r="IV39" s="853"/>
      <c r="IW39" s="853"/>
      <c r="IX39" s="853"/>
      <c r="IY39" s="853"/>
      <c r="IZ39" s="853"/>
      <c r="JA39" s="853"/>
      <c r="JB39" s="853"/>
      <c r="JC39" s="853"/>
      <c r="JD39" s="853"/>
      <c r="JE39" s="853"/>
      <c r="JF39" s="853"/>
      <c r="JG39" s="853"/>
      <c r="JH39" s="853"/>
      <c r="JI39" s="853"/>
      <c r="JJ39" s="853"/>
      <c r="JK39" s="853"/>
      <c r="JL39" s="853"/>
      <c r="JM39" s="853"/>
      <c r="JN39" s="853"/>
      <c r="JO39" s="853"/>
      <c r="JP39" s="853"/>
      <c r="JQ39" s="853"/>
      <c r="JR39" s="853"/>
      <c r="JS39" s="853"/>
      <c r="JT39" s="853"/>
      <c r="JU39" s="853"/>
      <c r="JV39" s="853"/>
      <c r="JW39" s="853"/>
      <c r="JX39" s="853"/>
      <c r="JY39" s="853"/>
      <c r="JZ39" s="853"/>
      <c r="KA39" s="853"/>
      <c r="KB39" s="853"/>
      <c r="KC39" s="853"/>
      <c r="KD39" s="853"/>
      <c r="KE39" s="853"/>
      <c r="KF39" s="853"/>
      <c r="KG39" s="853"/>
      <c r="KH39" s="853"/>
      <c r="KI39" s="853"/>
      <c r="KJ39" s="853"/>
      <c r="KK39" s="853"/>
      <c r="KL39" s="853"/>
      <c r="KM39" s="853"/>
      <c r="KN39" s="853"/>
      <c r="KO39" s="853"/>
      <c r="KP39" s="853"/>
      <c r="KQ39" s="853"/>
      <c r="KR39" s="853"/>
      <c r="KS39" s="853"/>
      <c r="KT39" s="853"/>
      <c r="KU39" s="853"/>
      <c r="KV39" s="853"/>
      <c r="KW39" s="853"/>
      <c r="KX39" s="853"/>
      <c r="KY39" s="853"/>
      <c r="KZ39" s="853"/>
      <c r="LA39" s="853"/>
      <c r="LB39" s="853"/>
      <c r="LC39" s="853"/>
      <c r="LD39" s="853"/>
      <c r="LE39" s="853"/>
      <c r="LF39" s="853"/>
      <c r="LG39" s="853"/>
      <c r="LH39" s="853"/>
      <c r="LI39" s="853"/>
      <c r="LJ39" s="853"/>
      <c r="LK39" s="853"/>
      <c r="LL39" s="853"/>
      <c r="LM39" s="853"/>
      <c r="LN39" s="853"/>
      <c r="LO39" s="853"/>
      <c r="LP39" s="853"/>
      <c r="LQ39" s="853"/>
      <c r="LR39" s="853"/>
      <c r="LS39" s="853"/>
      <c r="LT39" s="853"/>
      <c r="LU39" s="853"/>
      <c r="LV39" s="853"/>
      <c r="LW39" s="853"/>
      <c r="LX39" s="853"/>
      <c r="LY39" s="853"/>
      <c r="LZ39" s="853"/>
      <c r="MA39" s="853"/>
      <c r="MB39" s="853"/>
      <c r="MC39" s="853"/>
      <c r="MD39" s="853"/>
      <c r="ME39" s="853"/>
      <c r="MF39" s="853"/>
      <c r="MG39" s="853"/>
      <c r="MH39" s="853"/>
      <c r="MI39" s="853"/>
      <c r="MJ39" s="853"/>
      <c r="MK39" s="853"/>
      <c r="ML39" s="853"/>
      <c r="MM39" s="853"/>
      <c r="MN39" s="853"/>
      <c r="MO39" s="853"/>
      <c r="MP39" s="853"/>
      <c r="MQ39" s="853"/>
      <c r="MR39" s="853"/>
      <c r="MS39" s="853"/>
      <c r="MT39" s="853"/>
      <c r="MU39" s="853"/>
      <c r="MV39" s="853"/>
      <c r="MW39" s="853"/>
      <c r="MX39" s="853"/>
      <c r="MY39" s="853"/>
      <c r="MZ39" s="853"/>
      <c r="NA39" s="853"/>
      <c r="NB39" s="853"/>
      <c r="NC39" s="853"/>
      <c r="ND39" s="853"/>
      <c r="NE39" s="853"/>
      <c r="NF39" s="853"/>
      <c r="NG39" s="853"/>
      <c r="NH39" s="853"/>
      <c r="NI39" s="853"/>
      <c r="NJ39" s="853"/>
      <c r="NK39" s="853"/>
      <c r="NL39" s="853"/>
      <c r="NM39" s="853"/>
      <c r="NN39" s="853"/>
      <c r="NO39" s="853"/>
      <c r="NP39" s="853"/>
      <c r="NQ39" s="853"/>
      <c r="NR39" s="853"/>
      <c r="NS39" s="853"/>
      <c r="NT39" s="853"/>
      <c r="NU39" s="853"/>
      <c r="NV39" s="853"/>
      <c r="NW39" s="853"/>
      <c r="NX39" s="853"/>
      <c r="NY39" s="853"/>
      <c r="NZ39" s="853"/>
      <c r="OA39" s="853"/>
      <c r="OB39" s="853"/>
      <c r="OC39" s="853"/>
      <c r="OD39" s="853"/>
      <c r="OE39" s="853"/>
      <c r="OF39" s="853"/>
      <c r="OG39" s="853"/>
      <c r="OH39" s="853"/>
      <c r="OI39" s="853"/>
      <c r="OJ39" s="853"/>
      <c r="OK39" s="853"/>
      <c r="OL39" s="853"/>
      <c r="OM39" s="853"/>
      <c r="ON39" s="853"/>
      <c r="OO39" s="853"/>
      <c r="OP39" s="853"/>
      <c r="OQ39" s="853"/>
      <c r="OR39" s="853"/>
      <c r="OS39" s="853"/>
      <c r="OT39" s="853"/>
      <c r="OU39" s="853"/>
      <c r="OV39" s="853"/>
      <c r="OW39" s="853"/>
      <c r="OX39" s="853"/>
      <c r="OY39" s="853"/>
      <c r="OZ39" s="853"/>
      <c r="PA39" s="853"/>
      <c r="PB39" s="853"/>
      <c r="PC39" s="853"/>
      <c r="PD39" s="853"/>
      <c r="PE39" s="853"/>
      <c r="PF39" s="853"/>
      <c r="PG39" s="853"/>
      <c r="PH39" s="853"/>
      <c r="PI39" s="853"/>
      <c r="PJ39" s="853"/>
      <c r="PK39" s="853"/>
      <c r="PL39" s="853"/>
      <c r="PM39" s="853"/>
      <c r="PN39" s="853"/>
      <c r="PO39" s="853"/>
      <c r="PP39" s="853"/>
      <c r="PQ39" s="853"/>
      <c r="PR39" s="853"/>
      <c r="PS39" s="853"/>
      <c r="PT39" s="853"/>
      <c r="PU39" s="853"/>
      <c r="PV39" s="853"/>
      <c r="PW39" s="853"/>
      <c r="PX39" s="853"/>
      <c r="PY39" s="853"/>
      <c r="PZ39" s="853"/>
      <c r="QA39" s="853"/>
      <c r="QB39" s="853"/>
      <c r="QC39" s="853"/>
      <c r="QD39" s="853"/>
      <c r="QE39" s="853"/>
      <c r="QF39" s="853"/>
      <c r="QG39" s="853"/>
      <c r="QH39" s="853"/>
      <c r="QI39" s="853"/>
      <c r="QJ39" s="853"/>
      <c r="QK39" s="853"/>
      <c r="QL39" s="853"/>
      <c r="QM39" s="853"/>
      <c r="QN39" s="853"/>
      <c r="QO39" s="853"/>
      <c r="QP39" s="853"/>
      <c r="QQ39" s="853"/>
      <c r="QR39" s="853"/>
      <c r="QS39" s="853"/>
      <c r="QT39" s="853"/>
      <c r="QU39" s="853"/>
      <c r="QV39" s="853"/>
      <c r="QW39" s="853"/>
      <c r="QX39" s="853"/>
      <c r="QY39" s="853"/>
      <c r="QZ39" s="853"/>
      <c r="RA39" s="853"/>
      <c r="RB39" s="853"/>
      <c r="RC39" s="853"/>
      <c r="RD39" s="853"/>
      <c r="RE39" s="853"/>
      <c r="RF39" s="853"/>
      <c r="RG39" s="853"/>
      <c r="RH39" s="853"/>
      <c r="RI39" s="853"/>
      <c r="RJ39" s="853"/>
      <c r="RK39" s="853"/>
      <c r="RL39" s="853"/>
      <c r="RM39" s="853"/>
      <c r="RN39" s="853"/>
      <c r="RO39" s="853"/>
      <c r="RP39" s="853"/>
      <c r="RQ39" s="853"/>
      <c r="RR39" s="853"/>
      <c r="RS39" s="853"/>
      <c r="RT39" s="853"/>
      <c r="RU39" s="853"/>
      <c r="RV39" s="853"/>
      <c r="RW39" s="853"/>
      <c r="RX39" s="853"/>
      <c r="RY39" s="853"/>
      <c r="RZ39" s="853"/>
      <c r="SA39" s="853"/>
      <c r="SB39" s="853"/>
      <c r="SC39" s="853"/>
      <c r="SD39" s="853"/>
      <c r="SE39" s="853"/>
      <c r="SF39" s="853"/>
      <c r="SG39" s="853"/>
      <c r="SH39" s="853"/>
      <c r="SI39" s="853"/>
      <c r="SJ39" s="853"/>
      <c r="SK39" s="853"/>
      <c r="SL39" s="853"/>
      <c r="SM39" s="853"/>
      <c r="SN39" s="853"/>
      <c r="SO39" s="853"/>
      <c r="SP39" s="853"/>
      <c r="SQ39" s="853"/>
      <c r="SR39" s="853"/>
      <c r="SS39" s="853"/>
      <c r="ST39" s="853"/>
      <c r="SU39" s="853"/>
      <c r="SV39" s="853"/>
      <c r="SW39" s="853"/>
      <c r="SX39" s="853"/>
      <c r="SY39" s="853"/>
      <c r="SZ39" s="853"/>
      <c r="TA39" s="853"/>
      <c r="TB39" s="853"/>
      <c r="TC39" s="853"/>
      <c r="TD39" s="853"/>
      <c r="TE39" s="853"/>
      <c r="TF39" s="853"/>
      <c r="TG39" s="853"/>
      <c r="TH39" s="853"/>
      <c r="TI39" s="853"/>
      <c r="TJ39" s="853"/>
      <c r="TK39" s="853"/>
      <c r="TL39" s="853"/>
      <c r="TM39" s="853"/>
      <c r="TN39" s="853"/>
      <c r="TO39" s="853"/>
      <c r="TP39" s="853"/>
      <c r="TQ39" s="853"/>
      <c r="TR39" s="853"/>
      <c r="TS39" s="853"/>
      <c r="TT39" s="853"/>
      <c r="TU39" s="853"/>
      <c r="TV39" s="853"/>
      <c r="TW39" s="853"/>
      <c r="TX39" s="853"/>
      <c r="TY39" s="853"/>
      <c r="TZ39" s="853"/>
      <c r="UA39" s="853"/>
      <c r="UB39" s="853"/>
      <c r="UC39" s="853"/>
      <c r="UD39" s="853"/>
      <c r="UE39" s="853"/>
      <c r="UF39" s="853"/>
      <c r="UG39" s="853"/>
      <c r="UH39" s="853"/>
      <c r="UI39" s="853"/>
      <c r="UJ39" s="853"/>
      <c r="UK39" s="853"/>
      <c r="UL39" s="853"/>
      <c r="UM39" s="853"/>
      <c r="UN39" s="853"/>
      <c r="UO39" s="853"/>
      <c r="UP39" s="853"/>
      <c r="UQ39" s="853"/>
      <c r="UR39" s="853"/>
      <c r="US39" s="853"/>
      <c r="UT39" s="853"/>
      <c r="UU39" s="853"/>
      <c r="UV39" s="853"/>
      <c r="UW39" s="853"/>
      <c r="UX39" s="853"/>
      <c r="UY39" s="853"/>
      <c r="UZ39" s="853"/>
      <c r="VA39" s="853"/>
      <c r="VB39" s="853"/>
      <c r="VC39" s="853"/>
      <c r="VD39" s="853"/>
      <c r="VE39" s="853"/>
      <c r="VF39" s="853"/>
      <c r="VG39" s="853"/>
      <c r="VH39" s="853"/>
      <c r="VI39" s="853"/>
      <c r="VJ39" s="853"/>
      <c r="VK39" s="853"/>
      <c r="VL39" s="853"/>
      <c r="VM39" s="853"/>
      <c r="VN39" s="853"/>
      <c r="VO39" s="853"/>
      <c r="VP39" s="853"/>
      <c r="VQ39" s="853"/>
      <c r="VR39" s="853"/>
      <c r="VS39" s="853"/>
      <c r="VT39" s="853"/>
      <c r="VU39" s="853"/>
      <c r="VV39" s="853"/>
      <c r="VW39" s="853"/>
      <c r="VX39" s="853"/>
      <c r="VY39" s="853"/>
      <c r="VZ39" s="853"/>
      <c r="WA39" s="853"/>
      <c r="WB39" s="853"/>
      <c r="WC39" s="853"/>
      <c r="WD39" s="853"/>
      <c r="WE39" s="853"/>
      <c r="WF39" s="853"/>
      <c r="WG39" s="853"/>
      <c r="WH39" s="853"/>
      <c r="WI39" s="853"/>
      <c r="WJ39" s="853"/>
      <c r="WK39" s="853"/>
      <c r="WL39" s="853"/>
      <c r="WM39" s="853"/>
      <c r="WN39" s="853"/>
      <c r="WO39" s="853"/>
      <c r="WP39" s="853"/>
      <c r="WQ39" s="853"/>
      <c r="WR39" s="853"/>
      <c r="WS39" s="853"/>
      <c r="WT39" s="853"/>
      <c r="WU39" s="853"/>
      <c r="WV39" s="853"/>
      <c r="WW39" s="853"/>
      <c r="WX39" s="853"/>
      <c r="WY39" s="853"/>
      <c r="WZ39" s="853"/>
      <c r="XA39" s="853"/>
      <c r="XB39" s="853"/>
      <c r="XC39" s="853"/>
      <c r="XD39" s="853"/>
      <c r="XE39" s="853"/>
      <c r="XF39" s="853"/>
      <c r="XG39" s="853"/>
      <c r="XH39" s="853"/>
      <c r="XI39" s="853"/>
      <c r="XJ39" s="853"/>
      <c r="XK39" s="853"/>
      <c r="XL39" s="853"/>
      <c r="XM39" s="853"/>
      <c r="XN39" s="853"/>
      <c r="XO39" s="853"/>
      <c r="XP39" s="853"/>
      <c r="XQ39" s="853"/>
      <c r="XR39" s="853"/>
      <c r="XS39" s="853"/>
      <c r="XT39" s="853"/>
      <c r="XU39" s="853"/>
      <c r="XV39" s="853"/>
      <c r="XW39" s="853"/>
      <c r="XX39" s="853"/>
      <c r="XY39" s="853"/>
      <c r="XZ39" s="853"/>
      <c r="YA39" s="853"/>
      <c r="YB39" s="853"/>
      <c r="YC39" s="853"/>
      <c r="YD39" s="853"/>
      <c r="YE39" s="853"/>
      <c r="YF39" s="853"/>
      <c r="YG39" s="853"/>
      <c r="YH39" s="853"/>
      <c r="YI39" s="853"/>
      <c r="YJ39" s="853"/>
      <c r="YK39" s="853"/>
      <c r="YL39" s="853"/>
      <c r="YM39" s="853"/>
      <c r="YN39" s="853"/>
      <c r="YO39" s="853"/>
      <c r="YP39" s="853"/>
      <c r="YQ39" s="853"/>
      <c r="YR39" s="853"/>
      <c r="YS39" s="853"/>
      <c r="YT39" s="853"/>
      <c r="YU39" s="853"/>
      <c r="YV39" s="853"/>
      <c r="YW39" s="853"/>
      <c r="YX39" s="853"/>
      <c r="YY39" s="853"/>
      <c r="YZ39" s="853"/>
      <c r="ZA39" s="853"/>
      <c r="ZB39" s="853"/>
      <c r="ZC39" s="853"/>
      <c r="ZD39" s="853"/>
      <c r="ZE39" s="853"/>
      <c r="ZF39" s="853"/>
      <c r="ZG39" s="853"/>
      <c r="ZH39" s="853"/>
      <c r="ZI39" s="853"/>
      <c r="ZJ39" s="853"/>
      <c r="ZK39" s="853"/>
      <c r="ZL39" s="853"/>
      <c r="ZM39" s="853"/>
      <c r="ZN39" s="853"/>
      <c r="ZO39" s="853"/>
      <c r="ZP39" s="853"/>
      <c r="ZQ39" s="853"/>
      <c r="ZR39" s="853"/>
      <c r="ZS39" s="853"/>
      <c r="ZT39" s="853"/>
      <c r="ZU39" s="853"/>
      <c r="ZV39" s="853"/>
      <c r="ZW39" s="853"/>
      <c r="ZX39" s="853"/>
      <c r="ZY39" s="853"/>
      <c r="ZZ39" s="853"/>
      <c r="AAA39" s="853"/>
      <c r="AAB39" s="853"/>
      <c r="AAC39" s="853"/>
      <c r="AAD39" s="853"/>
      <c r="AAE39" s="853"/>
      <c r="AAF39" s="853"/>
      <c r="AAG39" s="853"/>
      <c r="AAH39" s="853"/>
      <c r="AAI39" s="853"/>
      <c r="AAJ39" s="853"/>
      <c r="AAK39" s="853"/>
      <c r="AAL39" s="853"/>
      <c r="AAM39" s="853"/>
      <c r="AAN39" s="853"/>
      <c r="AAO39" s="853"/>
      <c r="AAP39" s="853"/>
      <c r="AAQ39" s="853"/>
      <c r="AAR39" s="853"/>
      <c r="AAS39" s="853"/>
      <c r="AAT39" s="853"/>
      <c r="AAU39" s="853"/>
      <c r="AAV39" s="853"/>
      <c r="AAW39" s="853"/>
      <c r="AAX39" s="853"/>
      <c r="AAY39" s="853"/>
      <c r="AAZ39" s="853"/>
      <c r="ABA39" s="853"/>
      <c r="ABB39" s="853"/>
      <c r="ABC39" s="853"/>
      <c r="ABD39" s="853"/>
      <c r="ABE39" s="853"/>
      <c r="ABF39" s="853"/>
      <c r="ABG39" s="853"/>
      <c r="ABH39" s="853"/>
      <c r="ABI39" s="853"/>
      <c r="ABJ39" s="853"/>
      <c r="ABK39" s="853"/>
      <c r="ABL39" s="853"/>
      <c r="ABM39" s="853"/>
      <c r="ABN39" s="853"/>
      <c r="ABO39" s="853"/>
      <c r="ABP39" s="853"/>
      <c r="ABQ39" s="853"/>
      <c r="ABR39" s="853"/>
      <c r="ABS39" s="853"/>
      <c r="ABT39" s="853"/>
      <c r="ABU39" s="853"/>
      <c r="ABV39" s="853"/>
      <c r="ABW39" s="853"/>
      <c r="ABX39" s="853"/>
      <c r="ABY39" s="853"/>
      <c r="ABZ39" s="853"/>
      <c r="ACA39" s="853"/>
      <c r="ACB39" s="853"/>
      <c r="ACC39" s="853"/>
      <c r="ACD39" s="853"/>
      <c r="ACE39" s="853"/>
      <c r="ACF39" s="853"/>
      <c r="ACG39" s="853"/>
      <c r="ACH39" s="853"/>
      <c r="ACI39" s="853"/>
      <c r="ACJ39" s="853"/>
      <c r="ACK39" s="853"/>
      <c r="ACL39" s="853"/>
      <c r="ACM39" s="853"/>
      <c r="ACN39" s="853"/>
      <c r="ACO39" s="853"/>
      <c r="ACP39" s="853"/>
      <c r="ACQ39" s="853"/>
      <c r="ACR39" s="853"/>
      <c r="ACS39" s="853"/>
      <c r="ACT39" s="853"/>
      <c r="ACU39" s="853"/>
      <c r="ACV39" s="853"/>
      <c r="ACW39" s="853"/>
      <c r="ACX39" s="853"/>
      <c r="ACY39" s="853"/>
      <c r="ACZ39" s="853"/>
      <c r="ADA39" s="853"/>
      <c r="ADB39" s="853"/>
      <c r="ADC39" s="853"/>
      <c r="ADD39" s="853"/>
      <c r="ADE39" s="853"/>
      <c r="ADF39" s="853"/>
      <c r="ADG39" s="853"/>
      <c r="ADH39" s="853"/>
      <c r="ADI39" s="853"/>
      <c r="ADJ39" s="853"/>
      <c r="ADK39" s="853"/>
      <c r="ADL39" s="853"/>
      <c r="ADM39" s="853"/>
      <c r="ADN39" s="853"/>
      <c r="ADO39" s="853"/>
      <c r="ADP39" s="853"/>
      <c r="ADQ39" s="853"/>
      <c r="ADR39" s="853"/>
      <c r="ADS39" s="853"/>
      <c r="ADT39" s="853"/>
      <c r="ADU39" s="853"/>
      <c r="ADV39" s="853"/>
      <c r="ADW39" s="853"/>
      <c r="ADX39" s="853"/>
      <c r="ADY39" s="853"/>
      <c r="ADZ39" s="853"/>
      <c r="AEA39" s="853"/>
      <c r="AEB39" s="853"/>
      <c r="AEC39" s="853"/>
      <c r="AED39" s="853"/>
      <c r="AEE39" s="853"/>
      <c r="AEF39" s="853"/>
      <c r="AEG39" s="853"/>
      <c r="AEH39" s="853"/>
      <c r="AEI39" s="853"/>
      <c r="AEJ39" s="853"/>
      <c r="AEK39" s="853"/>
      <c r="AEL39" s="853"/>
      <c r="AEM39" s="853"/>
      <c r="AEN39" s="853"/>
      <c r="AEO39" s="853"/>
      <c r="AEP39" s="853"/>
      <c r="AEQ39" s="853"/>
      <c r="AER39" s="853"/>
      <c r="AES39" s="853"/>
      <c r="AET39" s="853"/>
      <c r="AEU39" s="853"/>
      <c r="AEV39" s="853"/>
      <c r="AEW39" s="853"/>
      <c r="AEX39" s="853"/>
      <c r="AEY39" s="853"/>
      <c r="AEZ39" s="853"/>
      <c r="AFA39" s="853"/>
      <c r="AFB39" s="853"/>
      <c r="AFC39" s="853"/>
      <c r="AFD39" s="853"/>
      <c r="AFE39" s="853"/>
      <c r="AFF39" s="853"/>
      <c r="AFG39" s="853"/>
      <c r="AFH39" s="853"/>
      <c r="AFI39" s="853"/>
      <c r="AFJ39" s="853"/>
      <c r="AFK39" s="853"/>
      <c r="AFL39" s="853"/>
      <c r="AFM39" s="853"/>
      <c r="AFN39" s="853"/>
      <c r="AFO39" s="853"/>
      <c r="AFP39" s="853"/>
      <c r="AFQ39" s="853"/>
      <c r="AFR39" s="853"/>
      <c r="AFS39" s="853"/>
      <c r="AFT39" s="853"/>
      <c r="AFU39" s="853"/>
      <c r="AFV39" s="853"/>
      <c r="AFW39" s="853"/>
      <c r="AFX39" s="853"/>
      <c r="AFY39" s="853"/>
      <c r="AFZ39" s="853"/>
      <c r="AGA39" s="853"/>
      <c r="AGB39" s="853"/>
      <c r="AGC39" s="853"/>
      <c r="AGD39" s="853"/>
      <c r="AGE39" s="853"/>
      <c r="AGF39" s="853"/>
      <c r="AGG39" s="853"/>
      <c r="AGH39" s="853"/>
      <c r="AGI39" s="853"/>
      <c r="AGJ39" s="853"/>
      <c r="AGK39" s="853"/>
      <c r="AGL39" s="853"/>
      <c r="AGM39" s="853"/>
      <c r="AGN39" s="853"/>
      <c r="AGO39" s="853"/>
      <c r="AGP39" s="853"/>
      <c r="AGQ39" s="853"/>
      <c r="AGR39" s="853"/>
      <c r="AGS39" s="853"/>
      <c r="AGT39" s="853"/>
      <c r="AGU39" s="853"/>
      <c r="AGV39" s="853"/>
      <c r="AGW39" s="853"/>
      <c r="AGX39" s="853"/>
      <c r="AGY39" s="853"/>
      <c r="AGZ39" s="853"/>
      <c r="AHA39" s="853"/>
      <c r="AHB39" s="853"/>
      <c r="AHC39" s="853"/>
      <c r="AHD39" s="853"/>
      <c r="AHE39" s="853"/>
      <c r="AHF39" s="853"/>
      <c r="AHG39" s="853"/>
      <c r="AHH39" s="853"/>
      <c r="AHI39" s="853"/>
      <c r="AHJ39" s="853"/>
      <c r="AHK39" s="853"/>
      <c r="AHL39" s="853"/>
      <c r="AHM39" s="853"/>
      <c r="AHN39" s="853"/>
      <c r="AHO39" s="853"/>
      <c r="AHP39" s="853"/>
      <c r="AHQ39" s="853"/>
      <c r="AHR39" s="853"/>
      <c r="AHS39" s="853"/>
      <c r="AHT39" s="853"/>
      <c r="AHU39" s="853"/>
      <c r="AHV39" s="853"/>
      <c r="AHW39" s="853"/>
      <c r="AHX39" s="853"/>
      <c r="AHY39" s="853"/>
      <c r="AHZ39" s="853"/>
      <c r="AIA39" s="853"/>
      <c r="AIB39" s="853"/>
      <c r="AIC39" s="853"/>
      <c r="AID39" s="853"/>
      <c r="AIE39" s="853"/>
      <c r="AIF39" s="853"/>
      <c r="AIG39" s="853"/>
      <c r="AIH39" s="853"/>
      <c r="AII39" s="853"/>
      <c r="AIJ39" s="853"/>
      <c r="AIK39" s="853"/>
      <c r="AIL39" s="853"/>
      <c r="AIM39" s="853"/>
      <c r="AIN39" s="853"/>
      <c r="AIO39" s="853"/>
      <c r="AIP39" s="853"/>
      <c r="AIQ39" s="853"/>
      <c r="AIR39" s="853"/>
      <c r="AIS39" s="853"/>
      <c r="AIT39" s="853"/>
      <c r="AIU39" s="853"/>
      <c r="AIV39" s="853"/>
      <c r="AIW39" s="853"/>
      <c r="AIX39" s="853"/>
      <c r="AIY39" s="853"/>
      <c r="AIZ39" s="853"/>
      <c r="AJA39" s="853"/>
      <c r="AJB39" s="853"/>
      <c r="AJC39" s="853"/>
      <c r="AJD39" s="853"/>
      <c r="AJE39" s="853"/>
      <c r="AJF39" s="853"/>
      <c r="AJG39" s="853"/>
      <c r="AJH39" s="853"/>
      <c r="AJI39" s="853"/>
      <c r="AJJ39" s="853"/>
      <c r="AJK39" s="853"/>
      <c r="AJL39" s="853"/>
      <c r="AJM39" s="853"/>
      <c r="AJN39" s="853"/>
      <c r="AJO39" s="853"/>
      <c r="AJP39" s="853"/>
      <c r="AJQ39" s="853"/>
      <c r="AJR39" s="853"/>
      <c r="AJS39" s="853"/>
      <c r="AJT39" s="853"/>
      <c r="AJU39" s="853"/>
      <c r="AJV39" s="853"/>
      <c r="AJW39" s="853"/>
      <c r="AJX39" s="853"/>
      <c r="AJY39" s="853"/>
      <c r="AJZ39" s="853"/>
      <c r="AKA39" s="853"/>
      <c r="AKB39" s="853"/>
      <c r="AKC39" s="853"/>
      <c r="AKD39" s="853"/>
      <c r="AKE39" s="853"/>
      <c r="AKF39" s="853"/>
      <c r="AKG39" s="853"/>
      <c r="AKH39" s="853"/>
      <c r="AKI39" s="853"/>
      <c r="AKJ39" s="853"/>
      <c r="AKK39" s="853"/>
      <c r="AKL39" s="853"/>
      <c r="AKM39" s="853"/>
      <c r="AKN39" s="853"/>
      <c r="AKO39" s="853"/>
      <c r="AKP39" s="853"/>
      <c r="AKQ39" s="853"/>
      <c r="AKR39" s="853"/>
      <c r="AKS39" s="853"/>
      <c r="AKT39" s="853"/>
      <c r="AKU39" s="853"/>
      <c r="AKV39" s="853"/>
      <c r="AKW39" s="853"/>
      <c r="AKX39" s="853"/>
      <c r="AKY39" s="853"/>
      <c r="AKZ39" s="853"/>
      <c r="ALA39" s="853"/>
      <c r="ALB39" s="853"/>
      <c r="ALC39" s="853"/>
      <c r="ALD39" s="853"/>
      <c r="ALE39" s="853"/>
      <c r="ALF39" s="853"/>
      <c r="ALG39" s="853"/>
      <c r="ALH39" s="853"/>
      <c r="ALI39" s="853"/>
      <c r="ALJ39" s="853"/>
      <c r="ALK39" s="853"/>
      <c r="ALL39" s="853"/>
      <c r="ALM39" s="853"/>
      <c r="ALN39" s="853"/>
      <c r="ALO39" s="853"/>
      <c r="ALP39" s="853"/>
      <c r="ALQ39" s="853"/>
      <c r="ALR39" s="853"/>
      <c r="ALS39" s="853"/>
      <c r="ALT39" s="853"/>
      <c r="ALU39" s="853"/>
    </row>
    <row r="40" spans="1:1009" s="225" customFormat="1" ht="13" hidden="1" outlineLevel="2" x14ac:dyDescent="0.35">
      <c r="A40" s="89" t="s">
        <v>966</v>
      </c>
      <c r="B40" s="90"/>
      <c r="C40" s="710" t="s">
        <v>1792</v>
      </c>
      <c r="D40" s="1182"/>
      <c r="E40" s="1224"/>
      <c r="F40" s="1179"/>
      <c r="G40" s="1179"/>
      <c r="H40" s="1179" t="s">
        <v>230</v>
      </c>
      <c r="I40" s="1406" t="s">
        <v>230</v>
      </c>
      <c r="J40" s="1406" t="s">
        <v>230</v>
      </c>
      <c r="K40" s="1406"/>
      <c r="L40" s="1179"/>
      <c r="M40" s="1179"/>
      <c r="N40" s="1224"/>
      <c r="O40" s="1793" t="s">
        <v>1549</v>
      </c>
      <c r="P40" s="1793" t="s">
        <v>81</v>
      </c>
      <c r="Q40" s="1793" t="s">
        <v>928</v>
      </c>
      <c r="R40" s="1793">
        <f>+'10.3_PA_Det'!E108</f>
        <v>50</v>
      </c>
      <c r="S40" s="1788" t="s">
        <v>989</v>
      </c>
      <c r="T40" s="1812" t="s">
        <v>1864</v>
      </c>
      <c r="U40" s="1224"/>
      <c r="V40" s="1181" t="s">
        <v>1791</v>
      </c>
      <c r="W40" s="1177">
        <v>180</v>
      </c>
      <c r="X40" s="1177"/>
      <c r="Y40" s="1177"/>
      <c r="Z40" s="1177"/>
      <c r="AA40" s="1183">
        <v>1000</v>
      </c>
      <c r="AB40" s="977">
        <f>+AA40*W40</f>
        <v>180000</v>
      </c>
      <c r="AC40" s="1180"/>
      <c r="AD40" s="1477"/>
      <c r="AE40" s="1178">
        <f>+AB40</f>
        <v>180000</v>
      </c>
      <c r="AF40" s="1178">
        <v>0</v>
      </c>
      <c r="AG40" s="1186">
        <f t="shared" ref="AG40:AG42" si="42">+AE40+AF40</f>
        <v>180000</v>
      </c>
      <c r="AH40" s="1477"/>
      <c r="AI40" s="1781">
        <f t="shared" si="0"/>
        <v>40000</v>
      </c>
      <c r="AJ40" s="1781">
        <f t="shared" si="1"/>
        <v>80000</v>
      </c>
      <c r="AK40" s="1781">
        <f t="shared" si="2"/>
        <v>106500</v>
      </c>
      <c r="AL40" s="1781">
        <f t="shared" si="3"/>
        <v>0</v>
      </c>
      <c r="AM40" s="1781">
        <f t="shared" si="4"/>
        <v>0</v>
      </c>
      <c r="AN40" s="1781">
        <f t="shared" si="5"/>
        <v>226500</v>
      </c>
      <c r="AO40" s="132"/>
      <c r="AP40" s="1781">
        <v>40000</v>
      </c>
      <c r="AQ40" s="1781">
        <v>80000</v>
      </c>
      <c r="AR40" s="1781">
        <v>106500</v>
      </c>
      <c r="AS40" s="1781">
        <v>0</v>
      </c>
      <c r="AT40" s="1781">
        <v>0</v>
      </c>
      <c r="AU40" s="1781">
        <f t="shared" si="40"/>
        <v>226500</v>
      </c>
      <c r="AV40" s="1781"/>
      <c r="AW40" s="1781"/>
      <c r="AX40" s="1781"/>
      <c r="AY40" s="1781"/>
      <c r="AZ40" s="1781"/>
      <c r="BA40" s="1781"/>
      <c r="BB40" s="1781"/>
    </row>
    <row r="41" spans="1:1009" s="225" customFormat="1" ht="13" hidden="1" outlineLevel="2" x14ac:dyDescent="0.35">
      <c r="A41" s="89" t="s">
        <v>969</v>
      </c>
      <c r="B41" s="90"/>
      <c r="C41" s="710" t="s">
        <v>1790</v>
      </c>
      <c r="D41" s="1182"/>
      <c r="E41" s="1224"/>
      <c r="F41" s="1179"/>
      <c r="G41" s="1179"/>
      <c r="H41" s="1179" t="s">
        <v>230</v>
      </c>
      <c r="I41" s="1406" t="s">
        <v>230</v>
      </c>
      <c r="J41" s="1406" t="s">
        <v>230</v>
      </c>
      <c r="K41" s="1406"/>
      <c r="L41" s="1179"/>
      <c r="M41" s="1179"/>
      <c r="N41" s="1224"/>
      <c r="O41" s="1823"/>
      <c r="P41" s="1823"/>
      <c r="Q41" s="1823"/>
      <c r="R41" s="1823"/>
      <c r="S41" s="1833"/>
      <c r="T41" s="1813"/>
      <c r="U41" s="1224"/>
      <c r="V41" s="1181" t="s">
        <v>1790</v>
      </c>
      <c r="W41" s="1177">
        <v>15</v>
      </c>
      <c r="X41" s="1177"/>
      <c r="Y41" s="1177"/>
      <c r="Z41" s="1177"/>
      <c r="AA41" s="1183">
        <v>1000</v>
      </c>
      <c r="AB41" s="977">
        <f>+AA41*W41</f>
        <v>15000</v>
      </c>
      <c r="AC41" s="1180"/>
      <c r="AD41" s="1477"/>
      <c r="AE41" s="1186">
        <f t="shared" ref="AE41:AE43" si="43">+AB41</f>
        <v>15000</v>
      </c>
      <c r="AF41" s="1178">
        <v>0</v>
      </c>
      <c r="AG41" s="1186">
        <f t="shared" si="42"/>
        <v>15000</v>
      </c>
      <c r="AH41" s="1477"/>
      <c r="AI41" s="1783">
        <f t="shared" ref="AI41:AI65" si="44">+AP41+AW41</f>
        <v>0</v>
      </c>
      <c r="AJ41" s="1783">
        <f t="shared" ref="AJ41:AJ65" si="45">+AQ41+AX41</f>
        <v>0</v>
      </c>
      <c r="AK41" s="1783">
        <f t="shared" ref="AK41:AK65" si="46">+AR41+AY41</f>
        <v>0</v>
      </c>
      <c r="AL41" s="1783">
        <f t="shared" ref="AL41:AL65" si="47">+AS41+AZ41</f>
        <v>0</v>
      </c>
      <c r="AM41" s="1783">
        <f t="shared" ref="AM41:AM65" si="48">+AT41+BA41</f>
        <v>0</v>
      </c>
      <c r="AN41" s="1783">
        <f t="shared" ref="AN41:AN65" si="49">+AU41+BB41</f>
        <v>0</v>
      </c>
      <c r="AO41" s="132"/>
      <c r="AP41" s="1783"/>
      <c r="AQ41" s="1783"/>
      <c r="AR41" s="1783"/>
      <c r="AS41" s="1783"/>
      <c r="AT41" s="1783"/>
      <c r="AU41" s="1783">
        <f t="shared" si="40"/>
        <v>0</v>
      </c>
      <c r="AV41" s="1783"/>
      <c r="AW41" s="1783"/>
      <c r="AX41" s="1783"/>
      <c r="AY41" s="1783"/>
      <c r="AZ41" s="1783"/>
      <c r="BA41" s="1783"/>
      <c r="BB41" s="1783"/>
    </row>
    <row r="42" spans="1:1009" s="225" customFormat="1" ht="13" hidden="1" outlineLevel="2" x14ac:dyDescent="0.35">
      <c r="A42" s="89" t="s">
        <v>972</v>
      </c>
      <c r="B42" s="90"/>
      <c r="C42" s="710" t="s">
        <v>1789</v>
      </c>
      <c r="D42" s="1182"/>
      <c r="E42" s="1224"/>
      <c r="F42" s="1179"/>
      <c r="G42" s="1179"/>
      <c r="H42" s="1179" t="s">
        <v>230</v>
      </c>
      <c r="I42" s="1406" t="s">
        <v>230</v>
      </c>
      <c r="J42" s="1406" t="s">
        <v>230</v>
      </c>
      <c r="K42" s="1406"/>
      <c r="L42" s="1179"/>
      <c r="M42" s="1179"/>
      <c r="N42" s="1224"/>
      <c r="O42" s="1824"/>
      <c r="P42" s="1824"/>
      <c r="Q42" s="1824"/>
      <c r="R42" s="1824"/>
      <c r="S42" s="1834"/>
      <c r="T42" s="1814"/>
      <c r="U42" s="1224"/>
      <c r="V42" s="1181" t="s">
        <v>1791</v>
      </c>
      <c r="W42" s="1177">
        <v>90</v>
      </c>
      <c r="X42" s="1177"/>
      <c r="Y42" s="1177"/>
      <c r="Z42" s="1177"/>
      <c r="AA42" s="1183">
        <v>350</v>
      </c>
      <c r="AB42" s="977">
        <f>+AA42*W42</f>
        <v>31500</v>
      </c>
      <c r="AC42" s="1180"/>
      <c r="AD42" s="1477"/>
      <c r="AE42" s="1186">
        <f t="shared" si="43"/>
        <v>31500</v>
      </c>
      <c r="AF42" s="1178">
        <v>0</v>
      </c>
      <c r="AG42" s="1186">
        <f t="shared" si="42"/>
        <v>31500</v>
      </c>
      <c r="AH42" s="1477"/>
      <c r="AI42" s="1784">
        <f t="shared" si="44"/>
        <v>0</v>
      </c>
      <c r="AJ42" s="1784">
        <f t="shared" si="45"/>
        <v>0</v>
      </c>
      <c r="AK42" s="1784">
        <f t="shared" si="46"/>
        <v>0</v>
      </c>
      <c r="AL42" s="1784">
        <f t="shared" si="47"/>
        <v>0</v>
      </c>
      <c r="AM42" s="1784">
        <f t="shared" si="48"/>
        <v>0</v>
      </c>
      <c r="AN42" s="1784">
        <f t="shared" si="49"/>
        <v>0</v>
      </c>
      <c r="AO42" s="132"/>
      <c r="AP42" s="1784"/>
      <c r="AQ42" s="1784"/>
      <c r="AR42" s="1784"/>
      <c r="AS42" s="1784"/>
      <c r="AT42" s="1784"/>
      <c r="AU42" s="1784">
        <f t="shared" si="40"/>
        <v>0</v>
      </c>
      <c r="AV42" s="1784"/>
      <c r="AW42" s="1784"/>
      <c r="AX42" s="1784"/>
      <c r="AY42" s="1784"/>
      <c r="AZ42" s="1784"/>
      <c r="BA42" s="1784"/>
      <c r="BB42" s="1784"/>
    </row>
    <row r="43" spans="1:1009" s="225" customFormat="1" ht="13" hidden="1" outlineLevel="2" x14ac:dyDescent="0.35">
      <c r="A43" s="89" t="s">
        <v>2252</v>
      </c>
      <c r="B43" s="90"/>
      <c r="C43" s="710" t="s">
        <v>265</v>
      </c>
      <c r="D43" s="1182" t="s">
        <v>981</v>
      </c>
      <c r="E43" s="1224"/>
      <c r="F43" s="1179"/>
      <c r="G43" s="1179"/>
      <c r="H43" s="1179"/>
      <c r="I43" s="1179" t="s">
        <v>230</v>
      </c>
      <c r="J43" s="1179" t="s">
        <v>230</v>
      </c>
      <c r="K43" s="1406" t="s">
        <v>230</v>
      </c>
      <c r="L43" s="1179" t="s">
        <v>230</v>
      </c>
      <c r="M43" s="1179"/>
      <c r="N43" s="1224"/>
      <c r="O43" s="1343" t="s">
        <v>971</v>
      </c>
      <c r="P43" s="1343"/>
      <c r="Q43" s="1343"/>
      <c r="R43" s="1343"/>
      <c r="S43" s="1179" t="s">
        <v>2044</v>
      </c>
      <c r="T43" s="1179"/>
      <c r="U43" s="1224"/>
      <c r="V43" s="1181" t="s">
        <v>266</v>
      </c>
      <c r="W43" s="1177">
        <v>5</v>
      </c>
      <c r="X43" s="1177"/>
      <c r="Y43" s="1177"/>
      <c r="Z43" s="1177"/>
      <c r="AA43" s="1183">
        <v>21000</v>
      </c>
      <c r="AB43" s="977">
        <f>+AA43*W43</f>
        <v>105000</v>
      </c>
      <c r="AC43" s="1180"/>
      <c r="AD43" s="1477"/>
      <c r="AE43" s="1186">
        <f t="shared" si="43"/>
        <v>105000</v>
      </c>
      <c r="AF43" s="1178">
        <v>0</v>
      </c>
      <c r="AG43" s="1178">
        <f>+AE43+AF43</f>
        <v>105000</v>
      </c>
      <c r="AH43" s="1477"/>
      <c r="AI43" s="97">
        <f t="shared" si="44"/>
        <v>0</v>
      </c>
      <c r="AJ43" s="97">
        <f t="shared" si="45"/>
        <v>34650</v>
      </c>
      <c r="AK43" s="97">
        <f t="shared" si="46"/>
        <v>34650</v>
      </c>
      <c r="AL43" s="97">
        <f t="shared" si="47"/>
        <v>35700</v>
      </c>
      <c r="AM43" s="97">
        <f t="shared" si="48"/>
        <v>0</v>
      </c>
      <c r="AN43" s="97">
        <f t="shared" si="49"/>
        <v>105000</v>
      </c>
      <c r="AO43" s="132"/>
      <c r="AP43" s="97">
        <v>0</v>
      </c>
      <c r="AQ43" s="97">
        <f>+$AG$43*33%</f>
        <v>34650</v>
      </c>
      <c r="AR43" s="97">
        <f t="shared" ref="AR43" si="50">+$AG$43*33%</f>
        <v>34650</v>
      </c>
      <c r="AS43" s="97">
        <f>+$AG$43*34%</f>
        <v>35700</v>
      </c>
      <c r="AT43" s="97">
        <v>0</v>
      </c>
      <c r="AU43" s="97">
        <f t="shared" si="40"/>
        <v>105000</v>
      </c>
      <c r="AV43" s="77"/>
      <c r="AW43" s="97"/>
      <c r="AX43" s="97"/>
      <c r="AY43" s="97"/>
      <c r="AZ43" s="97"/>
      <c r="BA43" s="97"/>
      <c r="BB43" s="97"/>
    </row>
    <row r="44" spans="1:1009" s="1057" customFormat="1" ht="20.25" hidden="1" customHeight="1" outlineLevel="1" x14ac:dyDescent="0.35">
      <c r="A44" s="1046" t="s">
        <v>978</v>
      </c>
      <c r="B44" s="1047"/>
      <c r="C44" s="1048" t="s">
        <v>958</v>
      </c>
      <c r="D44" s="1423" t="s">
        <v>907</v>
      </c>
      <c r="E44" s="848"/>
      <c r="F44" s="1049"/>
      <c r="G44" s="1050"/>
      <c r="H44" s="1050" t="s">
        <v>230</v>
      </c>
      <c r="I44" s="1050" t="s">
        <v>230</v>
      </c>
      <c r="J44" s="1050" t="s">
        <v>230</v>
      </c>
      <c r="K44" s="1050" t="s">
        <v>230</v>
      </c>
      <c r="L44" s="1050" t="s">
        <v>230</v>
      </c>
      <c r="M44" s="1050"/>
      <c r="N44" s="848"/>
      <c r="O44" s="1369"/>
      <c r="P44" s="1369"/>
      <c r="Q44" s="1369"/>
      <c r="R44" s="1369"/>
      <c r="S44" s="1051"/>
      <c r="T44" s="1052"/>
      <c r="U44" s="848"/>
      <c r="V44" s="1053"/>
      <c r="W44" s="1054"/>
      <c r="X44" s="1054"/>
      <c r="Y44" s="1054"/>
      <c r="Z44" s="1054"/>
      <c r="AA44" s="1055"/>
      <c r="AB44" s="1055">
        <f>+AB45+AB46+AB47</f>
        <v>2376000</v>
      </c>
      <c r="AC44" s="1053"/>
      <c r="AD44" s="848"/>
      <c r="AE44" s="1055">
        <f t="shared" ref="AE44:AG44" si="51">+AE45+AE46+AE47</f>
        <v>2376000</v>
      </c>
      <c r="AF44" s="1055">
        <f t="shared" si="51"/>
        <v>0</v>
      </c>
      <c r="AG44" s="1055">
        <f t="shared" si="51"/>
        <v>2376000</v>
      </c>
      <c r="AH44" s="850"/>
      <c r="AI44" s="1055">
        <f t="shared" si="44"/>
        <v>120000</v>
      </c>
      <c r="AJ44" s="1418">
        <f t="shared" si="45"/>
        <v>600000</v>
      </c>
      <c r="AK44" s="1418">
        <f t="shared" si="46"/>
        <v>792000</v>
      </c>
      <c r="AL44" s="1055">
        <f t="shared" si="47"/>
        <v>672000</v>
      </c>
      <c r="AM44" s="1055">
        <f t="shared" si="48"/>
        <v>192000</v>
      </c>
      <c r="AN44" s="1056">
        <f t="shared" si="49"/>
        <v>2376000</v>
      </c>
      <c r="AO44" s="851"/>
      <c r="AP44" s="1055">
        <f>+SUM(AP45:AP47)</f>
        <v>120000</v>
      </c>
      <c r="AQ44" s="1418">
        <f t="shared" ref="AQ44:AS44" si="52">+SUM(AQ45:AQ47)</f>
        <v>600000</v>
      </c>
      <c r="AR44" s="1418">
        <f t="shared" si="52"/>
        <v>792000</v>
      </c>
      <c r="AS44" s="1055">
        <f t="shared" si="52"/>
        <v>672000</v>
      </c>
      <c r="AT44" s="1055">
        <f>+SUM(AT45:AT47)</f>
        <v>192000</v>
      </c>
      <c r="AU44" s="1056">
        <f t="shared" si="40"/>
        <v>2376000</v>
      </c>
      <c r="AV44" s="852"/>
      <c r="AW44" s="1056"/>
      <c r="AX44" s="1056"/>
      <c r="AY44" s="1056"/>
      <c r="AZ44" s="1056"/>
      <c r="BA44" s="1056"/>
      <c r="BB44" s="1056"/>
      <c r="BC44" s="853"/>
      <c r="BD44" s="853"/>
      <c r="BE44" s="853"/>
      <c r="BF44" s="853"/>
      <c r="BG44" s="853"/>
      <c r="BH44" s="853"/>
      <c r="BI44" s="853"/>
      <c r="BJ44" s="853"/>
      <c r="BK44" s="853"/>
      <c r="BL44" s="853"/>
      <c r="BM44" s="853"/>
      <c r="BN44" s="853"/>
      <c r="BO44" s="853"/>
      <c r="BP44" s="853"/>
      <c r="BQ44" s="853"/>
      <c r="BR44" s="853"/>
      <c r="BS44" s="853"/>
      <c r="BT44" s="853"/>
      <c r="BU44" s="853"/>
      <c r="BV44" s="853"/>
      <c r="BW44" s="853"/>
      <c r="BX44" s="853"/>
      <c r="BY44" s="853"/>
      <c r="BZ44" s="853"/>
      <c r="CA44" s="853"/>
      <c r="CB44" s="853"/>
      <c r="CC44" s="853"/>
      <c r="CD44" s="853"/>
      <c r="CE44" s="853"/>
      <c r="CF44" s="853"/>
      <c r="CG44" s="853"/>
      <c r="CH44" s="853"/>
      <c r="CI44" s="853"/>
      <c r="CJ44" s="853"/>
      <c r="CK44" s="853"/>
      <c r="CL44" s="853"/>
      <c r="CM44" s="853"/>
      <c r="CN44" s="853"/>
      <c r="CO44" s="853"/>
      <c r="CP44" s="853"/>
      <c r="CQ44" s="853"/>
      <c r="CR44" s="853"/>
      <c r="CS44" s="853"/>
      <c r="CT44" s="853"/>
      <c r="CU44" s="853"/>
      <c r="CV44" s="853"/>
      <c r="CW44" s="853"/>
      <c r="CX44" s="853"/>
      <c r="CY44" s="853"/>
      <c r="CZ44" s="853"/>
      <c r="DA44" s="853"/>
      <c r="DB44" s="853"/>
      <c r="DC44" s="853"/>
      <c r="DD44" s="853"/>
      <c r="DE44" s="853"/>
      <c r="DF44" s="853"/>
      <c r="DG44" s="853"/>
      <c r="DH44" s="853"/>
      <c r="DI44" s="853"/>
      <c r="DJ44" s="853"/>
      <c r="DK44" s="853"/>
      <c r="DL44" s="853"/>
      <c r="DM44" s="853"/>
      <c r="DN44" s="853"/>
      <c r="DO44" s="853"/>
      <c r="DP44" s="853"/>
      <c r="DQ44" s="853"/>
      <c r="DR44" s="853"/>
      <c r="DS44" s="853"/>
      <c r="DT44" s="853"/>
      <c r="DU44" s="853"/>
      <c r="DV44" s="853"/>
      <c r="DW44" s="853"/>
      <c r="DX44" s="853"/>
      <c r="DY44" s="853"/>
      <c r="DZ44" s="853"/>
      <c r="EA44" s="853"/>
      <c r="EB44" s="853"/>
      <c r="EC44" s="853"/>
      <c r="ED44" s="853"/>
      <c r="EE44" s="853"/>
      <c r="EF44" s="853"/>
      <c r="EG44" s="853"/>
      <c r="EH44" s="853"/>
      <c r="EI44" s="853"/>
      <c r="EJ44" s="853"/>
      <c r="EK44" s="853"/>
      <c r="EL44" s="853"/>
      <c r="EM44" s="853"/>
      <c r="EN44" s="853"/>
      <c r="EO44" s="853"/>
      <c r="EP44" s="853"/>
      <c r="EQ44" s="853"/>
      <c r="ER44" s="853"/>
      <c r="ES44" s="853"/>
      <c r="ET44" s="853"/>
      <c r="EU44" s="853"/>
      <c r="EV44" s="853"/>
      <c r="EW44" s="853"/>
      <c r="EX44" s="853"/>
      <c r="EY44" s="853"/>
      <c r="EZ44" s="853"/>
      <c r="FA44" s="853"/>
      <c r="FB44" s="853"/>
      <c r="FC44" s="853"/>
      <c r="FD44" s="853"/>
      <c r="FE44" s="853"/>
      <c r="FF44" s="853"/>
      <c r="FG44" s="853"/>
      <c r="FH44" s="853"/>
      <c r="FI44" s="853"/>
      <c r="FJ44" s="853"/>
      <c r="FK44" s="853"/>
      <c r="FL44" s="853"/>
      <c r="FM44" s="853"/>
      <c r="FN44" s="853"/>
      <c r="FO44" s="853"/>
      <c r="FP44" s="853"/>
      <c r="FQ44" s="853"/>
      <c r="FR44" s="853"/>
      <c r="FS44" s="853"/>
      <c r="FT44" s="853"/>
      <c r="FU44" s="853"/>
      <c r="FV44" s="853"/>
      <c r="FW44" s="853"/>
      <c r="FX44" s="853"/>
      <c r="FY44" s="853"/>
      <c r="FZ44" s="853"/>
      <c r="GA44" s="853"/>
      <c r="GB44" s="853"/>
      <c r="GC44" s="853"/>
      <c r="GD44" s="853"/>
      <c r="GE44" s="853"/>
      <c r="GF44" s="853"/>
      <c r="GG44" s="853"/>
      <c r="GH44" s="853"/>
      <c r="GI44" s="853"/>
      <c r="GJ44" s="853"/>
      <c r="GK44" s="853"/>
      <c r="GL44" s="853"/>
      <c r="GM44" s="853"/>
      <c r="GN44" s="853"/>
      <c r="GO44" s="853"/>
      <c r="GP44" s="853"/>
      <c r="GQ44" s="853"/>
      <c r="GR44" s="853"/>
      <c r="GS44" s="853"/>
      <c r="GT44" s="853"/>
      <c r="GU44" s="853"/>
      <c r="GV44" s="853"/>
      <c r="GW44" s="853"/>
      <c r="GX44" s="853"/>
      <c r="GY44" s="853"/>
      <c r="GZ44" s="853"/>
      <c r="HA44" s="853"/>
      <c r="HB44" s="853"/>
      <c r="HC44" s="853"/>
      <c r="HD44" s="853"/>
      <c r="HE44" s="853"/>
      <c r="HF44" s="853"/>
      <c r="HG44" s="853"/>
      <c r="HH44" s="853"/>
      <c r="HI44" s="853"/>
      <c r="HJ44" s="853"/>
      <c r="HK44" s="853"/>
      <c r="HL44" s="853"/>
      <c r="HM44" s="853"/>
      <c r="HN44" s="853"/>
      <c r="HO44" s="853"/>
      <c r="HP44" s="853"/>
      <c r="HQ44" s="853"/>
      <c r="HR44" s="853"/>
      <c r="HS44" s="853"/>
      <c r="HT44" s="853"/>
      <c r="HU44" s="853"/>
      <c r="HV44" s="853"/>
      <c r="HW44" s="853"/>
      <c r="HX44" s="853"/>
      <c r="HY44" s="853"/>
      <c r="HZ44" s="853"/>
      <c r="IA44" s="853"/>
      <c r="IB44" s="853"/>
      <c r="IC44" s="853"/>
      <c r="ID44" s="853"/>
      <c r="IE44" s="853"/>
      <c r="IF44" s="853"/>
      <c r="IG44" s="853"/>
      <c r="IH44" s="853"/>
      <c r="II44" s="853"/>
      <c r="IJ44" s="853"/>
      <c r="IK44" s="853"/>
      <c r="IL44" s="853"/>
      <c r="IM44" s="853"/>
      <c r="IN44" s="853"/>
      <c r="IO44" s="853"/>
      <c r="IP44" s="853"/>
      <c r="IQ44" s="853"/>
      <c r="IR44" s="853"/>
      <c r="IS44" s="853"/>
      <c r="IT44" s="853"/>
      <c r="IU44" s="853"/>
      <c r="IV44" s="853"/>
      <c r="IW44" s="853"/>
      <c r="IX44" s="853"/>
      <c r="IY44" s="853"/>
      <c r="IZ44" s="853"/>
      <c r="JA44" s="853"/>
      <c r="JB44" s="853"/>
      <c r="JC44" s="853"/>
      <c r="JD44" s="853"/>
      <c r="JE44" s="853"/>
      <c r="JF44" s="853"/>
      <c r="JG44" s="853"/>
      <c r="JH44" s="853"/>
      <c r="JI44" s="853"/>
      <c r="JJ44" s="853"/>
      <c r="JK44" s="853"/>
      <c r="JL44" s="853"/>
      <c r="JM44" s="853"/>
      <c r="JN44" s="853"/>
      <c r="JO44" s="853"/>
      <c r="JP44" s="853"/>
      <c r="JQ44" s="853"/>
      <c r="JR44" s="853"/>
      <c r="JS44" s="853"/>
      <c r="JT44" s="853"/>
      <c r="JU44" s="853"/>
      <c r="JV44" s="853"/>
      <c r="JW44" s="853"/>
      <c r="JX44" s="853"/>
      <c r="JY44" s="853"/>
      <c r="JZ44" s="853"/>
      <c r="KA44" s="853"/>
      <c r="KB44" s="853"/>
      <c r="KC44" s="853"/>
      <c r="KD44" s="853"/>
      <c r="KE44" s="853"/>
      <c r="KF44" s="853"/>
      <c r="KG44" s="853"/>
      <c r="KH44" s="853"/>
      <c r="KI44" s="853"/>
      <c r="KJ44" s="853"/>
      <c r="KK44" s="853"/>
      <c r="KL44" s="853"/>
      <c r="KM44" s="853"/>
      <c r="KN44" s="853"/>
      <c r="KO44" s="853"/>
      <c r="KP44" s="853"/>
      <c r="KQ44" s="853"/>
      <c r="KR44" s="853"/>
      <c r="KS44" s="853"/>
      <c r="KT44" s="853"/>
      <c r="KU44" s="853"/>
      <c r="KV44" s="853"/>
      <c r="KW44" s="853"/>
      <c r="KX44" s="853"/>
      <c r="KY44" s="853"/>
      <c r="KZ44" s="853"/>
      <c r="LA44" s="853"/>
      <c r="LB44" s="853"/>
      <c r="LC44" s="853"/>
      <c r="LD44" s="853"/>
      <c r="LE44" s="853"/>
      <c r="LF44" s="853"/>
      <c r="LG44" s="853"/>
      <c r="LH44" s="853"/>
      <c r="LI44" s="853"/>
      <c r="LJ44" s="853"/>
      <c r="LK44" s="853"/>
      <c r="LL44" s="853"/>
      <c r="LM44" s="853"/>
      <c r="LN44" s="853"/>
      <c r="LO44" s="853"/>
      <c r="LP44" s="853"/>
      <c r="LQ44" s="853"/>
      <c r="LR44" s="853"/>
      <c r="LS44" s="853"/>
      <c r="LT44" s="853"/>
      <c r="LU44" s="853"/>
      <c r="LV44" s="853"/>
      <c r="LW44" s="853"/>
      <c r="LX44" s="853"/>
      <c r="LY44" s="853"/>
      <c r="LZ44" s="853"/>
      <c r="MA44" s="853"/>
      <c r="MB44" s="853"/>
      <c r="MC44" s="853"/>
      <c r="MD44" s="853"/>
      <c r="ME44" s="853"/>
      <c r="MF44" s="853"/>
      <c r="MG44" s="853"/>
      <c r="MH44" s="853"/>
      <c r="MI44" s="853"/>
      <c r="MJ44" s="853"/>
      <c r="MK44" s="853"/>
      <c r="ML44" s="853"/>
      <c r="MM44" s="853"/>
      <c r="MN44" s="853"/>
      <c r="MO44" s="853"/>
      <c r="MP44" s="853"/>
      <c r="MQ44" s="853"/>
      <c r="MR44" s="853"/>
      <c r="MS44" s="853"/>
      <c r="MT44" s="853"/>
      <c r="MU44" s="853"/>
      <c r="MV44" s="853"/>
      <c r="MW44" s="853"/>
      <c r="MX44" s="853"/>
      <c r="MY44" s="853"/>
      <c r="MZ44" s="853"/>
      <c r="NA44" s="853"/>
      <c r="NB44" s="853"/>
      <c r="NC44" s="853"/>
      <c r="ND44" s="853"/>
      <c r="NE44" s="853"/>
      <c r="NF44" s="853"/>
      <c r="NG44" s="853"/>
      <c r="NH44" s="853"/>
      <c r="NI44" s="853"/>
      <c r="NJ44" s="853"/>
      <c r="NK44" s="853"/>
      <c r="NL44" s="853"/>
      <c r="NM44" s="853"/>
      <c r="NN44" s="853"/>
      <c r="NO44" s="853"/>
      <c r="NP44" s="853"/>
      <c r="NQ44" s="853"/>
      <c r="NR44" s="853"/>
      <c r="NS44" s="853"/>
      <c r="NT44" s="853"/>
      <c r="NU44" s="853"/>
      <c r="NV44" s="853"/>
      <c r="NW44" s="853"/>
      <c r="NX44" s="853"/>
      <c r="NY44" s="853"/>
      <c r="NZ44" s="853"/>
      <c r="OA44" s="853"/>
      <c r="OB44" s="853"/>
      <c r="OC44" s="853"/>
      <c r="OD44" s="853"/>
      <c r="OE44" s="853"/>
      <c r="OF44" s="853"/>
      <c r="OG44" s="853"/>
      <c r="OH44" s="853"/>
      <c r="OI44" s="853"/>
      <c r="OJ44" s="853"/>
      <c r="OK44" s="853"/>
      <c r="OL44" s="853"/>
      <c r="OM44" s="853"/>
      <c r="ON44" s="853"/>
      <c r="OO44" s="853"/>
      <c r="OP44" s="853"/>
      <c r="OQ44" s="853"/>
      <c r="OR44" s="853"/>
      <c r="OS44" s="853"/>
      <c r="OT44" s="853"/>
      <c r="OU44" s="853"/>
      <c r="OV44" s="853"/>
      <c r="OW44" s="853"/>
      <c r="OX44" s="853"/>
      <c r="OY44" s="853"/>
      <c r="OZ44" s="853"/>
      <c r="PA44" s="853"/>
      <c r="PB44" s="853"/>
      <c r="PC44" s="853"/>
      <c r="PD44" s="853"/>
      <c r="PE44" s="853"/>
      <c r="PF44" s="853"/>
      <c r="PG44" s="853"/>
      <c r="PH44" s="853"/>
      <c r="PI44" s="853"/>
      <c r="PJ44" s="853"/>
      <c r="PK44" s="853"/>
      <c r="PL44" s="853"/>
      <c r="PM44" s="853"/>
      <c r="PN44" s="853"/>
      <c r="PO44" s="853"/>
      <c r="PP44" s="853"/>
      <c r="PQ44" s="853"/>
      <c r="PR44" s="853"/>
      <c r="PS44" s="853"/>
      <c r="PT44" s="853"/>
      <c r="PU44" s="853"/>
      <c r="PV44" s="853"/>
      <c r="PW44" s="853"/>
      <c r="PX44" s="853"/>
      <c r="PY44" s="853"/>
      <c r="PZ44" s="853"/>
      <c r="QA44" s="853"/>
      <c r="QB44" s="853"/>
      <c r="QC44" s="853"/>
      <c r="QD44" s="853"/>
      <c r="QE44" s="853"/>
      <c r="QF44" s="853"/>
      <c r="QG44" s="853"/>
      <c r="QH44" s="853"/>
      <c r="QI44" s="853"/>
      <c r="QJ44" s="853"/>
      <c r="QK44" s="853"/>
      <c r="QL44" s="853"/>
      <c r="QM44" s="853"/>
      <c r="QN44" s="853"/>
      <c r="QO44" s="853"/>
      <c r="QP44" s="853"/>
      <c r="QQ44" s="853"/>
      <c r="QR44" s="853"/>
      <c r="QS44" s="853"/>
      <c r="QT44" s="853"/>
      <c r="QU44" s="853"/>
      <c r="QV44" s="853"/>
      <c r="QW44" s="853"/>
      <c r="QX44" s="853"/>
      <c r="QY44" s="853"/>
      <c r="QZ44" s="853"/>
      <c r="RA44" s="853"/>
      <c r="RB44" s="853"/>
      <c r="RC44" s="853"/>
      <c r="RD44" s="853"/>
      <c r="RE44" s="853"/>
      <c r="RF44" s="853"/>
      <c r="RG44" s="853"/>
      <c r="RH44" s="853"/>
      <c r="RI44" s="853"/>
      <c r="RJ44" s="853"/>
      <c r="RK44" s="853"/>
      <c r="RL44" s="853"/>
      <c r="RM44" s="853"/>
      <c r="RN44" s="853"/>
      <c r="RO44" s="853"/>
      <c r="RP44" s="853"/>
      <c r="RQ44" s="853"/>
      <c r="RR44" s="853"/>
      <c r="RS44" s="853"/>
      <c r="RT44" s="853"/>
      <c r="RU44" s="853"/>
      <c r="RV44" s="853"/>
      <c r="RW44" s="853"/>
      <c r="RX44" s="853"/>
      <c r="RY44" s="853"/>
      <c r="RZ44" s="853"/>
      <c r="SA44" s="853"/>
      <c r="SB44" s="853"/>
      <c r="SC44" s="853"/>
      <c r="SD44" s="853"/>
      <c r="SE44" s="853"/>
      <c r="SF44" s="853"/>
      <c r="SG44" s="853"/>
      <c r="SH44" s="853"/>
      <c r="SI44" s="853"/>
      <c r="SJ44" s="853"/>
      <c r="SK44" s="853"/>
      <c r="SL44" s="853"/>
      <c r="SM44" s="853"/>
      <c r="SN44" s="853"/>
      <c r="SO44" s="853"/>
      <c r="SP44" s="853"/>
      <c r="SQ44" s="853"/>
      <c r="SR44" s="853"/>
      <c r="SS44" s="853"/>
      <c r="ST44" s="853"/>
      <c r="SU44" s="853"/>
      <c r="SV44" s="853"/>
      <c r="SW44" s="853"/>
      <c r="SX44" s="853"/>
      <c r="SY44" s="853"/>
      <c r="SZ44" s="853"/>
      <c r="TA44" s="853"/>
      <c r="TB44" s="853"/>
      <c r="TC44" s="853"/>
      <c r="TD44" s="853"/>
      <c r="TE44" s="853"/>
      <c r="TF44" s="853"/>
      <c r="TG44" s="853"/>
      <c r="TH44" s="853"/>
      <c r="TI44" s="853"/>
      <c r="TJ44" s="853"/>
      <c r="TK44" s="853"/>
      <c r="TL44" s="853"/>
      <c r="TM44" s="853"/>
      <c r="TN44" s="853"/>
      <c r="TO44" s="853"/>
      <c r="TP44" s="853"/>
      <c r="TQ44" s="853"/>
      <c r="TR44" s="853"/>
      <c r="TS44" s="853"/>
      <c r="TT44" s="853"/>
      <c r="TU44" s="853"/>
      <c r="TV44" s="853"/>
      <c r="TW44" s="853"/>
      <c r="TX44" s="853"/>
      <c r="TY44" s="853"/>
      <c r="TZ44" s="853"/>
      <c r="UA44" s="853"/>
      <c r="UB44" s="853"/>
      <c r="UC44" s="853"/>
      <c r="UD44" s="853"/>
      <c r="UE44" s="853"/>
      <c r="UF44" s="853"/>
      <c r="UG44" s="853"/>
      <c r="UH44" s="853"/>
      <c r="UI44" s="853"/>
      <c r="UJ44" s="853"/>
      <c r="UK44" s="853"/>
      <c r="UL44" s="853"/>
      <c r="UM44" s="853"/>
      <c r="UN44" s="853"/>
      <c r="UO44" s="853"/>
      <c r="UP44" s="853"/>
      <c r="UQ44" s="853"/>
      <c r="UR44" s="853"/>
      <c r="US44" s="853"/>
      <c r="UT44" s="853"/>
      <c r="UU44" s="853"/>
      <c r="UV44" s="853"/>
      <c r="UW44" s="853"/>
      <c r="UX44" s="853"/>
      <c r="UY44" s="853"/>
      <c r="UZ44" s="853"/>
      <c r="VA44" s="853"/>
      <c r="VB44" s="853"/>
      <c r="VC44" s="853"/>
      <c r="VD44" s="853"/>
      <c r="VE44" s="853"/>
      <c r="VF44" s="853"/>
      <c r="VG44" s="853"/>
      <c r="VH44" s="853"/>
      <c r="VI44" s="853"/>
      <c r="VJ44" s="853"/>
      <c r="VK44" s="853"/>
      <c r="VL44" s="853"/>
      <c r="VM44" s="853"/>
      <c r="VN44" s="853"/>
      <c r="VO44" s="853"/>
      <c r="VP44" s="853"/>
      <c r="VQ44" s="853"/>
      <c r="VR44" s="853"/>
      <c r="VS44" s="853"/>
      <c r="VT44" s="853"/>
      <c r="VU44" s="853"/>
      <c r="VV44" s="853"/>
      <c r="VW44" s="853"/>
      <c r="VX44" s="853"/>
      <c r="VY44" s="853"/>
      <c r="VZ44" s="853"/>
      <c r="WA44" s="853"/>
      <c r="WB44" s="853"/>
      <c r="WC44" s="853"/>
      <c r="WD44" s="853"/>
      <c r="WE44" s="853"/>
      <c r="WF44" s="853"/>
      <c r="WG44" s="853"/>
      <c r="WH44" s="853"/>
      <c r="WI44" s="853"/>
      <c r="WJ44" s="853"/>
      <c r="WK44" s="853"/>
      <c r="WL44" s="853"/>
      <c r="WM44" s="853"/>
      <c r="WN44" s="853"/>
      <c r="WO44" s="853"/>
      <c r="WP44" s="853"/>
      <c r="WQ44" s="853"/>
      <c r="WR44" s="853"/>
      <c r="WS44" s="853"/>
      <c r="WT44" s="853"/>
      <c r="WU44" s="853"/>
      <c r="WV44" s="853"/>
      <c r="WW44" s="853"/>
      <c r="WX44" s="853"/>
      <c r="WY44" s="853"/>
      <c r="WZ44" s="853"/>
      <c r="XA44" s="853"/>
      <c r="XB44" s="853"/>
      <c r="XC44" s="853"/>
      <c r="XD44" s="853"/>
      <c r="XE44" s="853"/>
      <c r="XF44" s="853"/>
      <c r="XG44" s="853"/>
      <c r="XH44" s="853"/>
      <c r="XI44" s="853"/>
      <c r="XJ44" s="853"/>
      <c r="XK44" s="853"/>
      <c r="XL44" s="853"/>
      <c r="XM44" s="853"/>
      <c r="XN44" s="853"/>
      <c r="XO44" s="853"/>
      <c r="XP44" s="853"/>
      <c r="XQ44" s="853"/>
      <c r="XR44" s="853"/>
      <c r="XS44" s="853"/>
      <c r="XT44" s="853"/>
      <c r="XU44" s="853"/>
      <c r="XV44" s="853"/>
      <c r="XW44" s="853"/>
      <c r="XX44" s="853"/>
      <c r="XY44" s="853"/>
      <c r="XZ44" s="853"/>
      <c r="YA44" s="853"/>
      <c r="YB44" s="853"/>
      <c r="YC44" s="853"/>
      <c r="YD44" s="853"/>
      <c r="YE44" s="853"/>
      <c r="YF44" s="853"/>
      <c r="YG44" s="853"/>
      <c r="YH44" s="853"/>
      <c r="YI44" s="853"/>
      <c r="YJ44" s="853"/>
      <c r="YK44" s="853"/>
      <c r="YL44" s="853"/>
      <c r="YM44" s="853"/>
      <c r="YN44" s="853"/>
      <c r="YO44" s="853"/>
      <c r="YP44" s="853"/>
      <c r="YQ44" s="853"/>
      <c r="YR44" s="853"/>
      <c r="YS44" s="853"/>
      <c r="YT44" s="853"/>
      <c r="YU44" s="853"/>
      <c r="YV44" s="853"/>
      <c r="YW44" s="853"/>
      <c r="YX44" s="853"/>
      <c r="YY44" s="853"/>
      <c r="YZ44" s="853"/>
      <c r="ZA44" s="853"/>
      <c r="ZB44" s="853"/>
      <c r="ZC44" s="853"/>
      <c r="ZD44" s="853"/>
      <c r="ZE44" s="853"/>
      <c r="ZF44" s="853"/>
      <c r="ZG44" s="853"/>
      <c r="ZH44" s="853"/>
      <c r="ZI44" s="853"/>
      <c r="ZJ44" s="853"/>
      <c r="ZK44" s="853"/>
      <c r="ZL44" s="853"/>
      <c r="ZM44" s="853"/>
      <c r="ZN44" s="853"/>
      <c r="ZO44" s="853"/>
      <c r="ZP44" s="853"/>
      <c r="ZQ44" s="853"/>
      <c r="ZR44" s="853"/>
      <c r="ZS44" s="853"/>
      <c r="ZT44" s="853"/>
      <c r="ZU44" s="853"/>
      <c r="ZV44" s="853"/>
      <c r="ZW44" s="853"/>
      <c r="ZX44" s="853"/>
      <c r="ZY44" s="853"/>
      <c r="ZZ44" s="853"/>
      <c r="AAA44" s="853"/>
      <c r="AAB44" s="853"/>
      <c r="AAC44" s="853"/>
      <c r="AAD44" s="853"/>
      <c r="AAE44" s="853"/>
      <c r="AAF44" s="853"/>
      <c r="AAG44" s="853"/>
      <c r="AAH44" s="853"/>
      <c r="AAI44" s="853"/>
      <c r="AAJ44" s="853"/>
      <c r="AAK44" s="853"/>
      <c r="AAL44" s="853"/>
      <c r="AAM44" s="853"/>
      <c r="AAN44" s="853"/>
      <c r="AAO44" s="853"/>
      <c r="AAP44" s="853"/>
      <c r="AAQ44" s="853"/>
      <c r="AAR44" s="853"/>
      <c r="AAS44" s="853"/>
      <c r="AAT44" s="853"/>
      <c r="AAU44" s="853"/>
      <c r="AAV44" s="853"/>
      <c r="AAW44" s="853"/>
      <c r="AAX44" s="853"/>
      <c r="AAY44" s="853"/>
      <c r="AAZ44" s="853"/>
      <c r="ABA44" s="853"/>
      <c r="ABB44" s="853"/>
      <c r="ABC44" s="853"/>
      <c r="ABD44" s="853"/>
      <c r="ABE44" s="853"/>
      <c r="ABF44" s="853"/>
      <c r="ABG44" s="853"/>
      <c r="ABH44" s="853"/>
      <c r="ABI44" s="853"/>
      <c r="ABJ44" s="853"/>
      <c r="ABK44" s="853"/>
      <c r="ABL44" s="853"/>
      <c r="ABM44" s="853"/>
      <c r="ABN44" s="853"/>
      <c r="ABO44" s="853"/>
      <c r="ABP44" s="853"/>
      <c r="ABQ44" s="853"/>
      <c r="ABR44" s="853"/>
      <c r="ABS44" s="853"/>
      <c r="ABT44" s="853"/>
      <c r="ABU44" s="853"/>
      <c r="ABV44" s="853"/>
      <c r="ABW44" s="853"/>
      <c r="ABX44" s="853"/>
      <c r="ABY44" s="853"/>
      <c r="ABZ44" s="853"/>
      <c r="ACA44" s="853"/>
      <c r="ACB44" s="853"/>
      <c r="ACC44" s="853"/>
      <c r="ACD44" s="853"/>
      <c r="ACE44" s="853"/>
      <c r="ACF44" s="853"/>
      <c r="ACG44" s="853"/>
      <c r="ACH44" s="853"/>
      <c r="ACI44" s="853"/>
      <c r="ACJ44" s="853"/>
      <c r="ACK44" s="853"/>
      <c r="ACL44" s="853"/>
      <c r="ACM44" s="853"/>
      <c r="ACN44" s="853"/>
      <c r="ACO44" s="853"/>
      <c r="ACP44" s="853"/>
      <c r="ACQ44" s="853"/>
      <c r="ACR44" s="853"/>
      <c r="ACS44" s="853"/>
      <c r="ACT44" s="853"/>
      <c r="ACU44" s="853"/>
      <c r="ACV44" s="853"/>
      <c r="ACW44" s="853"/>
      <c r="ACX44" s="853"/>
      <c r="ACY44" s="853"/>
      <c r="ACZ44" s="853"/>
      <c r="ADA44" s="853"/>
      <c r="ADB44" s="853"/>
      <c r="ADC44" s="853"/>
      <c r="ADD44" s="853"/>
      <c r="ADE44" s="853"/>
      <c r="ADF44" s="853"/>
      <c r="ADG44" s="853"/>
      <c r="ADH44" s="853"/>
      <c r="ADI44" s="853"/>
      <c r="ADJ44" s="853"/>
      <c r="ADK44" s="853"/>
      <c r="ADL44" s="853"/>
      <c r="ADM44" s="853"/>
      <c r="ADN44" s="853"/>
      <c r="ADO44" s="853"/>
      <c r="ADP44" s="853"/>
      <c r="ADQ44" s="853"/>
      <c r="ADR44" s="853"/>
      <c r="ADS44" s="853"/>
      <c r="ADT44" s="853"/>
      <c r="ADU44" s="853"/>
      <c r="ADV44" s="853"/>
      <c r="ADW44" s="853"/>
      <c r="ADX44" s="853"/>
      <c r="ADY44" s="853"/>
      <c r="ADZ44" s="853"/>
      <c r="AEA44" s="853"/>
      <c r="AEB44" s="853"/>
      <c r="AEC44" s="853"/>
      <c r="AED44" s="853"/>
      <c r="AEE44" s="853"/>
      <c r="AEF44" s="853"/>
      <c r="AEG44" s="853"/>
      <c r="AEH44" s="853"/>
      <c r="AEI44" s="853"/>
      <c r="AEJ44" s="853"/>
      <c r="AEK44" s="853"/>
      <c r="AEL44" s="853"/>
      <c r="AEM44" s="853"/>
      <c r="AEN44" s="853"/>
      <c r="AEO44" s="853"/>
      <c r="AEP44" s="853"/>
      <c r="AEQ44" s="853"/>
      <c r="AER44" s="853"/>
      <c r="AES44" s="853"/>
      <c r="AET44" s="853"/>
      <c r="AEU44" s="853"/>
      <c r="AEV44" s="853"/>
      <c r="AEW44" s="853"/>
      <c r="AEX44" s="853"/>
      <c r="AEY44" s="853"/>
      <c r="AEZ44" s="853"/>
      <c r="AFA44" s="853"/>
      <c r="AFB44" s="853"/>
      <c r="AFC44" s="853"/>
      <c r="AFD44" s="853"/>
      <c r="AFE44" s="853"/>
      <c r="AFF44" s="853"/>
      <c r="AFG44" s="853"/>
      <c r="AFH44" s="853"/>
      <c r="AFI44" s="853"/>
      <c r="AFJ44" s="853"/>
      <c r="AFK44" s="853"/>
      <c r="AFL44" s="853"/>
      <c r="AFM44" s="853"/>
      <c r="AFN44" s="853"/>
      <c r="AFO44" s="853"/>
      <c r="AFP44" s="853"/>
      <c r="AFQ44" s="853"/>
      <c r="AFR44" s="853"/>
      <c r="AFS44" s="853"/>
      <c r="AFT44" s="853"/>
      <c r="AFU44" s="853"/>
      <c r="AFV44" s="853"/>
      <c r="AFW44" s="853"/>
      <c r="AFX44" s="853"/>
      <c r="AFY44" s="853"/>
      <c r="AFZ44" s="853"/>
      <c r="AGA44" s="853"/>
      <c r="AGB44" s="853"/>
      <c r="AGC44" s="853"/>
      <c r="AGD44" s="853"/>
      <c r="AGE44" s="853"/>
      <c r="AGF44" s="853"/>
      <c r="AGG44" s="853"/>
      <c r="AGH44" s="853"/>
      <c r="AGI44" s="853"/>
      <c r="AGJ44" s="853"/>
      <c r="AGK44" s="853"/>
      <c r="AGL44" s="853"/>
      <c r="AGM44" s="853"/>
      <c r="AGN44" s="853"/>
      <c r="AGO44" s="853"/>
      <c r="AGP44" s="853"/>
      <c r="AGQ44" s="853"/>
      <c r="AGR44" s="853"/>
      <c r="AGS44" s="853"/>
      <c r="AGT44" s="853"/>
      <c r="AGU44" s="853"/>
      <c r="AGV44" s="853"/>
      <c r="AGW44" s="853"/>
      <c r="AGX44" s="853"/>
      <c r="AGY44" s="853"/>
      <c r="AGZ44" s="853"/>
      <c r="AHA44" s="853"/>
      <c r="AHB44" s="853"/>
      <c r="AHC44" s="853"/>
      <c r="AHD44" s="853"/>
      <c r="AHE44" s="853"/>
      <c r="AHF44" s="853"/>
      <c r="AHG44" s="853"/>
      <c r="AHH44" s="853"/>
      <c r="AHI44" s="853"/>
      <c r="AHJ44" s="853"/>
      <c r="AHK44" s="853"/>
      <c r="AHL44" s="853"/>
      <c r="AHM44" s="853"/>
      <c r="AHN44" s="853"/>
      <c r="AHO44" s="853"/>
      <c r="AHP44" s="853"/>
      <c r="AHQ44" s="853"/>
      <c r="AHR44" s="853"/>
      <c r="AHS44" s="853"/>
      <c r="AHT44" s="853"/>
      <c r="AHU44" s="853"/>
      <c r="AHV44" s="853"/>
      <c r="AHW44" s="853"/>
      <c r="AHX44" s="853"/>
      <c r="AHY44" s="853"/>
      <c r="AHZ44" s="853"/>
      <c r="AIA44" s="853"/>
      <c r="AIB44" s="853"/>
      <c r="AIC44" s="853"/>
      <c r="AID44" s="853"/>
      <c r="AIE44" s="853"/>
      <c r="AIF44" s="853"/>
      <c r="AIG44" s="853"/>
      <c r="AIH44" s="853"/>
      <c r="AII44" s="853"/>
      <c r="AIJ44" s="853"/>
      <c r="AIK44" s="853"/>
      <c r="AIL44" s="853"/>
      <c r="AIM44" s="853"/>
      <c r="AIN44" s="853"/>
      <c r="AIO44" s="853"/>
      <c r="AIP44" s="853"/>
      <c r="AIQ44" s="853"/>
      <c r="AIR44" s="853"/>
      <c r="AIS44" s="853"/>
      <c r="AIT44" s="853"/>
      <c r="AIU44" s="853"/>
      <c r="AIV44" s="853"/>
      <c r="AIW44" s="853"/>
      <c r="AIX44" s="853"/>
      <c r="AIY44" s="853"/>
      <c r="AIZ44" s="853"/>
      <c r="AJA44" s="853"/>
      <c r="AJB44" s="853"/>
      <c r="AJC44" s="853"/>
      <c r="AJD44" s="853"/>
      <c r="AJE44" s="853"/>
      <c r="AJF44" s="853"/>
      <c r="AJG44" s="853"/>
      <c r="AJH44" s="853"/>
      <c r="AJI44" s="853"/>
      <c r="AJJ44" s="853"/>
      <c r="AJK44" s="853"/>
      <c r="AJL44" s="853"/>
      <c r="AJM44" s="853"/>
      <c r="AJN44" s="853"/>
      <c r="AJO44" s="853"/>
      <c r="AJP44" s="853"/>
      <c r="AJQ44" s="853"/>
      <c r="AJR44" s="853"/>
      <c r="AJS44" s="853"/>
      <c r="AJT44" s="853"/>
      <c r="AJU44" s="853"/>
      <c r="AJV44" s="853"/>
      <c r="AJW44" s="853"/>
      <c r="AJX44" s="853"/>
      <c r="AJY44" s="853"/>
      <c r="AJZ44" s="853"/>
      <c r="AKA44" s="853"/>
      <c r="AKB44" s="853"/>
      <c r="AKC44" s="853"/>
      <c r="AKD44" s="853"/>
      <c r="AKE44" s="853"/>
      <c r="AKF44" s="853"/>
      <c r="AKG44" s="853"/>
      <c r="AKH44" s="853"/>
      <c r="AKI44" s="853"/>
      <c r="AKJ44" s="853"/>
      <c r="AKK44" s="853"/>
      <c r="AKL44" s="853"/>
      <c r="AKM44" s="853"/>
      <c r="AKN44" s="853"/>
      <c r="AKO44" s="853"/>
      <c r="AKP44" s="853"/>
      <c r="AKQ44" s="853"/>
      <c r="AKR44" s="853"/>
      <c r="AKS44" s="853"/>
      <c r="AKT44" s="853"/>
      <c r="AKU44" s="853"/>
      <c r="AKV44" s="853"/>
      <c r="AKW44" s="853"/>
      <c r="AKX44" s="853"/>
      <c r="AKY44" s="853"/>
      <c r="AKZ44" s="853"/>
      <c r="ALA44" s="853"/>
      <c r="ALB44" s="853"/>
      <c r="ALC44" s="853"/>
      <c r="ALD44" s="853"/>
      <c r="ALE44" s="853"/>
      <c r="ALF44" s="853"/>
      <c r="ALG44" s="853"/>
      <c r="ALH44" s="853"/>
      <c r="ALI44" s="853"/>
      <c r="ALJ44" s="853"/>
      <c r="ALK44" s="853"/>
      <c r="ALL44" s="853"/>
      <c r="ALM44" s="853"/>
      <c r="ALN44" s="853"/>
      <c r="ALO44" s="853"/>
      <c r="ALP44" s="853"/>
      <c r="ALQ44" s="853"/>
      <c r="ALR44" s="853"/>
      <c r="ALS44" s="853"/>
      <c r="ALT44" s="853"/>
      <c r="ALU44" s="853"/>
    </row>
    <row r="45" spans="1:1009" s="225" customFormat="1" ht="26" hidden="1" outlineLevel="3" x14ac:dyDescent="0.35">
      <c r="A45" s="89" t="s">
        <v>1793</v>
      </c>
      <c r="B45" s="90"/>
      <c r="C45" s="710" t="s">
        <v>959</v>
      </c>
      <c r="D45" s="742" t="s">
        <v>404</v>
      </c>
      <c r="E45" s="1225"/>
      <c r="F45" s="93"/>
      <c r="G45" s="100"/>
      <c r="H45" s="101" t="s">
        <v>230</v>
      </c>
      <c r="I45" s="101" t="s">
        <v>230</v>
      </c>
      <c r="J45" s="101" t="s">
        <v>230</v>
      </c>
      <c r="K45" s="102" t="s">
        <v>230</v>
      </c>
      <c r="L45" s="102"/>
      <c r="M45" s="102"/>
      <c r="N45" s="94"/>
      <c r="O45" s="965" t="str">
        <f>+'10.3_PA_Det'!$D$111</f>
        <v>3CV</v>
      </c>
      <c r="P45" s="965" t="s">
        <v>81</v>
      </c>
      <c r="Q45" s="965" t="s">
        <v>928</v>
      </c>
      <c r="R45" s="965">
        <f>+'10.3_PA_Det'!E111</f>
        <v>51</v>
      </c>
      <c r="S45" s="1168" t="s">
        <v>960</v>
      </c>
      <c r="T45" s="1089"/>
      <c r="U45" s="94"/>
      <c r="V45" s="984" t="s">
        <v>961</v>
      </c>
      <c r="W45" s="1011">
        <v>10</v>
      </c>
      <c r="X45" s="1011">
        <v>36</v>
      </c>
      <c r="Y45" s="1011"/>
      <c r="Z45" s="1011"/>
      <c r="AA45" s="739">
        <v>2000</v>
      </c>
      <c r="AB45" s="977">
        <f>+AA45*X45*W45</f>
        <v>720000</v>
      </c>
      <c r="AC45" s="97"/>
      <c r="AD45" s="1478"/>
      <c r="AE45" s="977">
        <f t="shared" ref="AE45:AE56" si="53">+AB45</f>
        <v>720000</v>
      </c>
      <c r="AF45" s="77">
        <v>0</v>
      </c>
      <c r="AG45" s="1186">
        <f t="shared" ref="AG45:AG47" si="54">+AE45+AF45</f>
        <v>720000</v>
      </c>
      <c r="AH45" s="337"/>
      <c r="AI45" s="97">
        <f t="shared" si="44"/>
        <v>120000</v>
      </c>
      <c r="AJ45" s="97">
        <f t="shared" si="45"/>
        <v>240000</v>
      </c>
      <c r="AK45" s="97">
        <f t="shared" si="46"/>
        <v>240000</v>
      </c>
      <c r="AL45" s="97">
        <f t="shared" si="47"/>
        <v>120000</v>
      </c>
      <c r="AM45" s="97">
        <f t="shared" si="48"/>
        <v>0</v>
      </c>
      <c r="AN45" s="97">
        <f t="shared" si="49"/>
        <v>720000</v>
      </c>
      <c r="AO45" s="132"/>
      <c r="AP45" s="97">
        <f>+$W$45*$AA$45*6</f>
        <v>120000</v>
      </c>
      <c r="AQ45" s="97">
        <f>+$W$45*$AA$45*12</f>
        <v>240000</v>
      </c>
      <c r="AR45" s="97">
        <f>+$W$45*$AA$45*12</f>
        <v>240000</v>
      </c>
      <c r="AS45" s="97">
        <f t="shared" ref="AS45" si="55">+$W$45*$AA$45*6</f>
        <v>120000</v>
      </c>
      <c r="AT45" s="97">
        <v>0</v>
      </c>
      <c r="AU45" s="97">
        <f t="shared" si="40"/>
        <v>720000</v>
      </c>
      <c r="AV45" s="77"/>
      <c r="AW45" s="97"/>
      <c r="AX45" s="97"/>
      <c r="AY45" s="97"/>
      <c r="AZ45" s="97"/>
      <c r="BA45" s="97"/>
      <c r="BB45" s="97"/>
    </row>
    <row r="46" spans="1:1009" s="225" customFormat="1" ht="18.75" hidden="1" customHeight="1" outlineLevel="3" x14ac:dyDescent="0.35">
      <c r="A46" s="89" t="s">
        <v>1794</v>
      </c>
      <c r="B46" s="90"/>
      <c r="C46" s="710" t="s">
        <v>962</v>
      </c>
      <c r="D46" s="742" t="s">
        <v>404</v>
      </c>
      <c r="E46" s="1225"/>
      <c r="F46" s="93"/>
      <c r="G46" s="100"/>
      <c r="H46" s="101" t="s">
        <v>230</v>
      </c>
      <c r="I46" s="101" t="s">
        <v>230</v>
      </c>
      <c r="J46" s="101" t="s">
        <v>230</v>
      </c>
      <c r="K46" s="102" t="s">
        <v>230</v>
      </c>
      <c r="L46" s="102"/>
      <c r="M46" s="102"/>
      <c r="N46" s="94"/>
      <c r="O46" s="965" t="str">
        <f>+'10.3_PA_Det'!$D$112</f>
        <v>3CV</v>
      </c>
      <c r="P46" s="965" t="s">
        <v>81</v>
      </c>
      <c r="Q46" s="965" t="s">
        <v>928</v>
      </c>
      <c r="R46" s="965">
        <f>+'10.3_PA_Det'!E112</f>
        <v>52</v>
      </c>
      <c r="S46" s="1168" t="s">
        <v>960</v>
      </c>
      <c r="T46" s="1399"/>
      <c r="U46" s="94"/>
      <c r="V46" s="984" t="s">
        <v>961</v>
      </c>
      <c r="W46" s="1011">
        <v>15</v>
      </c>
      <c r="X46" s="1011">
        <v>36</v>
      </c>
      <c r="Y46" s="1011"/>
      <c r="Z46" s="1011"/>
      <c r="AA46" s="739">
        <v>2000</v>
      </c>
      <c r="AB46" s="977">
        <f>+AA46*X46*W46</f>
        <v>1080000</v>
      </c>
      <c r="AC46" s="97"/>
      <c r="AD46" s="1478"/>
      <c r="AE46" s="977">
        <f t="shared" si="53"/>
        <v>1080000</v>
      </c>
      <c r="AF46" s="77">
        <v>0</v>
      </c>
      <c r="AG46" s="1186">
        <f t="shared" si="54"/>
        <v>1080000</v>
      </c>
      <c r="AH46" s="337"/>
      <c r="AI46" s="97">
        <f t="shared" si="44"/>
        <v>0</v>
      </c>
      <c r="AJ46" s="970">
        <f t="shared" si="45"/>
        <v>360000</v>
      </c>
      <c r="AK46" s="97">
        <f t="shared" si="46"/>
        <v>360000</v>
      </c>
      <c r="AL46" s="97">
        <f t="shared" si="47"/>
        <v>360000</v>
      </c>
      <c r="AM46" s="97">
        <f t="shared" si="48"/>
        <v>0</v>
      </c>
      <c r="AN46" s="97">
        <f t="shared" si="49"/>
        <v>1080000</v>
      </c>
      <c r="AO46" s="132"/>
      <c r="AP46" s="97">
        <v>0</v>
      </c>
      <c r="AQ46" s="970">
        <f>+$W$46*$AA$46*12</f>
        <v>360000</v>
      </c>
      <c r="AR46" s="97">
        <f>+$W$46*$AA$46*12</f>
        <v>360000</v>
      </c>
      <c r="AS46" s="97">
        <f>+$W$46*$AA$46*12</f>
        <v>360000</v>
      </c>
      <c r="AT46" s="970">
        <v>0</v>
      </c>
      <c r="AU46" s="97">
        <f>SUM(AQ46:AT46)</f>
        <v>1080000</v>
      </c>
      <c r="AV46" s="77"/>
      <c r="AW46" s="97"/>
      <c r="AX46" s="97"/>
      <c r="AY46" s="97"/>
      <c r="AZ46" s="97"/>
      <c r="BA46" s="97"/>
      <c r="BB46" s="97"/>
    </row>
    <row r="47" spans="1:1009" s="225" customFormat="1" ht="18.75" hidden="1" customHeight="1" outlineLevel="3" x14ac:dyDescent="0.35">
      <c r="A47" s="89" t="s">
        <v>1795</v>
      </c>
      <c r="B47" s="90"/>
      <c r="C47" s="710" t="s">
        <v>963</v>
      </c>
      <c r="D47" s="742" t="s">
        <v>404</v>
      </c>
      <c r="E47" s="1225"/>
      <c r="F47" s="93"/>
      <c r="G47" s="100"/>
      <c r="H47" s="101"/>
      <c r="I47" s="101" t="s">
        <v>230</v>
      </c>
      <c r="J47" s="101" t="s">
        <v>230</v>
      </c>
      <c r="K47" s="102" t="s">
        <v>230</v>
      </c>
      <c r="L47" s="102" t="s">
        <v>230</v>
      </c>
      <c r="M47" s="102"/>
      <c r="N47" s="94"/>
      <c r="O47" s="965" t="str">
        <f>+'10.3_PA_Det'!$D$113</f>
        <v>3CV</v>
      </c>
      <c r="P47" s="965" t="s">
        <v>81</v>
      </c>
      <c r="Q47" s="965" t="s">
        <v>928</v>
      </c>
      <c r="R47" s="965">
        <f>+'10.3_PA_Det'!E113</f>
        <v>53</v>
      </c>
      <c r="S47" s="1168" t="s">
        <v>960</v>
      </c>
      <c r="T47" s="94"/>
      <c r="U47" s="94"/>
      <c r="V47" s="984" t="s">
        <v>961</v>
      </c>
      <c r="W47" s="1011">
        <v>8</v>
      </c>
      <c r="X47" s="1011">
        <v>36</v>
      </c>
      <c r="Y47" s="1011"/>
      <c r="Z47" s="1011"/>
      <c r="AA47" s="739">
        <v>2000</v>
      </c>
      <c r="AB47" s="977">
        <f>+AA47*X47*W47</f>
        <v>576000</v>
      </c>
      <c r="AC47" s="97"/>
      <c r="AD47" s="1478"/>
      <c r="AE47" s="977">
        <f t="shared" ref="AE47" si="56">+AB47</f>
        <v>576000</v>
      </c>
      <c r="AF47" s="77">
        <v>0</v>
      </c>
      <c r="AG47" s="1186">
        <f t="shared" si="54"/>
        <v>576000</v>
      </c>
      <c r="AH47" s="337"/>
      <c r="AI47" s="97">
        <f t="shared" si="44"/>
        <v>0</v>
      </c>
      <c r="AJ47" s="97">
        <f t="shared" si="45"/>
        <v>0</v>
      </c>
      <c r="AK47" s="970">
        <f t="shared" si="46"/>
        <v>192000</v>
      </c>
      <c r="AL47" s="699">
        <f t="shared" si="47"/>
        <v>192000</v>
      </c>
      <c r="AM47" s="699">
        <f t="shared" si="48"/>
        <v>192000</v>
      </c>
      <c r="AN47" s="97">
        <f t="shared" si="49"/>
        <v>576000</v>
      </c>
      <c r="AO47" s="132"/>
      <c r="AP47" s="97">
        <v>0</v>
      </c>
      <c r="AQ47" s="97">
        <v>0</v>
      </c>
      <c r="AR47" s="970">
        <f>+$W$47*$AA$47*12</f>
        <v>192000</v>
      </c>
      <c r="AS47" s="699">
        <f>+$W$47*$AA$47*12</f>
        <v>192000</v>
      </c>
      <c r="AT47" s="699">
        <f>+$W$47*$AA$47*(12)</f>
        <v>192000</v>
      </c>
      <c r="AU47" s="97">
        <f>SUM(AR47:AT47)</f>
        <v>576000</v>
      </c>
      <c r="AV47" s="77"/>
      <c r="AW47" s="97"/>
      <c r="AX47" s="97"/>
      <c r="AY47" s="97"/>
      <c r="AZ47" s="97"/>
      <c r="BA47" s="97"/>
      <c r="BB47" s="97"/>
    </row>
    <row r="48" spans="1:1009" s="1057" customFormat="1" ht="20.25" hidden="1" customHeight="1" outlineLevel="1" x14ac:dyDescent="0.35">
      <c r="A48" s="1046" t="s">
        <v>980</v>
      </c>
      <c r="B48" s="1047"/>
      <c r="C48" s="1048" t="s">
        <v>965</v>
      </c>
      <c r="D48" s="1423" t="s">
        <v>907</v>
      </c>
      <c r="E48" s="848"/>
      <c r="F48" s="1049"/>
      <c r="G48" s="1050"/>
      <c r="H48" s="1050" t="s">
        <v>230</v>
      </c>
      <c r="I48" s="1050" t="s">
        <v>230</v>
      </c>
      <c r="J48" s="1050" t="s">
        <v>230</v>
      </c>
      <c r="K48" s="1050"/>
      <c r="L48" s="1050"/>
      <c r="M48" s="1050"/>
      <c r="N48" s="848"/>
      <c r="O48" s="1369"/>
      <c r="P48" s="1369"/>
      <c r="Q48" s="1369"/>
      <c r="R48" s="1369"/>
      <c r="S48" s="1051"/>
      <c r="T48" s="1052"/>
      <c r="U48" s="848"/>
      <c r="V48" s="1053"/>
      <c r="W48" s="1054"/>
      <c r="X48" s="1054"/>
      <c r="Y48" s="1054"/>
      <c r="Z48" s="1054"/>
      <c r="AA48" s="1055"/>
      <c r="AB48" s="1055">
        <f>SUM(AB49:AB54)</f>
        <v>99000</v>
      </c>
      <c r="AC48" s="1053"/>
      <c r="AD48" s="848"/>
      <c r="AE48" s="1055">
        <f t="shared" ref="AE48:AG48" si="57">SUM(AE49:AE54)</f>
        <v>99000</v>
      </c>
      <c r="AF48" s="1055">
        <f t="shared" si="57"/>
        <v>0</v>
      </c>
      <c r="AG48" s="1055">
        <f t="shared" si="57"/>
        <v>99000</v>
      </c>
      <c r="AH48" s="850"/>
      <c r="AI48" s="1055">
        <f t="shared" si="44"/>
        <v>30000</v>
      </c>
      <c r="AJ48" s="1055">
        <f t="shared" si="45"/>
        <v>45000</v>
      </c>
      <c r="AK48" s="1055">
        <f t="shared" si="46"/>
        <v>24000</v>
      </c>
      <c r="AL48" s="1055">
        <f t="shared" si="47"/>
        <v>0</v>
      </c>
      <c r="AM48" s="1055">
        <f t="shared" si="48"/>
        <v>0</v>
      </c>
      <c r="AN48" s="1056">
        <f t="shared" si="49"/>
        <v>99000</v>
      </c>
      <c r="AO48" s="851"/>
      <c r="AP48" s="1055">
        <f>+SUM(AP49:AP54)</f>
        <v>30000</v>
      </c>
      <c r="AQ48" s="1055">
        <f t="shared" ref="AQ48:AT48" si="58">+SUM(AQ49:AQ54)</f>
        <v>45000</v>
      </c>
      <c r="AR48" s="1055">
        <f t="shared" si="58"/>
        <v>24000</v>
      </c>
      <c r="AS48" s="1055">
        <f t="shared" si="58"/>
        <v>0</v>
      </c>
      <c r="AT48" s="1055">
        <f t="shared" si="58"/>
        <v>0</v>
      </c>
      <c r="AU48" s="1056">
        <f t="shared" ref="AU48:AU65" si="59">SUM(AP48:AT48)</f>
        <v>99000</v>
      </c>
      <c r="AV48" s="852"/>
      <c r="AW48" s="1056"/>
      <c r="AX48" s="1056"/>
      <c r="AY48" s="1056"/>
      <c r="AZ48" s="1056"/>
      <c r="BA48" s="1056"/>
      <c r="BB48" s="1056"/>
      <c r="BC48" s="853"/>
      <c r="BD48" s="853"/>
      <c r="BE48" s="853"/>
      <c r="BF48" s="853"/>
      <c r="BG48" s="853"/>
      <c r="BH48" s="853"/>
      <c r="BI48" s="853"/>
      <c r="BJ48" s="853"/>
      <c r="BK48" s="853"/>
      <c r="BL48" s="853"/>
      <c r="BM48" s="853"/>
      <c r="BN48" s="853"/>
      <c r="BO48" s="853"/>
      <c r="BP48" s="853"/>
      <c r="BQ48" s="853"/>
      <c r="BR48" s="853"/>
      <c r="BS48" s="853"/>
      <c r="BT48" s="853"/>
      <c r="BU48" s="853"/>
      <c r="BV48" s="853"/>
      <c r="BW48" s="853"/>
      <c r="BX48" s="853"/>
      <c r="BY48" s="853"/>
      <c r="BZ48" s="853"/>
      <c r="CA48" s="853"/>
      <c r="CB48" s="853"/>
      <c r="CC48" s="853"/>
      <c r="CD48" s="853"/>
      <c r="CE48" s="853"/>
      <c r="CF48" s="853"/>
      <c r="CG48" s="853"/>
      <c r="CH48" s="853"/>
      <c r="CI48" s="853"/>
      <c r="CJ48" s="853"/>
      <c r="CK48" s="853"/>
      <c r="CL48" s="853"/>
      <c r="CM48" s="853"/>
      <c r="CN48" s="853"/>
      <c r="CO48" s="853"/>
      <c r="CP48" s="853"/>
      <c r="CQ48" s="853"/>
      <c r="CR48" s="853"/>
      <c r="CS48" s="853"/>
      <c r="CT48" s="853"/>
      <c r="CU48" s="853"/>
      <c r="CV48" s="853"/>
      <c r="CW48" s="853"/>
      <c r="CX48" s="853"/>
      <c r="CY48" s="853"/>
      <c r="CZ48" s="853"/>
      <c r="DA48" s="853"/>
      <c r="DB48" s="853"/>
      <c r="DC48" s="853"/>
      <c r="DD48" s="853"/>
      <c r="DE48" s="853"/>
      <c r="DF48" s="853"/>
      <c r="DG48" s="853"/>
      <c r="DH48" s="853"/>
      <c r="DI48" s="853"/>
      <c r="DJ48" s="853"/>
      <c r="DK48" s="853"/>
      <c r="DL48" s="853"/>
      <c r="DM48" s="853"/>
      <c r="DN48" s="853"/>
      <c r="DO48" s="853"/>
      <c r="DP48" s="853"/>
      <c r="DQ48" s="853"/>
      <c r="DR48" s="853"/>
      <c r="DS48" s="853"/>
      <c r="DT48" s="853"/>
      <c r="DU48" s="853"/>
      <c r="DV48" s="853"/>
      <c r="DW48" s="853"/>
      <c r="DX48" s="853"/>
      <c r="DY48" s="853"/>
      <c r="DZ48" s="853"/>
      <c r="EA48" s="853"/>
      <c r="EB48" s="853"/>
      <c r="EC48" s="853"/>
      <c r="ED48" s="853"/>
      <c r="EE48" s="853"/>
      <c r="EF48" s="853"/>
      <c r="EG48" s="853"/>
      <c r="EH48" s="853"/>
      <c r="EI48" s="853"/>
      <c r="EJ48" s="853"/>
      <c r="EK48" s="853"/>
      <c r="EL48" s="853"/>
      <c r="EM48" s="853"/>
      <c r="EN48" s="853"/>
      <c r="EO48" s="853"/>
      <c r="EP48" s="853"/>
      <c r="EQ48" s="853"/>
      <c r="ER48" s="853"/>
      <c r="ES48" s="853"/>
      <c r="ET48" s="853"/>
      <c r="EU48" s="853"/>
      <c r="EV48" s="853"/>
      <c r="EW48" s="853"/>
      <c r="EX48" s="853"/>
      <c r="EY48" s="853"/>
      <c r="EZ48" s="853"/>
      <c r="FA48" s="853"/>
      <c r="FB48" s="853"/>
      <c r="FC48" s="853"/>
      <c r="FD48" s="853"/>
      <c r="FE48" s="853"/>
      <c r="FF48" s="853"/>
      <c r="FG48" s="853"/>
      <c r="FH48" s="853"/>
      <c r="FI48" s="853"/>
      <c r="FJ48" s="853"/>
      <c r="FK48" s="853"/>
      <c r="FL48" s="853"/>
      <c r="FM48" s="853"/>
      <c r="FN48" s="853"/>
      <c r="FO48" s="853"/>
      <c r="FP48" s="853"/>
      <c r="FQ48" s="853"/>
      <c r="FR48" s="853"/>
      <c r="FS48" s="853"/>
      <c r="FT48" s="853"/>
      <c r="FU48" s="853"/>
      <c r="FV48" s="853"/>
      <c r="FW48" s="853"/>
      <c r="FX48" s="853"/>
      <c r="FY48" s="853"/>
      <c r="FZ48" s="853"/>
      <c r="GA48" s="853"/>
      <c r="GB48" s="853"/>
      <c r="GC48" s="853"/>
      <c r="GD48" s="853"/>
      <c r="GE48" s="853"/>
      <c r="GF48" s="853"/>
      <c r="GG48" s="853"/>
      <c r="GH48" s="853"/>
      <c r="GI48" s="853"/>
      <c r="GJ48" s="853"/>
      <c r="GK48" s="853"/>
      <c r="GL48" s="853"/>
      <c r="GM48" s="853"/>
      <c r="GN48" s="853"/>
      <c r="GO48" s="853"/>
      <c r="GP48" s="853"/>
      <c r="GQ48" s="853"/>
      <c r="GR48" s="853"/>
      <c r="GS48" s="853"/>
      <c r="GT48" s="853"/>
      <c r="GU48" s="853"/>
      <c r="GV48" s="853"/>
      <c r="GW48" s="853"/>
      <c r="GX48" s="853"/>
      <c r="GY48" s="853"/>
      <c r="GZ48" s="853"/>
      <c r="HA48" s="853"/>
      <c r="HB48" s="853"/>
      <c r="HC48" s="853"/>
      <c r="HD48" s="853"/>
      <c r="HE48" s="853"/>
      <c r="HF48" s="853"/>
      <c r="HG48" s="853"/>
      <c r="HH48" s="853"/>
      <c r="HI48" s="853"/>
      <c r="HJ48" s="853"/>
      <c r="HK48" s="853"/>
      <c r="HL48" s="853"/>
      <c r="HM48" s="853"/>
      <c r="HN48" s="853"/>
      <c r="HO48" s="853"/>
      <c r="HP48" s="853"/>
      <c r="HQ48" s="853"/>
      <c r="HR48" s="853"/>
      <c r="HS48" s="853"/>
      <c r="HT48" s="853"/>
      <c r="HU48" s="853"/>
      <c r="HV48" s="853"/>
      <c r="HW48" s="853"/>
      <c r="HX48" s="853"/>
      <c r="HY48" s="853"/>
      <c r="HZ48" s="853"/>
      <c r="IA48" s="853"/>
      <c r="IB48" s="853"/>
      <c r="IC48" s="853"/>
      <c r="ID48" s="853"/>
      <c r="IE48" s="853"/>
      <c r="IF48" s="853"/>
      <c r="IG48" s="853"/>
      <c r="IH48" s="853"/>
      <c r="II48" s="853"/>
      <c r="IJ48" s="853"/>
      <c r="IK48" s="853"/>
      <c r="IL48" s="853"/>
      <c r="IM48" s="853"/>
      <c r="IN48" s="853"/>
      <c r="IO48" s="853"/>
      <c r="IP48" s="853"/>
      <c r="IQ48" s="853"/>
      <c r="IR48" s="853"/>
      <c r="IS48" s="853"/>
      <c r="IT48" s="853"/>
      <c r="IU48" s="853"/>
      <c r="IV48" s="853"/>
      <c r="IW48" s="853"/>
      <c r="IX48" s="853"/>
      <c r="IY48" s="853"/>
      <c r="IZ48" s="853"/>
      <c r="JA48" s="853"/>
      <c r="JB48" s="853"/>
      <c r="JC48" s="853"/>
      <c r="JD48" s="853"/>
      <c r="JE48" s="853"/>
      <c r="JF48" s="853"/>
      <c r="JG48" s="853"/>
      <c r="JH48" s="853"/>
      <c r="JI48" s="853"/>
      <c r="JJ48" s="853"/>
      <c r="JK48" s="853"/>
      <c r="JL48" s="853"/>
      <c r="JM48" s="853"/>
      <c r="JN48" s="853"/>
      <c r="JO48" s="853"/>
      <c r="JP48" s="853"/>
      <c r="JQ48" s="853"/>
      <c r="JR48" s="853"/>
      <c r="JS48" s="853"/>
      <c r="JT48" s="853"/>
      <c r="JU48" s="853"/>
      <c r="JV48" s="853"/>
      <c r="JW48" s="853"/>
      <c r="JX48" s="853"/>
      <c r="JY48" s="853"/>
      <c r="JZ48" s="853"/>
      <c r="KA48" s="853"/>
      <c r="KB48" s="853"/>
      <c r="KC48" s="853"/>
      <c r="KD48" s="853"/>
      <c r="KE48" s="853"/>
      <c r="KF48" s="853"/>
      <c r="KG48" s="853"/>
      <c r="KH48" s="853"/>
      <c r="KI48" s="853"/>
      <c r="KJ48" s="853"/>
      <c r="KK48" s="853"/>
      <c r="KL48" s="853"/>
      <c r="KM48" s="853"/>
      <c r="KN48" s="853"/>
      <c r="KO48" s="853"/>
      <c r="KP48" s="853"/>
      <c r="KQ48" s="853"/>
      <c r="KR48" s="853"/>
      <c r="KS48" s="853"/>
      <c r="KT48" s="853"/>
      <c r="KU48" s="853"/>
      <c r="KV48" s="853"/>
      <c r="KW48" s="853"/>
      <c r="KX48" s="853"/>
      <c r="KY48" s="853"/>
      <c r="KZ48" s="853"/>
      <c r="LA48" s="853"/>
      <c r="LB48" s="853"/>
      <c r="LC48" s="853"/>
      <c r="LD48" s="853"/>
      <c r="LE48" s="853"/>
      <c r="LF48" s="853"/>
      <c r="LG48" s="853"/>
      <c r="LH48" s="853"/>
      <c r="LI48" s="853"/>
      <c r="LJ48" s="853"/>
      <c r="LK48" s="853"/>
      <c r="LL48" s="853"/>
      <c r="LM48" s="853"/>
      <c r="LN48" s="853"/>
      <c r="LO48" s="853"/>
      <c r="LP48" s="853"/>
      <c r="LQ48" s="853"/>
      <c r="LR48" s="853"/>
      <c r="LS48" s="853"/>
      <c r="LT48" s="853"/>
      <c r="LU48" s="853"/>
      <c r="LV48" s="853"/>
      <c r="LW48" s="853"/>
      <c r="LX48" s="853"/>
      <c r="LY48" s="853"/>
      <c r="LZ48" s="853"/>
      <c r="MA48" s="853"/>
      <c r="MB48" s="853"/>
      <c r="MC48" s="853"/>
      <c r="MD48" s="853"/>
      <c r="ME48" s="853"/>
      <c r="MF48" s="853"/>
      <c r="MG48" s="853"/>
      <c r="MH48" s="853"/>
      <c r="MI48" s="853"/>
      <c r="MJ48" s="853"/>
      <c r="MK48" s="853"/>
      <c r="ML48" s="853"/>
      <c r="MM48" s="853"/>
      <c r="MN48" s="853"/>
      <c r="MO48" s="853"/>
      <c r="MP48" s="853"/>
      <c r="MQ48" s="853"/>
      <c r="MR48" s="853"/>
      <c r="MS48" s="853"/>
      <c r="MT48" s="853"/>
      <c r="MU48" s="853"/>
      <c r="MV48" s="853"/>
      <c r="MW48" s="853"/>
      <c r="MX48" s="853"/>
      <c r="MY48" s="853"/>
      <c r="MZ48" s="853"/>
      <c r="NA48" s="853"/>
      <c r="NB48" s="853"/>
      <c r="NC48" s="853"/>
      <c r="ND48" s="853"/>
      <c r="NE48" s="853"/>
      <c r="NF48" s="853"/>
      <c r="NG48" s="853"/>
      <c r="NH48" s="853"/>
      <c r="NI48" s="853"/>
      <c r="NJ48" s="853"/>
      <c r="NK48" s="853"/>
      <c r="NL48" s="853"/>
      <c r="NM48" s="853"/>
      <c r="NN48" s="853"/>
      <c r="NO48" s="853"/>
      <c r="NP48" s="853"/>
      <c r="NQ48" s="853"/>
      <c r="NR48" s="853"/>
      <c r="NS48" s="853"/>
      <c r="NT48" s="853"/>
      <c r="NU48" s="853"/>
      <c r="NV48" s="853"/>
      <c r="NW48" s="853"/>
      <c r="NX48" s="853"/>
      <c r="NY48" s="853"/>
      <c r="NZ48" s="853"/>
      <c r="OA48" s="853"/>
      <c r="OB48" s="853"/>
      <c r="OC48" s="853"/>
      <c r="OD48" s="853"/>
      <c r="OE48" s="853"/>
      <c r="OF48" s="853"/>
      <c r="OG48" s="853"/>
      <c r="OH48" s="853"/>
      <c r="OI48" s="853"/>
      <c r="OJ48" s="853"/>
      <c r="OK48" s="853"/>
      <c r="OL48" s="853"/>
      <c r="OM48" s="853"/>
      <c r="ON48" s="853"/>
      <c r="OO48" s="853"/>
      <c r="OP48" s="853"/>
      <c r="OQ48" s="853"/>
      <c r="OR48" s="853"/>
      <c r="OS48" s="853"/>
      <c r="OT48" s="853"/>
      <c r="OU48" s="853"/>
      <c r="OV48" s="853"/>
      <c r="OW48" s="853"/>
      <c r="OX48" s="853"/>
      <c r="OY48" s="853"/>
      <c r="OZ48" s="853"/>
      <c r="PA48" s="853"/>
      <c r="PB48" s="853"/>
      <c r="PC48" s="853"/>
      <c r="PD48" s="853"/>
      <c r="PE48" s="853"/>
      <c r="PF48" s="853"/>
      <c r="PG48" s="853"/>
      <c r="PH48" s="853"/>
      <c r="PI48" s="853"/>
      <c r="PJ48" s="853"/>
      <c r="PK48" s="853"/>
      <c r="PL48" s="853"/>
      <c r="PM48" s="853"/>
      <c r="PN48" s="853"/>
      <c r="PO48" s="853"/>
      <c r="PP48" s="853"/>
      <c r="PQ48" s="853"/>
      <c r="PR48" s="853"/>
      <c r="PS48" s="853"/>
      <c r="PT48" s="853"/>
      <c r="PU48" s="853"/>
      <c r="PV48" s="853"/>
      <c r="PW48" s="853"/>
      <c r="PX48" s="853"/>
      <c r="PY48" s="853"/>
      <c r="PZ48" s="853"/>
      <c r="QA48" s="853"/>
      <c r="QB48" s="853"/>
      <c r="QC48" s="853"/>
      <c r="QD48" s="853"/>
      <c r="QE48" s="853"/>
      <c r="QF48" s="853"/>
      <c r="QG48" s="853"/>
      <c r="QH48" s="853"/>
      <c r="QI48" s="853"/>
      <c r="QJ48" s="853"/>
      <c r="QK48" s="853"/>
      <c r="QL48" s="853"/>
      <c r="QM48" s="853"/>
      <c r="QN48" s="853"/>
      <c r="QO48" s="853"/>
      <c r="QP48" s="853"/>
      <c r="QQ48" s="853"/>
      <c r="QR48" s="853"/>
      <c r="QS48" s="853"/>
      <c r="QT48" s="853"/>
      <c r="QU48" s="853"/>
      <c r="QV48" s="853"/>
      <c r="QW48" s="853"/>
      <c r="QX48" s="853"/>
      <c r="QY48" s="853"/>
      <c r="QZ48" s="853"/>
      <c r="RA48" s="853"/>
      <c r="RB48" s="853"/>
      <c r="RC48" s="853"/>
      <c r="RD48" s="853"/>
      <c r="RE48" s="853"/>
      <c r="RF48" s="853"/>
      <c r="RG48" s="853"/>
      <c r="RH48" s="853"/>
      <c r="RI48" s="853"/>
      <c r="RJ48" s="853"/>
      <c r="RK48" s="853"/>
      <c r="RL48" s="853"/>
      <c r="RM48" s="853"/>
      <c r="RN48" s="853"/>
      <c r="RO48" s="853"/>
      <c r="RP48" s="853"/>
      <c r="RQ48" s="853"/>
      <c r="RR48" s="853"/>
      <c r="RS48" s="853"/>
      <c r="RT48" s="853"/>
      <c r="RU48" s="853"/>
      <c r="RV48" s="853"/>
      <c r="RW48" s="853"/>
      <c r="RX48" s="853"/>
      <c r="RY48" s="853"/>
      <c r="RZ48" s="853"/>
      <c r="SA48" s="853"/>
      <c r="SB48" s="853"/>
      <c r="SC48" s="853"/>
      <c r="SD48" s="853"/>
      <c r="SE48" s="853"/>
      <c r="SF48" s="853"/>
      <c r="SG48" s="853"/>
      <c r="SH48" s="853"/>
      <c r="SI48" s="853"/>
      <c r="SJ48" s="853"/>
      <c r="SK48" s="853"/>
      <c r="SL48" s="853"/>
      <c r="SM48" s="853"/>
      <c r="SN48" s="853"/>
      <c r="SO48" s="853"/>
      <c r="SP48" s="853"/>
      <c r="SQ48" s="853"/>
      <c r="SR48" s="853"/>
      <c r="SS48" s="853"/>
      <c r="ST48" s="853"/>
      <c r="SU48" s="853"/>
      <c r="SV48" s="853"/>
      <c r="SW48" s="853"/>
      <c r="SX48" s="853"/>
      <c r="SY48" s="853"/>
      <c r="SZ48" s="853"/>
      <c r="TA48" s="853"/>
      <c r="TB48" s="853"/>
      <c r="TC48" s="853"/>
      <c r="TD48" s="853"/>
      <c r="TE48" s="853"/>
      <c r="TF48" s="853"/>
      <c r="TG48" s="853"/>
      <c r="TH48" s="853"/>
      <c r="TI48" s="853"/>
      <c r="TJ48" s="853"/>
      <c r="TK48" s="853"/>
      <c r="TL48" s="853"/>
      <c r="TM48" s="853"/>
      <c r="TN48" s="853"/>
      <c r="TO48" s="853"/>
      <c r="TP48" s="853"/>
      <c r="TQ48" s="853"/>
      <c r="TR48" s="853"/>
      <c r="TS48" s="853"/>
      <c r="TT48" s="853"/>
      <c r="TU48" s="853"/>
      <c r="TV48" s="853"/>
      <c r="TW48" s="853"/>
      <c r="TX48" s="853"/>
      <c r="TY48" s="853"/>
      <c r="TZ48" s="853"/>
      <c r="UA48" s="853"/>
      <c r="UB48" s="853"/>
      <c r="UC48" s="853"/>
      <c r="UD48" s="853"/>
      <c r="UE48" s="853"/>
      <c r="UF48" s="853"/>
      <c r="UG48" s="853"/>
      <c r="UH48" s="853"/>
      <c r="UI48" s="853"/>
      <c r="UJ48" s="853"/>
      <c r="UK48" s="853"/>
      <c r="UL48" s="853"/>
      <c r="UM48" s="853"/>
      <c r="UN48" s="853"/>
      <c r="UO48" s="853"/>
      <c r="UP48" s="853"/>
      <c r="UQ48" s="853"/>
      <c r="UR48" s="853"/>
      <c r="US48" s="853"/>
      <c r="UT48" s="853"/>
      <c r="UU48" s="853"/>
      <c r="UV48" s="853"/>
      <c r="UW48" s="853"/>
      <c r="UX48" s="853"/>
      <c r="UY48" s="853"/>
      <c r="UZ48" s="853"/>
      <c r="VA48" s="853"/>
      <c r="VB48" s="853"/>
      <c r="VC48" s="853"/>
      <c r="VD48" s="853"/>
      <c r="VE48" s="853"/>
      <c r="VF48" s="853"/>
      <c r="VG48" s="853"/>
      <c r="VH48" s="853"/>
      <c r="VI48" s="853"/>
      <c r="VJ48" s="853"/>
      <c r="VK48" s="853"/>
      <c r="VL48" s="853"/>
      <c r="VM48" s="853"/>
      <c r="VN48" s="853"/>
      <c r="VO48" s="853"/>
      <c r="VP48" s="853"/>
      <c r="VQ48" s="853"/>
      <c r="VR48" s="853"/>
      <c r="VS48" s="853"/>
      <c r="VT48" s="853"/>
      <c r="VU48" s="853"/>
      <c r="VV48" s="853"/>
      <c r="VW48" s="853"/>
      <c r="VX48" s="853"/>
      <c r="VY48" s="853"/>
      <c r="VZ48" s="853"/>
      <c r="WA48" s="853"/>
      <c r="WB48" s="853"/>
      <c r="WC48" s="853"/>
      <c r="WD48" s="853"/>
      <c r="WE48" s="853"/>
      <c r="WF48" s="853"/>
      <c r="WG48" s="853"/>
      <c r="WH48" s="853"/>
      <c r="WI48" s="853"/>
      <c r="WJ48" s="853"/>
      <c r="WK48" s="853"/>
      <c r="WL48" s="853"/>
      <c r="WM48" s="853"/>
      <c r="WN48" s="853"/>
      <c r="WO48" s="853"/>
      <c r="WP48" s="853"/>
      <c r="WQ48" s="853"/>
      <c r="WR48" s="853"/>
      <c r="WS48" s="853"/>
      <c r="WT48" s="853"/>
      <c r="WU48" s="853"/>
      <c r="WV48" s="853"/>
      <c r="WW48" s="853"/>
      <c r="WX48" s="853"/>
      <c r="WY48" s="853"/>
      <c r="WZ48" s="853"/>
      <c r="XA48" s="853"/>
      <c r="XB48" s="853"/>
      <c r="XC48" s="853"/>
      <c r="XD48" s="853"/>
      <c r="XE48" s="853"/>
      <c r="XF48" s="853"/>
      <c r="XG48" s="853"/>
      <c r="XH48" s="853"/>
      <c r="XI48" s="853"/>
      <c r="XJ48" s="853"/>
      <c r="XK48" s="853"/>
      <c r="XL48" s="853"/>
      <c r="XM48" s="853"/>
      <c r="XN48" s="853"/>
      <c r="XO48" s="853"/>
      <c r="XP48" s="853"/>
      <c r="XQ48" s="853"/>
      <c r="XR48" s="853"/>
      <c r="XS48" s="853"/>
      <c r="XT48" s="853"/>
      <c r="XU48" s="853"/>
      <c r="XV48" s="853"/>
      <c r="XW48" s="853"/>
      <c r="XX48" s="853"/>
      <c r="XY48" s="853"/>
      <c r="XZ48" s="853"/>
      <c r="YA48" s="853"/>
      <c r="YB48" s="853"/>
      <c r="YC48" s="853"/>
      <c r="YD48" s="853"/>
      <c r="YE48" s="853"/>
      <c r="YF48" s="853"/>
      <c r="YG48" s="853"/>
      <c r="YH48" s="853"/>
      <c r="YI48" s="853"/>
      <c r="YJ48" s="853"/>
      <c r="YK48" s="853"/>
      <c r="YL48" s="853"/>
      <c r="YM48" s="853"/>
      <c r="YN48" s="853"/>
      <c r="YO48" s="853"/>
      <c r="YP48" s="853"/>
      <c r="YQ48" s="853"/>
      <c r="YR48" s="853"/>
      <c r="YS48" s="853"/>
      <c r="YT48" s="853"/>
      <c r="YU48" s="853"/>
      <c r="YV48" s="853"/>
      <c r="YW48" s="853"/>
      <c r="YX48" s="853"/>
      <c r="YY48" s="853"/>
      <c r="YZ48" s="853"/>
      <c r="ZA48" s="853"/>
      <c r="ZB48" s="853"/>
      <c r="ZC48" s="853"/>
      <c r="ZD48" s="853"/>
      <c r="ZE48" s="853"/>
      <c r="ZF48" s="853"/>
      <c r="ZG48" s="853"/>
      <c r="ZH48" s="853"/>
      <c r="ZI48" s="853"/>
      <c r="ZJ48" s="853"/>
      <c r="ZK48" s="853"/>
      <c r="ZL48" s="853"/>
      <c r="ZM48" s="853"/>
      <c r="ZN48" s="853"/>
      <c r="ZO48" s="853"/>
      <c r="ZP48" s="853"/>
      <c r="ZQ48" s="853"/>
      <c r="ZR48" s="853"/>
      <c r="ZS48" s="853"/>
      <c r="ZT48" s="853"/>
      <c r="ZU48" s="853"/>
      <c r="ZV48" s="853"/>
      <c r="ZW48" s="853"/>
      <c r="ZX48" s="853"/>
      <c r="ZY48" s="853"/>
      <c r="ZZ48" s="853"/>
      <c r="AAA48" s="853"/>
      <c r="AAB48" s="853"/>
      <c r="AAC48" s="853"/>
      <c r="AAD48" s="853"/>
      <c r="AAE48" s="853"/>
      <c r="AAF48" s="853"/>
      <c r="AAG48" s="853"/>
      <c r="AAH48" s="853"/>
      <c r="AAI48" s="853"/>
      <c r="AAJ48" s="853"/>
      <c r="AAK48" s="853"/>
      <c r="AAL48" s="853"/>
      <c r="AAM48" s="853"/>
      <c r="AAN48" s="853"/>
      <c r="AAO48" s="853"/>
      <c r="AAP48" s="853"/>
      <c r="AAQ48" s="853"/>
      <c r="AAR48" s="853"/>
      <c r="AAS48" s="853"/>
      <c r="AAT48" s="853"/>
      <c r="AAU48" s="853"/>
      <c r="AAV48" s="853"/>
      <c r="AAW48" s="853"/>
      <c r="AAX48" s="853"/>
      <c r="AAY48" s="853"/>
      <c r="AAZ48" s="853"/>
      <c r="ABA48" s="853"/>
      <c r="ABB48" s="853"/>
      <c r="ABC48" s="853"/>
      <c r="ABD48" s="853"/>
      <c r="ABE48" s="853"/>
      <c r="ABF48" s="853"/>
      <c r="ABG48" s="853"/>
      <c r="ABH48" s="853"/>
      <c r="ABI48" s="853"/>
      <c r="ABJ48" s="853"/>
      <c r="ABK48" s="853"/>
      <c r="ABL48" s="853"/>
      <c r="ABM48" s="853"/>
      <c r="ABN48" s="853"/>
      <c r="ABO48" s="853"/>
      <c r="ABP48" s="853"/>
      <c r="ABQ48" s="853"/>
      <c r="ABR48" s="853"/>
      <c r="ABS48" s="853"/>
      <c r="ABT48" s="853"/>
      <c r="ABU48" s="853"/>
      <c r="ABV48" s="853"/>
      <c r="ABW48" s="853"/>
      <c r="ABX48" s="853"/>
      <c r="ABY48" s="853"/>
      <c r="ABZ48" s="853"/>
      <c r="ACA48" s="853"/>
      <c r="ACB48" s="853"/>
      <c r="ACC48" s="853"/>
      <c r="ACD48" s="853"/>
      <c r="ACE48" s="853"/>
      <c r="ACF48" s="853"/>
      <c r="ACG48" s="853"/>
      <c r="ACH48" s="853"/>
      <c r="ACI48" s="853"/>
      <c r="ACJ48" s="853"/>
      <c r="ACK48" s="853"/>
      <c r="ACL48" s="853"/>
      <c r="ACM48" s="853"/>
      <c r="ACN48" s="853"/>
      <c r="ACO48" s="853"/>
      <c r="ACP48" s="853"/>
      <c r="ACQ48" s="853"/>
      <c r="ACR48" s="853"/>
      <c r="ACS48" s="853"/>
      <c r="ACT48" s="853"/>
      <c r="ACU48" s="853"/>
      <c r="ACV48" s="853"/>
      <c r="ACW48" s="853"/>
      <c r="ACX48" s="853"/>
      <c r="ACY48" s="853"/>
      <c r="ACZ48" s="853"/>
      <c r="ADA48" s="853"/>
      <c r="ADB48" s="853"/>
      <c r="ADC48" s="853"/>
      <c r="ADD48" s="853"/>
      <c r="ADE48" s="853"/>
      <c r="ADF48" s="853"/>
      <c r="ADG48" s="853"/>
      <c r="ADH48" s="853"/>
      <c r="ADI48" s="853"/>
      <c r="ADJ48" s="853"/>
      <c r="ADK48" s="853"/>
      <c r="ADL48" s="853"/>
      <c r="ADM48" s="853"/>
      <c r="ADN48" s="853"/>
      <c r="ADO48" s="853"/>
      <c r="ADP48" s="853"/>
      <c r="ADQ48" s="853"/>
      <c r="ADR48" s="853"/>
      <c r="ADS48" s="853"/>
      <c r="ADT48" s="853"/>
      <c r="ADU48" s="853"/>
      <c r="ADV48" s="853"/>
      <c r="ADW48" s="853"/>
      <c r="ADX48" s="853"/>
      <c r="ADY48" s="853"/>
      <c r="ADZ48" s="853"/>
      <c r="AEA48" s="853"/>
      <c r="AEB48" s="853"/>
      <c r="AEC48" s="853"/>
      <c r="AED48" s="853"/>
      <c r="AEE48" s="853"/>
      <c r="AEF48" s="853"/>
      <c r="AEG48" s="853"/>
      <c r="AEH48" s="853"/>
      <c r="AEI48" s="853"/>
      <c r="AEJ48" s="853"/>
      <c r="AEK48" s="853"/>
      <c r="AEL48" s="853"/>
      <c r="AEM48" s="853"/>
      <c r="AEN48" s="853"/>
      <c r="AEO48" s="853"/>
      <c r="AEP48" s="853"/>
      <c r="AEQ48" s="853"/>
      <c r="AER48" s="853"/>
      <c r="AES48" s="853"/>
      <c r="AET48" s="853"/>
      <c r="AEU48" s="853"/>
      <c r="AEV48" s="853"/>
      <c r="AEW48" s="853"/>
      <c r="AEX48" s="853"/>
      <c r="AEY48" s="853"/>
      <c r="AEZ48" s="853"/>
      <c r="AFA48" s="853"/>
      <c r="AFB48" s="853"/>
      <c r="AFC48" s="853"/>
      <c r="AFD48" s="853"/>
      <c r="AFE48" s="853"/>
      <c r="AFF48" s="853"/>
      <c r="AFG48" s="853"/>
      <c r="AFH48" s="853"/>
      <c r="AFI48" s="853"/>
      <c r="AFJ48" s="853"/>
      <c r="AFK48" s="853"/>
      <c r="AFL48" s="853"/>
      <c r="AFM48" s="853"/>
      <c r="AFN48" s="853"/>
      <c r="AFO48" s="853"/>
      <c r="AFP48" s="853"/>
      <c r="AFQ48" s="853"/>
      <c r="AFR48" s="853"/>
      <c r="AFS48" s="853"/>
      <c r="AFT48" s="853"/>
      <c r="AFU48" s="853"/>
      <c r="AFV48" s="853"/>
      <c r="AFW48" s="853"/>
      <c r="AFX48" s="853"/>
      <c r="AFY48" s="853"/>
      <c r="AFZ48" s="853"/>
      <c r="AGA48" s="853"/>
      <c r="AGB48" s="853"/>
      <c r="AGC48" s="853"/>
      <c r="AGD48" s="853"/>
      <c r="AGE48" s="853"/>
      <c r="AGF48" s="853"/>
      <c r="AGG48" s="853"/>
      <c r="AGH48" s="853"/>
      <c r="AGI48" s="853"/>
      <c r="AGJ48" s="853"/>
      <c r="AGK48" s="853"/>
      <c r="AGL48" s="853"/>
      <c r="AGM48" s="853"/>
      <c r="AGN48" s="853"/>
      <c r="AGO48" s="853"/>
      <c r="AGP48" s="853"/>
      <c r="AGQ48" s="853"/>
      <c r="AGR48" s="853"/>
      <c r="AGS48" s="853"/>
      <c r="AGT48" s="853"/>
      <c r="AGU48" s="853"/>
      <c r="AGV48" s="853"/>
      <c r="AGW48" s="853"/>
      <c r="AGX48" s="853"/>
      <c r="AGY48" s="853"/>
      <c r="AGZ48" s="853"/>
      <c r="AHA48" s="853"/>
      <c r="AHB48" s="853"/>
      <c r="AHC48" s="853"/>
      <c r="AHD48" s="853"/>
      <c r="AHE48" s="853"/>
      <c r="AHF48" s="853"/>
      <c r="AHG48" s="853"/>
      <c r="AHH48" s="853"/>
      <c r="AHI48" s="853"/>
      <c r="AHJ48" s="853"/>
      <c r="AHK48" s="853"/>
      <c r="AHL48" s="853"/>
      <c r="AHM48" s="853"/>
      <c r="AHN48" s="853"/>
      <c r="AHO48" s="853"/>
      <c r="AHP48" s="853"/>
      <c r="AHQ48" s="853"/>
      <c r="AHR48" s="853"/>
      <c r="AHS48" s="853"/>
      <c r="AHT48" s="853"/>
      <c r="AHU48" s="853"/>
      <c r="AHV48" s="853"/>
      <c r="AHW48" s="853"/>
      <c r="AHX48" s="853"/>
      <c r="AHY48" s="853"/>
      <c r="AHZ48" s="853"/>
      <c r="AIA48" s="853"/>
      <c r="AIB48" s="853"/>
      <c r="AIC48" s="853"/>
      <c r="AID48" s="853"/>
      <c r="AIE48" s="853"/>
      <c r="AIF48" s="853"/>
      <c r="AIG48" s="853"/>
      <c r="AIH48" s="853"/>
      <c r="AII48" s="853"/>
      <c r="AIJ48" s="853"/>
      <c r="AIK48" s="853"/>
      <c r="AIL48" s="853"/>
      <c r="AIM48" s="853"/>
      <c r="AIN48" s="853"/>
      <c r="AIO48" s="853"/>
      <c r="AIP48" s="853"/>
      <c r="AIQ48" s="853"/>
      <c r="AIR48" s="853"/>
      <c r="AIS48" s="853"/>
      <c r="AIT48" s="853"/>
      <c r="AIU48" s="853"/>
      <c r="AIV48" s="853"/>
      <c r="AIW48" s="853"/>
      <c r="AIX48" s="853"/>
      <c r="AIY48" s="853"/>
      <c r="AIZ48" s="853"/>
      <c r="AJA48" s="853"/>
      <c r="AJB48" s="853"/>
      <c r="AJC48" s="853"/>
      <c r="AJD48" s="853"/>
      <c r="AJE48" s="853"/>
      <c r="AJF48" s="853"/>
      <c r="AJG48" s="853"/>
      <c r="AJH48" s="853"/>
      <c r="AJI48" s="853"/>
      <c r="AJJ48" s="853"/>
      <c r="AJK48" s="853"/>
      <c r="AJL48" s="853"/>
      <c r="AJM48" s="853"/>
      <c r="AJN48" s="853"/>
      <c r="AJO48" s="853"/>
      <c r="AJP48" s="853"/>
      <c r="AJQ48" s="853"/>
      <c r="AJR48" s="853"/>
      <c r="AJS48" s="853"/>
      <c r="AJT48" s="853"/>
      <c r="AJU48" s="853"/>
      <c r="AJV48" s="853"/>
      <c r="AJW48" s="853"/>
      <c r="AJX48" s="853"/>
      <c r="AJY48" s="853"/>
      <c r="AJZ48" s="853"/>
      <c r="AKA48" s="853"/>
      <c r="AKB48" s="853"/>
      <c r="AKC48" s="853"/>
      <c r="AKD48" s="853"/>
      <c r="AKE48" s="853"/>
      <c r="AKF48" s="853"/>
      <c r="AKG48" s="853"/>
      <c r="AKH48" s="853"/>
      <c r="AKI48" s="853"/>
      <c r="AKJ48" s="853"/>
      <c r="AKK48" s="853"/>
      <c r="AKL48" s="853"/>
      <c r="AKM48" s="853"/>
      <c r="AKN48" s="853"/>
      <c r="AKO48" s="853"/>
      <c r="AKP48" s="853"/>
      <c r="AKQ48" s="853"/>
      <c r="AKR48" s="853"/>
      <c r="AKS48" s="853"/>
      <c r="AKT48" s="853"/>
      <c r="AKU48" s="853"/>
      <c r="AKV48" s="853"/>
      <c r="AKW48" s="853"/>
      <c r="AKX48" s="853"/>
      <c r="AKY48" s="853"/>
      <c r="AKZ48" s="853"/>
      <c r="ALA48" s="853"/>
      <c r="ALB48" s="853"/>
      <c r="ALC48" s="853"/>
      <c r="ALD48" s="853"/>
      <c r="ALE48" s="853"/>
      <c r="ALF48" s="853"/>
      <c r="ALG48" s="853"/>
      <c r="ALH48" s="853"/>
      <c r="ALI48" s="853"/>
      <c r="ALJ48" s="853"/>
      <c r="ALK48" s="853"/>
      <c r="ALL48" s="853"/>
      <c r="ALM48" s="853"/>
      <c r="ALN48" s="853"/>
      <c r="ALO48" s="853"/>
      <c r="ALP48" s="853"/>
      <c r="ALQ48" s="853"/>
      <c r="ALR48" s="853"/>
      <c r="ALS48" s="853"/>
      <c r="ALT48" s="853"/>
      <c r="ALU48" s="853"/>
    </row>
    <row r="49" spans="1:1009" s="225" customFormat="1" ht="17.25" hidden="1" customHeight="1" outlineLevel="3" x14ac:dyDescent="0.35">
      <c r="A49" s="89" t="s">
        <v>2255</v>
      </c>
      <c r="B49" s="90"/>
      <c r="C49" s="710" t="s">
        <v>967</v>
      </c>
      <c r="D49" s="742" t="s">
        <v>241</v>
      </c>
      <c r="E49" s="1225"/>
      <c r="F49" s="93"/>
      <c r="G49" s="100"/>
      <c r="H49" s="101" t="s">
        <v>230</v>
      </c>
      <c r="I49" s="101"/>
      <c r="J49" s="101"/>
      <c r="K49" s="102"/>
      <c r="L49" s="102"/>
      <c r="M49" s="102"/>
      <c r="N49" s="94"/>
      <c r="O49" s="965" t="str">
        <f>+'10.3_PA_Det'!$D$14</f>
        <v xml:space="preserve">Convenio Marco </v>
      </c>
      <c r="P49" s="1366" t="s">
        <v>81</v>
      </c>
      <c r="Q49" s="1366" t="s">
        <v>950</v>
      </c>
      <c r="R49" s="965">
        <f>+'10.3_PA_Det'!$F$14</f>
        <v>3</v>
      </c>
      <c r="S49" s="1168" t="s">
        <v>2045</v>
      </c>
      <c r="T49" s="94"/>
      <c r="U49" s="94"/>
      <c r="V49" s="984" t="s">
        <v>968</v>
      </c>
      <c r="W49" s="1011">
        <v>10</v>
      </c>
      <c r="X49" s="1011"/>
      <c r="Y49" s="1011"/>
      <c r="Z49" s="1011"/>
      <c r="AA49" s="739">
        <v>1200</v>
      </c>
      <c r="AB49" s="977">
        <f t="shared" ref="AB49:AB54" si="60">+AA49*W49</f>
        <v>12000</v>
      </c>
      <c r="AC49" s="97"/>
      <c r="AD49" s="1478"/>
      <c r="AE49" s="977">
        <f t="shared" si="53"/>
        <v>12000</v>
      </c>
      <c r="AF49" s="77"/>
      <c r="AG49" s="1186">
        <f t="shared" ref="AG49:AG54" si="61">+AE49+AF49</f>
        <v>12000</v>
      </c>
      <c r="AH49" s="337"/>
      <c r="AI49" s="97">
        <f t="shared" si="44"/>
        <v>12000</v>
      </c>
      <c r="AJ49" s="97">
        <f t="shared" si="45"/>
        <v>0</v>
      </c>
      <c r="AK49" s="97">
        <f t="shared" si="46"/>
        <v>0</v>
      </c>
      <c r="AL49" s="97">
        <f t="shared" si="47"/>
        <v>0</v>
      </c>
      <c r="AM49" s="97">
        <f t="shared" si="48"/>
        <v>0</v>
      </c>
      <c r="AN49" s="97">
        <f t="shared" si="49"/>
        <v>12000</v>
      </c>
      <c r="AO49" s="132"/>
      <c r="AP49" s="97">
        <f>+AE49</f>
        <v>12000</v>
      </c>
      <c r="AQ49" s="97">
        <v>0</v>
      </c>
      <c r="AR49" s="97">
        <v>0</v>
      </c>
      <c r="AS49" s="97">
        <v>0</v>
      </c>
      <c r="AT49" s="97">
        <v>0</v>
      </c>
      <c r="AU49" s="97">
        <f t="shared" si="59"/>
        <v>12000</v>
      </c>
      <c r="AV49" s="77"/>
      <c r="AW49" s="97"/>
      <c r="AX49" s="97"/>
      <c r="AY49" s="97"/>
      <c r="AZ49" s="97"/>
      <c r="BA49" s="97"/>
      <c r="BB49" s="97"/>
    </row>
    <row r="50" spans="1:1009" s="225" customFormat="1" ht="17.25" hidden="1" customHeight="1" outlineLevel="3" x14ac:dyDescent="0.35">
      <c r="A50" s="89" t="s">
        <v>2256</v>
      </c>
      <c r="B50" s="90"/>
      <c r="C50" s="710" t="s">
        <v>970</v>
      </c>
      <c r="D50" s="742" t="s">
        <v>241</v>
      </c>
      <c r="E50" s="1225"/>
      <c r="F50" s="93"/>
      <c r="G50" s="100"/>
      <c r="H50" s="101"/>
      <c r="I50" s="101" t="s">
        <v>230</v>
      </c>
      <c r="J50" s="101"/>
      <c r="K50" s="102"/>
      <c r="L50" s="102"/>
      <c r="M50" s="102"/>
      <c r="N50" s="94"/>
      <c r="O50" s="965" t="s">
        <v>971</v>
      </c>
      <c r="P50" s="1366"/>
      <c r="Q50" s="1366"/>
      <c r="R50" s="965"/>
      <c r="S50" s="1403" t="s">
        <v>2045</v>
      </c>
      <c r="T50" s="94"/>
      <c r="U50" s="94"/>
      <c r="V50" s="984" t="s">
        <v>968</v>
      </c>
      <c r="W50" s="1011">
        <v>15</v>
      </c>
      <c r="X50" s="1011"/>
      <c r="Y50" s="1011"/>
      <c r="Z50" s="1011"/>
      <c r="AA50" s="739">
        <v>1200</v>
      </c>
      <c r="AB50" s="977">
        <f t="shared" si="60"/>
        <v>18000</v>
      </c>
      <c r="AC50" s="97"/>
      <c r="AD50" s="1478"/>
      <c r="AE50" s="977">
        <f t="shared" si="53"/>
        <v>18000</v>
      </c>
      <c r="AF50" s="77"/>
      <c r="AG50" s="1186">
        <f t="shared" si="61"/>
        <v>18000</v>
      </c>
      <c r="AH50" s="337"/>
      <c r="AI50" s="97">
        <f t="shared" si="44"/>
        <v>0</v>
      </c>
      <c r="AJ50" s="97">
        <f t="shared" si="45"/>
        <v>18000</v>
      </c>
      <c r="AK50" s="97">
        <f t="shared" si="46"/>
        <v>0</v>
      </c>
      <c r="AL50" s="97">
        <f t="shared" si="47"/>
        <v>0</v>
      </c>
      <c r="AM50" s="97">
        <f t="shared" si="48"/>
        <v>0</v>
      </c>
      <c r="AN50" s="97">
        <f t="shared" si="49"/>
        <v>18000</v>
      </c>
      <c r="AO50" s="132"/>
      <c r="AP50" s="97">
        <v>0</v>
      </c>
      <c r="AQ50" s="97">
        <f>+AE50</f>
        <v>18000</v>
      </c>
      <c r="AR50" s="97">
        <v>0</v>
      </c>
      <c r="AS50" s="97">
        <v>0</v>
      </c>
      <c r="AT50" s="97">
        <v>0</v>
      </c>
      <c r="AU50" s="97">
        <f t="shared" si="59"/>
        <v>18000</v>
      </c>
      <c r="AV50" s="77"/>
      <c r="AW50" s="97"/>
      <c r="AX50" s="97"/>
      <c r="AY50" s="97"/>
      <c r="AZ50" s="97"/>
      <c r="BA50" s="97"/>
      <c r="BB50" s="97"/>
    </row>
    <row r="51" spans="1:1009" s="225" customFormat="1" ht="17.25" hidden="1" customHeight="1" outlineLevel="3" x14ac:dyDescent="0.35">
      <c r="A51" s="89" t="s">
        <v>2257</v>
      </c>
      <c r="B51" s="90"/>
      <c r="C51" s="710" t="s">
        <v>973</v>
      </c>
      <c r="D51" s="742" t="s">
        <v>241</v>
      </c>
      <c r="E51" s="1225"/>
      <c r="F51" s="93"/>
      <c r="G51" s="100"/>
      <c r="H51" s="101"/>
      <c r="I51" s="101"/>
      <c r="J51" s="101" t="s">
        <v>230</v>
      </c>
      <c r="K51" s="102"/>
      <c r="L51" s="102"/>
      <c r="M51" s="102"/>
      <c r="N51" s="94"/>
      <c r="O51" s="965" t="s">
        <v>971</v>
      </c>
      <c r="P51" s="1366"/>
      <c r="Q51" s="1366"/>
      <c r="R51" s="965"/>
      <c r="S51" s="1403" t="s">
        <v>2045</v>
      </c>
      <c r="T51" s="94"/>
      <c r="U51" s="94"/>
      <c r="V51" s="984" t="s">
        <v>968</v>
      </c>
      <c r="W51" s="1011">
        <v>8</v>
      </c>
      <c r="X51" s="1011"/>
      <c r="Y51" s="1011"/>
      <c r="Z51" s="1011"/>
      <c r="AA51" s="739">
        <v>1200</v>
      </c>
      <c r="AB51" s="977">
        <f t="shared" si="60"/>
        <v>9600</v>
      </c>
      <c r="AC51" s="97"/>
      <c r="AD51" s="1478"/>
      <c r="AE51" s="977">
        <f t="shared" ref="AE51" si="62">+AB51</f>
        <v>9600</v>
      </c>
      <c r="AF51" s="77"/>
      <c r="AG51" s="1186">
        <f t="shared" si="61"/>
        <v>9600</v>
      </c>
      <c r="AH51" s="337"/>
      <c r="AI51" s="97">
        <f t="shared" si="44"/>
        <v>0</v>
      </c>
      <c r="AJ51" s="97">
        <f t="shared" si="45"/>
        <v>0</v>
      </c>
      <c r="AK51" s="97">
        <f t="shared" si="46"/>
        <v>9600</v>
      </c>
      <c r="AL51" s="97">
        <f t="shared" si="47"/>
        <v>0</v>
      </c>
      <c r="AM51" s="97">
        <f t="shared" si="48"/>
        <v>0</v>
      </c>
      <c r="AN51" s="97">
        <f t="shared" si="49"/>
        <v>9600</v>
      </c>
      <c r="AO51" s="132"/>
      <c r="AP51" s="97">
        <v>0</v>
      </c>
      <c r="AQ51" s="97">
        <v>0</v>
      </c>
      <c r="AR51" s="97">
        <f>+AE51</f>
        <v>9600</v>
      </c>
      <c r="AS51" s="97">
        <v>0</v>
      </c>
      <c r="AT51" s="97">
        <v>0</v>
      </c>
      <c r="AU51" s="97">
        <f t="shared" si="59"/>
        <v>9600</v>
      </c>
      <c r="AV51" s="77"/>
      <c r="AW51" s="97"/>
      <c r="AX51" s="97"/>
      <c r="AY51" s="97"/>
      <c r="AZ51" s="97"/>
      <c r="BA51" s="97"/>
      <c r="BB51" s="97"/>
    </row>
    <row r="52" spans="1:1009" s="225" customFormat="1" ht="17.25" hidden="1" customHeight="1" outlineLevel="3" x14ac:dyDescent="0.35">
      <c r="A52" s="89" t="s">
        <v>2258</v>
      </c>
      <c r="B52" s="90"/>
      <c r="C52" s="710" t="s">
        <v>974</v>
      </c>
      <c r="D52" s="742" t="s">
        <v>241</v>
      </c>
      <c r="E52" s="1225"/>
      <c r="F52" s="93"/>
      <c r="G52" s="100"/>
      <c r="H52" s="101" t="s">
        <v>230</v>
      </c>
      <c r="I52" s="101"/>
      <c r="J52" s="101"/>
      <c r="K52" s="102"/>
      <c r="L52" s="102"/>
      <c r="M52" s="102"/>
      <c r="N52" s="94"/>
      <c r="O52" s="965" t="str">
        <f>+'10.3_PA_Det'!$D$15</f>
        <v xml:space="preserve">Convenio Marco </v>
      </c>
      <c r="P52" s="1366" t="s">
        <v>81</v>
      </c>
      <c r="Q52" s="1366" t="s">
        <v>950</v>
      </c>
      <c r="R52" s="965">
        <f>+'10.3_PA_Det'!$F$15</f>
        <v>4</v>
      </c>
      <c r="S52" s="1403" t="s">
        <v>2045</v>
      </c>
      <c r="T52" s="94"/>
      <c r="U52" s="94"/>
      <c r="V52" s="984" t="s">
        <v>975</v>
      </c>
      <c r="W52" s="1011">
        <v>10</v>
      </c>
      <c r="X52" s="1011"/>
      <c r="Y52" s="1011"/>
      <c r="Z52" s="1011"/>
      <c r="AA52" s="739">
        <v>1800</v>
      </c>
      <c r="AB52" s="977">
        <f t="shared" si="60"/>
        <v>18000</v>
      </c>
      <c r="AC52" s="97"/>
      <c r="AD52" s="1478"/>
      <c r="AE52" s="977">
        <f t="shared" si="53"/>
        <v>18000</v>
      </c>
      <c r="AF52" s="77"/>
      <c r="AG52" s="1186">
        <f t="shared" si="61"/>
        <v>18000</v>
      </c>
      <c r="AH52" s="337"/>
      <c r="AI52" s="97">
        <f t="shared" si="44"/>
        <v>18000</v>
      </c>
      <c r="AJ52" s="97">
        <f t="shared" si="45"/>
        <v>0</v>
      </c>
      <c r="AK52" s="97">
        <f t="shared" si="46"/>
        <v>0</v>
      </c>
      <c r="AL52" s="97">
        <f t="shared" si="47"/>
        <v>0</v>
      </c>
      <c r="AM52" s="97">
        <f t="shared" si="48"/>
        <v>0</v>
      </c>
      <c r="AN52" s="97">
        <f t="shared" si="49"/>
        <v>18000</v>
      </c>
      <c r="AO52" s="132"/>
      <c r="AP52" s="97">
        <f>+AE52</f>
        <v>18000</v>
      </c>
      <c r="AQ52" s="97">
        <v>0</v>
      </c>
      <c r="AR52" s="97">
        <v>0</v>
      </c>
      <c r="AS52" s="97">
        <v>0</v>
      </c>
      <c r="AT52" s="97">
        <v>0</v>
      </c>
      <c r="AU52" s="97">
        <f t="shared" si="59"/>
        <v>18000</v>
      </c>
      <c r="AV52" s="77"/>
      <c r="AW52" s="97"/>
      <c r="AX52" s="97"/>
      <c r="AY52" s="97"/>
      <c r="AZ52" s="97"/>
      <c r="BA52" s="97"/>
      <c r="BB52" s="97"/>
    </row>
    <row r="53" spans="1:1009" s="225" customFormat="1" ht="17.25" hidden="1" customHeight="1" outlineLevel="3" x14ac:dyDescent="0.35">
      <c r="A53" s="89" t="s">
        <v>2259</v>
      </c>
      <c r="B53" s="90"/>
      <c r="C53" s="710" t="s">
        <v>976</v>
      </c>
      <c r="D53" s="742" t="s">
        <v>241</v>
      </c>
      <c r="E53" s="1225"/>
      <c r="F53" s="93"/>
      <c r="G53" s="100"/>
      <c r="H53" s="101"/>
      <c r="I53" s="101" t="s">
        <v>230</v>
      </c>
      <c r="J53" s="101"/>
      <c r="K53" s="102"/>
      <c r="L53" s="102"/>
      <c r="M53" s="102"/>
      <c r="N53" s="94"/>
      <c r="O53" s="965" t="s">
        <v>971</v>
      </c>
      <c r="P53" s="1366"/>
      <c r="Q53" s="1366"/>
      <c r="R53" s="965"/>
      <c r="S53" s="1403" t="s">
        <v>2045</v>
      </c>
      <c r="T53" s="94"/>
      <c r="U53" s="94"/>
      <c r="V53" s="984" t="s">
        <v>975</v>
      </c>
      <c r="W53" s="1011">
        <v>15</v>
      </c>
      <c r="X53" s="1011"/>
      <c r="Y53" s="1011"/>
      <c r="Z53" s="1011"/>
      <c r="AA53" s="739">
        <v>1800</v>
      </c>
      <c r="AB53" s="977">
        <f t="shared" si="60"/>
        <v>27000</v>
      </c>
      <c r="AC53" s="97"/>
      <c r="AD53" s="1478"/>
      <c r="AE53" s="977">
        <f t="shared" si="53"/>
        <v>27000</v>
      </c>
      <c r="AF53" s="77"/>
      <c r="AG53" s="1186">
        <f t="shared" si="61"/>
        <v>27000</v>
      </c>
      <c r="AH53" s="337"/>
      <c r="AI53" s="97">
        <f t="shared" si="44"/>
        <v>0</v>
      </c>
      <c r="AJ53" s="97">
        <f t="shared" si="45"/>
        <v>27000</v>
      </c>
      <c r="AK53" s="97">
        <f t="shared" si="46"/>
        <v>0</v>
      </c>
      <c r="AL53" s="97">
        <f t="shared" si="47"/>
        <v>0</v>
      </c>
      <c r="AM53" s="97">
        <f t="shared" si="48"/>
        <v>0</v>
      </c>
      <c r="AN53" s="97">
        <f t="shared" si="49"/>
        <v>27000</v>
      </c>
      <c r="AO53" s="132"/>
      <c r="AP53" s="97">
        <v>0</v>
      </c>
      <c r="AQ53" s="97">
        <f>+AE53</f>
        <v>27000</v>
      </c>
      <c r="AR53" s="97">
        <v>0</v>
      </c>
      <c r="AS53" s="97">
        <v>0</v>
      </c>
      <c r="AT53" s="97">
        <v>0</v>
      </c>
      <c r="AU53" s="97">
        <f t="shared" si="59"/>
        <v>27000</v>
      </c>
      <c r="AV53" s="77"/>
      <c r="AW53" s="97"/>
      <c r="AX53" s="97"/>
      <c r="AY53" s="97"/>
      <c r="AZ53" s="97"/>
      <c r="BA53" s="97"/>
      <c r="BB53" s="97"/>
    </row>
    <row r="54" spans="1:1009" s="225" customFormat="1" ht="19.5" hidden="1" customHeight="1" outlineLevel="3" x14ac:dyDescent="0.35">
      <c r="A54" s="89" t="s">
        <v>2260</v>
      </c>
      <c r="B54" s="90"/>
      <c r="C54" s="710" t="s">
        <v>977</v>
      </c>
      <c r="D54" s="742" t="s">
        <v>241</v>
      </c>
      <c r="E54" s="1225"/>
      <c r="F54" s="93"/>
      <c r="G54" s="100"/>
      <c r="H54" s="101"/>
      <c r="I54" s="101"/>
      <c r="J54" s="101" t="s">
        <v>230</v>
      </c>
      <c r="K54" s="102"/>
      <c r="L54" s="102"/>
      <c r="M54" s="102"/>
      <c r="N54" s="94"/>
      <c r="O54" s="965" t="s">
        <v>971</v>
      </c>
      <c r="P54" s="1366"/>
      <c r="Q54" s="1366"/>
      <c r="R54" s="965"/>
      <c r="S54" s="1403" t="s">
        <v>2045</v>
      </c>
      <c r="T54" s="94"/>
      <c r="U54" s="94"/>
      <c r="V54" s="984" t="s">
        <v>975</v>
      </c>
      <c r="W54" s="1011">
        <v>8</v>
      </c>
      <c r="X54" s="1011"/>
      <c r="Y54" s="1011"/>
      <c r="Z54" s="1011"/>
      <c r="AA54" s="739">
        <v>1800</v>
      </c>
      <c r="AB54" s="977">
        <f t="shared" si="60"/>
        <v>14400</v>
      </c>
      <c r="AC54" s="97"/>
      <c r="AD54" s="1478"/>
      <c r="AE54" s="977">
        <f t="shared" ref="AE54" si="63">+AB54</f>
        <v>14400</v>
      </c>
      <c r="AF54" s="77"/>
      <c r="AG54" s="1186">
        <f t="shared" si="61"/>
        <v>14400</v>
      </c>
      <c r="AH54" s="337"/>
      <c r="AI54" s="97">
        <f t="shared" si="44"/>
        <v>0</v>
      </c>
      <c r="AJ54" s="97">
        <f t="shared" si="45"/>
        <v>0</v>
      </c>
      <c r="AK54" s="97">
        <f t="shared" si="46"/>
        <v>14400</v>
      </c>
      <c r="AL54" s="97">
        <f t="shared" si="47"/>
        <v>0</v>
      </c>
      <c r="AM54" s="97">
        <f t="shared" si="48"/>
        <v>0</v>
      </c>
      <c r="AN54" s="97">
        <f t="shared" si="49"/>
        <v>14400</v>
      </c>
      <c r="AO54" s="132"/>
      <c r="AP54" s="97">
        <v>0</v>
      </c>
      <c r="AQ54" s="97">
        <v>0</v>
      </c>
      <c r="AR54" s="97">
        <f>+AE54</f>
        <v>14400</v>
      </c>
      <c r="AS54" s="97">
        <v>0</v>
      </c>
      <c r="AT54" s="97">
        <v>0</v>
      </c>
      <c r="AU54" s="97">
        <f t="shared" si="59"/>
        <v>14400</v>
      </c>
      <c r="AV54" s="77"/>
      <c r="AW54" s="97"/>
      <c r="AX54" s="97"/>
      <c r="AY54" s="97"/>
      <c r="AZ54" s="97"/>
      <c r="BA54" s="97"/>
      <c r="BB54" s="97"/>
    </row>
    <row r="55" spans="1:1009" s="1057" customFormat="1" ht="32.25" hidden="1" customHeight="1" outlineLevel="1" x14ac:dyDescent="0.35">
      <c r="A55" s="1046" t="s">
        <v>982</v>
      </c>
      <c r="B55" s="1047"/>
      <c r="C55" s="1048" t="s">
        <v>979</v>
      </c>
      <c r="D55" s="1048" t="s">
        <v>233</v>
      </c>
      <c r="E55" s="848"/>
      <c r="F55" s="1049"/>
      <c r="G55" s="1050"/>
      <c r="H55" s="1050" t="s">
        <v>230</v>
      </c>
      <c r="I55" s="1050" t="s">
        <v>230</v>
      </c>
      <c r="J55" s="1050" t="s">
        <v>230</v>
      </c>
      <c r="K55" s="1050" t="s">
        <v>230</v>
      </c>
      <c r="L55" s="1050" t="s">
        <v>230</v>
      </c>
      <c r="M55" s="1050"/>
      <c r="N55" s="848"/>
      <c r="O55" s="1369" t="s">
        <v>971</v>
      </c>
      <c r="P55" s="1369"/>
      <c r="Q55" s="1369"/>
      <c r="R55" s="1369"/>
      <c r="S55" s="1051" t="s">
        <v>914</v>
      </c>
      <c r="T55" s="1052"/>
      <c r="U55" s="848"/>
      <c r="V55" s="1053" t="s">
        <v>263</v>
      </c>
      <c r="W55" s="1054">
        <v>30</v>
      </c>
      <c r="X55" s="1054">
        <v>4</v>
      </c>
      <c r="Y55" s="1054"/>
      <c r="Z55" s="1054"/>
      <c r="AA55" s="1055">
        <v>2500</v>
      </c>
      <c r="AB55" s="1055">
        <f>+AA55*W55*X55</f>
        <v>300000</v>
      </c>
      <c r="AC55" s="1053"/>
      <c r="AD55" s="848"/>
      <c r="AE55" s="1055">
        <f t="shared" si="53"/>
        <v>300000</v>
      </c>
      <c r="AF55" s="1055">
        <v>0</v>
      </c>
      <c r="AG55" s="1055">
        <f t="shared" ref="AG55:AG61" si="64">+AE55+AF55</f>
        <v>300000</v>
      </c>
      <c r="AH55" s="850"/>
      <c r="AI55" s="1055">
        <f t="shared" si="44"/>
        <v>0</v>
      </c>
      <c r="AJ55" s="1055">
        <f t="shared" si="45"/>
        <v>75000</v>
      </c>
      <c r="AK55" s="1055">
        <f t="shared" si="46"/>
        <v>75000</v>
      </c>
      <c r="AL55" s="1055">
        <f t="shared" si="47"/>
        <v>75000</v>
      </c>
      <c r="AM55" s="1055">
        <f t="shared" si="48"/>
        <v>75000</v>
      </c>
      <c r="AN55" s="1056">
        <f t="shared" si="49"/>
        <v>300000</v>
      </c>
      <c r="AO55" s="851"/>
      <c r="AP55" s="1055">
        <v>0</v>
      </c>
      <c r="AQ55" s="1055">
        <f>+$AE$55/4</f>
        <v>75000</v>
      </c>
      <c r="AR55" s="1055">
        <f t="shared" ref="AR55:AS55" si="65">+$AE$55/4</f>
        <v>75000</v>
      </c>
      <c r="AS55" s="1055">
        <f t="shared" si="65"/>
        <v>75000</v>
      </c>
      <c r="AT55" s="1055">
        <f>+$AE$55/4</f>
        <v>75000</v>
      </c>
      <c r="AU55" s="1056">
        <f t="shared" si="59"/>
        <v>300000</v>
      </c>
      <c r="AV55" s="852"/>
      <c r="AW55" s="1056"/>
      <c r="AX55" s="1056"/>
      <c r="AY55" s="1056"/>
      <c r="AZ55" s="1056"/>
      <c r="BA55" s="1056"/>
      <c r="BB55" s="1056"/>
      <c r="BC55" s="853"/>
      <c r="BD55" s="853"/>
      <c r="BE55" s="853"/>
      <c r="BF55" s="853"/>
      <c r="BG55" s="853"/>
      <c r="BH55" s="853"/>
      <c r="BI55" s="853"/>
      <c r="BJ55" s="853"/>
      <c r="BK55" s="853"/>
      <c r="BL55" s="853"/>
      <c r="BM55" s="853"/>
      <c r="BN55" s="853"/>
      <c r="BO55" s="853"/>
      <c r="BP55" s="853"/>
      <c r="BQ55" s="853"/>
      <c r="BR55" s="853"/>
      <c r="BS55" s="853"/>
      <c r="BT55" s="853"/>
      <c r="BU55" s="853"/>
      <c r="BV55" s="853"/>
      <c r="BW55" s="853"/>
      <c r="BX55" s="853"/>
      <c r="BY55" s="853"/>
      <c r="BZ55" s="853"/>
      <c r="CA55" s="853"/>
      <c r="CB55" s="853"/>
      <c r="CC55" s="853"/>
      <c r="CD55" s="853"/>
      <c r="CE55" s="853"/>
      <c r="CF55" s="853"/>
      <c r="CG55" s="853"/>
      <c r="CH55" s="853"/>
      <c r="CI55" s="853"/>
      <c r="CJ55" s="853"/>
      <c r="CK55" s="853"/>
      <c r="CL55" s="853"/>
      <c r="CM55" s="853"/>
      <c r="CN55" s="853"/>
      <c r="CO55" s="853"/>
      <c r="CP55" s="853"/>
      <c r="CQ55" s="853"/>
      <c r="CR55" s="853"/>
      <c r="CS55" s="853"/>
      <c r="CT55" s="853"/>
      <c r="CU55" s="853"/>
      <c r="CV55" s="853"/>
      <c r="CW55" s="853"/>
      <c r="CX55" s="853"/>
      <c r="CY55" s="853"/>
      <c r="CZ55" s="853"/>
      <c r="DA55" s="853"/>
      <c r="DB55" s="853"/>
      <c r="DC55" s="853"/>
      <c r="DD55" s="853"/>
      <c r="DE55" s="853"/>
      <c r="DF55" s="853"/>
      <c r="DG55" s="853"/>
      <c r="DH55" s="853"/>
      <c r="DI55" s="853"/>
      <c r="DJ55" s="853"/>
      <c r="DK55" s="853"/>
      <c r="DL55" s="853"/>
      <c r="DM55" s="853"/>
      <c r="DN55" s="853"/>
      <c r="DO55" s="853"/>
      <c r="DP55" s="853"/>
      <c r="DQ55" s="853"/>
      <c r="DR55" s="853"/>
      <c r="DS55" s="853"/>
      <c r="DT55" s="853"/>
      <c r="DU55" s="853"/>
      <c r="DV55" s="853"/>
      <c r="DW55" s="853"/>
      <c r="DX55" s="853"/>
      <c r="DY55" s="853"/>
      <c r="DZ55" s="853"/>
      <c r="EA55" s="853"/>
      <c r="EB55" s="853"/>
      <c r="EC55" s="853"/>
      <c r="ED55" s="853"/>
      <c r="EE55" s="853"/>
      <c r="EF55" s="853"/>
      <c r="EG55" s="853"/>
      <c r="EH55" s="853"/>
      <c r="EI55" s="853"/>
      <c r="EJ55" s="853"/>
      <c r="EK55" s="853"/>
      <c r="EL55" s="853"/>
      <c r="EM55" s="853"/>
      <c r="EN55" s="853"/>
      <c r="EO55" s="853"/>
      <c r="EP55" s="853"/>
      <c r="EQ55" s="853"/>
      <c r="ER55" s="853"/>
      <c r="ES55" s="853"/>
      <c r="ET55" s="853"/>
      <c r="EU55" s="853"/>
      <c r="EV55" s="853"/>
      <c r="EW55" s="853"/>
      <c r="EX55" s="853"/>
      <c r="EY55" s="853"/>
      <c r="EZ55" s="853"/>
      <c r="FA55" s="853"/>
      <c r="FB55" s="853"/>
      <c r="FC55" s="853"/>
      <c r="FD55" s="853"/>
      <c r="FE55" s="853"/>
      <c r="FF55" s="853"/>
      <c r="FG55" s="853"/>
      <c r="FH55" s="853"/>
      <c r="FI55" s="853"/>
      <c r="FJ55" s="853"/>
      <c r="FK55" s="853"/>
      <c r="FL55" s="853"/>
      <c r="FM55" s="853"/>
      <c r="FN55" s="853"/>
      <c r="FO55" s="853"/>
      <c r="FP55" s="853"/>
      <c r="FQ55" s="853"/>
      <c r="FR55" s="853"/>
      <c r="FS55" s="853"/>
      <c r="FT55" s="853"/>
      <c r="FU55" s="853"/>
      <c r="FV55" s="853"/>
      <c r="FW55" s="853"/>
      <c r="FX55" s="853"/>
      <c r="FY55" s="853"/>
      <c r="FZ55" s="853"/>
      <c r="GA55" s="853"/>
      <c r="GB55" s="853"/>
      <c r="GC55" s="853"/>
      <c r="GD55" s="853"/>
      <c r="GE55" s="853"/>
      <c r="GF55" s="853"/>
      <c r="GG55" s="853"/>
      <c r="GH55" s="853"/>
      <c r="GI55" s="853"/>
      <c r="GJ55" s="853"/>
      <c r="GK55" s="853"/>
      <c r="GL55" s="853"/>
      <c r="GM55" s="853"/>
      <c r="GN55" s="853"/>
      <c r="GO55" s="853"/>
      <c r="GP55" s="853"/>
      <c r="GQ55" s="853"/>
      <c r="GR55" s="853"/>
      <c r="GS55" s="853"/>
      <c r="GT55" s="853"/>
      <c r="GU55" s="853"/>
      <c r="GV55" s="853"/>
      <c r="GW55" s="853"/>
      <c r="GX55" s="853"/>
      <c r="GY55" s="853"/>
      <c r="GZ55" s="853"/>
      <c r="HA55" s="853"/>
      <c r="HB55" s="853"/>
      <c r="HC55" s="853"/>
      <c r="HD55" s="853"/>
      <c r="HE55" s="853"/>
      <c r="HF55" s="853"/>
      <c r="HG55" s="853"/>
      <c r="HH55" s="853"/>
      <c r="HI55" s="853"/>
      <c r="HJ55" s="853"/>
      <c r="HK55" s="853"/>
      <c r="HL55" s="853"/>
      <c r="HM55" s="853"/>
      <c r="HN55" s="853"/>
      <c r="HO55" s="853"/>
      <c r="HP55" s="853"/>
      <c r="HQ55" s="853"/>
      <c r="HR55" s="853"/>
      <c r="HS55" s="853"/>
      <c r="HT55" s="853"/>
      <c r="HU55" s="853"/>
      <c r="HV55" s="853"/>
      <c r="HW55" s="853"/>
      <c r="HX55" s="853"/>
      <c r="HY55" s="853"/>
      <c r="HZ55" s="853"/>
      <c r="IA55" s="853"/>
      <c r="IB55" s="853"/>
      <c r="IC55" s="853"/>
      <c r="ID55" s="853"/>
      <c r="IE55" s="853"/>
      <c r="IF55" s="853"/>
      <c r="IG55" s="853"/>
      <c r="IH55" s="853"/>
      <c r="II55" s="853"/>
      <c r="IJ55" s="853"/>
      <c r="IK55" s="853"/>
      <c r="IL55" s="853"/>
      <c r="IM55" s="853"/>
      <c r="IN55" s="853"/>
      <c r="IO55" s="853"/>
      <c r="IP55" s="853"/>
      <c r="IQ55" s="853"/>
      <c r="IR55" s="853"/>
      <c r="IS55" s="853"/>
      <c r="IT55" s="853"/>
      <c r="IU55" s="853"/>
      <c r="IV55" s="853"/>
      <c r="IW55" s="853"/>
      <c r="IX55" s="853"/>
      <c r="IY55" s="853"/>
      <c r="IZ55" s="853"/>
      <c r="JA55" s="853"/>
      <c r="JB55" s="853"/>
      <c r="JC55" s="853"/>
      <c r="JD55" s="853"/>
      <c r="JE55" s="853"/>
      <c r="JF55" s="853"/>
      <c r="JG55" s="853"/>
      <c r="JH55" s="853"/>
      <c r="JI55" s="853"/>
      <c r="JJ55" s="853"/>
      <c r="JK55" s="853"/>
      <c r="JL55" s="853"/>
      <c r="JM55" s="853"/>
      <c r="JN55" s="853"/>
      <c r="JO55" s="853"/>
      <c r="JP55" s="853"/>
      <c r="JQ55" s="853"/>
      <c r="JR55" s="853"/>
      <c r="JS55" s="853"/>
      <c r="JT55" s="853"/>
      <c r="JU55" s="853"/>
      <c r="JV55" s="853"/>
      <c r="JW55" s="853"/>
      <c r="JX55" s="853"/>
      <c r="JY55" s="853"/>
      <c r="JZ55" s="853"/>
      <c r="KA55" s="853"/>
      <c r="KB55" s="853"/>
      <c r="KC55" s="853"/>
      <c r="KD55" s="853"/>
      <c r="KE55" s="853"/>
      <c r="KF55" s="853"/>
      <c r="KG55" s="853"/>
      <c r="KH55" s="853"/>
      <c r="KI55" s="853"/>
      <c r="KJ55" s="853"/>
      <c r="KK55" s="853"/>
      <c r="KL55" s="853"/>
      <c r="KM55" s="853"/>
      <c r="KN55" s="853"/>
      <c r="KO55" s="853"/>
      <c r="KP55" s="853"/>
      <c r="KQ55" s="853"/>
      <c r="KR55" s="853"/>
      <c r="KS55" s="853"/>
      <c r="KT55" s="853"/>
      <c r="KU55" s="853"/>
      <c r="KV55" s="853"/>
      <c r="KW55" s="853"/>
      <c r="KX55" s="853"/>
      <c r="KY55" s="853"/>
      <c r="KZ55" s="853"/>
      <c r="LA55" s="853"/>
      <c r="LB55" s="853"/>
      <c r="LC55" s="853"/>
      <c r="LD55" s="853"/>
      <c r="LE55" s="853"/>
      <c r="LF55" s="853"/>
      <c r="LG55" s="853"/>
      <c r="LH55" s="853"/>
      <c r="LI55" s="853"/>
      <c r="LJ55" s="853"/>
      <c r="LK55" s="853"/>
      <c r="LL55" s="853"/>
      <c r="LM55" s="853"/>
      <c r="LN55" s="853"/>
      <c r="LO55" s="853"/>
      <c r="LP55" s="853"/>
      <c r="LQ55" s="853"/>
      <c r="LR55" s="853"/>
      <c r="LS55" s="853"/>
      <c r="LT55" s="853"/>
      <c r="LU55" s="853"/>
      <c r="LV55" s="853"/>
      <c r="LW55" s="853"/>
      <c r="LX55" s="853"/>
      <c r="LY55" s="853"/>
      <c r="LZ55" s="853"/>
      <c r="MA55" s="853"/>
      <c r="MB55" s="853"/>
      <c r="MC55" s="853"/>
      <c r="MD55" s="853"/>
      <c r="ME55" s="853"/>
      <c r="MF55" s="853"/>
      <c r="MG55" s="853"/>
      <c r="MH55" s="853"/>
      <c r="MI55" s="853"/>
      <c r="MJ55" s="853"/>
      <c r="MK55" s="853"/>
      <c r="ML55" s="853"/>
      <c r="MM55" s="853"/>
      <c r="MN55" s="853"/>
      <c r="MO55" s="853"/>
      <c r="MP55" s="853"/>
      <c r="MQ55" s="853"/>
      <c r="MR55" s="853"/>
      <c r="MS55" s="853"/>
      <c r="MT55" s="853"/>
      <c r="MU55" s="853"/>
      <c r="MV55" s="853"/>
      <c r="MW55" s="853"/>
      <c r="MX55" s="853"/>
      <c r="MY55" s="853"/>
      <c r="MZ55" s="853"/>
      <c r="NA55" s="853"/>
      <c r="NB55" s="853"/>
      <c r="NC55" s="853"/>
      <c r="ND55" s="853"/>
      <c r="NE55" s="853"/>
      <c r="NF55" s="853"/>
      <c r="NG55" s="853"/>
      <c r="NH55" s="853"/>
      <c r="NI55" s="853"/>
      <c r="NJ55" s="853"/>
      <c r="NK55" s="853"/>
      <c r="NL55" s="853"/>
      <c r="NM55" s="853"/>
      <c r="NN55" s="853"/>
      <c r="NO55" s="853"/>
      <c r="NP55" s="853"/>
      <c r="NQ55" s="853"/>
      <c r="NR55" s="853"/>
      <c r="NS55" s="853"/>
      <c r="NT55" s="853"/>
      <c r="NU55" s="853"/>
      <c r="NV55" s="853"/>
      <c r="NW55" s="853"/>
      <c r="NX55" s="853"/>
      <c r="NY55" s="853"/>
      <c r="NZ55" s="853"/>
      <c r="OA55" s="853"/>
      <c r="OB55" s="853"/>
      <c r="OC55" s="853"/>
      <c r="OD55" s="853"/>
      <c r="OE55" s="853"/>
      <c r="OF55" s="853"/>
      <c r="OG55" s="853"/>
      <c r="OH55" s="853"/>
      <c r="OI55" s="853"/>
      <c r="OJ55" s="853"/>
      <c r="OK55" s="853"/>
      <c r="OL55" s="853"/>
      <c r="OM55" s="853"/>
      <c r="ON55" s="853"/>
      <c r="OO55" s="853"/>
      <c r="OP55" s="853"/>
      <c r="OQ55" s="853"/>
      <c r="OR55" s="853"/>
      <c r="OS55" s="853"/>
      <c r="OT55" s="853"/>
      <c r="OU55" s="853"/>
      <c r="OV55" s="853"/>
      <c r="OW55" s="853"/>
      <c r="OX55" s="853"/>
      <c r="OY55" s="853"/>
      <c r="OZ55" s="853"/>
      <c r="PA55" s="853"/>
      <c r="PB55" s="853"/>
      <c r="PC55" s="853"/>
      <c r="PD55" s="853"/>
      <c r="PE55" s="853"/>
      <c r="PF55" s="853"/>
      <c r="PG55" s="853"/>
      <c r="PH55" s="853"/>
      <c r="PI55" s="853"/>
      <c r="PJ55" s="853"/>
      <c r="PK55" s="853"/>
      <c r="PL55" s="853"/>
      <c r="PM55" s="853"/>
      <c r="PN55" s="853"/>
      <c r="PO55" s="853"/>
      <c r="PP55" s="853"/>
      <c r="PQ55" s="853"/>
      <c r="PR55" s="853"/>
      <c r="PS55" s="853"/>
      <c r="PT55" s="853"/>
      <c r="PU55" s="853"/>
      <c r="PV55" s="853"/>
      <c r="PW55" s="853"/>
      <c r="PX55" s="853"/>
      <c r="PY55" s="853"/>
      <c r="PZ55" s="853"/>
      <c r="QA55" s="853"/>
      <c r="QB55" s="853"/>
      <c r="QC55" s="853"/>
      <c r="QD55" s="853"/>
      <c r="QE55" s="853"/>
      <c r="QF55" s="853"/>
      <c r="QG55" s="853"/>
      <c r="QH55" s="853"/>
      <c r="QI55" s="853"/>
      <c r="QJ55" s="853"/>
      <c r="QK55" s="853"/>
      <c r="QL55" s="853"/>
      <c r="QM55" s="853"/>
      <c r="QN55" s="853"/>
      <c r="QO55" s="853"/>
      <c r="QP55" s="853"/>
      <c r="QQ55" s="853"/>
      <c r="QR55" s="853"/>
      <c r="QS55" s="853"/>
      <c r="QT55" s="853"/>
      <c r="QU55" s="853"/>
      <c r="QV55" s="853"/>
      <c r="QW55" s="853"/>
      <c r="QX55" s="853"/>
      <c r="QY55" s="853"/>
      <c r="QZ55" s="853"/>
      <c r="RA55" s="853"/>
      <c r="RB55" s="853"/>
      <c r="RC55" s="853"/>
      <c r="RD55" s="853"/>
      <c r="RE55" s="853"/>
      <c r="RF55" s="853"/>
      <c r="RG55" s="853"/>
      <c r="RH55" s="853"/>
      <c r="RI55" s="853"/>
      <c r="RJ55" s="853"/>
      <c r="RK55" s="853"/>
      <c r="RL55" s="853"/>
      <c r="RM55" s="853"/>
      <c r="RN55" s="853"/>
      <c r="RO55" s="853"/>
      <c r="RP55" s="853"/>
      <c r="RQ55" s="853"/>
      <c r="RR55" s="853"/>
      <c r="RS55" s="853"/>
      <c r="RT55" s="853"/>
      <c r="RU55" s="853"/>
      <c r="RV55" s="853"/>
      <c r="RW55" s="853"/>
      <c r="RX55" s="853"/>
      <c r="RY55" s="853"/>
      <c r="RZ55" s="853"/>
      <c r="SA55" s="853"/>
      <c r="SB55" s="853"/>
      <c r="SC55" s="853"/>
      <c r="SD55" s="853"/>
      <c r="SE55" s="853"/>
      <c r="SF55" s="853"/>
      <c r="SG55" s="853"/>
      <c r="SH55" s="853"/>
      <c r="SI55" s="853"/>
      <c r="SJ55" s="853"/>
      <c r="SK55" s="853"/>
      <c r="SL55" s="853"/>
      <c r="SM55" s="853"/>
      <c r="SN55" s="853"/>
      <c r="SO55" s="853"/>
      <c r="SP55" s="853"/>
      <c r="SQ55" s="853"/>
      <c r="SR55" s="853"/>
      <c r="SS55" s="853"/>
      <c r="ST55" s="853"/>
      <c r="SU55" s="853"/>
      <c r="SV55" s="853"/>
      <c r="SW55" s="853"/>
      <c r="SX55" s="853"/>
      <c r="SY55" s="853"/>
      <c r="SZ55" s="853"/>
      <c r="TA55" s="853"/>
      <c r="TB55" s="853"/>
      <c r="TC55" s="853"/>
      <c r="TD55" s="853"/>
      <c r="TE55" s="853"/>
      <c r="TF55" s="853"/>
      <c r="TG55" s="853"/>
      <c r="TH55" s="853"/>
      <c r="TI55" s="853"/>
      <c r="TJ55" s="853"/>
      <c r="TK55" s="853"/>
      <c r="TL55" s="853"/>
      <c r="TM55" s="853"/>
      <c r="TN55" s="853"/>
      <c r="TO55" s="853"/>
      <c r="TP55" s="853"/>
      <c r="TQ55" s="853"/>
      <c r="TR55" s="853"/>
      <c r="TS55" s="853"/>
      <c r="TT55" s="853"/>
      <c r="TU55" s="853"/>
      <c r="TV55" s="853"/>
      <c r="TW55" s="853"/>
      <c r="TX55" s="853"/>
      <c r="TY55" s="853"/>
      <c r="TZ55" s="853"/>
      <c r="UA55" s="853"/>
      <c r="UB55" s="853"/>
      <c r="UC55" s="853"/>
      <c r="UD55" s="853"/>
      <c r="UE55" s="853"/>
      <c r="UF55" s="853"/>
      <c r="UG55" s="853"/>
      <c r="UH55" s="853"/>
      <c r="UI55" s="853"/>
      <c r="UJ55" s="853"/>
      <c r="UK55" s="853"/>
      <c r="UL55" s="853"/>
      <c r="UM55" s="853"/>
      <c r="UN55" s="853"/>
      <c r="UO55" s="853"/>
      <c r="UP55" s="853"/>
      <c r="UQ55" s="853"/>
      <c r="UR55" s="853"/>
      <c r="US55" s="853"/>
      <c r="UT55" s="853"/>
      <c r="UU55" s="853"/>
      <c r="UV55" s="853"/>
      <c r="UW55" s="853"/>
      <c r="UX55" s="853"/>
      <c r="UY55" s="853"/>
      <c r="UZ55" s="853"/>
      <c r="VA55" s="853"/>
      <c r="VB55" s="853"/>
      <c r="VC55" s="853"/>
      <c r="VD55" s="853"/>
      <c r="VE55" s="853"/>
      <c r="VF55" s="853"/>
      <c r="VG55" s="853"/>
      <c r="VH55" s="853"/>
      <c r="VI55" s="853"/>
      <c r="VJ55" s="853"/>
      <c r="VK55" s="853"/>
      <c r="VL55" s="853"/>
      <c r="VM55" s="853"/>
      <c r="VN55" s="853"/>
      <c r="VO55" s="853"/>
      <c r="VP55" s="853"/>
      <c r="VQ55" s="853"/>
      <c r="VR55" s="853"/>
      <c r="VS55" s="853"/>
      <c r="VT55" s="853"/>
      <c r="VU55" s="853"/>
      <c r="VV55" s="853"/>
      <c r="VW55" s="853"/>
      <c r="VX55" s="853"/>
      <c r="VY55" s="853"/>
      <c r="VZ55" s="853"/>
      <c r="WA55" s="853"/>
      <c r="WB55" s="853"/>
      <c r="WC55" s="853"/>
      <c r="WD55" s="853"/>
      <c r="WE55" s="853"/>
      <c r="WF55" s="853"/>
      <c r="WG55" s="853"/>
      <c r="WH55" s="853"/>
      <c r="WI55" s="853"/>
      <c r="WJ55" s="853"/>
      <c r="WK55" s="853"/>
      <c r="WL55" s="853"/>
      <c r="WM55" s="853"/>
      <c r="WN55" s="853"/>
      <c r="WO55" s="853"/>
      <c r="WP55" s="853"/>
      <c r="WQ55" s="853"/>
      <c r="WR55" s="853"/>
      <c r="WS55" s="853"/>
      <c r="WT55" s="853"/>
      <c r="WU55" s="853"/>
      <c r="WV55" s="853"/>
      <c r="WW55" s="853"/>
      <c r="WX55" s="853"/>
      <c r="WY55" s="853"/>
      <c r="WZ55" s="853"/>
      <c r="XA55" s="853"/>
      <c r="XB55" s="853"/>
      <c r="XC55" s="853"/>
      <c r="XD55" s="853"/>
      <c r="XE55" s="853"/>
      <c r="XF55" s="853"/>
      <c r="XG55" s="853"/>
      <c r="XH55" s="853"/>
      <c r="XI55" s="853"/>
      <c r="XJ55" s="853"/>
      <c r="XK55" s="853"/>
      <c r="XL55" s="853"/>
      <c r="XM55" s="853"/>
      <c r="XN55" s="853"/>
      <c r="XO55" s="853"/>
      <c r="XP55" s="853"/>
      <c r="XQ55" s="853"/>
      <c r="XR55" s="853"/>
      <c r="XS55" s="853"/>
      <c r="XT55" s="853"/>
      <c r="XU55" s="853"/>
      <c r="XV55" s="853"/>
      <c r="XW55" s="853"/>
      <c r="XX55" s="853"/>
      <c r="XY55" s="853"/>
      <c r="XZ55" s="853"/>
      <c r="YA55" s="853"/>
      <c r="YB55" s="853"/>
      <c r="YC55" s="853"/>
      <c r="YD55" s="853"/>
      <c r="YE55" s="853"/>
      <c r="YF55" s="853"/>
      <c r="YG55" s="853"/>
      <c r="YH55" s="853"/>
      <c r="YI55" s="853"/>
      <c r="YJ55" s="853"/>
      <c r="YK55" s="853"/>
      <c r="YL55" s="853"/>
      <c r="YM55" s="853"/>
      <c r="YN55" s="853"/>
      <c r="YO55" s="853"/>
      <c r="YP55" s="853"/>
      <c r="YQ55" s="853"/>
      <c r="YR55" s="853"/>
      <c r="YS55" s="853"/>
      <c r="YT55" s="853"/>
      <c r="YU55" s="853"/>
      <c r="YV55" s="853"/>
      <c r="YW55" s="853"/>
      <c r="YX55" s="853"/>
      <c r="YY55" s="853"/>
      <c r="YZ55" s="853"/>
      <c r="ZA55" s="853"/>
      <c r="ZB55" s="853"/>
      <c r="ZC55" s="853"/>
      <c r="ZD55" s="853"/>
      <c r="ZE55" s="853"/>
      <c r="ZF55" s="853"/>
      <c r="ZG55" s="853"/>
      <c r="ZH55" s="853"/>
      <c r="ZI55" s="853"/>
      <c r="ZJ55" s="853"/>
      <c r="ZK55" s="853"/>
      <c r="ZL55" s="853"/>
      <c r="ZM55" s="853"/>
      <c r="ZN55" s="853"/>
      <c r="ZO55" s="853"/>
      <c r="ZP55" s="853"/>
      <c r="ZQ55" s="853"/>
      <c r="ZR55" s="853"/>
      <c r="ZS55" s="853"/>
      <c r="ZT55" s="853"/>
      <c r="ZU55" s="853"/>
      <c r="ZV55" s="853"/>
      <c r="ZW55" s="853"/>
      <c r="ZX55" s="853"/>
      <c r="ZY55" s="853"/>
      <c r="ZZ55" s="853"/>
      <c r="AAA55" s="853"/>
      <c r="AAB55" s="853"/>
      <c r="AAC55" s="853"/>
      <c r="AAD55" s="853"/>
      <c r="AAE55" s="853"/>
      <c r="AAF55" s="853"/>
      <c r="AAG55" s="853"/>
      <c r="AAH55" s="853"/>
      <c r="AAI55" s="853"/>
      <c r="AAJ55" s="853"/>
      <c r="AAK55" s="853"/>
      <c r="AAL55" s="853"/>
      <c r="AAM55" s="853"/>
      <c r="AAN55" s="853"/>
      <c r="AAO55" s="853"/>
      <c r="AAP55" s="853"/>
      <c r="AAQ55" s="853"/>
      <c r="AAR55" s="853"/>
      <c r="AAS55" s="853"/>
      <c r="AAT55" s="853"/>
      <c r="AAU55" s="853"/>
      <c r="AAV55" s="853"/>
      <c r="AAW55" s="853"/>
      <c r="AAX55" s="853"/>
      <c r="AAY55" s="853"/>
      <c r="AAZ55" s="853"/>
      <c r="ABA55" s="853"/>
      <c r="ABB55" s="853"/>
      <c r="ABC55" s="853"/>
      <c r="ABD55" s="853"/>
      <c r="ABE55" s="853"/>
      <c r="ABF55" s="853"/>
      <c r="ABG55" s="853"/>
      <c r="ABH55" s="853"/>
      <c r="ABI55" s="853"/>
      <c r="ABJ55" s="853"/>
      <c r="ABK55" s="853"/>
      <c r="ABL55" s="853"/>
      <c r="ABM55" s="853"/>
      <c r="ABN55" s="853"/>
      <c r="ABO55" s="853"/>
      <c r="ABP55" s="853"/>
      <c r="ABQ55" s="853"/>
      <c r="ABR55" s="853"/>
      <c r="ABS55" s="853"/>
      <c r="ABT55" s="853"/>
      <c r="ABU55" s="853"/>
      <c r="ABV55" s="853"/>
      <c r="ABW55" s="853"/>
      <c r="ABX55" s="853"/>
      <c r="ABY55" s="853"/>
      <c r="ABZ55" s="853"/>
      <c r="ACA55" s="853"/>
      <c r="ACB55" s="853"/>
      <c r="ACC55" s="853"/>
      <c r="ACD55" s="853"/>
      <c r="ACE55" s="853"/>
      <c r="ACF55" s="853"/>
      <c r="ACG55" s="853"/>
      <c r="ACH55" s="853"/>
      <c r="ACI55" s="853"/>
      <c r="ACJ55" s="853"/>
      <c r="ACK55" s="853"/>
      <c r="ACL55" s="853"/>
      <c r="ACM55" s="853"/>
      <c r="ACN55" s="853"/>
      <c r="ACO55" s="853"/>
      <c r="ACP55" s="853"/>
      <c r="ACQ55" s="853"/>
      <c r="ACR55" s="853"/>
      <c r="ACS55" s="853"/>
      <c r="ACT55" s="853"/>
      <c r="ACU55" s="853"/>
      <c r="ACV55" s="853"/>
      <c r="ACW55" s="853"/>
      <c r="ACX55" s="853"/>
      <c r="ACY55" s="853"/>
      <c r="ACZ55" s="853"/>
      <c r="ADA55" s="853"/>
      <c r="ADB55" s="853"/>
      <c r="ADC55" s="853"/>
      <c r="ADD55" s="853"/>
      <c r="ADE55" s="853"/>
      <c r="ADF55" s="853"/>
      <c r="ADG55" s="853"/>
      <c r="ADH55" s="853"/>
      <c r="ADI55" s="853"/>
      <c r="ADJ55" s="853"/>
      <c r="ADK55" s="853"/>
      <c r="ADL55" s="853"/>
      <c r="ADM55" s="853"/>
      <c r="ADN55" s="853"/>
      <c r="ADO55" s="853"/>
      <c r="ADP55" s="853"/>
      <c r="ADQ55" s="853"/>
      <c r="ADR55" s="853"/>
      <c r="ADS55" s="853"/>
      <c r="ADT55" s="853"/>
      <c r="ADU55" s="853"/>
      <c r="ADV55" s="853"/>
      <c r="ADW55" s="853"/>
      <c r="ADX55" s="853"/>
      <c r="ADY55" s="853"/>
      <c r="ADZ55" s="853"/>
      <c r="AEA55" s="853"/>
      <c r="AEB55" s="853"/>
      <c r="AEC55" s="853"/>
      <c r="AED55" s="853"/>
      <c r="AEE55" s="853"/>
      <c r="AEF55" s="853"/>
      <c r="AEG55" s="853"/>
      <c r="AEH55" s="853"/>
      <c r="AEI55" s="853"/>
      <c r="AEJ55" s="853"/>
      <c r="AEK55" s="853"/>
      <c r="AEL55" s="853"/>
      <c r="AEM55" s="853"/>
      <c r="AEN55" s="853"/>
      <c r="AEO55" s="853"/>
      <c r="AEP55" s="853"/>
      <c r="AEQ55" s="853"/>
      <c r="AER55" s="853"/>
      <c r="AES55" s="853"/>
      <c r="AET55" s="853"/>
      <c r="AEU55" s="853"/>
      <c r="AEV55" s="853"/>
      <c r="AEW55" s="853"/>
      <c r="AEX55" s="853"/>
      <c r="AEY55" s="853"/>
      <c r="AEZ55" s="853"/>
      <c r="AFA55" s="853"/>
      <c r="AFB55" s="853"/>
      <c r="AFC55" s="853"/>
      <c r="AFD55" s="853"/>
      <c r="AFE55" s="853"/>
      <c r="AFF55" s="853"/>
      <c r="AFG55" s="853"/>
      <c r="AFH55" s="853"/>
      <c r="AFI55" s="853"/>
      <c r="AFJ55" s="853"/>
      <c r="AFK55" s="853"/>
      <c r="AFL55" s="853"/>
      <c r="AFM55" s="853"/>
      <c r="AFN55" s="853"/>
      <c r="AFO55" s="853"/>
      <c r="AFP55" s="853"/>
      <c r="AFQ55" s="853"/>
      <c r="AFR55" s="853"/>
      <c r="AFS55" s="853"/>
      <c r="AFT55" s="853"/>
      <c r="AFU55" s="853"/>
      <c r="AFV55" s="853"/>
      <c r="AFW55" s="853"/>
      <c r="AFX55" s="853"/>
      <c r="AFY55" s="853"/>
      <c r="AFZ55" s="853"/>
      <c r="AGA55" s="853"/>
      <c r="AGB55" s="853"/>
      <c r="AGC55" s="853"/>
      <c r="AGD55" s="853"/>
      <c r="AGE55" s="853"/>
      <c r="AGF55" s="853"/>
      <c r="AGG55" s="853"/>
      <c r="AGH55" s="853"/>
      <c r="AGI55" s="853"/>
      <c r="AGJ55" s="853"/>
      <c r="AGK55" s="853"/>
      <c r="AGL55" s="853"/>
      <c r="AGM55" s="853"/>
      <c r="AGN55" s="853"/>
      <c r="AGO55" s="853"/>
      <c r="AGP55" s="853"/>
      <c r="AGQ55" s="853"/>
      <c r="AGR55" s="853"/>
      <c r="AGS55" s="853"/>
      <c r="AGT55" s="853"/>
      <c r="AGU55" s="853"/>
      <c r="AGV55" s="853"/>
      <c r="AGW55" s="853"/>
      <c r="AGX55" s="853"/>
      <c r="AGY55" s="853"/>
      <c r="AGZ55" s="853"/>
      <c r="AHA55" s="853"/>
      <c r="AHB55" s="853"/>
      <c r="AHC55" s="853"/>
      <c r="AHD55" s="853"/>
      <c r="AHE55" s="853"/>
      <c r="AHF55" s="853"/>
      <c r="AHG55" s="853"/>
      <c r="AHH55" s="853"/>
      <c r="AHI55" s="853"/>
      <c r="AHJ55" s="853"/>
      <c r="AHK55" s="853"/>
      <c r="AHL55" s="853"/>
      <c r="AHM55" s="853"/>
      <c r="AHN55" s="853"/>
      <c r="AHO55" s="853"/>
      <c r="AHP55" s="853"/>
      <c r="AHQ55" s="853"/>
      <c r="AHR55" s="853"/>
      <c r="AHS55" s="853"/>
      <c r="AHT55" s="853"/>
      <c r="AHU55" s="853"/>
      <c r="AHV55" s="853"/>
      <c r="AHW55" s="853"/>
      <c r="AHX55" s="853"/>
      <c r="AHY55" s="853"/>
      <c r="AHZ55" s="853"/>
      <c r="AIA55" s="853"/>
      <c r="AIB55" s="853"/>
      <c r="AIC55" s="853"/>
      <c r="AID55" s="853"/>
      <c r="AIE55" s="853"/>
      <c r="AIF55" s="853"/>
      <c r="AIG55" s="853"/>
      <c r="AIH55" s="853"/>
      <c r="AII55" s="853"/>
      <c r="AIJ55" s="853"/>
      <c r="AIK55" s="853"/>
      <c r="AIL55" s="853"/>
      <c r="AIM55" s="853"/>
      <c r="AIN55" s="853"/>
      <c r="AIO55" s="853"/>
      <c r="AIP55" s="853"/>
      <c r="AIQ55" s="853"/>
      <c r="AIR55" s="853"/>
      <c r="AIS55" s="853"/>
      <c r="AIT55" s="853"/>
      <c r="AIU55" s="853"/>
      <c r="AIV55" s="853"/>
      <c r="AIW55" s="853"/>
      <c r="AIX55" s="853"/>
      <c r="AIY55" s="853"/>
      <c r="AIZ55" s="853"/>
      <c r="AJA55" s="853"/>
      <c r="AJB55" s="853"/>
      <c r="AJC55" s="853"/>
      <c r="AJD55" s="853"/>
      <c r="AJE55" s="853"/>
      <c r="AJF55" s="853"/>
      <c r="AJG55" s="853"/>
      <c r="AJH55" s="853"/>
      <c r="AJI55" s="853"/>
      <c r="AJJ55" s="853"/>
      <c r="AJK55" s="853"/>
      <c r="AJL55" s="853"/>
      <c r="AJM55" s="853"/>
      <c r="AJN55" s="853"/>
      <c r="AJO55" s="853"/>
      <c r="AJP55" s="853"/>
      <c r="AJQ55" s="853"/>
      <c r="AJR55" s="853"/>
      <c r="AJS55" s="853"/>
      <c r="AJT55" s="853"/>
      <c r="AJU55" s="853"/>
      <c r="AJV55" s="853"/>
      <c r="AJW55" s="853"/>
      <c r="AJX55" s="853"/>
      <c r="AJY55" s="853"/>
      <c r="AJZ55" s="853"/>
      <c r="AKA55" s="853"/>
      <c r="AKB55" s="853"/>
      <c r="AKC55" s="853"/>
      <c r="AKD55" s="853"/>
      <c r="AKE55" s="853"/>
      <c r="AKF55" s="853"/>
      <c r="AKG55" s="853"/>
      <c r="AKH55" s="853"/>
      <c r="AKI55" s="853"/>
      <c r="AKJ55" s="853"/>
      <c r="AKK55" s="853"/>
      <c r="AKL55" s="853"/>
      <c r="AKM55" s="853"/>
      <c r="AKN55" s="853"/>
      <c r="AKO55" s="853"/>
      <c r="AKP55" s="853"/>
      <c r="AKQ55" s="853"/>
      <c r="AKR55" s="853"/>
      <c r="AKS55" s="853"/>
      <c r="AKT55" s="853"/>
      <c r="AKU55" s="853"/>
      <c r="AKV55" s="853"/>
      <c r="AKW55" s="853"/>
      <c r="AKX55" s="853"/>
      <c r="AKY55" s="853"/>
      <c r="AKZ55" s="853"/>
      <c r="ALA55" s="853"/>
      <c r="ALB55" s="853"/>
      <c r="ALC55" s="853"/>
      <c r="ALD55" s="853"/>
      <c r="ALE55" s="853"/>
      <c r="ALF55" s="853"/>
      <c r="ALG55" s="853"/>
      <c r="ALH55" s="853"/>
      <c r="ALI55" s="853"/>
      <c r="ALJ55" s="853"/>
      <c r="ALK55" s="853"/>
      <c r="ALL55" s="853"/>
      <c r="ALM55" s="853"/>
      <c r="ALN55" s="853"/>
      <c r="ALO55" s="853"/>
      <c r="ALP55" s="853"/>
      <c r="ALQ55" s="853"/>
      <c r="ALR55" s="853"/>
      <c r="ALS55" s="853"/>
      <c r="ALT55" s="853"/>
      <c r="ALU55" s="853"/>
    </row>
    <row r="56" spans="1:1009" s="1057" customFormat="1" ht="20.25" hidden="1" customHeight="1" outlineLevel="1" collapsed="1" x14ac:dyDescent="0.35">
      <c r="A56" s="1046" t="s">
        <v>2261</v>
      </c>
      <c r="B56" s="1047"/>
      <c r="C56" s="1048" t="s">
        <v>983</v>
      </c>
      <c r="D56" s="1048"/>
      <c r="E56" s="848"/>
      <c r="F56" s="1049"/>
      <c r="G56" s="1050"/>
      <c r="H56" s="1050" t="s">
        <v>230</v>
      </c>
      <c r="I56" s="1050" t="s">
        <v>230</v>
      </c>
      <c r="J56" s="1050" t="s">
        <v>230</v>
      </c>
      <c r="K56" s="1050" t="s">
        <v>230</v>
      </c>
      <c r="L56" s="1050"/>
      <c r="M56" s="1050"/>
      <c r="N56" s="848"/>
      <c r="O56" s="1369" t="s">
        <v>971</v>
      </c>
      <c r="P56" s="1369"/>
      <c r="Q56" s="1369"/>
      <c r="R56" s="1369"/>
      <c r="S56" s="1051" t="s">
        <v>960</v>
      </c>
      <c r="T56" s="1052"/>
      <c r="U56" s="848"/>
      <c r="V56" s="1053" t="s">
        <v>122</v>
      </c>
      <c r="W56" s="1054">
        <v>1</v>
      </c>
      <c r="X56" s="1054"/>
      <c r="Y56" s="1054"/>
      <c r="Z56" s="1054"/>
      <c r="AA56" s="1055">
        <v>23500</v>
      </c>
      <c r="AB56" s="1055">
        <f>+AA56*W56</f>
        <v>23500</v>
      </c>
      <c r="AC56" s="1053"/>
      <c r="AD56" s="848"/>
      <c r="AE56" s="1055">
        <f t="shared" si="53"/>
        <v>23500</v>
      </c>
      <c r="AF56" s="1055"/>
      <c r="AG56" s="1055">
        <f t="shared" si="64"/>
        <v>23500</v>
      </c>
      <c r="AH56" s="850"/>
      <c r="AI56" s="1055">
        <f t="shared" si="44"/>
        <v>0</v>
      </c>
      <c r="AJ56" s="1055">
        <f t="shared" si="45"/>
        <v>7833.333333333333</v>
      </c>
      <c r="AK56" s="1055">
        <f t="shared" si="46"/>
        <v>7833.333333333333</v>
      </c>
      <c r="AL56" s="1055">
        <f t="shared" si="47"/>
        <v>7833.333333333333</v>
      </c>
      <c r="AM56" s="1055">
        <f t="shared" si="48"/>
        <v>0</v>
      </c>
      <c r="AN56" s="1056">
        <f t="shared" si="49"/>
        <v>23500</v>
      </c>
      <c r="AO56" s="851"/>
      <c r="AP56" s="1055">
        <v>0</v>
      </c>
      <c r="AQ56" s="1055">
        <f>+$AE$56/3</f>
        <v>7833.333333333333</v>
      </c>
      <c r="AR56" s="1055">
        <f>+$AE$56/3</f>
        <v>7833.333333333333</v>
      </c>
      <c r="AS56" s="1055">
        <f>+$AE$56/3</f>
        <v>7833.333333333333</v>
      </c>
      <c r="AT56" s="1055">
        <v>0</v>
      </c>
      <c r="AU56" s="1056">
        <f t="shared" si="59"/>
        <v>23500</v>
      </c>
      <c r="AV56" s="852"/>
      <c r="AW56" s="1056"/>
      <c r="AX56" s="1056"/>
      <c r="AY56" s="1056"/>
      <c r="AZ56" s="1056"/>
      <c r="BA56" s="1056"/>
      <c r="BB56" s="1056"/>
      <c r="BC56" s="853"/>
      <c r="BD56" s="853"/>
      <c r="BE56" s="853"/>
      <c r="BF56" s="853"/>
      <c r="BG56" s="853"/>
      <c r="BH56" s="853"/>
      <c r="BI56" s="853"/>
      <c r="BJ56" s="853"/>
      <c r="BK56" s="853"/>
      <c r="BL56" s="853"/>
      <c r="BM56" s="853"/>
      <c r="BN56" s="853"/>
      <c r="BO56" s="853"/>
      <c r="BP56" s="853"/>
      <c r="BQ56" s="853"/>
      <c r="BR56" s="853"/>
      <c r="BS56" s="853"/>
      <c r="BT56" s="853"/>
      <c r="BU56" s="853"/>
      <c r="BV56" s="853"/>
      <c r="BW56" s="853"/>
      <c r="BX56" s="853"/>
      <c r="BY56" s="853"/>
      <c r="BZ56" s="853"/>
      <c r="CA56" s="853"/>
      <c r="CB56" s="853"/>
      <c r="CC56" s="853"/>
      <c r="CD56" s="853"/>
      <c r="CE56" s="853"/>
      <c r="CF56" s="853"/>
      <c r="CG56" s="853"/>
      <c r="CH56" s="853"/>
      <c r="CI56" s="853"/>
      <c r="CJ56" s="853"/>
      <c r="CK56" s="853"/>
      <c r="CL56" s="853"/>
      <c r="CM56" s="853"/>
      <c r="CN56" s="853"/>
      <c r="CO56" s="853"/>
      <c r="CP56" s="853"/>
      <c r="CQ56" s="853"/>
      <c r="CR56" s="853"/>
      <c r="CS56" s="853"/>
      <c r="CT56" s="853"/>
      <c r="CU56" s="853"/>
      <c r="CV56" s="853"/>
      <c r="CW56" s="853"/>
      <c r="CX56" s="853"/>
      <c r="CY56" s="853"/>
      <c r="CZ56" s="853"/>
      <c r="DA56" s="853"/>
      <c r="DB56" s="853"/>
      <c r="DC56" s="853"/>
      <c r="DD56" s="853"/>
      <c r="DE56" s="853"/>
      <c r="DF56" s="853"/>
      <c r="DG56" s="853"/>
      <c r="DH56" s="853"/>
      <c r="DI56" s="853"/>
      <c r="DJ56" s="853"/>
      <c r="DK56" s="853"/>
      <c r="DL56" s="853"/>
      <c r="DM56" s="853"/>
      <c r="DN56" s="853"/>
      <c r="DO56" s="853"/>
      <c r="DP56" s="853"/>
      <c r="DQ56" s="853"/>
      <c r="DR56" s="853"/>
      <c r="DS56" s="853"/>
      <c r="DT56" s="853"/>
      <c r="DU56" s="853"/>
      <c r="DV56" s="853"/>
      <c r="DW56" s="853"/>
      <c r="DX56" s="853"/>
      <c r="DY56" s="853"/>
      <c r="DZ56" s="853"/>
      <c r="EA56" s="853"/>
      <c r="EB56" s="853"/>
      <c r="EC56" s="853"/>
      <c r="ED56" s="853"/>
      <c r="EE56" s="853"/>
      <c r="EF56" s="853"/>
      <c r="EG56" s="853"/>
      <c r="EH56" s="853"/>
      <c r="EI56" s="853"/>
      <c r="EJ56" s="853"/>
      <c r="EK56" s="853"/>
      <c r="EL56" s="853"/>
      <c r="EM56" s="853"/>
      <c r="EN56" s="853"/>
      <c r="EO56" s="853"/>
      <c r="EP56" s="853"/>
      <c r="EQ56" s="853"/>
      <c r="ER56" s="853"/>
      <c r="ES56" s="853"/>
      <c r="ET56" s="853"/>
      <c r="EU56" s="853"/>
      <c r="EV56" s="853"/>
      <c r="EW56" s="853"/>
      <c r="EX56" s="853"/>
      <c r="EY56" s="853"/>
      <c r="EZ56" s="853"/>
      <c r="FA56" s="853"/>
      <c r="FB56" s="853"/>
      <c r="FC56" s="853"/>
      <c r="FD56" s="853"/>
      <c r="FE56" s="853"/>
      <c r="FF56" s="853"/>
      <c r="FG56" s="853"/>
      <c r="FH56" s="853"/>
      <c r="FI56" s="853"/>
      <c r="FJ56" s="853"/>
      <c r="FK56" s="853"/>
      <c r="FL56" s="853"/>
      <c r="FM56" s="853"/>
      <c r="FN56" s="853"/>
      <c r="FO56" s="853"/>
      <c r="FP56" s="853"/>
      <c r="FQ56" s="853"/>
      <c r="FR56" s="853"/>
      <c r="FS56" s="853"/>
      <c r="FT56" s="853"/>
      <c r="FU56" s="853"/>
      <c r="FV56" s="853"/>
      <c r="FW56" s="853"/>
      <c r="FX56" s="853"/>
      <c r="FY56" s="853"/>
      <c r="FZ56" s="853"/>
      <c r="GA56" s="853"/>
      <c r="GB56" s="853"/>
      <c r="GC56" s="853"/>
      <c r="GD56" s="853"/>
      <c r="GE56" s="853"/>
      <c r="GF56" s="853"/>
      <c r="GG56" s="853"/>
      <c r="GH56" s="853"/>
      <c r="GI56" s="853"/>
      <c r="GJ56" s="853"/>
      <c r="GK56" s="853"/>
      <c r="GL56" s="853"/>
      <c r="GM56" s="853"/>
      <c r="GN56" s="853"/>
      <c r="GO56" s="853"/>
      <c r="GP56" s="853"/>
      <c r="GQ56" s="853"/>
      <c r="GR56" s="853"/>
      <c r="GS56" s="853"/>
      <c r="GT56" s="853"/>
      <c r="GU56" s="853"/>
      <c r="GV56" s="853"/>
      <c r="GW56" s="853"/>
      <c r="GX56" s="853"/>
      <c r="GY56" s="853"/>
      <c r="GZ56" s="853"/>
      <c r="HA56" s="853"/>
      <c r="HB56" s="853"/>
      <c r="HC56" s="853"/>
      <c r="HD56" s="853"/>
      <c r="HE56" s="853"/>
      <c r="HF56" s="853"/>
      <c r="HG56" s="853"/>
      <c r="HH56" s="853"/>
      <c r="HI56" s="853"/>
      <c r="HJ56" s="853"/>
      <c r="HK56" s="853"/>
      <c r="HL56" s="853"/>
      <c r="HM56" s="853"/>
      <c r="HN56" s="853"/>
      <c r="HO56" s="853"/>
      <c r="HP56" s="853"/>
      <c r="HQ56" s="853"/>
      <c r="HR56" s="853"/>
      <c r="HS56" s="853"/>
      <c r="HT56" s="853"/>
      <c r="HU56" s="853"/>
      <c r="HV56" s="853"/>
      <c r="HW56" s="853"/>
      <c r="HX56" s="853"/>
      <c r="HY56" s="853"/>
      <c r="HZ56" s="853"/>
      <c r="IA56" s="853"/>
      <c r="IB56" s="853"/>
      <c r="IC56" s="853"/>
      <c r="ID56" s="853"/>
      <c r="IE56" s="853"/>
      <c r="IF56" s="853"/>
      <c r="IG56" s="853"/>
      <c r="IH56" s="853"/>
      <c r="II56" s="853"/>
      <c r="IJ56" s="853"/>
      <c r="IK56" s="853"/>
      <c r="IL56" s="853"/>
      <c r="IM56" s="853"/>
      <c r="IN56" s="853"/>
      <c r="IO56" s="853"/>
      <c r="IP56" s="853"/>
      <c r="IQ56" s="853"/>
      <c r="IR56" s="853"/>
      <c r="IS56" s="853"/>
      <c r="IT56" s="853"/>
      <c r="IU56" s="853"/>
      <c r="IV56" s="853"/>
      <c r="IW56" s="853"/>
      <c r="IX56" s="853"/>
      <c r="IY56" s="853"/>
      <c r="IZ56" s="853"/>
      <c r="JA56" s="853"/>
      <c r="JB56" s="853"/>
      <c r="JC56" s="853"/>
      <c r="JD56" s="853"/>
      <c r="JE56" s="853"/>
      <c r="JF56" s="853"/>
      <c r="JG56" s="853"/>
      <c r="JH56" s="853"/>
      <c r="JI56" s="853"/>
      <c r="JJ56" s="853"/>
      <c r="JK56" s="853"/>
      <c r="JL56" s="853"/>
      <c r="JM56" s="853"/>
      <c r="JN56" s="853"/>
      <c r="JO56" s="853"/>
      <c r="JP56" s="853"/>
      <c r="JQ56" s="853"/>
      <c r="JR56" s="853"/>
      <c r="JS56" s="853"/>
      <c r="JT56" s="853"/>
      <c r="JU56" s="853"/>
      <c r="JV56" s="853"/>
      <c r="JW56" s="853"/>
      <c r="JX56" s="853"/>
      <c r="JY56" s="853"/>
      <c r="JZ56" s="853"/>
      <c r="KA56" s="853"/>
      <c r="KB56" s="853"/>
      <c r="KC56" s="853"/>
      <c r="KD56" s="853"/>
      <c r="KE56" s="853"/>
      <c r="KF56" s="853"/>
      <c r="KG56" s="853"/>
      <c r="KH56" s="853"/>
      <c r="KI56" s="853"/>
      <c r="KJ56" s="853"/>
      <c r="KK56" s="853"/>
      <c r="KL56" s="853"/>
      <c r="KM56" s="853"/>
      <c r="KN56" s="853"/>
      <c r="KO56" s="853"/>
      <c r="KP56" s="853"/>
      <c r="KQ56" s="853"/>
      <c r="KR56" s="853"/>
      <c r="KS56" s="853"/>
      <c r="KT56" s="853"/>
      <c r="KU56" s="853"/>
      <c r="KV56" s="853"/>
      <c r="KW56" s="853"/>
      <c r="KX56" s="853"/>
      <c r="KY56" s="853"/>
      <c r="KZ56" s="853"/>
      <c r="LA56" s="853"/>
      <c r="LB56" s="853"/>
      <c r="LC56" s="853"/>
      <c r="LD56" s="853"/>
      <c r="LE56" s="853"/>
      <c r="LF56" s="853"/>
      <c r="LG56" s="853"/>
      <c r="LH56" s="853"/>
      <c r="LI56" s="853"/>
      <c r="LJ56" s="853"/>
      <c r="LK56" s="853"/>
      <c r="LL56" s="853"/>
      <c r="LM56" s="853"/>
      <c r="LN56" s="853"/>
      <c r="LO56" s="853"/>
      <c r="LP56" s="853"/>
      <c r="LQ56" s="853"/>
      <c r="LR56" s="853"/>
      <c r="LS56" s="853"/>
      <c r="LT56" s="853"/>
      <c r="LU56" s="853"/>
      <c r="LV56" s="853"/>
      <c r="LW56" s="853"/>
      <c r="LX56" s="853"/>
      <c r="LY56" s="853"/>
      <c r="LZ56" s="853"/>
      <c r="MA56" s="853"/>
      <c r="MB56" s="853"/>
      <c r="MC56" s="853"/>
      <c r="MD56" s="853"/>
      <c r="ME56" s="853"/>
      <c r="MF56" s="853"/>
      <c r="MG56" s="853"/>
      <c r="MH56" s="853"/>
      <c r="MI56" s="853"/>
      <c r="MJ56" s="853"/>
      <c r="MK56" s="853"/>
      <c r="ML56" s="853"/>
      <c r="MM56" s="853"/>
      <c r="MN56" s="853"/>
      <c r="MO56" s="853"/>
      <c r="MP56" s="853"/>
      <c r="MQ56" s="853"/>
      <c r="MR56" s="853"/>
      <c r="MS56" s="853"/>
      <c r="MT56" s="853"/>
      <c r="MU56" s="853"/>
      <c r="MV56" s="853"/>
      <c r="MW56" s="853"/>
      <c r="MX56" s="853"/>
      <c r="MY56" s="853"/>
      <c r="MZ56" s="853"/>
      <c r="NA56" s="853"/>
      <c r="NB56" s="853"/>
      <c r="NC56" s="853"/>
      <c r="ND56" s="853"/>
      <c r="NE56" s="853"/>
      <c r="NF56" s="853"/>
      <c r="NG56" s="853"/>
      <c r="NH56" s="853"/>
      <c r="NI56" s="853"/>
      <c r="NJ56" s="853"/>
      <c r="NK56" s="853"/>
      <c r="NL56" s="853"/>
      <c r="NM56" s="853"/>
      <c r="NN56" s="853"/>
      <c r="NO56" s="853"/>
      <c r="NP56" s="853"/>
      <c r="NQ56" s="853"/>
      <c r="NR56" s="853"/>
      <c r="NS56" s="853"/>
      <c r="NT56" s="853"/>
      <c r="NU56" s="853"/>
      <c r="NV56" s="853"/>
      <c r="NW56" s="853"/>
      <c r="NX56" s="853"/>
      <c r="NY56" s="853"/>
      <c r="NZ56" s="853"/>
      <c r="OA56" s="853"/>
      <c r="OB56" s="853"/>
      <c r="OC56" s="853"/>
      <c r="OD56" s="853"/>
      <c r="OE56" s="853"/>
      <c r="OF56" s="853"/>
      <c r="OG56" s="853"/>
      <c r="OH56" s="853"/>
      <c r="OI56" s="853"/>
      <c r="OJ56" s="853"/>
      <c r="OK56" s="853"/>
      <c r="OL56" s="853"/>
      <c r="OM56" s="853"/>
      <c r="ON56" s="853"/>
      <c r="OO56" s="853"/>
      <c r="OP56" s="853"/>
      <c r="OQ56" s="853"/>
      <c r="OR56" s="853"/>
      <c r="OS56" s="853"/>
      <c r="OT56" s="853"/>
      <c r="OU56" s="853"/>
      <c r="OV56" s="853"/>
      <c r="OW56" s="853"/>
      <c r="OX56" s="853"/>
      <c r="OY56" s="853"/>
      <c r="OZ56" s="853"/>
      <c r="PA56" s="853"/>
      <c r="PB56" s="853"/>
      <c r="PC56" s="853"/>
      <c r="PD56" s="853"/>
      <c r="PE56" s="853"/>
      <c r="PF56" s="853"/>
      <c r="PG56" s="853"/>
      <c r="PH56" s="853"/>
      <c r="PI56" s="853"/>
      <c r="PJ56" s="853"/>
      <c r="PK56" s="853"/>
      <c r="PL56" s="853"/>
      <c r="PM56" s="853"/>
      <c r="PN56" s="853"/>
      <c r="PO56" s="853"/>
      <c r="PP56" s="853"/>
      <c r="PQ56" s="853"/>
      <c r="PR56" s="853"/>
      <c r="PS56" s="853"/>
      <c r="PT56" s="853"/>
      <c r="PU56" s="853"/>
      <c r="PV56" s="853"/>
      <c r="PW56" s="853"/>
      <c r="PX56" s="853"/>
      <c r="PY56" s="853"/>
      <c r="PZ56" s="853"/>
      <c r="QA56" s="853"/>
      <c r="QB56" s="853"/>
      <c r="QC56" s="853"/>
      <c r="QD56" s="853"/>
      <c r="QE56" s="853"/>
      <c r="QF56" s="853"/>
      <c r="QG56" s="853"/>
      <c r="QH56" s="853"/>
      <c r="QI56" s="853"/>
      <c r="QJ56" s="853"/>
      <c r="QK56" s="853"/>
      <c r="QL56" s="853"/>
      <c r="QM56" s="853"/>
      <c r="QN56" s="853"/>
      <c r="QO56" s="853"/>
      <c r="QP56" s="853"/>
      <c r="QQ56" s="853"/>
      <c r="QR56" s="853"/>
      <c r="QS56" s="853"/>
      <c r="QT56" s="853"/>
      <c r="QU56" s="853"/>
      <c r="QV56" s="853"/>
      <c r="QW56" s="853"/>
      <c r="QX56" s="853"/>
      <c r="QY56" s="853"/>
      <c r="QZ56" s="853"/>
      <c r="RA56" s="853"/>
      <c r="RB56" s="853"/>
      <c r="RC56" s="853"/>
      <c r="RD56" s="853"/>
      <c r="RE56" s="853"/>
      <c r="RF56" s="853"/>
      <c r="RG56" s="853"/>
      <c r="RH56" s="853"/>
      <c r="RI56" s="853"/>
      <c r="RJ56" s="853"/>
      <c r="RK56" s="853"/>
      <c r="RL56" s="853"/>
      <c r="RM56" s="853"/>
      <c r="RN56" s="853"/>
      <c r="RO56" s="853"/>
      <c r="RP56" s="853"/>
      <c r="RQ56" s="853"/>
      <c r="RR56" s="853"/>
      <c r="RS56" s="853"/>
      <c r="RT56" s="853"/>
      <c r="RU56" s="853"/>
      <c r="RV56" s="853"/>
      <c r="RW56" s="853"/>
      <c r="RX56" s="853"/>
      <c r="RY56" s="853"/>
      <c r="RZ56" s="853"/>
      <c r="SA56" s="853"/>
      <c r="SB56" s="853"/>
      <c r="SC56" s="853"/>
      <c r="SD56" s="853"/>
      <c r="SE56" s="853"/>
      <c r="SF56" s="853"/>
      <c r="SG56" s="853"/>
      <c r="SH56" s="853"/>
      <c r="SI56" s="853"/>
      <c r="SJ56" s="853"/>
      <c r="SK56" s="853"/>
      <c r="SL56" s="853"/>
      <c r="SM56" s="853"/>
      <c r="SN56" s="853"/>
      <c r="SO56" s="853"/>
      <c r="SP56" s="853"/>
      <c r="SQ56" s="853"/>
      <c r="SR56" s="853"/>
      <c r="SS56" s="853"/>
      <c r="ST56" s="853"/>
      <c r="SU56" s="853"/>
      <c r="SV56" s="853"/>
      <c r="SW56" s="853"/>
      <c r="SX56" s="853"/>
      <c r="SY56" s="853"/>
      <c r="SZ56" s="853"/>
      <c r="TA56" s="853"/>
      <c r="TB56" s="853"/>
      <c r="TC56" s="853"/>
      <c r="TD56" s="853"/>
      <c r="TE56" s="853"/>
      <c r="TF56" s="853"/>
      <c r="TG56" s="853"/>
      <c r="TH56" s="853"/>
      <c r="TI56" s="853"/>
      <c r="TJ56" s="853"/>
      <c r="TK56" s="853"/>
      <c r="TL56" s="853"/>
      <c r="TM56" s="853"/>
      <c r="TN56" s="853"/>
      <c r="TO56" s="853"/>
      <c r="TP56" s="853"/>
      <c r="TQ56" s="853"/>
      <c r="TR56" s="853"/>
      <c r="TS56" s="853"/>
      <c r="TT56" s="853"/>
      <c r="TU56" s="853"/>
      <c r="TV56" s="853"/>
      <c r="TW56" s="853"/>
      <c r="TX56" s="853"/>
      <c r="TY56" s="853"/>
      <c r="TZ56" s="853"/>
      <c r="UA56" s="853"/>
      <c r="UB56" s="853"/>
      <c r="UC56" s="853"/>
      <c r="UD56" s="853"/>
      <c r="UE56" s="853"/>
      <c r="UF56" s="853"/>
      <c r="UG56" s="853"/>
      <c r="UH56" s="853"/>
      <c r="UI56" s="853"/>
      <c r="UJ56" s="853"/>
      <c r="UK56" s="853"/>
      <c r="UL56" s="853"/>
      <c r="UM56" s="853"/>
      <c r="UN56" s="853"/>
      <c r="UO56" s="853"/>
      <c r="UP56" s="853"/>
      <c r="UQ56" s="853"/>
      <c r="UR56" s="853"/>
      <c r="US56" s="853"/>
      <c r="UT56" s="853"/>
      <c r="UU56" s="853"/>
      <c r="UV56" s="853"/>
      <c r="UW56" s="853"/>
      <c r="UX56" s="853"/>
      <c r="UY56" s="853"/>
      <c r="UZ56" s="853"/>
      <c r="VA56" s="853"/>
      <c r="VB56" s="853"/>
      <c r="VC56" s="853"/>
      <c r="VD56" s="853"/>
      <c r="VE56" s="853"/>
      <c r="VF56" s="853"/>
      <c r="VG56" s="853"/>
      <c r="VH56" s="853"/>
      <c r="VI56" s="853"/>
      <c r="VJ56" s="853"/>
      <c r="VK56" s="853"/>
      <c r="VL56" s="853"/>
      <c r="VM56" s="853"/>
      <c r="VN56" s="853"/>
      <c r="VO56" s="853"/>
      <c r="VP56" s="853"/>
      <c r="VQ56" s="853"/>
      <c r="VR56" s="853"/>
      <c r="VS56" s="853"/>
      <c r="VT56" s="853"/>
      <c r="VU56" s="853"/>
      <c r="VV56" s="853"/>
      <c r="VW56" s="853"/>
      <c r="VX56" s="853"/>
      <c r="VY56" s="853"/>
      <c r="VZ56" s="853"/>
      <c r="WA56" s="853"/>
      <c r="WB56" s="853"/>
      <c r="WC56" s="853"/>
      <c r="WD56" s="853"/>
      <c r="WE56" s="853"/>
      <c r="WF56" s="853"/>
      <c r="WG56" s="853"/>
      <c r="WH56" s="853"/>
      <c r="WI56" s="853"/>
      <c r="WJ56" s="853"/>
      <c r="WK56" s="853"/>
      <c r="WL56" s="853"/>
      <c r="WM56" s="853"/>
      <c r="WN56" s="853"/>
      <c r="WO56" s="853"/>
      <c r="WP56" s="853"/>
      <c r="WQ56" s="853"/>
      <c r="WR56" s="853"/>
      <c r="WS56" s="853"/>
      <c r="WT56" s="853"/>
      <c r="WU56" s="853"/>
      <c r="WV56" s="853"/>
      <c r="WW56" s="853"/>
      <c r="WX56" s="853"/>
      <c r="WY56" s="853"/>
      <c r="WZ56" s="853"/>
      <c r="XA56" s="853"/>
      <c r="XB56" s="853"/>
      <c r="XC56" s="853"/>
      <c r="XD56" s="853"/>
      <c r="XE56" s="853"/>
      <c r="XF56" s="853"/>
      <c r="XG56" s="853"/>
      <c r="XH56" s="853"/>
      <c r="XI56" s="853"/>
      <c r="XJ56" s="853"/>
      <c r="XK56" s="853"/>
      <c r="XL56" s="853"/>
      <c r="XM56" s="853"/>
      <c r="XN56" s="853"/>
      <c r="XO56" s="853"/>
      <c r="XP56" s="853"/>
      <c r="XQ56" s="853"/>
      <c r="XR56" s="853"/>
      <c r="XS56" s="853"/>
      <c r="XT56" s="853"/>
      <c r="XU56" s="853"/>
      <c r="XV56" s="853"/>
      <c r="XW56" s="853"/>
      <c r="XX56" s="853"/>
      <c r="XY56" s="853"/>
      <c r="XZ56" s="853"/>
      <c r="YA56" s="853"/>
      <c r="YB56" s="853"/>
      <c r="YC56" s="853"/>
      <c r="YD56" s="853"/>
      <c r="YE56" s="853"/>
      <c r="YF56" s="853"/>
      <c r="YG56" s="853"/>
      <c r="YH56" s="853"/>
      <c r="YI56" s="853"/>
      <c r="YJ56" s="853"/>
      <c r="YK56" s="853"/>
      <c r="YL56" s="853"/>
      <c r="YM56" s="853"/>
      <c r="YN56" s="853"/>
      <c r="YO56" s="853"/>
      <c r="YP56" s="853"/>
      <c r="YQ56" s="853"/>
      <c r="YR56" s="853"/>
      <c r="YS56" s="853"/>
      <c r="YT56" s="853"/>
      <c r="YU56" s="853"/>
      <c r="YV56" s="853"/>
      <c r="YW56" s="853"/>
      <c r="YX56" s="853"/>
      <c r="YY56" s="853"/>
      <c r="YZ56" s="853"/>
      <c r="ZA56" s="853"/>
      <c r="ZB56" s="853"/>
      <c r="ZC56" s="853"/>
      <c r="ZD56" s="853"/>
      <c r="ZE56" s="853"/>
      <c r="ZF56" s="853"/>
      <c r="ZG56" s="853"/>
      <c r="ZH56" s="853"/>
      <c r="ZI56" s="853"/>
      <c r="ZJ56" s="853"/>
      <c r="ZK56" s="853"/>
      <c r="ZL56" s="853"/>
      <c r="ZM56" s="853"/>
      <c r="ZN56" s="853"/>
      <c r="ZO56" s="853"/>
      <c r="ZP56" s="853"/>
      <c r="ZQ56" s="853"/>
      <c r="ZR56" s="853"/>
      <c r="ZS56" s="853"/>
      <c r="ZT56" s="853"/>
      <c r="ZU56" s="853"/>
      <c r="ZV56" s="853"/>
      <c r="ZW56" s="853"/>
      <c r="ZX56" s="853"/>
      <c r="ZY56" s="853"/>
      <c r="ZZ56" s="853"/>
      <c r="AAA56" s="853"/>
      <c r="AAB56" s="853"/>
      <c r="AAC56" s="853"/>
      <c r="AAD56" s="853"/>
      <c r="AAE56" s="853"/>
      <c r="AAF56" s="853"/>
      <c r="AAG56" s="853"/>
      <c r="AAH56" s="853"/>
      <c r="AAI56" s="853"/>
      <c r="AAJ56" s="853"/>
      <c r="AAK56" s="853"/>
      <c r="AAL56" s="853"/>
      <c r="AAM56" s="853"/>
      <c r="AAN56" s="853"/>
      <c r="AAO56" s="853"/>
      <c r="AAP56" s="853"/>
      <c r="AAQ56" s="853"/>
      <c r="AAR56" s="853"/>
      <c r="AAS56" s="853"/>
      <c r="AAT56" s="853"/>
      <c r="AAU56" s="853"/>
      <c r="AAV56" s="853"/>
      <c r="AAW56" s="853"/>
      <c r="AAX56" s="853"/>
      <c r="AAY56" s="853"/>
      <c r="AAZ56" s="853"/>
      <c r="ABA56" s="853"/>
      <c r="ABB56" s="853"/>
      <c r="ABC56" s="853"/>
      <c r="ABD56" s="853"/>
      <c r="ABE56" s="853"/>
      <c r="ABF56" s="853"/>
      <c r="ABG56" s="853"/>
      <c r="ABH56" s="853"/>
      <c r="ABI56" s="853"/>
      <c r="ABJ56" s="853"/>
      <c r="ABK56" s="853"/>
      <c r="ABL56" s="853"/>
      <c r="ABM56" s="853"/>
      <c r="ABN56" s="853"/>
      <c r="ABO56" s="853"/>
      <c r="ABP56" s="853"/>
      <c r="ABQ56" s="853"/>
      <c r="ABR56" s="853"/>
      <c r="ABS56" s="853"/>
      <c r="ABT56" s="853"/>
      <c r="ABU56" s="853"/>
      <c r="ABV56" s="853"/>
      <c r="ABW56" s="853"/>
      <c r="ABX56" s="853"/>
      <c r="ABY56" s="853"/>
      <c r="ABZ56" s="853"/>
      <c r="ACA56" s="853"/>
      <c r="ACB56" s="853"/>
      <c r="ACC56" s="853"/>
      <c r="ACD56" s="853"/>
      <c r="ACE56" s="853"/>
      <c r="ACF56" s="853"/>
      <c r="ACG56" s="853"/>
      <c r="ACH56" s="853"/>
      <c r="ACI56" s="853"/>
      <c r="ACJ56" s="853"/>
      <c r="ACK56" s="853"/>
      <c r="ACL56" s="853"/>
      <c r="ACM56" s="853"/>
      <c r="ACN56" s="853"/>
      <c r="ACO56" s="853"/>
      <c r="ACP56" s="853"/>
      <c r="ACQ56" s="853"/>
      <c r="ACR56" s="853"/>
      <c r="ACS56" s="853"/>
      <c r="ACT56" s="853"/>
      <c r="ACU56" s="853"/>
      <c r="ACV56" s="853"/>
      <c r="ACW56" s="853"/>
      <c r="ACX56" s="853"/>
      <c r="ACY56" s="853"/>
      <c r="ACZ56" s="853"/>
      <c r="ADA56" s="853"/>
      <c r="ADB56" s="853"/>
      <c r="ADC56" s="853"/>
      <c r="ADD56" s="853"/>
      <c r="ADE56" s="853"/>
      <c r="ADF56" s="853"/>
      <c r="ADG56" s="853"/>
      <c r="ADH56" s="853"/>
      <c r="ADI56" s="853"/>
      <c r="ADJ56" s="853"/>
      <c r="ADK56" s="853"/>
      <c r="ADL56" s="853"/>
      <c r="ADM56" s="853"/>
      <c r="ADN56" s="853"/>
      <c r="ADO56" s="853"/>
      <c r="ADP56" s="853"/>
      <c r="ADQ56" s="853"/>
      <c r="ADR56" s="853"/>
      <c r="ADS56" s="853"/>
      <c r="ADT56" s="853"/>
      <c r="ADU56" s="853"/>
      <c r="ADV56" s="853"/>
      <c r="ADW56" s="853"/>
      <c r="ADX56" s="853"/>
      <c r="ADY56" s="853"/>
      <c r="ADZ56" s="853"/>
      <c r="AEA56" s="853"/>
      <c r="AEB56" s="853"/>
      <c r="AEC56" s="853"/>
      <c r="AED56" s="853"/>
      <c r="AEE56" s="853"/>
      <c r="AEF56" s="853"/>
      <c r="AEG56" s="853"/>
      <c r="AEH56" s="853"/>
      <c r="AEI56" s="853"/>
      <c r="AEJ56" s="853"/>
      <c r="AEK56" s="853"/>
      <c r="AEL56" s="853"/>
      <c r="AEM56" s="853"/>
      <c r="AEN56" s="853"/>
      <c r="AEO56" s="853"/>
      <c r="AEP56" s="853"/>
      <c r="AEQ56" s="853"/>
      <c r="AER56" s="853"/>
      <c r="AES56" s="853"/>
      <c r="AET56" s="853"/>
      <c r="AEU56" s="853"/>
      <c r="AEV56" s="853"/>
      <c r="AEW56" s="853"/>
      <c r="AEX56" s="853"/>
      <c r="AEY56" s="853"/>
      <c r="AEZ56" s="853"/>
      <c r="AFA56" s="853"/>
      <c r="AFB56" s="853"/>
      <c r="AFC56" s="853"/>
      <c r="AFD56" s="853"/>
      <c r="AFE56" s="853"/>
      <c r="AFF56" s="853"/>
      <c r="AFG56" s="853"/>
      <c r="AFH56" s="853"/>
      <c r="AFI56" s="853"/>
      <c r="AFJ56" s="853"/>
      <c r="AFK56" s="853"/>
      <c r="AFL56" s="853"/>
      <c r="AFM56" s="853"/>
      <c r="AFN56" s="853"/>
      <c r="AFO56" s="853"/>
      <c r="AFP56" s="853"/>
      <c r="AFQ56" s="853"/>
      <c r="AFR56" s="853"/>
      <c r="AFS56" s="853"/>
      <c r="AFT56" s="853"/>
      <c r="AFU56" s="853"/>
      <c r="AFV56" s="853"/>
      <c r="AFW56" s="853"/>
      <c r="AFX56" s="853"/>
      <c r="AFY56" s="853"/>
      <c r="AFZ56" s="853"/>
      <c r="AGA56" s="853"/>
      <c r="AGB56" s="853"/>
      <c r="AGC56" s="853"/>
      <c r="AGD56" s="853"/>
      <c r="AGE56" s="853"/>
      <c r="AGF56" s="853"/>
      <c r="AGG56" s="853"/>
      <c r="AGH56" s="853"/>
      <c r="AGI56" s="853"/>
      <c r="AGJ56" s="853"/>
      <c r="AGK56" s="853"/>
      <c r="AGL56" s="853"/>
      <c r="AGM56" s="853"/>
      <c r="AGN56" s="853"/>
      <c r="AGO56" s="853"/>
      <c r="AGP56" s="853"/>
      <c r="AGQ56" s="853"/>
      <c r="AGR56" s="853"/>
      <c r="AGS56" s="853"/>
      <c r="AGT56" s="853"/>
      <c r="AGU56" s="853"/>
      <c r="AGV56" s="853"/>
      <c r="AGW56" s="853"/>
      <c r="AGX56" s="853"/>
      <c r="AGY56" s="853"/>
      <c r="AGZ56" s="853"/>
      <c r="AHA56" s="853"/>
      <c r="AHB56" s="853"/>
      <c r="AHC56" s="853"/>
      <c r="AHD56" s="853"/>
      <c r="AHE56" s="853"/>
      <c r="AHF56" s="853"/>
      <c r="AHG56" s="853"/>
      <c r="AHH56" s="853"/>
      <c r="AHI56" s="853"/>
      <c r="AHJ56" s="853"/>
      <c r="AHK56" s="853"/>
      <c r="AHL56" s="853"/>
      <c r="AHM56" s="853"/>
      <c r="AHN56" s="853"/>
      <c r="AHO56" s="853"/>
      <c r="AHP56" s="853"/>
      <c r="AHQ56" s="853"/>
      <c r="AHR56" s="853"/>
      <c r="AHS56" s="853"/>
      <c r="AHT56" s="853"/>
      <c r="AHU56" s="853"/>
      <c r="AHV56" s="853"/>
      <c r="AHW56" s="853"/>
      <c r="AHX56" s="853"/>
      <c r="AHY56" s="853"/>
      <c r="AHZ56" s="853"/>
      <c r="AIA56" s="853"/>
      <c r="AIB56" s="853"/>
      <c r="AIC56" s="853"/>
      <c r="AID56" s="853"/>
      <c r="AIE56" s="853"/>
      <c r="AIF56" s="853"/>
      <c r="AIG56" s="853"/>
      <c r="AIH56" s="853"/>
      <c r="AII56" s="853"/>
      <c r="AIJ56" s="853"/>
      <c r="AIK56" s="853"/>
      <c r="AIL56" s="853"/>
      <c r="AIM56" s="853"/>
      <c r="AIN56" s="853"/>
      <c r="AIO56" s="853"/>
      <c r="AIP56" s="853"/>
      <c r="AIQ56" s="853"/>
      <c r="AIR56" s="853"/>
      <c r="AIS56" s="853"/>
      <c r="AIT56" s="853"/>
      <c r="AIU56" s="853"/>
      <c r="AIV56" s="853"/>
      <c r="AIW56" s="853"/>
      <c r="AIX56" s="853"/>
      <c r="AIY56" s="853"/>
      <c r="AIZ56" s="853"/>
      <c r="AJA56" s="853"/>
      <c r="AJB56" s="853"/>
      <c r="AJC56" s="853"/>
      <c r="AJD56" s="853"/>
      <c r="AJE56" s="853"/>
      <c r="AJF56" s="853"/>
      <c r="AJG56" s="853"/>
      <c r="AJH56" s="853"/>
      <c r="AJI56" s="853"/>
      <c r="AJJ56" s="853"/>
      <c r="AJK56" s="853"/>
      <c r="AJL56" s="853"/>
      <c r="AJM56" s="853"/>
      <c r="AJN56" s="853"/>
      <c r="AJO56" s="853"/>
      <c r="AJP56" s="853"/>
      <c r="AJQ56" s="853"/>
      <c r="AJR56" s="853"/>
      <c r="AJS56" s="853"/>
      <c r="AJT56" s="853"/>
      <c r="AJU56" s="853"/>
      <c r="AJV56" s="853"/>
      <c r="AJW56" s="853"/>
      <c r="AJX56" s="853"/>
      <c r="AJY56" s="853"/>
      <c r="AJZ56" s="853"/>
      <c r="AKA56" s="853"/>
      <c r="AKB56" s="853"/>
      <c r="AKC56" s="853"/>
      <c r="AKD56" s="853"/>
      <c r="AKE56" s="853"/>
      <c r="AKF56" s="853"/>
      <c r="AKG56" s="853"/>
      <c r="AKH56" s="853"/>
      <c r="AKI56" s="853"/>
      <c r="AKJ56" s="853"/>
      <c r="AKK56" s="853"/>
      <c r="AKL56" s="853"/>
      <c r="AKM56" s="853"/>
      <c r="AKN56" s="853"/>
      <c r="AKO56" s="853"/>
      <c r="AKP56" s="853"/>
      <c r="AKQ56" s="853"/>
      <c r="AKR56" s="853"/>
      <c r="AKS56" s="853"/>
      <c r="AKT56" s="853"/>
      <c r="AKU56" s="853"/>
      <c r="AKV56" s="853"/>
      <c r="AKW56" s="853"/>
      <c r="AKX56" s="853"/>
      <c r="AKY56" s="853"/>
      <c r="AKZ56" s="853"/>
      <c r="ALA56" s="853"/>
      <c r="ALB56" s="853"/>
      <c r="ALC56" s="853"/>
      <c r="ALD56" s="853"/>
      <c r="ALE56" s="853"/>
      <c r="ALF56" s="853"/>
      <c r="ALG56" s="853"/>
      <c r="ALH56" s="853"/>
      <c r="ALI56" s="853"/>
      <c r="ALJ56" s="853"/>
      <c r="ALK56" s="853"/>
      <c r="ALL56" s="853"/>
      <c r="ALM56" s="853"/>
      <c r="ALN56" s="853"/>
      <c r="ALO56" s="853"/>
      <c r="ALP56" s="853"/>
      <c r="ALQ56" s="853"/>
      <c r="ALR56" s="853"/>
      <c r="ALS56" s="853"/>
      <c r="ALT56" s="853"/>
      <c r="ALU56" s="853"/>
    </row>
    <row r="57" spans="1:1009" s="853" customFormat="1" ht="35.25" customHeight="1" collapsed="1" x14ac:dyDescent="0.35">
      <c r="A57" s="1443" t="s">
        <v>190</v>
      </c>
      <c r="B57" s="1431" t="s">
        <v>994</v>
      </c>
      <c r="C57" s="792" t="s">
        <v>2273</v>
      </c>
      <c r="D57" s="806" t="s">
        <v>907</v>
      </c>
      <c r="E57" s="848"/>
      <c r="F57" s="1441" t="str">
        <f>+'1_MdR'!C34</f>
        <v># Estrategia</v>
      </c>
      <c r="G57" s="1442">
        <f>+'1_MdR'!D34</f>
        <v>0</v>
      </c>
      <c r="H57" s="1442" t="str">
        <f>+'1_MdR'!E34</f>
        <v>-</v>
      </c>
      <c r="I57" s="1442" t="str">
        <f>+'1_MdR'!F34</f>
        <v>-</v>
      </c>
      <c r="J57" s="1442" t="str">
        <f>+'1_MdR'!G34</f>
        <v>-</v>
      </c>
      <c r="K57" s="1442" t="str">
        <f>+'1_MdR'!H34</f>
        <v>-</v>
      </c>
      <c r="L57" s="1442">
        <f>+'1_MdR'!I34</f>
        <v>1</v>
      </c>
      <c r="M57" s="1434">
        <f>SUM(G57:L57)</f>
        <v>1</v>
      </c>
      <c r="N57" s="847"/>
      <c r="O57" s="1434"/>
      <c r="P57" s="1434"/>
      <c r="Q57" s="1434"/>
      <c r="R57" s="1435"/>
      <c r="S57" s="1436"/>
      <c r="T57" s="792"/>
      <c r="U57" s="847"/>
      <c r="V57" s="1444" t="s">
        <v>1874</v>
      </c>
      <c r="W57" s="1437"/>
      <c r="X57" s="1431"/>
      <c r="Y57" s="1431"/>
      <c r="Z57" s="1431"/>
      <c r="AA57" s="1431"/>
      <c r="AB57" s="1438">
        <f>+AB58+AB62</f>
        <v>553200</v>
      </c>
      <c r="AC57" s="1439"/>
      <c r="AD57" s="848"/>
      <c r="AE57" s="1438">
        <f t="shared" ref="AE57:AF57" si="66">+AE58+AE62</f>
        <v>553200</v>
      </c>
      <c r="AF57" s="1438">
        <f t="shared" si="66"/>
        <v>0</v>
      </c>
      <c r="AG57" s="1438">
        <f t="shared" si="64"/>
        <v>553200</v>
      </c>
      <c r="AH57" s="850"/>
      <c r="AI57" s="1438">
        <f t="shared" si="44"/>
        <v>108300</v>
      </c>
      <c r="AJ57" s="1438">
        <f t="shared" si="45"/>
        <v>130800</v>
      </c>
      <c r="AK57" s="1438">
        <f t="shared" si="46"/>
        <v>112200</v>
      </c>
      <c r="AL57" s="1438">
        <f t="shared" si="47"/>
        <v>104700</v>
      </c>
      <c r="AM57" s="1438">
        <f t="shared" si="48"/>
        <v>97200</v>
      </c>
      <c r="AN57" s="1438">
        <f t="shared" si="49"/>
        <v>553200</v>
      </c>
      <c r="AO57" s="851"/>
      <c r="AP57" s="1438">
        <f t="shared" ref="AP57" si="67">+AP58+AP62</f>
        <v>108300</v>
      </c>
      <c r="AQ57" s="1438">
        <f t="shared" ref="AQ57" si="68">+AQ58+AQ62</f>
        <v>130800</v>
      </c>
      <c r="AR57" s="1438">
        <f t="shared" ref="AR57" si="69">+AR58+AR62</f>
        <v>112200</v>
      </c>
      <c r="AS57" s="1438">
        <f t="shared" ref="AS57" si="70">+AS58+AS62</f>
        <v>104700</v>
      </c>
      <c r="AT57" s="1438">
        <f t="shared" ref="AT57" si="71">+AT58+AT62</f>
        <v>97200</v>
      </c>
      <c r="AU57" s="1438">
        <f t="shared" si="59"/>
        <v>553200</v>
      </c>
      <c r="AV57" s="852"/>
      <c r="AW57" s="1438"/>
      <c r="AX57" s="1438"/>
      <c r="AY57" s="1438"/>
      <c r="AZ57" s="1438"/>
      <c r="BA57" s="1438"/>
      <c r="BB57" s="1438"/>
    </row>
    <row r="58" spans="1:1009" s="1057" customFormat="1" ht="20.25" hidden="1" customHeight="1" outlineLevel="1" x14ac:dyDescent="0.35">
      <c r="A58" s="1046" t="s">
        <v>193</v>
      </c>
      <c r="B58" s="1047"/>
      <c r="C58" s="1048" t="s">
        <v>1803</v>
      </c>
      <c r="D58" s="1423" t="s">
        <v>907</v>
      </c>
      <c r="E58" s="848"/>
      <c r="F58" s="1049"/>
      <c r="G58" s="1050"/>
      <c r="H58" s="1050" t="s">
        <v>230</v>
      </c>
      <c r="I58" s="1050" t="s">
        <v>230</v>
      </c>
      <c r="J58" s="1050" t="s">
        <v>230</v>
      </c>
      <c r="K58" s="1050" t="s">
        <v>230</v>
      </c>
      <c r="L58" s="1050" t="s">
        <v>230</v>
      </c>
      <c r="M58" s="1050"/>
      <c r="N58" s="848"/>
      <c r="O58" s="1369"/>
      <c r="P58" s="1369"/>
      <c r="Q58" s="1369"/>
      <c r="R58" s="1369"/>
      <c r="S58" s="1051"/>
      <c r="T58" s="1052"/>
      <c r="U58" s="848"/>
      <c r="V58" s="1053"/>
      <c r="W58" s="1054"/>
      <c r="X58" s="1054"/>
      <c r="Y58" s="1054"/>
      <c r="Z58" s="1054"/>
      <c r="AA58" s="1055"/>
      <c r="AB58" s="1055">
        <f>+AB59+AB60+AB61</f>
        <v>291600</v>
      </c>
      <c r="AC58" s="1053"/>
      <c r="AD58" s="848"/>
      <c r="AE58" s="1055">
        <f t="shared" ref="AE58:AG58" si="72">+AE59+AE60+AE61</f>
        <v>291600</v>
      </c>
      <c r="AF58" s="1055">
        <f t="shared" si="72"/>
        <v>0</v>
      </c>
      <c r="AG58" s="1055">
        <f t="shared" si="72"/>
        <v>291600</v>
      </c>
      <c r="AH58" s="850"/>
      <c r="AI58" s="1418">
        <f t="shared" si="44"/>
        <v>54900</v>
      </c>
      <c r="AJ58" s="1418">
        <f t="shared" si="45"/>
        <v>68400</v>
      </c>
      <c r="AK58" s="1418">
        <f t="shared" si="46"/>
        <v>60600</v>
      </c>
      <c r="AL58" s="1418">
        <f t="shared" si="47"/>
        <v>56100</v>
      </c>
      <c r="AM58" s="1418">
        <f t="shared" si="48"/>
        <v>51600</v>
      </c>
      <c r="AN58" s="1056">
        <f t="shared" si="49"/>
        <v>291600</v>
      </c>
      <c r="AO58" s="851"/>
      <c r="AP58" s="1455">
        <f t="shared" ref="AP58:AT58" si="73">+AP59+AP60+AP61</f>
        <v>54900</v>
      </c>
      <c r="AQ58" s="1455">
        <f t="shared" si="73"/>
        <v>68400</v>
      </c>
      <c r="AR58" s="1455">
        <f t="shared" si="73"/>
        <v>60600</v>
      </c>
      <c r="AS58" s="1455">
        <f t="shared" si="73"/>
        <v>56100</v>
      </c>
      <c r="AT58" s="1455">
        <f t="shared" si="73"/>
        <v>51600</v>
      </c>
      <c r="AU58" s="1056">
        <f t="shared" si="59"/>
        <v>291600</v>
      </c>
      <c r="AV58" s="852"/>
      <c r="AW58" s="1056"/>
      <c r="AX58" s="1056"/>
      <c r="AY58" s="1056"/>
      <c r="AZ58" s="1056"/>
      <c r="BA58" s="1056"/>
      <c r="BB58" s="1056"/>
      <c r="BC58" s="853"/>
      <c r="BD58" s="853"/>
      <c r="BE58" s="853"/>
      <c r="BF58" s="853"/>
      <c r="BG58" s="853"/>
      <c r="BH58" s="853"/>
      <c r="BI58" s="853"/>
      <c r="BJ58" s="853"/>
      <c r="BK58" s="853"/>
      <c r="BL58" s="853"/>
      <c r="BM58" s="853"/>
      <c r="BN58" s="853"/>
      <c r="BO58" s="853"/>
      <c r="BP58" s="853"/>
      <c r="BQ58" s="853"/>
      <c r="BR58" s="853"/>
      <c r="BS58" s="853"/>
      <c r="BT58" s="853"/>
      <c r="BU58" s="853"/>
      <c r="BV58" s="853"/>
      <c r="BW58" s="853"/>
      <c r="BX58" s="853"/>
      <c r="BY58" s="853"/>
      <c r="BZ58" s="853"/>
      <c r="CA58" s="853"/>
      <c r="CB58" s="853"/>
      <c r="CC58" s="853"/>
      <c r="CD58" s="853"/>
      <c r="CE58" s="853"/>
      <c r="CF58" s="853"/>
      <c r="CG58" s="853"/>
      <c r="CH58" s="853"/>
      <c r="CI58" s="853"/>
      <c r="CJ58" s="853"/>
      <c r="CK58" s="853"/>
      <c r="CL58" s="853"/>
      <c r="CM58" s="853"/>
      <c r="CN58" s="853"/>
      <c r="CO58" s="853"/>
      <c r="CP58" s="853"/>
      <c r="CQ58" s="853"/>
      <c r="CR58" s="853"/>
      <c r="CS58" s="853"/>
      <c r="CT58" s="853"/>
      <c r="CU58" s="853"/>
      <c r="CV58" s="853"/>
      <c r="CW58" s="853"/>
      <c r="CX58" s="853"/>
      <c r="CY58" s="853"/>
      <c r="CZ58" s="853"/>
      <c r="DA58" s="853"/>
      <c r="DB58" s="853"/>
      <c r="DC58" s="853"/>
      <c r="DD58" s="853"/>
      <c r="DE58" s="853"/>
      <c r="DF58" s="853"/>
      <c r="DG58" s="853"/>
      <c r="DH58" s="853"/>
      <c r="DI58" s="853"/>
      <c r="DJ58" s="853"/>
      <c r="DK58" s="853"/>
      <c r="DL58" s="853"/>
      <c r="DM58" s="853"/>
      <c r="DN58" s="853"/>
      <c r="DO58" s="853"/>
      <c r="DP58" s="853"/>
      <c r="DQ58" s="853"/>
      <c r="DR58" s="853"/>
      <c r="DS58" s="853"/>
      <c r="DT58" s="853"/>
      <c r="DU58" s="853"/>
      <c r="DV58" s="853"/>
      <c r="DW58" s="853"/>
      <c r="DX58" s="853"/>
      <c r="DY58" s="853"/>
      <c r="DZ58" s="853"/>
      <c r="EA58" s="853"/>
      <c r="EB58" s="853"/>
      <c r="EC58" s="853"/>
      <c r="ED58" s="853"/>
      <c r="EE58" s="853"/>
      <c r="EF58" s="853"/>
      <c r="EG58" s="853"/>
      <c r="EH58" s="853"/>
      <c r="EI58" s="853"/>
      <c r="EJ58" s="853"/>
      <c r="EK58" s="853"/>
      <c r="EL58" s="853"/>
      <c r="EM58" s="853"/>
      <c r="EN58" s="853"/>
      <c r="EO58" s="853"/>
      <c r="EP58" s="853"/>
      <c r="EQ58" s="853"/>
      <c r="ER58" s="853"/>
      <c r="ES58" s="853"/>
      <c r="ET58" s="853"/>
      <c r="EU58" s="853"/>
      <c r="EV58" s="853"/>
      <c r="EW58" s="853"/>
      <c r="EX58" s="853"/>
      <c r="EY58" s="853"/>
      <c r="EZ58" s="853"/>
      <c r="FA58" s="853"/>
      <c r="FB58" s="853"/>
      <c r="FC58" s="853"/>
      <c r="FD58" s="853"/>
      <c r="FE58" s="853"/>
      <c r="FF58" s="853"/>
      <c r="FG58" s="853"/>
      <c r="FH58" s="853"/>
      <c r="FI58" s="853"/>
      <c r="FJ58" s="853"/>
      <c r="FK58" s="853"/>
      <c r="FL58" s="853"/>
      <c r="FM58" s="853"/>
      <c r="FN58" s="853"/>
      <c r="FO58" s="853"/>
      <c r="FP58" s="853"/>
      <c r="FQ58" s="853"/>
      <c r="FR58" s="853"/>
      <c r="FS58" s="853"/>
      <c r="FT58" s="853"/>
      <c r="FU58" s="853"/>
      <c r="FV58" s="853"/>
      <c r="FW58" s="853"/>
      <c r="FX58" s="853"/>
      <c r="FY58" s="853"/>
      <c r="FZ58" s="853"/>
      <c r="GA58" s="853"/>
      <c r="GB58" s="853"/>
      <c r="GC58" s="853"/>
      <c r="GD58" s="853"/>
      <c r="GE58" s="853"/>
      <c r="GF58" s="853"/>
      <c r="GG58" s="853"/>
      <c r="GH58" s="853"/>
      <c r="GI58" s="853"/>
      <c r="GJ58" s="853"/>
      <c r="GK58" s="853"/>
      <c r="GL58" s="853"/>
      <c r="GM58" s="853"/>
      <c r="GN58" s="853"/>
      <c r="GO58" s="853"/>
      <c r="GP58" s="853"/>
      <c r="GQ58" s="853"/>
      <c r="GR58" s="853"/>
      <c r="GS58" s="853"/>
      <c r="GT58" s="853"/>
      <c r="GU58" s="853"/>
      <c r="GV58" s="853"/>
      <c r="GW58" s="853"/>
      <c r="GX58" s="853"/>
      <c r="GY58" s="853"/>
      <c r="GZ58" s="853"/>
      <c r="HA58" s="853"/>
      <c r="HB58" s="853"/>
      <c r="HC58" s="853"/>
      <c r="HD58" s="853"/>
      <c r="HE58" s="853"/>
      <c r="HF58" s="853"/>
      <c r="HG58" s="853"/>
      <c r="HH58" s="853"/>
      <c r="HI58" s="853"/>
      <c r="HJ58" s="853"/>
      <c r="HK58" s="853"/>
      <c r="HL58" s="853"/>
      <c r="HM58" s="853"/>
      <c r="HN58" s="853"/>
      <c r="HO58" s="853"/>
      <c r="HP58" s="853"/>
      <c r="HQ58" s="853"/>
      <c r="HR58" s="853"/>
      <c r="HS58" s="853"/>
      <c r="HT58" s="853"/>
      <c r="HU58" s="853"/>
      <c r="HV58" s="853"/>
      <c r="HW58" s="853"/>
      <c r="HX58" s="853"/>
      <c r="HY58" s="853"/>
      <c r="HZ58" s="853"/>
      <c r="IA58" s="853"/>
      <c r="IB58" s="853"/>
      <c r="IC58" s="853"/>
      <c r="ID58" s="853"/>
      <c r="IE58" s="853"/>
      <c r="IF58" s="853"/>
      <c r="IG58" s="853"/>
      <c r="IH58" s="853"/>
      <c r="II58" s="853"/>
      <c r="IJ58" s="853"/>
      <c r="IK58" s="853"/>
      <c r="IL58" s="853"/>
      <c r="IM58" s="853"/>
      <c r="IN58" s="853"/>
      <c r="IO58" s="853"/>
      <c r="IP58" s="853"/>
      <c r="IQ58" s="853"/>
      <c r="IR58" s="853"/>
      <c r="IS58" s="853"/>
      <c r="IT58" s="853"/>
      <c r="IU58" s="853"/>
      <c r="IV58" s="853"/>
      <c r="IW58" s="853"/>
      <c r="IX58" s="853"/>
      <c r="IY58" s="853"/>
      <c r="IZ58" s="853"/>
      <c r="JA58" s="853"/>
      <c r="JB58" s="853"/>
      <c r="JC58" s="853"/>
      <c r="JD58" s="853"/>
      <c r="JE58" s="853"/>
      <c r="JF58" s="853"/>
      <c r="JG58" s="853"/>
      <c r="JH58" s="853"/>
      <c r="JI58" s="853"/>
      <c r="JJ58" s="853"/>
      <c r="JK58" s="853"/>
      <c r="JL58" s="853"/>
      <c r="JM58" s="853"/>
      <c r="JN58" s="853"/>
      <c r="JO58" s="853"/>
      <c r="JP58" s="853"/>
      <c r="JQ58" s="853"/>
      <c r="JR58" s="853"/>
      <c r="JS58" s="853"/>
      <c r="JT58" s="853"/>
      <c r="JU58" s="853"/>
      <c r="JV58" s="853"/>
      <c r="JW58" s="853"/>
      <c r="JX58" s="853"/>
      <c r="JY58" s="853"/>
      <c r="JZ58" s="853"/>
      <c r="KA58" s="853"/>
      <c r="KB58" s="853"/>
      <c r="KC58" s="853"/>
      <c r="KD58" s="853"/>
      <c r="KE58" s="853"/>
      <c r="KF58" s="853"/>
      <c r="KG58" s="853"/>
      <c r="KH58" s="853"/>
      <c r="KI58" s="853"/>
      <c r="KJ58" s="853"/>
      <c r="KK58" s="853"/>
      <c r="KL58" s="853"/>
      <c r="KM58" s="853"/>
      <c r="KN58" s="853"/>
      <c r="KO58" s="853"/>
      <c r="KP58" s="853"/>
      <c r="KQ58" s="853"/>
      <c r="KR58" s="853"/>
      <c r="KS58" s="853"/>
      <c r="KT58" s="853"/>
      <c r="KU58" s="853"/>
      <c r="KV58" s="853"/>
      <c r="KW58" s="853"/>
      <c r="KX58" s="853"/>
      <c r="KY58" s="853"/>
      <c r="KZ58" s="853"/>
      <c r="LA58" s="853"/>
      <c r="LB58" s="853"/>
      <c r="LC58" s="853"/>
      <c r="LD58" s="853"/>
      <c r="LE58" s="853"/>
      <c r="LF58" s="853"/>
      <c r="LG58" s="853"/>
      <c r="LH58" s="853"/>
      <c r="LI58" s="853"/>
      <c r="LJ58" s="853"/>
      <c r="LK58" s="853"/>
      <c r="LL58" s="853"/>
      <c r="LM58" s="853"/>
      <c r="LN58" s="853"/>
      <c r="LO58" s="853"/>
      <c r="LP58" s="853"/>
      <c r="LQ58" s="853"/>
      <c r="LR58" s="853"/>
      <c r="LS58" s="853"/>
      <c r="LT58" s="853"/>
      <c r="LU58" s="853"/>
      <c r="LV58" s="853"/>
      <c r="LW58" s="853"/>
      <c r="LX58" s="853"/>
      <c r="LY58" s="853"/>
      <c r="LZ58" s="853"/>
      <c r="MA58" s="853"/>
      <c r="MB58" s="853"/>
      <c r="MC58" s="853"/>
      <c r="MD58" s="853"/>
      <c r="ME58" s="853"/>
      <c r="MF58" s="853"/>
      <c r="MG58" s="853"/>
      <c r="MH58" s="853"/>
      <c r="MI58" s="853"/>
      <c r="MJ58" s="853"/>
      <c r="MK58" s="853"/>
      <c r="ML58" s="853"/>
      <c r="MM58" s="853"/>
      <c r="MN58" s="853"/>
      <c r="MO58" s="853"/>
      <c r="MP58" s="853"/>
      <c r="MQ58" s="853"/>
      <c r="MR58" s="853"/>
      <c r="MS58" s="853"/>
      <c r="MT58" s="853"/>
      <c r="MU58" s="853"/>
      <c r="MV58" s="853"/>
      <c r="MW58" s="853"/>
      <c r="MX58" s="853"/>
      <c r="MY58" s="853"/>
      <c r="MZ58" s="853"/>
      <c r="NA58" s="853"/>
      <c r="NB58" s="853"/>
      <c r="NC58" s="853"/>
      <c r="ND58" s="853"/>
      <c r="NE58" s="853"/>
      <c r="NF58" s="853"/>
      <c r="NG58" s="853"/>
      <c r="NH58" s="853"/>
      <c r="NI58" s="853"/>
      <c r="NJ58" s="853"/>
      <c r="NK58" s="853"/>
      <c r="NL58" s="853"/>
      <c r="NM58" s="853"/>
      <c r="NN58" s="853"/>
      <c r="NO58" s="853"/>
      <c r="NP58" s="853"/>
      <c r="NQ58" s="853"/>
      <c r="NR58" s="853"/>
      <c r="NS58" s="853"/>
      <c r="NT58" s="853"/>
      <c r="NU58" s="853"/>
      <c r="NV58" s="853"/>
      <c r="NW58" s="853"/>
      <c r="NX58" s="853"/>
      <c r="NY58" s="853"/>
      <c r="NZ58" s="853"/>
      <c r="OA58" s="853"/>
      <c r="OB58" s="853"/>
      <c r="OC58" s="853"/>
      <c r="OD58" s="853"/>
      <c r="OE58" s="853"/>
      <c r="OF58" s="853"/>
      <c r="OG58" s="853"/>
      <c r="OH58" s="853"/>
      <c r="OI58" s="853"/>
      <c r="OJ58" s="853"/>
      <c r="OK58" s="853"/>
      <c r="OL58" s="853"/>
      <c r="OM58" s="853"/>
      <c r="ON58" s="853"/>
      <c r="OO58" s="853"/>
      <c r="OP58" s="853"/>
      <c r="OQ58" s="853"/>
      <c r="OR58" s="853"/>
      <c r="OS58" s="853"/>
      <c r="OT58" s="853"/>
      <c r="OU58" s="853"/>
      <c r="OV58" s="853"/>
      <c r="OW58" s="853"/>
      <c r="OX58" s="853"/>
      <c r="OY58" s="853"/>
      <c r="OZ58" s="853"/>
      <c r="PA58" s="853"/>
      <c r="PB58" s="853"/>
      <c r="PC58" s="853"/>
      <c r="PD58" s="853"/>
      <c r="PE58" s="853"/>
      <c r="PF58" s="853"/>
      <c r="PG58" s="853"/>
      <c r="PH58" s="853"/>
      <c r="PI58" s="853"/>
      <c r="PJ58" s="853"/>
      <c r="PK58" s="853"/>
      <c r="PL58" s="853"/>
      <c r="PM58" s="853"/>
      <c r="PN58" s="853"/>
      <c r="PO58" s="853"/>
      <c r="PP58" s="853"/>
      <c r="PQ58" s="853"/>
      <c r="PR58" s="853"/>
      <c r="PS58" s="853"/>
      <c r="PT58" s="853"/>
      <c r="PU58" s="853"/>
      <c r="PV58" s="853"/>
      <c r="PW58" s="853"/>
      <c r="PX58" s="853"/>
      <c r="PY58" s="853"/>
      <c r="PZ58" s="853"/>
      <c r="QA58" s="853"/>
      <c r="QB58" s="853"/>
      <c r="QC58" s="853"/>
      <c r="QD58" s="853"/>
      <c r="QE58" s="853"/>
      <c r="QF58" s="853"/>
      <c r="QG58" s="853"/>
      <c r="QH58" s="853"/>
      <c r="QI58" s="853"/>
      <c r="QJ58" s="853"/>
      <c r="QK58" s="853"/>
      <c r="QL58" s="853"/>
      <c r="QM58" s="853"/>
      <c r="QN58" s="853"/>
      <c r="QO58" s="853"/>
      <c r="QP58" s="853"/>
      <c r="QQ58" s="853"/>
      <c r="QR58" s="853"/>
      <c r="QS58" s="853"/>
      <c r="QT58" s="853"/>
      <c r="QU58" s="853"/>
      <c r="QV58" s="853"/>
      <c r="QW58" s="853"/>
      <c r="QX58" s="853"/>
      <c r="QY58" s="853"/>
      <c r="QZ58" s="853"/>
      <c r="RA58" s="853"/>
      <c r="RB58" s="853"/>
      <c r="RC58" s="853"/>
      <c r="RD58" s="853"/>
      <c r="RE58" s="853"/>
      <c r="RF58" s="853"/>
      <c r="RG58" s="853"/>
      <c r="RH58" s="853"/>
      <c r="RI58" s="853"/>
      <c r="RJ58" s="853"/>
      <c r="RK58" s="853"/>
      <c r="RL58" s="853"/>
      <c r="RM58" s="853"/>
      <c r="RN58" s="853"/>
      <c r="RO58" s="853"/>
      <c r="RP58" s="853"/>
      <c r="RQ58" s="853"/>
      <c r="RR58" s="853"/>
      <c r="RS58" s="853"/>
      <c r="RT58" s="853"/>
      <c r="RU58" s="853"/>
      <c r="RV58" s="853"/>
      <c r="RW58" s="853"/>
      <c r="RX58" s="853"/>
      <c r="RY58" s="853"/>
      <c r="RZ58" s="853"/>
      <c r="SA58" s="853"/>
      <c r="SB58" s="853"/>
      <c r="SC58" s="853"/>
      <c r="SD58" s="853"/>
      <c r="SE58" s="853"/>
      <c r="SF58" s="853"/>
      <c r="SG58" s="853"/>
      <c r="SH58" s="853"/>
      <c r="SI58" s="853"/>
      <c r="SJ58" s="853"/>
      <c r="SK58" s="853"/>
      <c r="SL58" s="853"/>
      <c r="SM58" s="853"/>
      <c r="SN58" s="853"/>
      <c r="SO58" s="853"/>
      <c r="SP58" s="853"/>
      <c r="SQ58" s="853"/>
      <c r="SR58" s="853"/>
      <c r="SS58" s="853"/>
      <c r="ST58" s="853"/>
      <c r="SU58" s="853"/>
      <c r="SV58" s="853"/>
      <c r="SW58" s="853"/>
      <c r="SX58" s="853"/>
      <c r="SY58" s="853"/>
      <c r="SZ58" s="853"/>
      <c r="TA58" s="853"/>
      <c r="TB58" s="853"/>
      <c r="TC58" s="853"/>
      <c r="TD58" s="853"/>
      <c r="TE58" s="853"/>
      <c r="TF58" s="853"/>
      <c r="TG58" s="853"/>
      <c r="TH58" s="853"/>
      <c r="TI58" s="853"/>
      <c r="TJ58" s="853"/>
      <c r="TK58" s="853"/>
      <c r="TL58" s="853"/>
      <c r="TM58" s="853"/>
      <c r="TN58" s="853"/>
      <c r="TO58" s="853"/>
      <c r="TP58" s="853"/>
      <c r="TQ58" s="853"/>
      <c r="TR58" s="853"/>
      <c r="TS58" s="853"/>
      <c r="TT58" s="853"/>
      <c r="TU58" s="853"/>
      <c r="TV58" s="853"/>
      <c r="TW58" s="853"/>
      <c r="TX58" s="853"/>
      <c r="TY58" s="853"/>
      <c r="TZ58" s="853"/>
      <c r="UA58" s="853"/>
      <c r="UB58" s="853"/>
      <c r="UC58" s="853"/>
      <c r="UD58" s="853"/>
      <c r="UE58" s="853"/>
      <c r="UF58" s="853"/>
      <c r="UG58" s="853"/>
      <c r="UH58" s="853"/>
      <c r="UI58" s="853"/>
      <c r="UJ58" s="853"/>
      <c r="UK58" s="853"/>
      <c r="UL58" s="853"/>
      <c r="UM58" s="853"/>
      <c r="UN58" s="853"/>
      <c r="UO58" s="853"/>
      <c r="UP58" s="853"/>
      <c r="UQ58" s="853"/>
      <c r="UR58" s="853"/>
      <c r="US58" s="853"/>
      <c r="UT58" s="853"/>
      <c r="UU58" s="853"/>
      <c r="UV58" s="853"/>
      <c r="UW58" s="853"/>
      <c r="UX58" s="853"/>
      <c r="UY58" s="853"/>
      <c r="UZ58" s="853"/>
      <c r="VA58" s="853"/>
      <c r="VB58" s="853"/>
      <c r="VC58" s="853"/>
      <c r="VD58" s="853"/>
      <c r="VE58" s="853"/>
      <c r="VF58" s="853"/>
      <c r="VG58" s="853"/>
      <c r="VH58" s="853"/>
      <c r="VI58" s="853"/>
      <c r="VJ58" s="853"/>
      <c r="VK58" s="853"/>
      <c r="VL58" s="853"/>
      <c r="VM58" s="853"/>
      <c r="VN58" s="853"/>
      <c r="VO58" s="853"/>
      <c r="VP58" s="853"/>
      <c r="VQ58" s="853"/>
      <c r="VR58" s="853"/>
      <c r="VS58" s="853"/>
      <c r="VT58" s="853"/>
      <c r="VU58" s="853"/>
      <c r="VV58" s="853"/>
      <c r="VW58" s="853"/>
      <c r="VX58" s="853"/>
      <c r="VY58" s="853"/>
      <c r="VZ58" s="853"/>
      <c r="WA58" s="853"/>
      <c r="WB58" s="853"/>
      <c r="WC58" s="853"/>
      <c r="WD58" s="853"/>
      <c r="WE58" s="853"/>
      <c r="WF58" s="853"/>
      <c r="WG58" s="853"/>
      <c r="WH58" s="853"/>
      <c r="WI58" s="853"/>
      <c r="WJ58" s="853"/>
      <c r="WK58" s="853"/>
      <c r="WL58" s="853"/>
      <c r="WM58" s="853"/>
      <c r="WN58" s="853"/>
      <c r="WO58" s="853"/>
      <c r="WP58" s="853"/>
      <c r="WQ58" s="853"/>
      <c r="WR58" s="853"/>
      <c r="WS58" s="853"/>
      <c r="WT58" s="853"/>
      <c r="WU58" s="853"/>
      <c r="WV58" s="853"/>
      <c r="WW58" s="853"/>
      <c r="WX58" s="853"/>
      <c r="WY58" s="853"/>
      <c r="WZ58" s="853"/>
      <c r="XA58" s="853"/>
      <c r="XB58" s="853"/>
      <c r="XC58" s="853"/>
      <c r="XD58" s="853"/>
      <c r="XE58" s="853"/>
      <c r="XF58" s="853"/>
      <c r="XG58" s="853"/>
      <c r="XH58" s="853"/>
      <c r="XI58" s="853"/>
      <c r="XJ58" s="853"/>
      <c r="XK58" s="853"/>
      <c r="XL58" s="853"/>
      <c r="XM58" s="853"/>
      <c r="XN58" s="853"/>
      <c r="XO58" s="853"/>
      <c r="XP58" s="853"/>
      <c r="XQ58" s="853"/>
      <c r="XR58" s="853"/>
      <c r="XS58" s="853"/>
      <c r="XT58" s="853"/>
      <c r="XU58" s="853"/>
      <c r="XV58" s="853"/>
      <c r="XW58" s="853"/>
      <c r="XX58" s="853"/>
      <c r="XY58" s="853"/>
      <c r="XZ58" s="853"/>
      <c r="YA58" s="853"/>
      <c r="YB58" s="853"/>
      <c r="YC58" s="853"/>
      <c r="YD58" s="853"/>
      <c r="YE58" s="853"/>
      <c r="YF58" s="853"/>
      <c r="YG58" s="853"/>
      <c r="YH58" s="853"/>
      <c r="YI58" s="853"/>
      <c r="YJ58" s="853"/>
      <c r="YK58" s="853"/>
      <c r="YL58" s="853"/>
      <c r="YM58" s="853"/>
      <c r="YN58" s="853"/>
      <c r="YO58" s="853"/>
      <c r="YP58" s="853"/>
      <c r="YQ58" s="853"/>
      <c r="YR58" s="853"/>
      <c r="YS58" s="853"/>
      <c r="YT58" s="853"/>
      <c r="YU58" s="853"/>
      <c r="YV58" s="853"/>
      <c r="YW58" s="853"/>
      <c r="YX58" s="853"/>
      <c r="YY58" s="853"/>
      <c r="YZ58" s="853"/>
      <c r="ZA58" s="853"/>
      <c r="ZB58" s="853"/>
      <c r="ZC58" s="853"/>
      <c r="ZD58" s="853"/>
      <c r="ZE58" s="853"/>
      <c r="ZF58" s="853"/>
      <c r="ZG58" s="853"/>
      <c r="ZH58" s="853"/>
      <c r="ZI58" s="853"/>
      <c r="ZJ58" s="853"/>
      <c r="ZK58" s="853"/>
      <c r="ZL58" s="853"/>
      <c r="ZM58" s="853"/>
      <c r="ZN58" s="853"/>
      <c r="ZO58" s="853"/>
      <c r="ZP58" s="853"/>
      <c r="ZQ58" s="853"/>
      <c r="ZR58" s="853"/>
      <c r="ZS58" s="853"/>
      <c r="ZT58" s="853"/>
      <c r="ZU58" s="853"/>
      <c r="ZV58" s="853"/>
      <c r="ZW58" s="853"/>
      <c r="ZX58" s="853"/>
      <c r="ZY58" s="853"/>
      <c r="ZZ58" s="853"/>
      <c r="AAA58" s="853"/>
      <c r="AAB58" s="853"/>
      <c r="AAC58" s="853"/>
      <c r="AAD58" s="853"/>
      <c r="AAE58" s="853"/>
      <c r="AAF58" s="853"/>
      <c r="AAG58" s="853"/>
      <c r="AAH58" s="853"/>
      <c r="AAI58" s="853"/>
      <c r="AAJ58" s="853"/>
      <c r="AAK58" s="853"/>
      <c r="AAL58" s="853"/>
      <c r="AAM58" s="853"/>
      <c r="AAN58" s="853"/>
      <c r="AAO58" s="853"/>
      <c r="AAP58" s="853"/>
      <c r="AAQ58" s="853"/>
      <c r="AAR58" s="853"/>
      <c r="AAS58" s="853"/>
      <c r="AAT58" s="853"/>
      <c r="AAU58" s="853"/>
      <c r="AAV58" s="853"/>
      <c r="AAW58" s="853"/>
      <c r="AAX58" s="853"/>
      <c r="AAY58" s="853"/>
      <c r="AAZ58" s="853"/>
      <c r="ABA58" s="853"/>
      <c r="ABB58" s="853"/>
      <c r="ABC58" s="853"/>
      <c r="ABD58" s="853"/>
      <c r="ABE58" s="853"/>
      <c r="ABF58" s="853"/>
      <c r="ABG58" s="853"/>
      <c r="ABH58" s="853"/>
      <c r="ABI58" s="853"/>
      <c r="ABJ58" s="853"/>
      <c r="ABK58" s="853"/>
      <c r="ABL58" s="853"/>
      <c r="ABM58" s="853"/>
      <c r="ABN58" s="853"/>
      <c r="ABO58" s="853"/>
      <c r="ABP58" s="853"/>
      <c r="ABQ58" s="853"/>
      <c r="ABR58" s="853"/>
      <c r="ABS58" s="853"/>
      <c r="ABT58" s="853"/>
      <c r="ABU58" s="853"/>
      <c r="ABV58" s="853"/>
      <c r="ABW58" s="853"/>
      <c r="ABX58" s="853"/>
      <c r="ABY58" s="853"/>
      <c r="ABZ58" s="853"/>
      <c r="ACA58" s="853"/>
      <c r="ACB58" s="853"/>
      <c r="ACC58" s="853"/>
      <c r="ACD58" s="853"/>
      <c r="ACE58" s="853"/>
      <c r="ACF58" s="853"/>
      <c r="ACG58" s="853"/>
      <c r="ACH58" s="853"/>
      <c r="ACI58" s="853"/>
      <c r="ACJ58" s="853"/>
      <c r="ACK58" s="853"/>
      <c r="ACL58" s="853"/>
      <c r="ACM58" s="853"/>
      <c r="ACN58" s="853"/>
      <c r="ACO58" s="853"/>
      <c r="ACP58" s="853"/>
      <c r="ACQ58" s="853"/>
      <c r="ACR58" s="853"/>
      <c r="ACS58" s="853"/>
      <c r="ACT58" s="853"/>
      <c r="ACU58" s="853"/>
      <c r="ACV58" s="853"/>
      <c r="ACW58" s="853"/>
      <c r="ACX58" s="853"/>
      <c r="ACY58" s="853"/>
      <c r="ACZ58" s="853"/>
      <c r="ADA58" s="853"/>
      <c r="ADB58" s="853"/>
      <c r="ADC58" s="853"/>
      <c r="ADD58" s="853"/>
      <c r="ADE58" s="853"/>
      <c r="ADF58" s="853"/>
      <c r="ADG58" s="853"/>
      <c r="ADH58" s="853"/>
      <c r="ADI58" s="853"/>
      <c r="ADJ58" s="853"/>
      <c r="ADK58" s="853"/>
      <c r="ADL58" s="853"/>
      <c r="ADM58" s="853"/>
      <c r="ADN58" s="853"/>
      <c r="ADO58" s="853"/>
      <c r="ADP58" s="853"/>
      <c r="ADQ58" s="853"/>
      <c r="ADR58" s="853"/>
      <c r="ADS58" s="853"/>
      <c r="ADT58" s="853"/>
      <c r="ADU58" s="853"/>
      <c r="ADV58" s="853"/>
      <c r="ADW58" s="853"/>
      <c r="ADX58" s="853"/>
      <c r="ADY58" s="853"/>
      <c r="ADZ58" s="853"/>
      <c r="AEA58" s="853"/>
      <c r="AEB58" s="853"/>
      <c r="AEC58" s="853"/>
      <c r="AED58" s="853"/>
      <c r="AEE58" s="853"/>
      <c r="AEF58" s="853"/>
      <c r="AEG58" s="853"/>
      <c r="AEH58" s="853"/>
      <c r="AEI58" s="853"/>
      <c r="AEJ58" s="853"/>
      <c r="AEK58" s="853"/>
      <c r="AEL58" s="853"/>
      <c r="AEM58" s="853"/>
      <c r="AEN58" s="853"/>
      <c r="AEO58" s="853"/>
      <c r="AEP58" s="853"/>
      <c r="AEQ58" s="853"/>
      <c r="AER58" s="853"/>
      <c r="AES58" s="853"/>
      <c r="AET58" s="853"/>
      <c r="AEU58" s="853"/>
      <c r="AEV58" s="853"/>
      <c r="AEW58" s="853"/>
      <c r="AEX58" s="853"/>
      <c r="AEY58" s="853"/>
      <c r="AEZ58" s="853"/>
      <c r="AFA58" s="853"/>
      <c r="AFB58" s="853"/>
      <c r="AFC58" s="853"/>
      <c r="AFD58" s="853"/>
      <c r="AFE58" s="853"/>
      <c r="AFF58" s="853"/>
      <c r="AFG58" s="853"/>
      <c r="AFH58" s="853"/>
      <c r="AFI58" s="853"/>
      <c r="AFJ58" s="853"/>
      <c r="AFK58" s="853"/>
      <c r="AFL58" s="853"/>
      <c r="AFM58" s="853"/>
      <c r="AFN58" s="853"/>
      <c r="AFO58" s="853"/>
      <c r="AFP58" s="853"/>
      <c r="AFQ58" s="853"/>
      <c r="AFR58" s="853"/>
      <c r="AFS58" s="853"/>
      <c r="AFT58" s="853"/>
      <c r="AFU58" s="853"/>
      <c r="AFV58" s="853"/>
      <c r="AFW58" s="853"/>
      <c r="AFX58" s="853"/>
      <c r="AFY58" s="853"/>
      <c r="AFZ58" s="853"/>
      <c r="AGA58" s="853"/>
      <c r="AGB58" s="853"/>
      <c r="AGC58" s="853"/>
      <c r="AGD58" s="853"/>
      <c r="AGE58" s="853"/>
      <c r="AGF58" s="853"/>
      <c r="AGG58" s="853"/>
      <c r="AGH58" s="853"/>
      <c r="AGI58" s="853"/>
      <c r="AGJ58" s="853"/>
      <c r="AGK58" s="853"/>
      <c r="AGL58" s="853"/>
      <c r="AGM58" s="853"/>
      <c r="AGN58" s="853"/>
      <c r="AGO58" s="853"/>
      <c r="AGP58" s="853"/>
      <c r="AGQ58" s="853"/>
      <c r="AGR58" s="853"/>
      <c r="AGS58" s="853"/>
      <c r="AGT58" s="853"/>
      <c r="AGU58" s="853"/>
      <c r="AGV58" s="853"/>
      <c r="AGW58" s="853"/>
      <c r="AGX58" s="853"/>
      <c r="AGY58" s="853"/>
      <c r="AGZ58" s="853"/>
      <c r="AHA58" s="853"/>
      <c r="AHB58" s="853"/>
      <c r="AHC58" s="853"/>
      <c r="AHD58" s="853"/>
      <c r="AHE58" s="853"/>
      <c r="AHF58" s="853"/>
      <c r="AHG58" s="853"/>
      <c r="AHH58" s="853"/>
      <c r="AHI58" s="853"/>
      <c r="AHJ58" s="853"/>
      <c r="AHK58" s="853"/>
      <c r="AHL58" s="853"/>
      <c r="AHM58" s="853"/>
      <c r="AHN58" s="853"/>
      <c r="AHO58" s="853"/>
      <c r="AHP58" s="853"/>
      <c r="AHQ58" s="853"/>
      <c r="AHR58" s="853"/>
      <c r="AHS58" s="853"/>
      <c r="AHT58" s="853"/>
      <c r="AHU58" s="853"/>
      <c r="AHV58" s="853"/>
      <c r="AHW58" s="853"/>
      <c r="AHX58" s="853"/>
      <c r="AHY58" s="853"/>
      <c r="AHZ58" s="853"/>
      <c r="AIA58" s="853"/>
      <c r="AIB58" s="853"/>
      <c r="AIC58" s="853"/>
      <c r="AID58" s="853"/>
      <c r="AIE58" s="853"/>
      <c r="AIF58" s="853"/>
      <c r="AIG58" s="853"/>
      <c r="AIH58" s="853"/>
      <c r="AII58" s="853"/>
      <c r="AIJ58" s="853"/>
      <c r="AIK58" s="853"/>
      <c r="AIL58" s="853"/>
      <c r="AIM58" s="853"/>
      <c r="AIN58" s="853"/>
      <c r="AIO58" s="853"/>
      <c r="AIP58" s="853"/>
      <c r="AIQ58" s="853"/>
      <c r="AIR58" s="853"/>
      <c r="AIS58" s="853"/>
      <c r="AIT58" s="853"/>
      <c r="AIU58" s="853"/>
      <c r="AIV58" s="853"/>
      <c r="AIW58" s="853"/>
      <c r="AIX58" s="853"/>
      <c r="AIY58" s="853"/>
      <c r="AIZ58" s="853"/>
      <c r="AJA58" s="853"/>
      <c r="AJB58" s="853"/>
      <c r="AJC58" s="853"/>
      <c r="AJD58" s="853"/>
      <c r="AJE58" s="853"/>
      <c r="AJF58" s="853"/>
      <c r="AJG58" s="853"/>
      <c r="AJH58" s="853"/>
      <c r="AJI58" s="853"/>
      <c r="AJJ58" s="853"/>
      <c r="AJK58" s="853"/>
      <c r="AJL58" s="853"/>
      <c r="AJM58" s="853"/>
      <c r="AJN58" s="853"/>
      <c r="AJO58" s="853"/>
      <c r="AJP58" s="853"/>
      <c r="AJQ58" s="853"/>
      <c r="AJR58" s="853"/>
      <c r="AJS58" s="853"/>
      <c r="AJT58" s="853"/>
      <c r="AJU58" s="853"/>
      <c r="AJV58" s="853"/>
      <c r="AJW58" s="853"/>
      <c r="AJX58" s="853"/>
      <c r="AJY58" s="853"/>
      <c r="AJZ58" s="853"/>
      <c r="AKA58" s="853"/>
      <c r="AKB58" s="853"/>
      <c r="AKC58" s="853"/>
      <c r="AKD58" s="853"/>
      <c r="AKE58" s="853"/>
      <c r="AKF58" s="853"/>
      <c r="AKG58" s="853"/>
      <c r="AKH58" s="853"/>
      <c r="AKI58" s="853"/>
      <c r="AKJ58" s="853"/>
      <c r="AKK58" s="853"/>
      <c r="AKL58" s="853"/>
      <c r="AKM58" s="853"/>
      <c r="AKN58" s="853"/>
      <c r="AKO58" s="853"/>
      <c r="AKP58" s="853"/>
      <c r="AKQ58" s="853"/>
      <c r="AKR58" s="853"/>
      <c r="AKS58" s="853"/>
      <c r="AKT58" s="853"/>
      <c r="AKU58" s="853"/>
      <c r="AKV58" s="853"/>
      <c r="AKW58" s="853"/>
      <c r="AKX58" s="853"/>
      <c r="AKY58" s="853"/>
      <c r="AKZ58" s="853"/>
      <c r="ALA58" s="853"/>
      <c r="ALB58" s="853"/>
      <c r="ALC58" s="853"/>
      <c r="ALD58" s="853"/>
      <c r="ALE58" s="853"/>
      <c r="ALF58" s="853"/>
      <c r="ALG58" s="853"/>
      <c r="ALH58" s="853"/>
      <c r="ALI58" s="853"/>
      <c r="ALJ58" s="853"/>
      <c r="ALK58" s="853"/>
      <c r="ALL58" s="853"/>
      <c r="ALM58" s="853"/>
      <c r="ALN58" s="853"/>
      <c r="ALO58" s="853"/>
      <c r="ALP58" s="853"/>
      <c r="ALQ58" s="853"/>
      <c r="ALR58" s="853"/>
      <c r="ALS58" s="853"/>
      <c r="ALT58" s="853"/>
      <c r="ALU58" s="853"/>
    </row>
    <row r="59" spans="1:1009" s="225" customFormat="1" ht="26" hidden="1" outlineLevel="2" x14ac:dyDescent="0.35">
      <c r="A59" s="89" t="s">
        <v>1809</v>
      </c>
      <c r="B59" s="90"/>
      <c r="C59" s="113" t="s">
        <v>1804</v>
      </c>
      <c r="D59" s="1182" t="s">
        <v>404</v>
      </c>
      <c r="E59" s="1224"/>
      <c r="F59" s="1179"/>
      <c r="G59" s="1179"/>
      <c r="H59" s="1179" t="s">
        <v>230</v>
      </c>
      <c r="I59" s="1406" t="s">
        <v>230</v>
      </c>
      <c r="J59" s="1406" t="s">
        <v>230</v>
      </c>
      <c r="K59" s="1406" t="s">
        <v>230</v>
      </c>
      <c r="L59" s="1406" t="s">
        <v>230</v>
      </c>
      <c r="M59" s="1179"/>
      <c r="N59" s="1224"/>
      <c r="O59" s="1343" t="str">
        <f>+'10.3_PA_Det'!D111</f>
        <v>3CV</v>
      </c>
      <c r="P59" s="1343" t="s">
        <v>81</v>
      </c>
      <c r="Q59" s="1343" t="s">
        <v>928</v>
      </c>
      <c r="R59" s="1343">
        <f>+'10.3_PA_Det'!E114</f>
        <v>54</v>
      </c>
      <c r="S59" s="1179" t="s">
        <v>935</v>
      </c>
      <c r="T59" s="1179"/>
      <c r="U59" s="1224"/>
      <c r="V59" s="1181" t="s">
        <v>961</v>
      </c>
      <c r="W59" s="1177">
        <v>1</v>
      </c>
      <c r="X59" s="1415">
        <v>60</v>
      </c>
      <c r="Y59" s="1177"/>
      <c r="Z59" s="1177"/>
      <c r="AA59" s="1183">
        <v>2800</v>
      </c>
      <c r="AB59" s="1416">
        <f>+W59*AA59*X59</f>
        <v>168000</v>
      </c>
      <c r="AC59" s="1180"/>
      <c r="AD59" s="1477"/>
      <c r="AE59" s="1417">
        <f>+AB59</f>
        <v>168000</v>
      </c>
      <c r="AF59" s="1417">
        <v>0</v>
      </c>
      <c r="AG59" s="1417">
        <f t="shared" si="64"/>
        <v>168000</v>
      </c>
      <c r="AH59" s="1477"/>
      <c r="AI59" s="970">
        <f t="shared" si="44"/>
        <v>33600</v>
      </c>
      <c r="AJ59" s="970">
        <f t="shared" si="45"/>
        <v>33600</v>
      </c>
      <c r="AK59" s="970">
        <f t="shared" si="46"/>
        <v>33600</v>
      </c>
      <c r="AL59" s="970">
        <f t="shared" si="47"/>
        <v>33600</v>
      </c>
      <c r="AM59" s="970">
        <f t="shared" si="48"/>
        <v>33600</v>
      </c>
      <c r="AN59" s="970">
        <f t="shared" si="49"/>
        <v>168000</v>
      </c>
      <c r="AO59" s="132"/>
      <c r="AP59" s="970">
        <f>+$AE$59/5</f>
        <v>33600</v>
      </c>
      <c r="AQ59" s="970">
        <f t="shared" ref="AQ59:AT59" si="74">+$AE$59/5</f>
        <v>33600</v>
      </c>
      <c r="AR59" s="970">
        <f t="shared" si="74"/>
        <v>33600</v>
      </c>
      <c r="AS59" s="970">
        <f t="shared" si="74"/>
        <v>33600</v>
      </c>
      <c r="AT59" s="970">
        <f t="shared" si="74"/>
        <v>33600</v>
      </c>
      <c r="AU59" s="970">
        <f t="shared" si="59"/>
        <v>168000</v>
      </c>
      <c r="AV59" s="77"/>
      <c r="AW59" s="97"/>
      <c r="AX59" s="97"/>
      <c r="AY59" s="97"/>
      <c r="AZ59" s="97"/>
      <c r="BA59" s="97"/>
      <c r="BB59" s="97"/>
    </row>
    <row r="60" spans="1:1009" s="225" customFormat="1" ht="26" hidden="1" outlineLevel="2" x14ac:dyDescent="0.35">
      <c r="A60" s="89" t="s">
        <v>1808</v>
      </c>
      <c r="B60" s="90"/>
      <c r="C60" s="113" t="s">
        <v>1805</v>
      </c>
      <c r="D60" s="1407" t="s">
        <v>404</v>
      </c>
      <c r="E60" s="1224"/>
      <c r="F60" s="1179"/>
      <c r="G60" s="1179"/>
      <c r="H60" s="1179" t="s">
        <v>230</v>
      </c>
      <c r="I60" s="1406" t="s">
        <v>230</v>
      </c>
      <c r="J60" s="1406" t="s">
        <v>230</v>
      </c>
      <c r="K60" s="1406" t="s">
        <v>230</v>
      </c>
      <c r="L60" s="1406" t="s">
        <v>230</v>
      </c>
      <c r="M60" s="1179"/>
      <c r="N60" s="1224"/>
      <c r="O60" s="1343" t="s">
        <v>939</v>
      </c>
      <c r="P60" s="1343"/>
      <c r="Q60" s="1343"/>
      <c r="R60" s="1343"/>
      <c r="S60" s="1179" t="s">
        <v>914</v>
      </c>
      <c r="T60" s="1179"/>
      <c r="U60" s="1224"/>
      <c r="V60" s="1181" t="s">
        <v>1415</v>
      </c>
      <c r="W60" s="1177">
        <v>6</v>
      </c>
      <c r="X60" s="1177"/>
      <c r="Y60" s="1177"/>
      <c r="Z60" s="1177"/>
      <c r="AA60" s="1183">
        <v>15000</v>
      </c>
      <c r="AB60" s="977">
        <f>+AA60*W60</f>
        <v>90000</v>
      </c>
      <c r="AC60" s="1180"/>
      <c r="AD60" s="1477"/>
      <c r="AE60" s="1178">
        <f>+AB60</f>
        <v>90000</v>
      </c>
      <c r="AF60" s="1178">
        <v>0</v>
      </c>
      <c r="AG60" s="1178">
        <f t="shared" si="64"/>
        <v>90000</v>
      </c>
      <c r="AH60" s="1477"/>
      <c r="AI60" s="97">
        <f t="shared" si="44"/>
        <v>4500</v>
      </c>
      <c r="AJ60" s="97">
        <f t="shared" si="45"/>
        <v>18000</v>
      </c>
      <c r="AK60" s="97">
        <f t="shared" si="46"/>
        <v>27000</v>
      </c>
      <c r="AL60" s="97">
        <f t="shared" si="47"/>
        <v>22500</v>
      </c>
      <c r="AM60" s="97">
        <f t="shared" si="48"/>
        <v>18000</v>
      </c>
      <c r="AN60" s="97">
        <f t="shared" si="49"/>
        <v>90000</v>
      </c>
      <c r="AO60" s="132"/>
      <c r="AP60" s="97">
        <f>+$AE$60*5%</f>
        <v>4500</v>
      </c>
      <c r="AQ60" s="97">
        <f>+$AE$60*20%</f>
        <v>18000</v>
      </c>
      <c r="AR60" s="97">
        <f>+$AE$60*30%</f>
        <v>27000</v>
      </c>
      <c r="AS60" s="97">
        <f>+$AE$60*25%</f>
        <v>22500</v>
      </c>
      <c r="AT60" s="97">
        <f>+$AE$60*(15+5)%</f>
        <v>18000</v>
      </c>
      <c r="AU60" s="97">
        <f t="shared" si="59"/>
        <v>90000</v>
      </c>
      <c r="AV60" s="77"/>
      <c r="AW60" s="97"/>
      <c r="AX60" s="97"/>
      <c r="AY60" s="97"/>
      <c r="AZ60" s="97"/>
      <c r="BA60" s="97"/>
      <c r="BB60" s="97"/>
    </row>
    <row r="61" spans="1:1009" s="225" customFormat="1" ht="30.75" hidden="1" customHeight="1" outlineLevel="2" x14ac:dyDescent="0.35">
      <c r="A61" s="89" t="s">
        <v>2038</v>
      </c>
      <c r="B61" s="90"/>
      <c r="C61" s="113" t="s">
        <v>2037</v>
      </c>
      <c r="D61" s="1482"/>
      <c r="E61" s="1483"/>
      <c r="F61" s="1480"/>
      <c r="G61" s="1480"/>
      <c r="H61" s="1480" t="s">
        <v>230</v>
      </c>
      <c r="I61" s="1480" t="s">
        <v>230</v>
      </c>
      <c r="J61" s="1480"/>
      <c r="K61" s="1480"/>
      <c r="L61" s="1480"/>
      <c r="M61" s="1480"/>
      <c r="N61" s="1483"/>
      <c r="O61" s="1481" t="s">
        <v>939</v>
      </c>
      <c r="P61" s="1481"/>
      <c r="Q61" s="1481"/>
      <c r="R61" s="1481"/>
      <c r="S61" s="1480" t="s">
        <v>932</v>
      </c>
      <c r="T61" s="1480"/>
      <c r="U61" s="1483"/>
      <c r="V61" s="1485" t="s">
        <v>2039</v>
      </c>
      <c r="W61" s="1479">
        <v>1</v>
      </c>
      <c r="X61" s="1479">
        <v>12</v>
      </c>
      <c r="Y61" s="1479"/>
      <c r="Z61" s="1479"/>
      <c r="AA61" s="1484">
        <v>2800</v>
      </c>
      <c r="AB61" s="977">
        <f>+W61*X61*AA61</f>
        <v>33600</v>
      </c>
      <c r="AC61" s="1532"/>
      <c r="AD61" s="1483"/>
      <c r="AE61" s="1533">
        <f>+AB61</f>
        <v>33600</v>
      </c>
      <c r="AF61" s="1533"/>
      <c r="AG61" s="1533">
        <f t="shared" si="64"/>
        <v>33600</v>
      </c>
      <c r="AH61" s="1483"/>
      <c r="AI61" s="699">
        <f t="shared" si="44"/>
        <v>16800</v>
      </c>
      <c r="AJ61" s="699">
        <f t="shared" si="45"/>
        <v>16800</v>
      </c>
      <c r="AK61" s="699">
        <f t="shared" si="46"/>
        <v>0</v>
      </c>
      <c r="AL61" s="699">
        <f t="shared" si="47"/>
        <v>0</v>
      </c>
      <c r="AM61" s="699">
        <f t="shared" si="48"/>
        <v>0</v>
      </c>
      <c r="AN61" s="699">
        <f t="shared" si="49"/>
        <v>33600</v>
      </c>
      <c r="AO61" s="132"/>
      <c r="AP61" s="699">
        <f>+$AB$61*50%</f>
        <v>16800</v>
      </c>
      <c r="AQ61" s="699">
        <f>+$AB$61*50%</f>
        <v>16800</v>
      </c>
      <c r="AR61" s="699"/>
      <c r="AS61" s="699"/>
      <c r="AT61" s="699"/>
      <c r="AU61" s="699">
        <f t="shared" si="59"/>
        <v>33600</v>
      </c>
      <c r="AV61" s="701"/>
      <c r="AW61" s="699"/>
      <c r="AX61" s="699"/>
      <c r="AY61" s="699"/>
      <c r="AZ61" s="699"/>
      <c r="BA61" s="699"/>
      <c r="BB61" s="699"/>
    </row>
    <row r="62" spans="1:1009" s="1057" customFormat="1" ht="42.75" hidden="1" customHeight="1" outlineLevel="1" x14ac:dyDescent="0.35">
      <c r="A62" s="1046" t="s">
        <v>195</v>
      </c>
      <c r="B62" s="1047"/>
      <c r="C62" s="1048" t="s">
        <v>1807</v>
      </c>
      <c r="D62" s="1423" t="s">
        <v>907</v>
      </c>
      <c r="E62" s="848"/>
      <c r="F62" s="1049"/>
      <c r="G62" s="1050"/>
      <c r="H62" s="1050" t="s">
        <v>230</v>
      </c>
      <c r="I62" s="1050" t="s">
        <v>230</v>
      </c>
      <c r="J62" s="1050" t="s">
        <v>230</v>
      </c>
      <c r="K62" s="1050" t="s">
        <v>230</v>
      </c>
      <c r="L62" s="1050" t="s">
        <v>230</v>
      </c>
      <c r="M62" s="1050"/>
      <c r="N62" s="848"/>
      <c r="O62" s="1369"/>
      <c r="P62" s="1369"/>
      <c r="Q62" s="1369"/>
      <c r="R62" s="1369"/>
      <c r="S62" s="1051"/>
      <c r="T62" s="1052"/>
      <c r="U62" s="848"/>
      <c r="V62" s="1053"/>
      <c r="W62" s="1054"/>
      <c r="X62" s="1054"/>
      <c r="Y62" s="1054"/>
      <c r="Z62" s="1054"/>
      <c r="AA62" s="1055"/>
      <c r="AB62" s="1055">
        <f>+AB63+AB64+AB65</f>
        <v>261600</v>
      </c>
      <c r="AC62" s="1053"/>
      <c r="AD62" s="848"/>
      <c r="AE62" s="1055">
        <f t="shared" ref="AE62:AG62" si="75">+AE63+AE64+AE65</f>
        <v>261600</v>
      </c>
      <c r="AF62" s="1055">
        <f t="shared" si="75"/>
        <v>0</v>
      </c>
      <c r="AG62" s="1055">
        <f t="shared" si="75"/>
        <v>261600</v>
      </c>
      <c r="AH62" s="850"/>
      <c r="AI62" s="1418">
        <f t="shared" si="44"/>
        <v>53400</v>
      </c>
      <c r="AJ62" s="1418">
        <f t="shared" si="45"/>
        <v>62400</v>
      </c>
      <c r="AK62" s="1418">
        <f t="shared" si="46"/>
        <v>51600</v>
      </c>
      <c r="AL62" s="1418">
        <f t="shared" si="47"/>
        <v>48600</v>
      </c>
      <c r="AM62" s="1418">
        <f t="shared" si="48"/>
        <v>45600</v>
      </c>
      <c r="AN62" s="1056">
        <f t="shared" si="49"/>
        <v>261600</v>
      </c>
      <c r="AO62" s="851"/>
      <c r="AP62" s="1455">
        <f t="shared" ref="AP62:AT62" si="76">+AP63+AP64+AP65</f>
        <v>53400</v>
      </c>
      <c r="AQ62" s="1455">
        <f t="shared" si="76"/>
        <v>62400</v>
      </c>
      <c r="AR62" s="1455">
        <f t="shared" si="76"/>
        <v>51600</v>
      </c>
      <c r="AS62" s="1455">
        <f t="shared" si="76"/>
        <v>48600</v>
      </c>
      <c r="AT62" s="1455">
        <f t="shared" si="76"/>
        <v>45600</v>
      </c>
      <c r="AU62" s="1456">
        <f t="shared" si="59"/>
        <v>261600</v>
      </c>
      <c r="AV62" s="852"/>
      <c r="AW62" s="1056"/>
      <c r="AX62" s="1056"/>
      <c r="AY62" s="1056"/>
      <c r="AZ62" s="1056"/>
      <c r="BA62" s="1056"/>
      <c r="BB62" s="1056"/>
      <c r="BC62" s="853"/>
      <c r="BD62" s="853"/>
      <c r="BE62" s="853"/>
      <c r="BF62" s="853"/>
      <c r="BG62" s="853"/>
      <c r="BH62" s="853"/>
      <c r="BI62" s="853"/>
      <c r="BJ62" s="853"/>
      <c r="BK62" s="853"/>
      <c r="BL62" s="853"/>
      <c r="BM62" s="853"/>
      <c r="BN62" s="853"/>
      <c r="BO62" s="853"/>
      <c r="BP62" s="853"/>
      <c r="BQ62" s="853"/>
      <c r="BR62" s="853"/>
      <c r="BS62" s="853"/>
      <c r="BT62" s="853"/>
      <c r="BU62" s="853"/>
      <c r="BV62" s="853"/>
      <c r="BW62" s="853"/>
      <c r="BX62" s="853"/>
      <c r="BY62" s="853"/>
      <c r="BZ62" s="853"/>
      <c r="CA62" s="853"/>
      <c r="CB62" s="853"/>
      <c r="CC62" s="853"/>
      <c r="CD62" s="853"/>
      <c r="CE62" s="853"/>
      <c r="CF62" s="853"/>
      <c r="CG62" s="853"/>
      <c r="CH62" s="853"/>
      <c r="CI62" s="853"/>
      <c r="CJ62" s="853"/>
      <c r="CK62" s="853"/>
      <c r="CL62" s="853"/>
      <c r="CM62" s="853"/>
      <c r="CN62" s="853"/>
      <c r="CO62" s="853"/>
      <c r="CP62" s="853"/>
      <c r="CQ62" s="853"/>
      <c r="CR62" s="853"/>
      <c r="CS62" s="853"/>
      <c r="CT62" s="853"/>
      <c r="CU62" s="853"/>
      <c r="CV62" s="853"/>
      <c r="CW62" s="853"/>
      <c r="CX62" s="853"/>
      <c r="CY62" s="853"/>
      <c r="CZ62" s="853"/>
      <c r="DA62" s="853"/>
      <c r="DB62" s="853"/>
      <c r="DC62" s="853"/>
      <c r="DD62" s="853"/>
      <c r="DE62" s="853"/>
      <c r="DF62" s="853"/>
      <c r="DG62" s="853"/>
      <c r="DH62" s="853"/>
      <c r="DI62" s="853"/>
      <c r="DJ62" s="853"/>
      <c r="DK62" s="853"/>
      <c r="DL62" s="853"/>
      <c r="DM62" s="853"/>
      <c r="DN62" s="853"/>
      <c r="DO62" s="853"/>
      <c r="DP62" s="853"/>
      <c r="DQ62" s="853"/>
      <c r="DR62" s="853"/>
      <c r="DS62" s="853"/>
      <c r="DT62" s="853"/>
      <c r="DU62" s="853"/>
      <c r="DV62" s="853"/>
      <c r="DW62" s="853"/>
      <c r="DX62" s="853"/>
      <c r="DY62" s="853"/>
      <c r="DZ62" s="853"/>
      <c r="EA62" s="853"/>
      <c r="EB62" s="853"/>
      <c r="EC62" s="853"/>
      <c r="ED62" s="853"/>
      <c r="EE62" s="853"/>
      <c r="EF62" s="853"/>
      <c r="EG62" s="853"/>
      <c r="EH62" s="853"/>
      <c r="EI62" s="853"/>
      <c r="EJ62" s="853"/>
      <c r="EK62" s="853"/>
      <c r="EL62" s="853"/>
      <c r="EM62" s="853"/>
      <c r="EN62" s="853"/>
      <c r="EO62" s="853"/>
      <c r="EP62" s="853"/>
      <c r="EQ62" s="853"/>
      <c r="ER62" s="853"/>
      <c r="ES62" s="853"/>
      <c r="ET62" s="853"/>
      <c r="EU62" s="853"/>
      <c r="EV62" s="853"/>
      <c r="EW62" s="853"/>
      <c r="EX62" s="853"/>
      <c r="EY62" s="853"/>
      <c r="EZ62" s="853"/>
      <c r="FA62" s="853"/>
      <c r="FB62" s="853"/>
      <c r="FC62" s="853"/>
      <c r="FD62" s="853"/>
      <c r="FE62" s="853"/>
      <c r="FF62" s="853"/>
      <c r="FG62" s="853"/>
      <c r="FH62" s="853"/>
      <c r="FI62" s="853"/>
      <c r="FJ62" s="853"/>
      <c r="FK62" s="853"/>
      <c r="FL62" s="853"/>
      <c r="FM62" s="853"/>
      <c r="FN62" s="853"/>
      <c r="FO62" s="853"/>
      <c r="FP62" s="853"/>
      <c r="FQ62" s="853"/>
      <c r="FR62" s="853"/>
      <c r="FS62" s="853"/>
      <c r="FT62" s="853"/>
      <c r="FU62" s="853"/>
      <c r="FV62" s="853"/>
      <c r="FW62" s="853"/>
      <c r="FX62" s="853"/>
      <c r="FY62" s="853"/>
      <c r="FZ62" s="853"/>
      <c r="GA62" s="853"/>
      <c r="GB62" s="853"/>
      <c r="GC62" s="853"/>
      <c r="GD62" s="853"/>
      <c r="GE62" s="853"/>
      <c r="GF62" s="853"/>
      <c r="GG62" s="853"/>
      <c r="GH62" s="853"/>
      <c r="GI62" s="853"/>
      <c r="GJ62" s="853"/>
      <c r="GK62" s="853"/>
      <c r="GL62" s="853"/>
      <c r="GM62" s="853"/>
      <c r="GN62" s="853"/>
      <c r="GO62" s="853"/>
      <c r="GP62" s="853"/>
      <c r="GQ62" s="853"/>
      <c r="GR62" s="853"/>
      <c r="GS62" s="853"/>
      <c r="GT62" s="853"/>
      <c r="GU62" s="853"/>
      <c r="GV62" s="853"/>
      <c r="GW62" s="853"/>
      <c r="GX62" s="853"/>
      <c r="GY62" s="853"/>
      <c r="GZ62" s="853"/>
      <c r="HA62" s="853"/>
      <c r="HB62" s="853"/>
      <c r="HC62" s="853"/>
      <c r="HD62" s="853"/>
      <c r="HE62" s="853"/>
      <c r="HF62" s="853"/>
      <c r="HG62" s="853"/>
      <c r="HH62" s="853"/>
      <c r="HI62" s="853"/>
      <c r="HJ62" s="853"/>
      <c r="HK62" s="853"/>
      <c r="HL62" s="853"/>
      <c r="HM62" s="853"/>
      <c r="HN62" s="853"/>
      <c r="HO62" s="853"/>
      <c r="HP62" s="853"/>
      <c r="HQ62" s="853"/>
      <c r="HR62" s="853"/>
      <c r="HS62" s="853"/>
      <c r="HT62" s="853"/>
      <c r="HU62" s="853"/>
      <c r="HV62" s="853"/>
      <c r="HW62" s="853"/>
      <c r="HX62" s="853"/>
      <c r="HY62" s="853"/>
      <c r="HZ62" s="853"/>
      <c r="IA62" s="853"/>
      <c r="IB62" s="853"/>
      <c r="IC62" s="853"/>
      <c r="ID62" s="853"/>
      <c r="IE62" s="853"/>
      <c r="IF62" s="853"/>
      <c r="IG62" s="853"/>
      <c r="IH62" s="853"/>
      <c r="II62" s="853"/>
      <c r="IJ62" s="853"/>
      <c r="IK62" s="853"/>
      <c r="IL62" s="853"/>
      <c r="IM62" s="853"/>
      <c r="IN62" s="853"/>
      <c r="IO62" s="853"/>
      <c r="IP62" s="853"/>
      <c r="IQ62" s="853"/>
      <c r="IR62" s="853"/>
      <c r="IS62" s="853"/>
      <c r="IT62" s="853"/>
      <c r="IU62" s="853"/>
      <c r="IV62" s="853"/>
      <c r="IW62" s="853"/>
      <c r="IX62" s="853"/>
      <c r="IY62" s="853"/>
      <c r="IZ62" s="853"/>
      <c r="JA62" s="853"/>
      <c r="JB62" s="853"/>
      <c r="JC62" s="853"/>
      <c r="JD62" s="853"/>
      <c r="JE62" s="853"/>
      <c r="JF62" s="853"/>
      <c r="JG62" s="853"/>
      <c r="JH62" s="853"/>
      <c r="JI62" s="853"/>
      <c r="JJ62" s="853"/>
      <c r="JK62" s="853"/>
      <c r="JL62" s="853"/>
      <c r="JM62" s="853"/>
      <c r="JN62" s="853"/>
      <c r="JO62" s="853"/>
      <c r="JP62" s="853"/>
      <c r="JQ62" s="853"/>
      <c r="JR62" s="853"/>
      <c r="JS62" s="853"/>
      <c r="JT62" s="853"/>
      <c r="JU62" s="853"/>
      <c r="JV62" s="853"/>
      <c r="JW62" s="853"/>
      <c r="JX62" s="853"/>
      <c r="JY62" s="853"/>
      <c r="JZ62" s="853"/>
      <c r="KA62" s="853"/>
      <c r="KB62" s="853"/>
      <c r="KC62" s="853"/>
      <c r="KD62" s="853"/>
      <c r="KE62" s="853"/>
      <c r="KF62" s="853"/>
      <c r="KG62" s="853"/>
      <c r="KH62" s="853"/>
      <c r="KI62" s="853"/>
      <c r="KJ62" s="853"/>
      <c r="KK62" s="853"/>
      <c r="KL62" s="853"/>
      <c r="KM62" s="853"/>
      <c r="KN62" s="853"/>
      <c r="KO62" s="853"/>
      <c r="KP62" s="853"/>
      <c r="KQ62" s="853"/>
      <c r="KR62" s="853"/>
      <c r="KS62" s="853"/>
      <c r="KT62" s="853"/>
      <c r="KU62" s="853"/>
      <c r="KV62" s="853"/>
      <c r="KW62" s="853"/>
      <c r="KX62" s="853"/>
      <c r="KY62" s="853"/>
      <c r="KZ62" s="853"/>
      <c r="LA62" s="853"/>
      <c r="LB62" s="853"/>
      <c r="LC62" s="853"/>
      <c r="LD62" s="853"/>
      <c r="LE62" s="853"/>
      <c r="LF62" s="853"/>
      <c r="LG62" s="853"/>
      <c r="LH62" s="853"/>
      <c r="LI62" s="853"/>
      <c r="LJ62" s="853"/>
      <c r="LK62" s="853"/>
      <c r="LL62" s="853"/>
      <c r="LM62" s="853"/>
      <c r="LN62" s="853"/>
      <c r="LO62" s="853"/>
      <c r="LP62" s="853"/>
      <c r="LQ62" s="853"/>
      <c r="LR62" s="853"/>
      <c r="LS62" s="853"/>
      <c r="LT62" s="853"/>
      <c r="LU62" s="853"/>
      <c r="LV62" s="853"/>
      <c r="LW62" s="853"/>
      <c r="LX62" s="853"/>
      <c r="LY62" s="853"/>
      <c r="LZ62" s="853"/>
      <c r="MA62" s="853"/>
      <c r="MB62" s="853"/>
      <c r="MC62" s="853"/>
      <c r="MD62" s="853"/>
      <c r="ME62" s="853"/>
      <c r="MF62" s="853"/>
      <c r="MG62" s="853"/>
      <c r="MH62" s="853"/>
      <c r="MI62" s="853"/>
      <c r="MJ62" s="853"/>
      <c r="MK62" s="853"/>
      <c r="ML62" s="853"/>
      <c r="MM62" s="853"/>
      <c r="MN62" s="853"/>
      <c r="MO62" s="853"/>
      <c r="MP62" s="853"/>
      <c r="MQ62" s="853"/>
      <c r="MR62" s="853"/>
      <c r="MS62" s="853"/>
      <c r="MT62" s="853"/>
      <c r="MU62" s="853"/>
      <c r="MV62" s="853"/>
      <c r="MW62" s="853"/>
      <c r="MX62" s="853"/>
      <c r="MY62" s="853"/>
      <c r="MZ62" s="853"/>
      <c r="NA62" s="853"/>
      <c r="NB62" s="853"/>
      <c r="NC62" s="853"/>
      <c r="ND62" s="853"/>
      <c r="NE62" s="853"/>
      <c r="NF62" s="853"/>
      <c r="NG62" s="853"/>
      <c r="NH62" s="853"/>
      <c r="NI62" s="853"/>
      <c r="NJ62" s="853"/>
      <c r="NK62" s="853"/>
      <c r="NL62" s="853"/>
      <c r="NM62" s="853"/>
      <c r="NN62" s="853"/>
      <c r="NO62" s="853"/>
      <c r="NP62" s="853"/>
      <c r="NQ62" s="853"/>
      <c r="NR62" s="853"/>
      <c r="NS62" s="853"/>
      <c r="NT62" s="853"/>
      <c r="NU62" s="853"/>
      <c r="NV62" s="853"/>
      <c r="NW62" s="853"/>
      <c r="NX62" s="853"/>
      <c r="NY62" s="853"/>
      <c r="NZ62" s="853"/>
      <c r="OA62" s="853"/>
      <c r="OB62" s="853"/>
      <c r="OC62" s="853"/>
      <c r="OD62" s="853"/>
      <c r="OE62" s="853"/>
      <c r="OF62" s="853"/>
      <c r="OG62" s="853"/>
      <c r="OH62" s="853"/>
      <c r="OI62" s="853"/>
      <c r="OJ62" s="853"/>
      <c r="OK62" s="853"/>
      <c r="OL62" s="853"/>
      <c r="OM62" s="853"/>
      <c r="ON62" s="853"/>
      <c r="OO62" s="853"/>
      <c r="OP62" s="853"/>
      <c r="OQ62" s="853"/>
      <c r="OR62" s="853"/>
      <c r="OS62" s="853"/>
      <c r="OT62" s="853"/>
      <c r="OU62" s="853"/>
      <c r="OV62" s="853"/>
      <c r="OW62" s="853"/>
      <c r="OX62" s="853"/>
      <c r="OY62" s="853"/>
      <c r="OZ62" s="853"/>
      <c r="PA62" s="853"/>
      <c r="PB62" s="853"/>
      <c r="PC62" s="853"/>
      <c r="PD62" s="853"/>
      <c r="PE62" s="853"/>
      <c r="PF62" s="853"/>
      <c r="PG62" s="853"/>
      <c r="PH62" s="853"/>
      <c r="PI62" s="853"/>
      <c r="PJ62" s="853"/>
      <c r="PK62" s="853"/>
      <c r="PL62" s="853"/>
      <c r="PM62" s="853"/>
      <c r="PN62" s="853"/>
      <c r="PO62" s="853"/>
      <c r="PP62" s="853"/>
      <c r="PQ62" s="853"/>
      <c r="PR62" s="853"/>
      <c r="PS62" s="853"/>
      <c r="PT62" s="853"/>
      <c r="PU62" s="853"/>
      <c r="PV62" s="853"/>
      <c r="PW62" s="853"/>
      <c r="PX62" s="853"/>
      <c r="PY62" s="853"/>
      <c r="PZ62" s="853"/>
      <c r="QA62" s="853"/>
      <c r="QB62" s="853"/>
      <c r="QC62" s="853"/>
      <c r="QD62" s="853"/>
      <c r="QE62" s="853"/>
      <c r="QF62" s="853"/>
      <c r="QG62" s="853"/>
      <c r="QH62" s="853"/>
      <c r="QI62" s="853"/>
      <c r="QJ62" s="853"/>
      <c r="QK62" s="853"/>
      <c r="QL62" s="853"/>
      <c r="QM62" s="853"/>
      <c r="QN62" s="853"/>
      <c r="QO62" s="853"/>
      <c r="QP62" s="853"/>
      <c r="QQ62" s="853"/>
      <c r="QR62" s="853"/>
      <c r="QS62" s="853"/>
      <c r="QT62" s="853"/>
      <c r="QU62" s="853"/>
      <c r="QV62" s="853"/>
      <c r="QW62" s="853"/>
      <c r="QX62" s="853"/>
      <c r="QY62" s="853"/>
      <c r="QZ62" s="853"/>
      <c r="RA62" s="853"/>
      <c r="RB62" s="853"/>
      <c r="RC62" s="853"/>
      <c r="RD62" s="853"/>
      <c r="RE62" s="853"/>
      <c r="RF62" s="853"/>
      <c r="RG62" s="853"/>
      <c r="RH62" s="853"/>
      <c r="RI62" s="853"/>
      <c r="RJ62" s="853"/>
      <c r="RK62" s="853"/>
      <c r="RL62" s="853"/>
      <c r="RM62" s="853"/>
      <c r="RN62" s="853"/>
      <c r="RO62" s="853"/>
      <c r="RP62" s="853"/>
      <c r="RQ62" s="853"/>
      <c r="RR62" s="853"/>
      <c r="RS62" s="853"/>
      <c r="RT62" s="853"/>
      <c r="RU62" s="853"/>
      <c r="RV62" s="853"/>
      <c r="RW62" s="853"/>
      <c r="RX62" s="853"/>
      <c r="RY62" s="853"/>
      <c r="RZ62" s="853"/>
      <c r="SA62" s="853"/>
      <c r="SB62" s="853"/>
      <c r="SC62" s="853"/>
      <c r="SD62" s="853"/>
      <c r="SE62" s="853"/>
      <c r="SF62" s="853"/>
      <c r="SG62" s="853"/>
      <c r="SH62" s="853"/>
      <c r="SI62" s="853"/>
      <c r="SJ62" s="853"/>
      <c r="SK62" s="853"/>
      <c r="SL62" s="853"/>
      <c r="SM62" s="853"/>
      <c r="SN62" s="853"/>
      <c r="SO62" s="853"/>
      <c r="SP62" s="853"/>
      <c r="SQ62" s="853"/>
      <c r="SR62" s="853"/>
      <c r="SS62" s="853"/>
      <c r="ST62" s="853"/>
      <c r="SU62" s="853"/>
      <c r="SV62" s="853"/>
      <c r="SW62" s="853"/>
      <c r="SX62" s="853"/>
      <c r="SY62" s="853"/>
      <c r="SZ62" s="853"/>
      <c r="TA62" s="853"/>
      <c r="TB62" s="853"/>
      <c r="TC62" s="853"/>
      <c r="TD62" s="853"/>
      <c r="TE62" s="853"/>
      <c r="TF62" s="853"/>
      <c r="TG62" s="853"/>
      <c r="TH62" s="853"/>
      <c r="TI62" s="853"/>
      <c r="TJ62" s="853"/>
      <c r="TK62" s="853"/>
      <c r="TL62" s="853"/>
      <c r="TM62" s="853"/>
      <c r="TN62" s="853"/>
      <c r="TO62" s="853"/>
      <c r="TP62" s="853"/>
      <c r="TQ62" s="853"/>
      <c r="TR62" s="853"/>
      <c r="TS62" s="853"/>
      <c r="TT62" s="853"/>
      <c r="TU62" s="853"/>
      <c r="TV62" s="853"/>
      <c r="TW62" s="853"/>
      <c r="TX62" s="853"/>
      <c r="TY62" s="853"/>
      <c r="TZ62" s="853"/>
      <c r="UA62" s="853"/>
      <c r="UB62" s="853"/>
      <c r="UC62" s="853"/>
      <c r="UD62" s="853"/>
      <c r="UE62" s="853"/>
      <c r="UF62" s="853"/>
      <c r="UG62" s="853"/>
      <c r="UH62" s="853"/>
      <c r="UI62" s="853"/>
      <c r="UJ62" s="853"/>
      <c r="UK62" s="853"/>
      <c r="UL62" s="853"/>
      <c r="UM62" s="853"/>
      <c r="UN62" s="853"/>
      <c r="UO62" s="853"/>
      <c r="UP62" s="853"/>
      <c r="UQ62" s="853"/>
      <c r="UR62" s="853"/>
      <c r="US62" s="853"/>
      <c r="UT62" s="853"/>
      <c r="UU62" s="853"/>
      <c r="UV62" s="853"/>
      <c r="UW62" s="853"/>
      <c r="UX62" s="853"/>
      <c r="UY62" s="853"/>
      <c r="UZ62" s="853"/>
      <c r="VA62" s="853"/>
      <c r="VB62" s="853"/>
      <c r="VC62" s="853"/>
      <c r="VD62" s="853"/>
      <c r="VE62" s="853"/>
      <c r="VF62" s="853"/>
      <c r="VG62" s="853"/>
      <c r="VH62" s="853"/>
      <c r="VI62" s="853"/>
      <c r="VJ62" s="853"/>
      <c r="VK62" s="853"/>
      <c r="VL62" s="853"/>
      <c r="VM62" s="853"/>
      <c r="VN62" s="853"/>
      <c r="VO62" s="853"/>
      <c r="VP62" s="853"/>
      <c r="VQ62" s="853"/>
      <c r="VR62" s="853"/>
      <c r="VS62" s="853"/>
      <c r="VT62" s="853"/>
      <c r="VU62" s="853"/>
      <c r="VV62" s="853"/>
      <c r="VW62" s="853"/>
      <c r="VX62" s="853"/>
      <c r="VY62" s="853"/>
      <c r="VZ62" s="853"/>
      <c r="WA62" s="853"/>
      <c r="WB62" s="853"/>
      <c r="WC62" s="853"/>
      <c r="WD62" s="853"/>
      <c r="WE62" s="853"/>
      <c r="WF62" s="853"/>
      <c r="WG62" s="853"/>
      <c r="WH62" s="853"/>
      <c r="WI62" s="853"/>
      <c r="WJ62" s="853"/>
      <c r="WK62" s="853"/>
      <c r="WL62" s="853"/>
      <c r="WM62" s="853"/>
      <c r="WN62" s="853"/>
      <c r="WO62" s="853"/>
      <c r="WP62" s="853"/>
      <c r="WQ62" s="853"/>
      <c r="WR62" s="853"/>
      <c r="WS62" s="853"/>
      <c r="WT62" s="853"/>
      <c r="WU62" s="853"/>
      <c r="WV62" s="853"/>
      <c r="WW62" s="853"/>
      <c r="WX62" s="853"/>
      <c r="WY62" s="853"/>
      <c r="WZ62" s="853"/>
      <c r="XA62" s="853"/>
      <c r="XB62" s="853"/>
      <c r="XC62" s="853"/>
      <c r="XD62" s="853"/>
      <c r="XE62" s="853"/>
      <c r="XF62" s="853"/>
      <c r="XG62" s="853"/>
      <c r="XH62" s="853"/>
      <c r="XI62" s="853"/>
      <c r="XJ62" s="853"/>
      <c r="XK62" s="853"/>
      <c r="XL62" s="853"/>
      <c r="XM62" s="853"/>
      <c r="XN62" s="853"/>
      <c r="XO62" s="853"/>
      <c r="XP62" s="853"/>
      <c r="XQ62" s="853"/>
      <c r="XR62" s="853"/>
      <c r="XS62" s="853"/>
      <c r="XT62" s="853"/>
      <c r="XU62" s="853"/>
      <c r="XV62" s="853"/>
      <c r="XW62" s="853"/>
      <c r="XX62" s="853"/>
      <c r="XY62" s="853"/>
      <c r="XZ62" s="853"/>
      <c r="YA62" s="853"/>
      <c r="YB62" s="853"/>
      <c r="YC62" s="853"/>
      <c r="YD62" s="853"/>
      <c r="YE62" s="853"/>
      <c r="YF62" s="853"/>
      <c r="YG62" s="853"/>
      <c r="YH62" s="853"/>
      <c r="YI62" s="853"/>
      <c r="YJ62" s="853"/>
      <c r="YK62" s="853"/>
      <c r="YL62" s="853"/>
      <c r="YM62" s="853"/>
      <c r="YN62" s="853"/>
      <c r="YO62" s="853"/>
      <c r="YP62" s="853"/>
      <c r="YQ62" s="853"/>
      <c r="YR62" s="853"/>
      <c r="YS62" s="853"/>
      <c r="YT62" s="853"/>
      <c r="YU62" s="853"/>
      <c r="YV62" s="853"/>
      <c r="YW62" s="853"/>
      <c r="YX62" s="853"/>
      <c r="YY62" s="853"/>
      <c r="YZ62" s="853"/>
      <c r="ZA62" s="853"/>
      <c r="ZB62" s="853"/>
      <c r="ZC62" s="853"/>
      <c r="ZD62" s="853"/>
      <c r="ZE62" s="853"/>
      <c r="ZF62" s="853"/>
      <c r="ZG62" s="853"/>
      <c r="ZH62" s="853"/>
      <c r="ZI62" s="853"/>
      <c r="ZJ62" s="853"/>
      <c r="ZK62" s="853"/>
      <c r="ZL62" s="853"/>
      <c r="ZM62" s="853"/>
      <c r="ZN62" s="853"/>
      <c r="ZO62" s="853"/>
      <c r="ZP62" s="853"/>
      <c r="ZQ62" s="853"/>
      <c r="ZR62" s="853"/>
      <c r="ZS62" s="853"/>
      <c r="ZT62" s="853"/>
      <c r="ZU62" s="853"/>
      <c r="ZV62" s="853"/>
      <c r="ZW62" s="853"/>
      <c r="ZX62" s="853"/>
      <c r="ZY62" s="853"/>
      <c r="ZZ62" s="853"/>
      <c r="AAA62" s="853"/>
      <c r="AAB62" s="853"/>
      <c r="AAC62" s="853"/>
      <c r="AAD62" s="853"/>
      <c r="AAE62" s="853"/>
      <c r="AAF62" s="853"/>
      <c r="AAG62" s="853"/>
      <c r="AAH62" s="853"/>
      <c r="AAI62" s="853"/>
      <c r="AAJ62" s="853"/>
      <c r="AAK62" s="853"/>
      <c r="AAL62" s="853"/>
      <c r="AAM62" s="853"/>
      <c r="AAN62" s="853"/>
      <c r="AAO62" s="853"/>
      <c r="AAP62" s="853"/>
      <c r="AAQ62" s="853"/>
      <c r="AAR62" s="853"/>
      <c r="AAS62" s="853"/>
      <c r="AAT62" s="853"/>
      <c r="AAU62" s="853"/>
      <c r="AAV62" s="853"/>
      <c r="AAW62" s="853"/>
      <c r="AAX62" s="853"/>
      <c r="AAY62" s="853"/>
      <c r="AAZ62" s="853"/>
      <c r="ABA62" s="853"/>
      <c r="ABB62" s="853"/>
      <c r="ABC62" s="853"/>
      <c r="ABD62" s="853"/>
      <c r="ABE62" s="853"/>
      <c r="ABF62" s="853"/>
      <c r="ABG62" s="853"/>
      <c r="ABH62" s="853"/>
      <c r="ABI62" s="853"/>
      <c r="ABJ62" s="853"/>
      <c r="ABK62" s="853"/>
      <c r="ABL62" s="853"/>
      <c r="ABM62" s="853"/>
      <c r="ABN62" s="853"/>
      <c r="ABO62" s="853"/>
      <c r="ABP62" s="853"/>
      <c r="ABQ62" s="853"/>
      <c r="ABR62" s="853"/>
      <c r="ABS62" s="853"/>
      <c r="ABT62" s="853"/>
      <c r="ABU62" s="853"/>
      <c r="ABV62" s="853"/>
      <c r="ABW62" s="853"/>
      <c r="ABX62" s="853"/>
      <c r="ABY62" s="853"/>
      <c r="ABZ62" s="853"/>
      <c r="ACA62" s="853"/>
      <c r="ACB62" s="853"/>
      <c r="ACC62" s="853"/>
      <c r="ACD62" s="853"/>
      <c r="ACE62" s="853"/>
      <c r="ACF62" s="853"/>
      <c r="ACG62" s="853"/>
      <c r="ACH62" s="853"/>
      <c r="ACI62" s="853"/>
      <c r="ACJ62" s="853"/>
      <c r="ACK62" s="853"/>
      <c r="ACL62" s="853"/>
      <c r="ACM62" s="853"/>
      <c r="ACN62" s="853"/>
      <c r="ACO62" s="853"/>
      <c r="ACP62" s="853"/>
      <c r="ACQ62" s="853"/>
      <c r="ACR62" s="853"/>
      <c r="ACS62" s="853"/>
      <c r="ACT62" s="853"/>
      <c r="ACU62" s="853"/>
      <c r="ACV62" s="853"/>
      <c r="ACW62" s="853"/>
      <c r="ACX62" s="853"/>
      <c r="ACY62" s="853"/>
      <c r="ACZ62" s="853"/>
      <c r="ADA62" s="853"/>
      <c r="ADB62" s="853"/>
      <c r="ADC62" s="853"/>
      <c r="ADD62" s="853"/>
      <c r="ADE62" s="853"/>
      <c r="ADF62" s="853"/>
      <c r="ADG62" s="853"/>
      <c r="ADH62" s="853"/>
      <c r="ADI62" s="853"/>
      <c r="ADJ62" s="853"/>
      <c r="ADK62" s="853"/>
      <c r="ADL62" s="853"/>
      <c r="ADM62" s="853"/>
      <c r="ADN62" s="853"/>
      <c r="ADO62" s="853"/>
      <c r="ADP62" s="853"/>
      <c r="ADQ62" s="853"/>
      <c r="ADR62" s="853"/>
      <c r="ADS62" s="853"/>
      <c r="ADT62" s="853"/>
      <c r="ADU62" s="853"/>
      <c r="ADV62" s="853"/>
      <c r="ADW62" s="853"/>
      <c r="ADX62" s="853"/>
      <c r="ADY62" s="853"/>
      <c r="ADZ62" s="853"/>
      <c r="AEA62" s="853"/>
      <c r="AEB62" s="853"/>
      <c r="AEC62" s="853"/>
      <c r="AED62" s="853"/>
      <c r="AEE62" s="853"/>
      <c r="AEF62" s="853"/>
      <c r="AEG62" s="853"/>
      <c r="AEH62" s="853"/>
      <c r="AEI62" s="853"/>
      <c r="AEJ62" s="853"/>
      <c r="AEK62" s="853"/>
      <c r="AEL62" s="853"/>
      <c r="AEM62" s="853"/>
      <c r="AEN62" s="853"/>
      <c r="AEO62" s="853"/>
      <c r="AEP62" s="853"/>
      <c r="AEQ62" s="853"/>
      <c r="AER62" s="853"/>
      <c r="AES62" s="853"/>
      <c r="AET62" s="853"/>
      <c r="AEU62" s="853"/>
      <c r="AEV62" s="853"/>
      <c r="AEW62" s="853"/>
      <c r="AEX62" s="853"/>
      <c r="AEY62" s="853"/>
      <c r="AEZ62" s="853"/>
      <c r="AFA62" s="853"/>
      <c r="AFB62" s="853"/>
      <c r="AFC62" s="853"/>
      <c r="AFD62" s="853"/>
      <c r="AFE62" s="853"/>
      <c r="AFF62" s="853"/>
      <c r="AFG62" s="853"/>
      <c r="AFH62" s="853"/>
      <c r="AFI62" s="853"/>
      <c r="AFJ62" s="853"/>
      <c r="AFK62" s="853"/>
      <c r="AFL62" s="853"/>
      <c r="AFM62" s="853"/>
      <c r="AFN62" s="853"/>
      <c r="AFO62" s="853"/>
      <c r="AFP62" s="853"/>
      <c r="AFQ62" s="853"/>
      <c r="AFR62" s="853"/>
      <c r="AFS62" s="853"/>
      <c r="AFT62" s="853"/>
      <c r="AFU62" s="853"/>
      <c r="AFV62" s="853"/>
      <c r="AFW62" s="853"/>
      <c r="AFX62" s="853"/>
      <c r="AFY62" s="853"/>
      <c r="AFZ62" s="853"/>
      <c r="AGA62" s="853"/>
      <c r="AGB62" s="853"/>
      <c r="AGC62" s="853"/>
      <c r="AGD62" s="853"/>
      <c r="AGE62" s="853"/>
      <c r="AGF62" s="853"/>
      <c r="AGG62" s="853"/>
      <c r="AGH62" s="853"/>
      <c r="AGI62" s="853"/>
      <c r="AGJ62" s="853"/>
      <c r="AGK62" s="853"/>
      <c r="AGL62" s="853"/>
      <c r="AGM62" s="853"/>
      <c r="AGN62" s="853"/>
      <c r="AGO62" s="853"/>
      <c r="AGP62" s="853"/>
      <c r="AGQ62" s="853"/>
      <c r="AGR62" s="853"/>
      <c r="AGS62" s="853"/>
      <c r="AGT62" s="853"/>
      <c r="AGU62" s="853"/>
      <c r="AGV62" s="853"/>
      <c r="AGW62" s="853"/>
      <c r="AGX62" s="853"/>
      <c r="AGY62" s="853"/>
      <c r="AGZ62" s="853"/>
      <c r="AHA62" s="853"/>
      <c r="AHB62" s="853"/>
      <c r="AHC62" s="853"/>
      <c r="AHD62" s="853"/>
      <c r="AHE62" s="853"/>
      <c r="AHF62" s="853"/>
      <c r="AHG62" s="853"/>
      <c r="AHH62" s="853"/>
      <c r="AHI62" s="853"/>
      <c r="AHJ62" s="853"/>
      <c r="AHK62" s="853"/>
      <c r="AHL62" s="853"/>
      <c r="AHM62" s="853"/>
      <c r="AHN62" s="853"/>
      <c r="AHO62" s="853"/>
      <c r="AHP62" s="853"/>
      <c r="AHQ62" s="853"/>
      <c r="AHR62" s="853"/>
      <c r="AHS62" s="853"/>
      <c r="AHT62" s="853"/>
      <c r="AHU62" s="853"/>
      <c r="AHV62" s="853"/>
      <c r="AHW62" s="853"/>
      <c r="AHX62" s="853"/>
      <c r="AHY62" s="853"/>
      <c r="AHZ62" s="853"/>
      <c r="AIA62" s="853"/>
      <c r="AIB62" s="853"/>
      <c r="AIC62" s="853"/>
      <c r="AID62" s="853"/>
      <c r="AIE62" s="853"/>
      <c r="AIF62" s="853"/>
      <c r="AIG62" s="853"/>
      <c r="AIH62" s="853"/>
      <c r="AII62" s="853"/>
      <c r="AIJ62" s="853"/>
      <c r="AIK62" s="853"/>
      <c r="AIL62" s="853"/>
      <c r="AIM62" s="853"/>
      <c r="AIN62" s="853"/>
      <c r="AIO62" s="853"/>
      <c r="AIP62" s="853"/>
      <c r="AIQ62" s="853"/>
      <c r="AIR62" s="853"/>
      <c r="AIS62" s="853"/>
      <c r="AIT62" s="853"/>
      <c r="AIU62" s="853"/>
      <c r="AIV62" s="853"/>
      <c r="AIW62" s="853"/>
      <c r="AIX62" s="853"/>
      <c r="AIY62" s="853"/>
      <c r="AIZ62" s="853"/>
      <c r="AJA62" s="853"/>
      <c r="AJB62" s="853"/>
      <c r="AJC62" s="853"/>
      <c r="AJD62" s="853"/>
      <c r="AJE62" s="853"/>
      <c r="AJF62" s="853"/>
      <c r="AJG62" s="853"/>
      <c r="AJH62" s="853"/>
      <c r="AJI62" s="853"/>
      <c r="AJJ62" s="853"/>
      <c r="AJK62" s="853"/>
      <c r="AJL62" s="853"/>
      <c r="AJM62" s="853"/>
      <c r="AJN62" s="853"/>
      <c r="AJO62" s="853"/>
      <c r="AJP62" s="853"/>
      <c r="AJQ62" s="853"/>
      <c r="AJR62" s="853"/>
      <c r="AJS62" s="853"/>
      <c r="AJT62" s="853"/>
      <c r="AJU62" s="853"/>
      <c r="AJV62" s="853"/>
      <c r="AJW62" s="853"/>
      <c r="AJX62" s="853"/>
      <c r="AJY62" s="853"/>
      <c r="AJZ62" s="853"/>
      <c r="AKA62" s="853"/>
      <c r="AKB62" s="853"/>
      <c r="AKC62" s="853"/>
      <c r="AKD62" s="853"/>
      <c r="AKE62" s="853"/>
      <c r="AKF62" s="853"/>
      <c r="AKG62" s="853"/>
      <c r="AKH62" s="853"/>
      <c r="AKI62" s="853"/>
      <c r="AKJ62" s="853"/>
      <c r="AKK62" s="853"/>
      <c r="AKL62" s="853"/>
      <c r="AKM62" s="853"/>
      <c r="AKN62" s="853"/>
      <c r="AKO62" s="853"/>
      <c r="AKP62" s="853"/>
      <c r="AKQ62" s="853"/>
      <c r="AKR62" s="853"/>
      <c r="AKS62" s="853"/>
      <c r="AKT62" s="853"/>
      <c r="AKU62" s="853"/>
      <c r="AKV62" s="853"/>
      <c r="AKW62" s="853"/>
      <c r="AKX62" s="853"/>
      <c r="AKY62" s="853"/>
      <c r="AKZ62" s="853"/>
      <c r="ALA62" s="853"/>
      <c r="ALB62" s="853"/>
      <c r="ALC62" s="853"/>
      <c r="ALD62" s="853"/>
      <c r="ALE62" s="853"/>
      <c r="ALF62" s="853"/>
      <c r="ALG62" s="853"/>
      <c r="ALH62" s="853"/>
      <c r="ALI62" s="853"/>
      <c r="ALJ62" s="853"/>
      <c r="ALK62" s="853"/>
      <c r="ALL62" s="853"/>
      <c r="ALM62" s="853"/>
      <c r="ALN62" s="853"/>
      <c r="ALO62" s="853"/>
      <c r="ALP62" s="853"/>
      <c r="ALQ62" s="853"/>
      <c r="ALR62" s="853"/>
      <c r="ALS62" s="853"/>
      <c r="ALT62" s="853"/>
      <c r="ALU62" s="853"/>
    </row>
    <row r="63" spans="1:1009" s="225" customFormat="1" ht="26" hidden="1" outlineLevel="2" x14ac:dyDescent="0.35">
      <c r="A63" s="89" t="s">
        <v>1810</v>
      </c>
      <c r="B63" s="90"/>
      <c r="C63" s="113" t="s">
        <v>1802</v>
      </c>
      <c r="D63" s="1407" t="s">
        <v>404</v>
      </c>
      <c r="E63" s="1224"/>
      <c r="F63" s="1179"/>
      <c r="G63" s="1179"/>
      <c r="H63" s="1406" t="s">
        <v>230</v>
      </c>
      <c r="I63" s="1406" t="s">
        <v>230</v>
      </c>
      <c r="J63" s="1406" t="s">
        <v>230</v>
      </c>
      <c r="K63" s="1406" t="s">
        <v>230</v>
      </c>
      <c r="L63" s="1406" t="s">
        <v>230</v>
      </c>
      <c r="M63" s="1179"/>
      <c r="N63" s="1224"/>
      <c r="O63" s="1197" t="str">
        <f>+'10.3_PA_Det'!D112</f>
        <v>3CV</v>
      </c>
      <c r="P63" s="1343" t="s">
        <v>81</v>
      </c>
      <c r="Q63" s="1197" t="s">
        <v>928</v>
      </c>
      <c r="R63" s="1197">
        <f>+'10.3_PA_Det'!E115</f>
        <v>55</v>
      </c>
      <c r="S63" s="1196" t="s">
        <v>935</v>
      </c>
      <c r="T63" s="1179"/>
      <c r="U63" s="1224"/>
      <c r="V63" s="1181" t="s">
        <v>1376</v>
      </c>
      <c r="W63" s="1177">
        <v>1</v>
      </c>
      <c r="X63" s="1415">
        <v>60</v>
      </c>
      <c r="Y63" s="1177"/>
      <c r="Z63" s="1177"/>
      <c r="AA63" s="1183">
        <v>2800</v>
      </c>
      <c r="AB63" s="1416">
        <f>W63*X63*AA63</f>
        <v>168000</v>
      </c>
      <c r="AC63" s="1180"/>
      <c r="AD63" s="1477"/>
      <c r="AE63" s="1417">
        <f>+AB63</f>
        <v>168000</v>
      </c>
      <c r="AF63" s="1417">
        <v>0</v>
      </c>
      <c r="AG63" s="1417">
        <f t="shared" ref="AG63:AG65" si="77">+AE63+AF63</f>
        <v>168000</v>
      </c>
      <c r="AH63" s="1477"/>
      <c r="AI63" s="970">
        <f t="shared" si="44"/>
        <v>33600</v>
      </c>
      <c r="AJ63" s="970">
        <f t="shared" si="45"/>
        <v>33600</v>
      </c>
      <c r="AK63" s="970">
        <f t="shared" si="46"/>
        <v>33600</v>
      </c>
      <c r="AL63" s="970">
        <f t="shared" si="47"/>
        <v>33600</v>
      </c>
      <c r="AM63" s="970">
        <f t="shared" si="48"/>
        <v>33600</v>
      </c>
      <c r="AN63" s="970">
        <f t="shared" si="49"/>
        <v>168000</v>
      </c>
      <c r="AO63" s="132"/>
      <c r="AP63" s="970">
        <f>+$AE$63/5</f>
        <v>33600</v>
      </c>
      <c r="AQ63" s="970">
        <f t="shared" ref="AQ63:AT63" si="78">+$AE$63/5</f>
        <v>33600</v>
      </c>
      <c r="AR63" s="970">
        <f t="shared" si="78"/>
        <v>33600</v>
      </c>
      <c r="AS63" s="970">
        <f t="shared" si="78"/>
        <v>33600</v>
      </c>
      <c r="AT63" s="970">
        <f t="shared" si="78"/>
        <v>33600</v>
      </c>
      <c r="AU63" s="970">
        <f t="shared" si="59"/>
        <v>168000</v>
      </c>
      <c r="AV63" s="77"/>
      <c r="AW63" s="97"/>
      <c r="AX63" s="97"/>
      <c r="AY63" s="97"/>
      <c r="AZ63" s="97"/>
      <c r="BA63" s="97"/>
      <c r="BB63" s="97"/>
    </row>
    <row r="64" spans="1:1009" s="225" customFormat="1" ht="33.75" hidden="1" customHeight="1" outlineLevel="2" x14ac:dyDescent="0.35">
      <c r="A64" s="89" t="s">
        <v>1811</v>
      </c>
      <c r="B64" s="90"/>
      <c r="C64" s="113" t="s">
        <v>1806</v>
      </c>
      <c r="D64" s="1407" t="s">
        <v>404</v>
      </c>
      <c r="E64" s="1224"/>
      <c r="F64" s="1179"/>
      <c r="G64" s="1179"/>
      <c r="H64" s="1406" t="s">
        <v>230</v>
      </c>
      <c r="I64" s="1406" t="s">
        <v>230</v>
      </c>
      <c r="J64" s="1406" t="s">
        <v>230</v>
      </c>
      <c r="K64" s="1406" t="s">
        <v>230</v>
      </c>
      <c r="L64" s="1406" t="s">
        <v>230</v>
      </c>
      <c r="M64" s="1179"/>
      <c r="N64" s="1224"/>
      <c r="O64" s="1343" t="s">
        <v>939</v>
      </c>
      <c r="P64" s="1343"/>
      <c r="Q64" s="1343"/>
      <c r="R64" s="1343"/>
      <c r="S64" s="1397" t="s">
        <v>914</v>
      </c>
      <c r="T64" s="1179"/>
      <c r="U64" s="1224"/>
      <c r="V64" s="1181" t="s">
        <v>1415</v>
      </c>
      <c r="W64" s="1177">
        <v>6</v>
      </c>
      <c r="X64" s="1177"/>
      <c r="Y64" s="1177"/>
      <c r="Z64" s="1177"/>
      <c r="AA64" s="1183">
        <v>10000</v>
      </c>
      <c r="AB64" s="977">
        <f>+AA64*W64</f>
        <v>60000</v>
      </c>
      <c r="AC64" s="1180"/>
      <c r="AD64" s="1477"/>
      <c r="AE64" s="1178">
        <f>+AB64</f>
        <v>60000</v>
      </c>
      <c r="AF64" s="1178">
        <v>0</v>
      </c>
      <c r="AG64" s="1186">
        <f t="shared" si="77"/>
        <v>60000</v>
      </c>
      <c r="AH64" s="1477"/>
      <c r="AI64" s="97">
        <f t="shared" si="44"/>
        <v>3000</v>
      </c>
      <c r="AJ64" s="97">
        <f t="shared" si="45"/>
        <v>12000</v>
      </c>
      <c r="AK64" s="97">
        <f t="shared" si="46"/>
        <v>18000</v>
      </c>
      <c r="AL64" s="97">
        <f t="shared" si="47"/>
        <v>15000</v>
      </c>
      <c r="AM64" s="97">
        <f t="shared" si="48"/>
        <v>12000</v>
      </c>
      <c r="AN64" s="97">
        <f t="shared" si="49"/>
        <v>60000</v>
      </c>
      <c r="AO64" s="132"/>
      <c r="AP64" s="97">
        <f>+$AE$64*5%</f>
        <v>3000</v>
      </c>
      <c r="AQ64" s="97">
        <f>+$AE$64*20%</f>
        <v>12000</v>
      </c>
      <c r="AR64" s="97">
        <f>+$AE$64*30%</f>
        <v>18000</v>
      </c>
      <c r="AS64" s="97">
        <f>+$AE$64*25%</f>
        <v>15000</v>
      </c>
      <c r="AT64" s="97">
        <f>+$AE$64*(15+5)%</f>
        <v>12000</v>
      </c>
      <c r="AU64" s="97">
        <f t="shared" si="59"/>
        <v>60000</v>
      </c>
      <c r="AV64" s="77"/>
      <c r="AW64" s="97"/>
      <c r="AX64" s="97"/>
      <c r="AY64" s="97"/>
      <c r="AZ64" s="97"/>
      <c r="BA64" s="97"/>
      <c r="BB64" s="97"/>
    </row>
    <row r="65" spans="1:1009" s="225" customFormat="1" ht="30.75" hidden="1" customHeight="1" outlineLevel="2" x14ac:dyDescent="0.35">
      <c r="A65" s="89" t="s">
        <v>2038</v>
      </c>
      <c r="B65" s="90"/>
      <c r="C65" s="113" t="s">
        <v>2037</v>
      </c>
      <c r="D65" s="1482"/>
      <c r="E65" s="1483"/>
      <c r="F65" s="1480"/>
      <c r="G65" s="1480"/>
      <c r="H65" s="1480" t="s">
        <v>230</v>
      </c>
      <c r="I65" s="1480" t="s">
        <v>230</v>
      </c>
      <c r="J65" s="1480"/>
      <c r="K65" s="1480"/>
      <c r="L65" s="1480"/>
      <c r="M65" s="1480"/>
      <c r="N65" s="1483"/>
      <c r="O65" s="1481" t="s">
        <v>939</v>
      </c>
      <c r="P65" s="1481"/>
      <c r="Q65" s="1481"/>
      <c r="R65" s="1481"/>
      <c r="S65" s="1480" t="s">
        <v>932</v>
      </c>
      <c r="T65" s="1480"/>
      <c r="U65" s="1483"/>
      <c r="V65" s="1485" t="s">
        <v>2039</v>
      </c>
      <c r="W65" s="1479">
        <v>1</v>
      </c>
      <c r="X65" s="1479">
        <v>12</v>
      </c>
      <c r="Y65" s="1479"/>
      <c r="Z65" s="1479"/>
      <c r="AA65" s="1484">
        <v>2800</v>
      </c>
      <c r="AB65" s="977">
        <f>+W65*X65*AA65</f>
        <v>33600</v>
      </c>
      <c r="AC65" s="1532"/>
      <c r="AD65" s="1483"/>
      <c r="AE65" s="1533">
        <f>+AB65</f>
        <v>33600</v>
      </c>
      <c r="AF65" s="1533"/>
      <c r="AG65" s="1533">
        <f t="shared" si="77"/>
        <v>33600</v>
      </c>
      <c r="AH65" s="1483"/>
      <c r="AI65" s="699">
        <f t="shared" si="44"/>
        <v>16800</v>
      </c>
      <c r="AJ65" s="699">
        <f t="shared" si="45"/>
        <v>16800</v>
      </c>
      <c r="AK65" s="699">
        <f t="shared" si="46"/>
        <v>0</v>
      </c>
      <c r="AL65" s="699">
        <f t="shared" si="47"/>
        <v>0</v>
      </c>
      <c r="AM65" s="699">
        <f t="shared" si="48"/>
        <v>0</v>
      </c>
      <c r="AN65" s="699">
        <f t="shared" si="49"/>
        <v>33600</v>
      </c>
      <c r="AO65" s="132"/>
      <c r="AP65" s="699">
        <f>+$AB$65*50%</f>
        <v>16800</v>
      </c>
      <c r="AQ65" s="699">
        <f>+$AB$65*50%</f>
        <v>16800</v>
      </c>
      <c r="AR65" s="699"/>
      <c r="AS65" s="699"/>
      <c r="AT65" s="699"/>
      <c r="AU65" s="699">
        <f t="shared" si="59"/>
        <v>33600</v>
      </c>
      <c r="AV65" s="701"/>
      <c r="AW65" s="699"/>
      <c r="AX65" s="699"/>
      <c r="AY65" s="699"/>
      <c r="AZ65" s="699"/>
      <c r="BA65" s="699"/>
      <c r="BB65" s="699"/>
    </row>
    <row r="66" spans="1:1009" s="225" customFormat="1" ht="13" hidden="1" outlineLevel="2" x14ac:dyDescent="0.35">
      <c r="A66" s="89"/>
      <c r="B66" s="90"/>
      <c r="C66" s="113"/>
      <c r="D66" s="1398"/>
      <c r="E66" s="1400"/>
      <c r="F66" s="1397"/>
      <c r="G66" s="1397"/>
      <c r="H66" s="1397"/>
      <c r="I66" s="1397"/>
      <c r="J66" s="1397"/>
      <c r="K66" s="1397"/>
      <c r="L66" s="1397"/>
      <c r="M66" s="1397"/>
      <c r="N66" s="1400"/>
      <c r="O66" s="1396"/>
      <c r="P66" s="1396"/>
      <c r="Q66" s="1396"/>
      <c r="R66" s="1396"/>
      <c r="S66" s="1397"/>
      <c r="T66" s="1397"/>
      <c r="U66" s="1400"/>
      <c r="V66" s="1399"/>
      <c r="W66" s="1389"/>
      <c r="X66" s="1389"/>
      <c r="Y66" s="1389"/>
      <c r="Z66" s="1389"/>
      <c r="AA66" s="1402"/>
      <c r="AB66" s="977"/>
      <c r="AC66" s="1395"/>
      <c r="AD66" s="1477"/>
      <c r="AE66" s="1394"/>
      <c r="AF66" s="1394"/>
      <c r="AG66" s="1394"/>
      <c r="AH66" s="1477"/>
      <c r="AI66" s="97"/>
      <c r="AJ66" s="97"/>
      <c r="AK66" s="97"/>
      <c r="AL66" s="97"/>
      <c r="AM66" s="97"/>
      <c r="AN66" s="97"/>
      <c r="AO66" s="132"/>
      <c r="AP66" s="97"/>
      <c r="AQ66" s="97"/>
      <c r="AR66" s="97"/>
      <c r="AS66" s="97"/>
      <c r="AT66" s="97"/>
      <c r="AU66" s="97"/>
      <c r="AV66" s="77"/>
      <c r="AW66" s="97"/>
      <c r="AX66" s="97"/>
      <c r="AY66" s="97"/>
      <c r="AZ66" s="97"/>
      <c r="BA66" s="97"/>
      <c r="BB66" s="97"/>
    </row>
    <row r="67" spans="1:1009" s="225" customFormat="1" ht="13" hidden="1" outlineLevel="1" x14ac:dyDescent="0.35">
      <c r="A67" s="89"/>
      <c r="B67" s="90"/>
      <c r="C67" s="113"/>
      <c r="D67" s="1182"/>
      <c r="E67" s="1224"/>
      <c r="F67" s="1179"/>
      <c r="G67" s="1179"/>
      <c r="H67" s="1179"/>
      <c r="I67" s="1179"/>
      <c r="J67" s="1179"/>
      <c r="K67" s="1179"/>
      <c r="L67" s="1179"/>
      <c r="M67" s="1179"/>
      <c r="N67" s="1224"/>
      <c r="O67" s="1343"/>
      <c r="P67" s="1343"/>
      <c r="Q67" s="1343"/>
      <c r="R67" s="1343"/>
      <c r="S67" s="1179"/>
      <c r="T67" s="1179"/>
      <c r="U67" s="1224"/>
      <c r="V67" s="1181"/>
      <c r="W67" s="1177"/>
      <c r="X67" s="1177"/>
      <c r="Y67" s="1177"/>
      <c r="Z67" s="1177"/>
      <c r="AA67" s="1183"/>
      <c r="AB67" s="977"/>
      <c r="AC67" s="1180"/>
      <c r="AD67" s="1477"/>
      <c r="AE67" s="1178"/>
      <c r="AF67" s="1178"/>
      <c r="AG67" s="1178"/>
      <c r="AH67" s="1477"/>
      <c r="AI67" s="97">
        <f t="shared" ref="AI67:AI98" si="79">+AP67+AW67</f>
        <v>0</v>
      </c>
      <c r="AJ67" s="1337">
        <f t="shared" ref="AJ67:AJ98" si="80">+AQ67+AX67</f>
        <v>0</v>
      </c>
      <c r="AK67" s="1337">
        <f t="shared" ref="AK67:AK98" si="81">+AR67+AY67</f>
        <v>0</v>
      </c>
      <c r="AL67" s="1337">
        <f t="shared" ref="AL67:AL98" si="82">+AS67+AZ67</f>
        <v>0</v>
      </c>
      <c r="AM67" s="1337">
        <f t="shared" ref="AM67:AM98" si="83">+AT67+BA67</f>
        <v>0</v>
      </c>
      <c r="AN67" s="97">
        <f t="shared" ref="AN67:AN98" si="84">+AU67+BB67</f>
        <v>0</v>
      </c>
      <c r="AO67" s="132"/>
      <c r="AP67" s="97"/>
      <c r="AQ67" s="1201"/>
      <c r="AR67" s="1201"/>
      <c r="AS67" s="1201"/>
      <c r="AT67" s="1201"/>
      <c r="AU67" s="97">
        <f t="shared" ref="AU67:AU95" si="85">SUM(AP67:AT67)</f>
        <v>0</v>
      </c>
      <c r="AV67" s="77"/>
      <c r="AW67" s="97"/>
      <c r="AX67" s="97"/>
      <c r="AY67" s="97"/>
      <c r="AZ67" s="97"/>
      <c r="BA67" s="97"/>
      <c r="BB67" s="97"/>
    </row>
    <row r="68" spans="1:1009" s="853" customFormat="1" ht="34.5" customHeight="1" collapsed="1" x14ac:dyDescent="0.35">
      <c r="A68" s="1443" t="s">
        <v>200</v>
      </c>
      <c r="B68" s="1431" t="s">
        <v>1024</v>
      </c>
      <c r="C68" s="792" t="s">
        <v>2274</v>
      </c>
      <c r="D68" s="806" t="s">
        <v>907</v>
      </c>
      <c r="E68" s="848"/>
      <c r="F68" s="1441" t="str">
        <f>+V68</f>
        <v># Servicios</v>
      </c>
      <c r="G68" s="1442">
        <f>+'1_MdR'!D37</f>
        <v>0</v>
      </c>
      <c r="H68" s="1442" t="str">
        <f>+'1_MdR'!E37</f>
        <v>-</v>
      </c>
      <c r="I68" s="1442">
        <f>+'1_MdR'!F37</f>
        <v>2</v>
      </c>
      <c r="J68" s="1442">
        <f>+'1_MdR'!G37</f>
        <v>5</v>
      </c>
      <c r="K68" s="1442">
        <f>+'1_MdR'!H37</f>
        <v>5</v>
      </c>
      <c r="L68" s="1442">
        <f>+'1_MdR'!I37</f>
        <v>3</v>
      </c>
      <c r="M68" s="1434">
        <f>SUM(G68:L68)</f>
        <v>15</v>
      </c>
      <c r="N68" s="847"/>
      <c r="O68" s="1434"/>
      <c r="P68" s="1434"/>
      <c r="Q68" s="1434"/>
      <c r="R68" s="1435"/>
      <c r="S68" s="1436"/>
      <c r="T68" s="792"/>
      <c r="U68" s="847"/>
      <c r="V68" s="806" t="s">
        <v>269</v>
      </c>
      <c r="W68" s="1437"/>
      <c r="X68" s="1431"/>
      <c r="Y68" s="1431"/>
      <c r="Z68" s="1431"/>
      <c r="AA68" s="1431"/>
      <c r="AB68" s="1438">
        <f>+AB69+AB70+AB71+AB76</f>
        <v>1345000</v>
      </c>
      <c r="AC68" s="1439"/>
      <c r="AD68" s="848"/>
      <c r="AE68" s="1438">
        <f t="shared" ref="AE68" si="86">+AE69+AE70+AE71+AE76</f>
        <v>1345000</v>
      </c>
      <c r="AF68" s="1438">
        <f t="shared" ref="AF68" si="87">+AF69+AF70+AF71+AF76</f>
        <v>0</v>
      </c>
      <c r="AG68" s="1438">
        <f>+AF68+AE68</f>
        <v>1345000</v>
      </c>
      <c r="AH68" s="850"/>
      <c r="AI68" s="1438">
        <f t="shared" si="79"/>
        <v>10000</v>
      </c>
      <c r="AJ68" s="1438">
        <f t="shared" si="80"/>
        <v>245000</v>
      </c>
      <c r="AK68" s="1438">
        <f t="shared" si="81"/>
        <v>380000</v>
      </c>
      <c r="AL68" s="1438">
        <f t="shared" si="82"/>
        <v>485000</v>
      </c>
      <c r="AM68" s="1438">
        <f t="shared" si="83"/>
        <v>225000</v>
      </c>
      <c r="AN68" s="1438">
        <f t="shared" si="84"/>
        <v>1345000</v>
      </c>
      <c r="AO68" s="851"/>
      <c r="AP68" s="1438">
        <f t="shared" ref="AP68:AT68" si="88">+AP69+AP70+AP71+AP76</f>
        <v>10000</v>
      </c>
      <c r="AQ68" s="1438">
        <f t="shared" si="88"/>
        <v>245000</v>
      </c>
      <c r="AR68" s="1438">
        <f t="shared" si="88"/>
        <v>380000</v>
      </c>
      <c r="AS68" s="1438">
        <f t="shared" si="88"/>
        <v>485000</v>
      </c>
      <c r="AT68" s="1438">
        <f t="shared" si="88"/>
        <v>225000</v>
      </c>
      <c r="AU68" s="1438">
        <f t="shared" si="85"/>
        <v>1345000</v>
      </c>
      <c r="AV68" s="852"/>
      <c r="AW68" s="1438">
        <v>0</v>
      </c>
      <c r="AX68" s="1438">
        <v>0</v>
      </c>
      <c r="AY68" s="1438">
        <v>0</v>
      </c>
      <c r="AZ68" s="1438">
        <v>0</v>
      </c>
      <c r="BA68" s="1438">
        <v>0</v>
      </c>
      <c r="BB68" s="1438">
        <f>SUM(AW68:BA68)</f>
        <v>0</v>
      </c>
    </row>
    <row r="69" spans="1:1009" s="225" customFormat="1" ht="54" hidden="1" customHeight="1" outlineLevel="1" x14ac:dyDescent="0.35">
      <c r="A69" s="89" t="s">
        <v>203</v>
      </c>
      <c r="B69" s="90"/>
      <c r="C69" s="91" t="s">
        <v>985</v>
      </c>
      <c r="D69" s="766" t="s">
        <v>404</v>
      </c>
      <c r="E69" s="92"/>
      <c r="F69" s="93"/>
      <c r="G69" s="100"/>
      <c r="H69" s="102" t="s">
        <v>230</v>
      </c>
      <c r="I69" s="102" t="s">
        <v>230</v>
      </c>
      <c r="J69" s="102" t="s">
        <v>230</v>
      </c>
      <c r="K69" s="102"/>
      <c r="L69" s="102"/>
      <c r="M69" s="102"/>
      <c r="N69" s="94"/>
      <c r="O69" s="1344" t="str">
        <f>+'10.3_PA_Det'!D116</f>
        <v>3CV</v>
      </c>
      <c r="P69" s="1344" t="s">
        <v>81</v>
      </c>
      <c r="Q69" s="965" t="s">
        <v>928</v>
      </c>
      <c r="R69" s="1344">
        <f>+'10.3_PA_Det'!$E$116</f>
        <v>56</v>
      </c>
      <c r="S69" s="1161" t="s">
        <v>951</v>
      </c>
      <c r="T69" s="94"/>
      <c r="U69" s="94"/>
      <c r="V69" s="984" t="s">
        <v>122</v>
      </c>
      <c r="W69" s="1011">
        <v>1</v>
      </c>
      <c r="X69" s="1011"/>
      <c r="Y69" s="1011"/>
      <c r="Z69" s="1011"/>
      <c r="AA69" s="114">
        <v>50000</v>
      </c>
      <c r="AB69" s="977">
        <f t="shared" ref="AB69:AB76" si="89">+AA69*W69</f>
        <v>50000</v>
      </c>
      <c r="AC69" s="77"/>
      <c r="AD69" s="1478"/>
      <c r="AE69" s="977">
        <f>+AB69</f>
        <v>50000</v>
      </c>
      <c r="AF69" s="77">
        <v>0</v>
      </c>
      <c r="AG69" s="77">
        <f>+AE69+AF69</f>
        <v>50000</v>
      </c>
      <c r="AH69" s="337"/>
      <c r="AI69" s="97">
        <f t="shared" si="79"/>
        <v>10000</v>
      </c>
      <c r="AJ69" s="97">
        <f t="shared" si="80"/>
        <v>40000</v>
      </c>
      <c r="AK69" s="97">
        <f t="shared" si="81"/>
        <v>0</v>
      </c>
      <c r="AL69" s="97">
        <f t="shared" si="82"/>
        <v>0</v>
      </c>
      <c r="AM69" s="97">
        <f t="shared" si="83"/>
        <v>0</v>
      </c>
      <c r="AN69" s="97">
        <f t="shared" si="84"/>
        <v>50000</v>
      </c>
      <c r="AO69" s="132"/>
      <c r="AP69" s="97">
        <f>+$AE$69*20%</f>
        <v>10000</v>
      </c>
      <c r="AQ69" s="97">
        <f>+$AE$69*80%</f>
        <v>40000</v>
      </c>
      <c r="AR69" s="97">
        <v>0</v>
      </c>
      <c r="AS69" s="97">
        <v>0</v>
      </c>
      <c r="AT69" s="97">
        <v>0</v>
      </c>
      <c r="AU69" s="97">
        <f t="shared" si="85"/>
        <v>50000</v>
      </c>
      <c r="AV69" s="77"/>
      <c r="AW69" s="97"/>
      <c r="AX69" s="97"/>
      <c r="AY69" s="97"/>
      <c r="AZ69" s="97"/>
      <c r="BA69" s="97"/>
      <c r="BB69" s="97"/>
    </row>
    <row r="70" spans="1:1009" s="225" customFormat="1" ht="39" hidden="1" customHeight="1" outlineLevel="1" x14ac:dyDescent="0.35">
      <c r="A70" s="89" t="s">
        <v>205</v>
      </c>
      <c r="B70" s="90"/>
      <c r="C70" s="91" t="s">
        <v>986</v>
      </c>
      <c r="D70" s="766" t="s">
        <v>930</v>
      </c>
      <c r="E70" s="1225"/>
      <c r="F70" s="93"/>
      <c r="G70" s="100"/>
      <c r="H70" s="101"/>
      <c r="I70" s="101" t="s">
        <v>230</v>
      </c>
      <c r="J70" s="101" t="s">
        <v>230</v>
      </c>
      <c r="K70" s="101" t="s">
        <v>230</v>
      </c>
      <c r="L70" s="101"/>
      <c r="M70" s="101"/>
      <c r="N70" s="94"/>
      <c r="O70" s="1344" t="s">
        <v>939</v>
      </c>
      <c r="P70" s="968"/>
      <c r="Q70" s="968"/>
      <c r="R70" s="968"/>
      <c r="S70" s="1389" t="s">
        <v>960</v>
      </c>
      <c r="T70" s="94"/>
      <c r="U70" s="94"/>
      <c r="V70" s="984" t="s">
        <v>282</v>
      </c>
      <c r="W70" s="1011">
        <v>10</v>
      </c>
      <c r="X70" s="1011"/>
      <c r="Y70" s="1011"/>
      <c r="Z70" s="1011"/>
      <c r="AA70" s="739">
        <v>50000</v>
      </c>
      <c r="AB70" s="977">
        <f t="shared" si="89"/>
        <v>500000</v>
      </c>
      <c r="AC70" s="740"/>
      <c r="AD70" s="1478"/>
      <c r="AE70" s="977">
        <f>+AB70</f>
        <v>500000</v>
      </c>
      <c r="AF70" s="77">
        <v>0</v>
      </c>
      <c r="AG70" s="77">
        <f>+AE70+AF70</f>
        <v>500000</v>
      </c>
      <c r="AH70" s="337"/>
      <c r="AI70" s="97">
        <f t="shared" si="79"/>
        <v>0</v>
      </c>
      <c r="AJ70" s="97">
        <f t="shared" si="80"/>
        <v>100000</v>
      </c>
      <c r="AK70" s="97">
        <f t="shared" si="81"/>
        <v>200000</v>
      </c>
      <c r="AL70" s="97">
        <f t="shared" si="82"/>
        <v>200000</v>
      </c>
      <c r="AM70" s="97">
        <f t="shared" si="83"/>
        <v>0</v>
      </c>
      <c r="AN70" s="97">
        <f t="shared" si="84"/>
        <v>500000</v>
      </c>
      <c r="AO70" s="132"/>
      <c r="AP70" s="97">
        <v>0</v>
      </c>
      <c r="AQ70" s="97">
        <f>+AE70*20%</f>
        <v>100000</v>
      </c>
      <c r="AR70" s="97">
        <f>+AE70*40%</f>
        <v>200000</v>
      </c>
      <c r="AS70" s="97">
        <f>+AE70*40%</f>
        <v>200000</v>
      </c>
      <c r="AT70" s="97">
        <v>0</v>
      </c>
      <c r="AU70" s="97">
        <f t="shared" si="85"/>
        <v>500000</v>
      </c>
      <c r="AV70" s="77"/>
      <c r="AW70" s="97"/>
      <c r="AX70" s="97"/>
      <c r="AY70" s="97"/>
      <c r="AZ70" s="97"/>
      <c r="BA70" s="97"/>
      <c r="BB70" s="97"/>
    </row>
    <row r="71" spans="1:1009" s="1057" customFormat="1" ht="25.5" hidden="1" customHeight="1" outlineLevel="1" x14ac:dyDescent="0.35">
      <c r="A71" s="1046" t="s">
        <v>206</v>
      </c>
      <c r="B71" s="1047"/>
      <c r="C71" s="1048" t="s">
        <v>987</v>
      </c>
      <c r="D71" s="1423" t="s">
        <v>907</v>
      </c>
      <c r="E71" s="848"/>
      <c r="F71" s="1049"/>
      <c r="G71" s="1050" t="s">
        <v>230</v>
      </c>
      <c r="H71" s="1050" t="s">
        <v>230</v>
      </c>
      <c r="I71" s="1050" t="s">
        <v>230</v>
      </c>
      <c r="J71" s="1050" t="s">
        <v>230</v>
      </c>
      <c r="K71" s="1050" t="s">
        <v>230</v>
      </c>
      <c r="L71" s="1050" t="s">
        <v>230</v>
      </c>
      <c r="M71" s="1050"/>
      <c r="N71" s="848"/>
      <c r="O71" s="1369"/>
      <c r="P71" s="1369"/>
      <c r="Q71" s="1369"/>
      <c r="R71" s="1369"/>
      <c r="S71" s="1051"/>
      <c r="T71" s="1052"/>
      <c r="U71" s="848"/>
      <c r="V71" s="1053" t="s">
        <v>282</v>
      </c>
      <c r="W71" s="1054">
        <v>1</v>
      </c>
      <c r="X71" s="1054"/>
      <c r="Y71" s="1054"/>
      <c r="Z71" s="1054"/>
      <c r="AA71" s="1055">
        <v>455000</v>
      </c>
      <c r="AB71" s="1055">
        <f>SUM(AB72:AB75)</f>
        <v>705000</v>
      </c>
      <c r="AC71" s="1053"/>
      <c r="AD71" s="848"/>
      <c r="AE71" s="1055">
        <f>SUM(AE72:AE75)</f>
        <v>705000</v>
      </c>
      <c r="AF71" s="1055">
        <f>SUM(AF72:AF75)</f>
        <v>0</v>
      </c>
      <c r="AG71" s="1055">
        <f>+AE71+AF71</f>
        <v>705000</v>
      </c>
      <c r="AH71" s="850"/>
      <c r="AI71" s="1055">
        <f t="shared" si="79"/>
        <v>0</v>
      </c>
      <c r="AJ71" s="1055">
        <f t="shared" si="80"/>
        <v>75000</v>
      </c>
      <c r="AK71" s="1055">
        <f t="shared" si="81"/>
        <v>150000</v>
      </c>
      <c r="AL71" s="1055">
        <f t="shared" si="82"/>
        <v>255000</v>
      </c>
      <c r="AM71" s="1055">
        <f t="shared" si="83"/>
        <v>225000</v>
      </c>
      <c r="AN71" s="1056">
        <f t="shared" si="84"/>
        <v>705000</v>
      </c>
      <c r="AO71" s="851"/>
      <c r="AP71" s="1055">
        <f t="shared" ref="AP71:AT71" si="90">SUM(AP72:AP75)</f>
        <v>0</v>
      </c>
      <c r="AQ71" s="1055">
        <f t="shared" si="90"/>
        <v>75000</v>
      </c>
      <c r="AR71" s="1055">
        <f t="shared" si="90"/>
        <v>150000</v>
      </c>
      <c r="AS71" s="1055">
        <f t="shared" si="90"/>
        <v>255000</v>
      </c>
      <c r="AT71" s="1055">
        <f t="shared" si="90"/>
        <v>225000</v>
      </c>
      <c r="AU71" s="1056">
        <f t="shared" si="85"/>
        <v>705000</v>
      </c>
      <c r="AV71" s="852"/>
      <c r="AW71" s="1056"/>
      <c r="AX71" s="1056"/>
      <c r="AY71" s="1056"/>
      <c r="AZ71" s="1056"/>
      <c r="BA71" s="1056"/>
      <c r="BB71" s="1056"/>
      <c r="BC71" s="853"/>
      <c r="BD71" s="853"/>
      <c r="BE71" s="853"/>
      <c r="BF71" s="853"/>
      <c r="BG71" s="853"/>
      <c r="BH71" s="853"/>
      <c r="BI71" s="853"/>
      <c r="BJ71" s="853"/>
      <c r="BK71" s="853"/>
      <c r="BL71" s="853"/>
      <c r="BM71" s="853"/>
      <c r="BN71" s="853"/>
      <c r="BO71" s="853"/>
      <c r="BP71" s="853"/>
      <c r="BQ71" s="853"/>
      <c r="BR71" s="853"/>
      <c r="BS71" s="853"/>
      <c r="BT71" s="853"/>
      <c r="BU71" s="853"/>
      <c r="BV71" s="853"/>
      <c r="BW71" s="853"/>
      <c r="BX71" s="853"/>
      <c r="BY71" s="853"/>
      <c r="BZ71" s="853"/>
      <c r="CA71" s="853"/>
      <c r="CB71" s="853"/>
      <c r="CC71" s="853"/>
      <c r="CD71" s="853"/>
      <c r="CE71" s="853"/>
      <c r="CF71" s="853"/>
      <c r="CG71" s="853"/>
      <c r="CH71" s="853"/>
      <c r="CI71" s="853"/>
      <c r="CJ71" s="853"/>
      <c r="CK71" s="853"/>
      <c r="CL71" s="853"/>
      <c r="CM71" s="853"/>
      <c r="CN71" s="853"/>
      <c r="CO71" s="853"/>
      <c r="CP71" s="853"/>
      <c r="CQ71" s="853"/>
      <c r="CR71" s="853"/>
      <c r="CS71" s="853"/>
      <c r="CT71" s="853"/>
      <c r="CU71" s="853"/>
      <c r="CV71" s="853"/>
      <c r="CW71" s="853"/>
      <c r="CX71" s="853"/>
      <c r="CY71" s="853"/>
      <c r="CZ71" s="853"/>
      <c r="DA71" s="853"/>
      <c r="DB71" s="853"/>
      <c r="DC71" s="853"/>
      <c r="DD71" s="853"/>
      <c r="DE71" s="853"/>
      <c r="DF71" s="853"/>
      <c r="DG71" s="853"/>
      <c r="DH71" s="853"/>
      <c r="DI71" s="853"/>
      <c r="DJ71" s="853"/>
      <c r="DK71" s="853"/>
      <c r="DL71" s="853"/>
      <c r="DM71" s="853"/>
      <c r="DN71" s="853"/>
      <c r="DO71" s="853"/>
      <c r="DP71" s="853"/>
      <c r="DQ71" s="853"/>
      <c r="DR71" s="853"/>
      <c r="DS71" s="853"/>
      <c r="DT71" s="853"/>
      <c r="DU71" s="853"/>
      <c r="DV71" s="853"/>
      <c r="DW71" s="853"/>
      <c r="DX71" s="853"/>
      <c r="DY71" s="853"/>
      <c r="DZ71" s="853"/>
      <c r="EA71" s="853"/>
      <c r="EB71" s="853"/>
      <c r="EC71" s="853"/>
      <c r="ED71" s="853"/>
      <c r="EE71" s="853"/>
      <c r="EF71" s="853"/>
      <c r="EG71" s="853"/>
      <c r="EH71" s="853"/>
      <c r="EI71" s="853"/>
      <c r="EJ71" s="853"/>
      <c r="EK71" s="853"/>
      <c r="EL71" s="853"/>
      <c r="EM71" s="853"/>
      <c r="EN71" s="853"/>
      <c r="EO71" s="853"/>
      <c r="EP71" s="853"/>
      <c r="EQ71" s="853"/>
      <c r="ER71" s="853"/>
      <c r="ES71" s="853"/>
      <c r="ET71" s="853"/>
      <c r="EU71" s="853"/>
      <c r="EV71" s="853"/>
      <c r="EW71" s="853"/>
      <c r="EX71" s="853"/>
      <c r="EY71" s="853"/>
      <c r="EZ71" s="853"/>
      <c r="FA71" s="853"/>
      <c r="FB71" s="853"/>
      <c r="FC71" s="853"/>
      <c r="FD71" s="853"/>
      <c r="FE71" s="853"/>
      <c r="FF71" s="853"/>
      <c r="FG71" s="853"/>
      <c r="FH71" s="853"/>
      <c r="FI71" s="853"/>
      <c r="FJ71" s="853"/>
      <c r="FK71" s="853"/>
      <c r="FL71" s="853"/>
      <c r="FM71" s="853"/>
      <c r="FN71" s="853"/>
      <c r="FO71" s="853"/>
      <c r="FP71" s="853"/>
      <c r="FQ71" s="853"/>
      <c r="FR71" s="853"/>
      <c r="FS71" s="853"/>
      <c r="FT71" s="853"/>
      <c r="FU71" s="853"/>
      <c r="FV71" s="853"/>
      <c r="FW71" s="853"/>
      <c r="FX71" s="853"/>
      <c r="FY71" s="853"/>
      <c r="FZ71" s="853"/>
      <c r="GA71" s="853"/>
      <c r="GB71" s="853"/>
      <c r="GC71" s="853"/>
      <c r="GD71" s="853"/>
      <c r="GE71" s="853"/>
      <c r="GF71" s="853"/>
      <c r="GG71" s="853"/>
      <c r="GH71" s="853"/>
      <c r="GI71" s="853"/>
      <c r="GJ71" s="853"/>
      <c r="GK71" s="853"/>
      <c r="GL71" s="853"/>
      <c r="GM71" s="853"/>
      <c r="GN71" s="853"/>
      <c r="GO71" s="853"/>
      <c r="GP71" s="853"/>
      <c r="GQ71" s="853"/>
      <c r="GR71" s="853"/>
      <c r="GS71" s="853"/>
      <c r="GT71" s="853"/>
      <c r="GU71" s="853"/>
      <c r="GV71" s="853"/>
      <c r="GW71" s="853"/>
      <c r="GX71" s="853"/>
      <c r="GY71" s="853"/>
      <c r="GZ71" s="853"/>
      <c r="HA71" s="853"/>
      <c r="HB71" s="853"/>
      <c r="HC71" s="853"/>
      <c r="HD71" s="853"/>
      <c r="HE71" s="853"/>
      <c r="HF71" s="853"/>
      <c r="HG71" s="853"/>
      <c r="HH71" s="853"/>
      <c r="HI71" s="853"/>
      <c r="HJ71" s="853"/>
      <c r="HK71" s="853"/>
      <c r="HL71" s="853"/>
      <c r="HM71" s="853"/>
      <c r="HN71" s="853"/>
      <c r="HO71" s="853"/>
      <c r="HP71" s="853"/>
      <c r="HQ71" s="853"/>
      <c r="HR71" s="853"/>
      <c r="HS71" s="853"/>
      <c r="HT71" s="853"/>
      <c r="HU71" s="853"/>
      <c r="HV71" s="853"/>
      <c r="HW71" s="853"/>
      <c r="HX71" s="853"/>
      <c r="HY71" s="853"/>
      <c r="HZ71" s="853"/>
      <c r="IA71" s="853"/>
      <c r="IB71" s="853"/>
      <c r="IC71" s="853"/>
      <c r="ID71" s="853"/>
      <c r="IE71" s="853"/>
      <c r="IF71" s="853"/>
      <c r="IG71" s="853"/>
      <c r="IH71" s="853"/>
      <c r="II71" s="853"/>
      <c r="IJ71" s="853"/>
      <c r="IK71" s="853"/>
      <c r="IL71" s="853"/>
      <c r="IM71" s="853"/>
      <c r="IN71" s="853"/>
      <c r="IO71" s="853"/>
      <c r="IP71" s="853"/>
      <c r="IQ71" s="853"/>
      <c r="IR71" s="853"/>
      <c r="IS71" s="853"/>
      <c r="IT71" s="853"/>
      <c r="IU71" s="853"/>
      <c r="IV71" s="853"/>
      <c r="IW71" s="853"/>
      <c r="IX71" s="853"/>
      <c r="IY71" s="853"/>
      <c r="IZ71" s="853"/>
      <c r="JA71" s="853"/>
      <c r="JB71" s="853"/>
      <c r="JC71" s="853"/>
      <c r="JD71" s="853"/>
      <c r="JE71" s="853"/>
      <c r="JF71" s="853"/>
      <c r="JG71" s="853"/>
      <c r="JH71" s="853"/>
      <c r="JI71" s="853"/>
      <c r="JJ71" s="853"/>
      <c r="JK71" s="853"/>
      <c r="JL71" s="853"/>
      <c r="JM71" s="853"/>
      <c r="JN71" s="853"/>
      <c r="JO71" s="853"/>
      <c r="JP71" s="853"/>
      <c r="JQ71" s="853"/>
      <c r="JR71" s="853"/>
      <c r="JS71" s="853"/>
      <c r="JT71" s="853"/>
      <c r="JU71" s="853"/>
      <c r="JV71" s="853"/>
      <c r="JW71" s="853"/>
      <c r="JX71" s="853"/>
      <c r="JY71" s="853"/>
      <c r="JZ71" s="853"/>
      <c r="KA71" s="853"/>
      <c r="KB71" s="853"/>
      <c r="KC71" s="853"/>
      <c r="KD71" s="853"/>
      <c r="KE71" s="853"/>
      <c r="KF71" s="853"/>
      <c r="KG71" s="853"/>
      <c r="KH71" s="853"/>
      <c r="KI71" s="853"/>
      <c r="KJ71" s="853"/>
      <c r="KK71" s="853"/>
      <c r="KL71" s="853"/>
      <c r="KM71" s="853"/>
      <c r="KN71" s="853"/>
      <c r="KO71" s="853"/>
      <c r="KP71" s="853"/>
      <c r="KQ71" s="853"/>
      <c r="KR71" s="853"/>
      <c r="KS71" s="853"/>
      <c r="KT71" s="853"/>
      <c r="KU71" s="853"/>
      <c r="KV71" s="853"/>
      <c r="KW71" s="853"/>
      <c r="KX71" s="853"/>
      <c r="KY71" s="853"/>
      <c r="KZ71" s="853"/>
      <c r="LA71" s="853"/>
      <c r="LB71" s="853"/>
      <c r="LC71" s="853"/>
      <c r="LD71" s="853"/>
      <c r="LE71" s="853"/>
      <c r="LF71" s="853"/>
      <c r="LG71" s="853"/>
      <c r="LH71" s="853"/>
      <c r="LI71" s="853"/>
      <c r="LJ71" s="853"/>
      <c r="LK71" s="853"/>
      <c r="LL71" s="853"/>
      <c r="LM71" s="853"/>
      <c r="LN71" s="853"/>
      <c r="LO71" s="853"/>
      <c r="LP71" s="853"/>
      <c r="LQ71" s="853"/>
      <c r="LR71" s="853"/>
      <c r="LS71" s="853"/>
      <c r="LT71" s="853"/>
      <c r="LU71" s="853"/>
      <c r="LV71" s="853"/>
      <c r="LW71" s="853"/>
      <c r="LX71" s="853"/>
      <c r="LY71" s="853"/>
      <c r="LZ71" s="853"/>
      <c r="MA71" s="853"/>
      <c r="MB71" s="853"/>
      <c r="MC71" s="853"/>
      <c r="MD71" s="853"/>
      <c r="ME71" s="853"/>
      <c r="MF71" s="853"/>
      <c r="MG71" s="853"/>
      <c r="MH71" s="853"/>
      <c r="MI71" s="853"/>
      <c r="MJ71" s="853"/>
      <c r="MK71" s="853"/>
      <c r="ML71" s="853"/>
      <c r="MM71" s="853"/>
      <c r="MN71" s="853"/>
      <c r="MO71" s="853"/>
      <c r="MP71" s="853"/>
      <c r="MQ71" s="853"/>
      <c r="MR71" s="853"/>
      <c r="MS71" s="853"/>
      <c r="MT71" s="853"/>
      <c r="MU71" s="853"/>
      <c r="MV71" s="853"/>
      <c r="MW71" s="853"/>
      <c r="MX71" s="853"/>
      <c r="MY71" s="853"/>
      <c r="MZ71" s="853"/>
      <c r="NA71" s="853"/>
      <c r="NB71" s="853"/>
      <c r="NC71" s="853"/>
      <c r="ND71" s="853"/>
      <c r="NE71" s="853"/>
      <c r="NF71" s="853"/>
      <c r="NG71" s="853"/>
      <c r="NH71" s="853"/>
      <c r="NI71" s="853"/>
      <c r="NJ71" s="853"/>
      <c r="NK71" s="853"/>
      <c r="NL71" s="853"/>
      <c r="NM71" s="853"/>
      <c r="NN71" s="853"/>
      <c r="NO71" s="853"/>
      <c r="NP71" s="853"/>
      <c r="NQ71" s="853"/>
      <c r="NR71" s="853"/>
      <c r="NS71" s="853"/>
      <c r="NT71" s="853"/>
      <c r="NU71" s="853"/>
      <c r="NV71" s="853"/>
      <c r="NW71" s="853"/>
      <c r="NX71" s="853"/>
      <c r="NY71" s="853"/>
      <c r="NZ71" s="853"/>
      <c r="OA71" s="853"/>
      <c r="OB71" s="853"/>
      <c r="OC71" s="853"/>
      <c r="OD71" s="853"/>
      <c r="OE71" s="853"/>
      <c r="OF71" s="853"/>
      <c r="OG71" s="853"/>
      <c r="OH71" s="853"/>
      <c r="OI71" s="853"/>
      <c r="OJ71" s="853"/>
      <c r="OK71" s="853"/>
      <c r="OL71" s="853"/>
      <c r="OM71" s="853"/>
      <c r="ON71" s="853"/>
      <c r="OO71" s="853"/>
      <c r="OP71" s="853"/>
      <c r="OQ71" s="853"/>
      <c r="OR71" s="853"/>
      <c r="OS71" s="853"/>
      <c r="OT71" s="853"/>
      <c r="OU71" s="853"/>
      <c r="OV71" s="853"/>
      <c r="OW71" s="853"/>
      <c r="OX71" s="853"/>
      <c r="OY71" s="853"/>
      <c r="OZ71" s="853"/>
      <c r="PA71" s="853"/>
      <c r="PB71" s="853"/>
      <c r="PC71" s="853"/>
      <c r="PD71" s="853"/>
      <c r="PE71" s="853"/>
      <c r="PF71" s="853"/>
      <c r="PG71" s="853"/>
      <c r="PH71" s="853"/>
      <c r="PI71" s="853"/>
      <c r="PJ71" s="853"/>
      <c r="PK71" s="853"/>
      <c r="PL71" s="853"/>
      <c r="PM71" s="853"/>
      <c r="PN71" s="853"/>
      <c r="PO71" s="853"/>
      <c r="PP71" s="853"/>
      <c r="PQ71" s="853"/>
      <c r="PR71" s="853"/>
      <c r="PS71" s="853"/>
      <c r="PT71" s="853"/>
      <c r="PU71" s="853"/>
      <c r="PV71" s="853"/>
      <c r="PW71" s="853"/>
      <c r="PX71" s="853"/>
      <c r="PY71" s="853"/>
      <c r="PZ71" s="853"/>
      <c r="QA71" s="853"/>
      <c r="QB71" s="853"/>
      <c r="QC71" s="853"/>
      <c r="QD71" s="853"/>
      <c r="QE71" s="853"/>
      <c r="QF71" s="853"/>
      <c r="QG71" s="853"/>
      <c r="QH71" s="853"/>
      <c r="QI71" s="853"/>
      <c r="QJ71" s="853"/>
      <c r="QK71" s="853"/>
      <c r="QL71" s="853"/>
      <c r="QM71" s="853"/>
      <c r="QN71" s="853"/>
      <c r="QO71" s="853"/>
      <c r="QP71" s="853"/>
      <c r="QQ71" s="853"/>
      <c r="QR71" s="853"/>
      <c r="QS71" s="853"/>
      <c r="QT71" s="853"/>
      <c r="QU71" s="853"/>
      <c r="QV71" s="853"/>
      <c r="QW71" s="853"/>
      <c r="QX71" s="853"/>
      <c r="QY71" s="853"/>
      <c r="QZ71" s="853"/>
      <c r="RA71" s="853"/>
      <c r="RB71" s="853"/>
      <c r="RC71" s="853"/>
      <c r="RD71" s="853"/>
      <c r="RE71" s="853"/>
      <c r="RF71" s="853"/>
      <c r="RG71" s="853"/>
      <c r="RH71" s="853"/>
      <c r="RI71" s="853"/>
      <c r="RJ71" s="853"/>
      <c r="RK71" s="853"/>
      <c r="RL71" s="853"/>
      <c r="RM71" s="853"/>
      <c r="RN71" s="853"/>
      <c r="RO71" s="853"/>
      <c r="RP71" s="853"/>
      <c r="RQ71" s="853"/>
      <c r="RR71" s="853"/>
      <c r="RS71" s="853"/>
      <c r="RT71" s="853"/>
      <c r="RU71" s="853"/>
      <c r="RV71" s="853"/>
      <c r="RW71" s="853"/>
      <c r="RX71" s="853"/>
      <c r="RY71" s="853"/>
      <c r="RZ71" s="853"/>
      <c r="SA71" s="853"/>
      <c r="SB71" s="853"/>
      <c r="SC71" s="853"/>
      <c r="SD71" s="853"/>
      <c r="SE71" s="853"/>
      <c r="SF71" s="853"/>
      <c r="SG71" s="853"/>
      <c r="SH71" s="853"/>
      <c r="SI71" s="853"/>
      <c r="SJ71" s="853"/>
      <c r="SK71" s="853"/>
      <c r="SL71" s="853"/>
      <c r="SM71" s="853"/>
      <c r="SN71" s="853"/>
      <c r="SO71" s="853"/>
      <c r="SP71" s="853"/>
      <c r="SQ71" s="853"/>
      <c r="SR71" s="853"/>
      <c r="SS71" s="853"/>
      <c r="ST71" s="853"/>
      <c r="SU71" s="853"/>
      <c r="SV71" s="853"/>
      <c r="SW71" s="853"/>
      <c r="SX71" s="853"/>
      <c r="SY71" s="853"/>
      <c r="SZ71" s="853"/>
      <c r="TA71" s="853"/>
      <c r="TB71" s="853"/>
      <c r="TC71" s="853"/>
      <c r="TD71" s="853"/>
      <c r="TE71" s="853"/>
      <c r="TF71" s="853"/>
      <c r="TG71" s="853"/>
      <c r="TH71" s="853"/>
      <c r="TI71" s="853"/>
      <c r="TJ71" s="853"/>
      <c r="TK71" s="853"/>
      <c r="TL71" s="853"/>
      <c r="TM71" s="853"/>
      <c r="TN71" s="853"/>
      <c r="TO71" s="853"/>
      <c r="TP71" s="853"/>
      <c r="TQ71" s="853"/>
      <c r="TR71" s="853"/>
      <c r="TS71" s="853"/>
      <c r="TT71" s="853"/>
      <c r="TU71" s="853"/>
      <c r="TV71" s="853"/>
      <c r="TW71" s="853"/>
      <c r="TX71" s="853"/>
      <c r="TY71" s="853"/>
      <c r="TZ71" s="853"/>
      <c r="UA71" s="853"/>
      <c r="UB71" s="853"/>
      <c r="UC71" s="853"/>
      <c r="UD71" s="853"/>
      <c r="UE71" s="853"/>
      <c r="UF71" s="853"/>
      <c r="UG71" s="853"/>
      <c r="UH71" s="853"/>
      <c r="UI71" s="853"/>
      <c r="UJ71" s="853"/>
      <c r="UK71" s="853"/>
      <c r="UL71" s="853"/>
      <c r="UM71" s="853"/>
      <c r="UN71" s="853"/>
      <c r="UO71" s="853"/>
      <c r="UP71" s="853"/>
      <c r="UQ71" s="853"/>
      <c r="UR71" s="853"/>
      <c r="US71" s="853"/>
      <c r="UT71" s="853"/>
      <c r="UU71" s="853"/>
      <c r="UV71" s="853"/>
      <c r="UW71" s="853"/>
      <c r="UX71" s="853"/>
      <c r="UY71" s="853"/>
      <c r="UZ71" s="853"/>
      <c r="VA71" s="853"/>
      <c r="VB71" s="853"/>
      <c r="VC71" s="853"/>
      <c r="VD71" s="853"/>
      <c r="VE71" s="853"/>
      <c r="VF71" s="853"/>
      <c r="VG71" s="853"/>
      <c r="VH71" s="853"/>
      <c r="VI71" s="853"/>
      <c r="VJ71" s="853"/>
      <c r="VK71" s="853"/>
      <c r="VL71" s="853"/>
      <c r="VM71" s="853"/>
      <c r="VN71" s="853"/>
      <c r="VO71" s="853"/>
      <c r="VP71" s="853"/>
      <c r="VQ71" s="853"/>
      <c r="VR71" s="853"/>
      <c r="VS71" s="853"/>
      <c r="VT71" s="853"/>
      <c r="VU71" s="853"/>
      <c r="VV71" s="853"/>
      <c r="VW71" s="853"/>
      <c r="VX71" s="853"/>
      <c r="VY71" s="853"/>
      <c r="VZ71" s="853"/>
      <c r="WA71" s="853"/>
      <c r="WB71" s="853"/>
      <c r="WC71" s="853"/>
      <c r="WD71" s="853"/>
      <c r="WE71" s="853"/>
      <c r="WF71" s="853"/>
      <c r="WG71" s="853"/>
      <c r="WH71" s="853"/>
      <c r="WI71" s="853"/>
      <c r="WJ71" s="853"/>
      <c r="WK71" s="853"/>
      <c r="WL71" s="853"/>
      <c r="WM71" s="853"/>
      <c r="WN71" s="853"/>
      <c r="WO71" s="853"/>
      <c r="WP71" s="853"/>
      <c r="WQ71" s="853"/>
      <c r="WR71" s="853"/>
      <c r="WS71" s="853"/>
      <c r="WT71" s="853"/>
      <c r="WU71" s="853"/>
      <c r="WV71" s="853"/>
      <c r="WW71" s="853"/>
      <c r="WX71" s="853"/>
      <c r="WY71" s="853"/>
      <c r="WZ71" s="853"/>
      <c r="XA71" s="853"/>
      <c r="XB71" s="853"/>
      <c r="XC71" s="853"/>
      <c r="XD71" s="853"/>
      <c r="XE71" s="853"/>
      <c r="XF71" s="853"/>
      <c r="XG71" s="853"/>
      <c r="XH71" s="853"/>
      <c r="XI71" s="853"/>
      <c r="XJ71" s="853"/>
      <c r="XK71" s="853"/>
      <c r="XL71" s="853"/>
      <c r="XM71" s="853"/>
      <c r="XN71" s="853"/>
      <c r="XO71" s="853"/>
      <c r="XP71" s="853"/>
      <c r="XQ71" s="853"/>
      <c r="XR71" s="853"/>
      <c r="XS71" s="853"/>
      <c r="XT71" s="853"/>
      <c r="XU71" s="853"/>
      <c r="XV71" s="853"/>
      <c r="XW71" s="853"/>
      <c r="XX71" s="853"/>
      <c r="XY71" s="853"/>
      <c r="XZ71" s="853"/>
      <c r="YA71" s="853"/>
      <c r="YB71" s="853"/>
      <c r="YC71" s="853"/>
      <c r="YD71" s="853"/>
      <c r="YE71" s="853"/>
      <c r="YF71" s="853"/>
      <c r="YG71" s="853"/>
      <c r="YH71" s="853"/>
      <c r="YI71" s="853"/>
      <c r="YJ71" s="853"/>
      <c r="YK71" s="853"/>
      <c r="YL71" s="853"/>
      <c r="YM71" s="853"/>
      <c r="YN71" s="853"/>
      <c r="YO71" s="853"/>
      <c r="YP71" s="853"/>
      <c r="YQ71" s="853"/>
      <c r="YR71" s="853"/>
      <c r="YS71" s="853"/>
      <c r="YT71" s="853"/>
      <c r="YU71" s="853"/>
      <c r="YV71" s="853"/>
      <c r="YW71" s="853"/>
      <c r="YX71" s="853"/>
      <c r="YY71" s="853"/>
      <c r="YZ71" s="853"/>
      <c r="ZA71" s="853"/>
      <c r="ZB71" s="853"/>
      <c r="ZC71" s="853"/>
      <c r="ZD71" s="853"/>
      <c r="ZE71" s="853"/>
      <c r="ZF71" s="853"/>
      <c r="ZG71" s="853"/>
      <c r="ZH71" s="853"/>
      <c r="ZI71" s="853"/>
      <c r="ZJ71" s="853"/>
      <c r="ZK71" s="853"/>
      <c r="ZL71" s="853"/>
      <c r="ZM71" s="853"/>
      <c r="ZN71" s="853"/>
      <c r="ZO71" s="853"/>
      <c r="ZP71" s="853"/>
      <c r="ZQ71" s="853"/>
      <c r="ZR71" s="853"/>
      <c r="ZS71" s="853"/>
      <c r="ZT71" s="853"/>
      <c r="ZU71" s="853"/>
      <c r="ZV71" s="853"/>
      <c r="ZW71" s="853"/>
      <c r="ZX71" s="853"/>
      <c r="ZY71" s="853"/>
      <c r="ZZ71" s="853"/>
      <c r="AAA71" s="853"/>
      <c r="AAB71" s="853"/>
      <c r="AAC71" s="853"/>
      <c r="AAD71" s="853"/>
      <c r="AAE71" s="853"/>
      <c r="AAF71" s="853"/>
      <c r="AAG71" s="853"/>
      <c r="AAH71" s="853"/>
      <c r="AAI71" s="853"/>
      <c r="AAJ71" s="853"/>
      <c r="AAK71" s="853"/>
      <c r="AAL71" s="853"/>
      <c r="AAM71" s="853"/>
      <c r="AAN71" s="853"/>
      <c r="AAO71" s="853"/>
      <c r="AAP71" s="853"/>
      <c r="AAQ71" s="853"/>
      <c r="AAR71" s="853"/>
      <c r="AAS71" s="853"/>
      <c r="AAT71" s="853"/>
      <c r="AAU71" s="853"/>
      <c r="AAV71" s="853"/>
      <c r="AAW71" s="853"/>
      <c r="AAX71" s="853"/>
      <c r="AAY71" s="853"/>
      <c r="AAZ71" s="853"/>
      <c r="ABA71" s="853"/>
      <c r="ABB71" s="853"/>
      <c r="ABC71" s="853"/>
      <c r="ABD71" s="853"/>
      <c r="ABE71" s="853"/>
      <c r="ABF71" s="853"/>
      <c r="ABG71" s="853"/>
      <c r="ABH71" s="853"/>
      <c r="ABI71" s="853"/>
      <c r="ABJ71" s="853"/>
      <c r="ABK71" s="853"/>
      <c r="ABL71" s="853"/>
      <c r="ABM71" s="853"/>
      <c r="ABN71" s="853"/>
      <c r="ABO71" s="853"/>
      <c r="ABP71" s="853"/>
      <c r="ABQ71" s="853"/>
      <c r="ABR71" s="853"/>
      <c r="ABS71" s="853"/>
      <c r="ABT71" s="853"/>
      <c r="ABU71" s="853"/>
      <c r="ABV71" s="853"/>
      <c r="ABW71" s="853"/>
      <c r="ABX71" s="853"/>
      <c r="ABY71" s="853"/>
      <c r="ABZ71" s="853"/>
      <c r="ACA71" s="853"/>
      <c r="ACB71" s="853"/>
      <c r="ACC71" s="853"/>
      <c r="ACD71" s="853"/>
      <c r="ACE71" s="853"/>
      <c r="ACF71" s="853"/>
      <c r="ACG71" s="853"/>
      <c r="ACH71" s="853"/>
      <c r="ACI71" s="853"/>
      <c r="ACJ71" s="853"/>
      <c r="ACK71" s="853"/>
      <c r="ACL71" s="853"/>
      <c r="ACM71" s="853"/>
      <c r="ACN71" s="853"/>
      <c r="ACO71" s="853"/>
      <c r="ACP71" s="853"/>
      <c r="ACQ71" s="853"/>
      <c r="ACR71" s="853"/>
      <c r="ACS71" s="853"/>
      <c r="ACT71" s="853"/>
      <c r="ACU71" s="853"/>
      <c r="ACV71" s="853"/>
      <c r="ACW71" s="853"/>
      <c r="ACX71" s="853"/>
      <c r="ACY71" s="853"/>
      <c r="ACZ71" s="853"/>
      <c r="ADA71" s="853"/>
      <c r="ADB71" s="853"/>
      <c r="ADC71" s="853"/>
      <c r="ADD71" s="853"/>
      <c r="ADE71" s="853"/>
      <c r="ADF71" s="853"/>
      <c r="ADG71" s="853"/>
      <c r="ADH71" s="853"/>
      <c r="ADI71" s="853"/>
      <c r="ADJ71" s="853"/>
      <c r="ADK71" s="853"/>
      <c r="ADL71" s="853"/>
      <c r="ADM71" s="853"/>
      <c r="ADN71" s="853"/>
      <c r="ADO71" s="853"/>
      <c r="ADP71" s="853"/>
      <c r="ADQ71" s="853"/>
      <c r="ADR71" s="853"/>
      <c r="ADS71" s="853"/>
      <c r="ADT71" s="853"/>
      <c r="ADU71" s="853"/>
      <c r="ADV71" s="853"/>
      <c r="ADW71" s="853"/>
      <c r="ADX71" s="853"/>
      <c r="ADY71" s="853"/>
      <c r="ADZ71" s="853"/>
      <c r="AEA71" s="853"/>
      <c r="AEB71" s="853"/>
      <c r="AEC71" s="853"/>
      <c r="AED71" s="853"/>
      <c r="AEE71" s="853"/>
      <c r="AEF71" s="853"/>
      <c r="AEG71" s="853"/>
      <c r="AEH71" s="853"/>
      <c r="AEI71" s="853"/>
      <c r="AEJ71" s="853"/>
      <c r="AEK71" s="853"/>
      <c r="AEL71" s="853"/>
      <c r="AEM71" s="853"/>
      <c r="AEN71" s="853"/>
      <c r="AEO71" s="853"/>
      <c r="AEP71" s="853"/>
      <c r="AEQ71" s="853"/>
      <c r="AER71" s="853"/>
      <c r="AES71" s="853"/>
      <c r="AET71" s="853"/>
      <c r="AEU71" s="853"/>
      <c r="AEV71" s="853"/>
      <c r="AEW71" s="853"/>
      <c r="AEX71" s="853"/>
      <c r="AEY71" s="853"/>
      <c r="AEZ71" s="853"/>
      <c r="AFA71" s="853"/>
      <c r="AFB71" s="853"/>
      <c r="AFC71" s="853"/>
      <c r="AFD71" s="853"/>
      <c r="AFE71" s="853"/>
      <c r="AFF71" s="853"/>
      <c r="AFG71" s="853"/>
      <c r="AFH71" s="853"/>
      <c r="AFI71" s="853"/>
      <c r="AFJ71" s="853"/>
      <c r="AFK71" s="853"/>
      <c r="AFL71" s="853"/>
      <c r="AFM71" s="853"/>
      <c r="AFN71" s="853"/>
      <c r="AFO71" s="853"/>
      <c r="AFP71" s="853"/>
      <c r="AFQ71" s="853"/>
      <c r="AFR71" s="853"/>
      <c r="AFS71" s="853"/>
      <c r="AFT71" s="853"/>
      <c r="AFU71" s="853"/>
      <c r="AFV71" s="853"/>
      <c r="AFW71" s="853"/>
      <c r="AFX71" s="853"/>
      <c r="AFY71" s="853"/>
      <c r="AFZ71" s="853"/>
      <c r="AGA71" s="853"/>
      <c r="AGB71" s="853"/>
      <c r="AGC71" s="853"/>
      <c r="AGD71" s="853"/>
      <c r="AGE71" s="853"/>
      <c r="AGF71" s="853"/>
      <c r="AGG71" s="853"/>
      <c r="AGH71" s="853"/>
      <c r="AGI71" s="853"/>
      <c r="AGJ71" s="853"/>
      <c r="AGK71" s="853"/>
      <c r="AGL71" s="853"/>
      <c r="AGM71" s="853"/>
      <c r="AGN71" s="853"/>
      <c r="AGO71" s="853"/>
      <c r="AGP71" s="853"/>
      <c r="AGQ71" s="853"/>
      <c r="AGR71" s="853"/>
      <c r="AGS71" s="853"/>
      <c r="AGT71" s="853"/>
      <c r="AGU71" s="853"/>
      <c r="AGV71" s="853"/>
      <c r="AGW71" s="853"/>
      <c r="AGX71" s="853"/>
      <c r="AGY71" s="853"/>
      <c r="AGZ71" s="853"/>
      <c r="AHA71" s="853"/>
      <c r="AHB71" s="853"/>
      <c r="AHC71" s="853"/>
      <c r="AHD71" s="853"/>
      <c r="AHE71" s="853"/>
      <c r="AHF71" s="853"/>
      <c r="AHG71" s="853"/>
      <c r="AHH71" s="853"/>
      <c r="AHI71" s="853"/>
      <c r="AHJ71" s="853"/>
      <c r="AHK71" s="853"/>
      <c r="AHL71" s="853"/>
      <c r="AHM71" s="853"/>
      <c r="AHN71" s="853"/>
      <c r="AHO71" s="853"/>
      <c r="AHP71" s="853"/>
      <c r="AHQ71" s="853"/>
      <c r="AHR71" s="853"/>
      <c r="AHS71" s="853"/>
      <c r="AHT71" s="853"/>
      <c r="AHU71" s="853"/>
      <c r="AHV71" s="853"/>
      <c r="AHW71" s="853"/>
      <c r="AHX71" s="853"/>
      <c r="AHY71" s="853"/>
      <c r="AHZ71" s="853"/>
      <c r="AIA71" s="853"/>
      <c r="AIB71" s="853"/>
      <c r="AIC71" s="853"/>
      <c r="AID71" s="853"/>
      <c r="AIE71" s="853"/>
      <c r="AIF71" s="853"/>
      <c r="AIG71" s="853"/>
      <c r="AIH71" s="853"/>
      <c r="AII71" s="853"/>
      <c r="AIJ71" s="853"/>
      <c r="AIK71" s="853"/>
      <c r="AIL71" s="853"/>
      <c r="AIM71" s="853"/>
      <c r="AIN71" s="853"/>
      <c r="AIO71" s="853"/>
      <c r="AIP71" s="853"/>
      <c r="AIQ71" s="853"/>
      <c r="AIR71" s="853"/>
      <c r="AIS71" s="853"/>
      <c r="AIT71" s="853"/>
      <c r="AIU71" s="853"/>
      <c r="AIV71" s="853"/>
      <c r="AIW71" s="853"/>
      <c r="AIX71" s="853"/>
      <c r="AIY71" s="853"/>
      <c r="AIZ71" s="853"/>
      <c r="AJA71" s="853"/>
      <c r="AJB71" s="853"/>
      <c r="AJC71" s="853"/>
      <c r="AJD71" s="853"/>
      <c r="AJE71" s="853"/>
      <c r="AJF71" s="853"/>
      <c r="AJG71" s="853"/>
      <c r="AJH71" s="853"/>
      <c r="AJI71" s="853"/>
      <c r="AJJ71" s="853"/>
      <c r="AJK71" s="853"/>
      <c r="AJL71" s="853"/>
      <c r="AJM71" s="853"/>
      <c r="AJN71" s="853"/>
      <c r="AJO71" s="853"/>
      <c r="AJP71" s="853"/>
      <c r="AJQ71" s="853"/>
      <c r="AJR71" s="853"/>
      <c r="AJS71" s="853"/>
      <c r="AJT71" s="853"/>
      <c r="AJU71" s="853"/>
      <c r="AJV71" s="853"/>
      <c r="AJW71" s="853"/>
      <c r="AJX71" s="853"/>
      <c r="AJY71" s="853"/>
      <c r="AJZ71" s="853"/>
      <c r="AKA71" s="853"/>
      <c r="AKB71" s="853"/>
      <c r="AKC71" s="853"/>
      <c r="AKD71" s="853"/>
      <c r="AKE71" s="853"/>
      <c r="AKF71" s="853"/>
      <c r="AKG71" s="853"/>
      <c r="AKH71" s="853"/>
      <c r="AKI71" s="853"/>
      <c r="AKJ71" s="853"/>
      <c r="AKK71" s="853"/>
      <c r="AKL71" s="853"/>
      <c r="AKM71" s="853"/>
      <c r="AKN71" s="853"/>
      <c r="AKO71" s="853"/>
      <c r="AKP71" s="853"/>
      <c r="AKQ71" s="853"/>
      <c r="AKR71" s="853"/>
      <c r="AKS71" s="853"/>
      <c r="AKT71" s="853"/>
      <c r="AKU71" s="853"/>
      <c r="AKV71" s="853"/>
      <c r="AKW71" s="853"/>
      <c r="AKX71" s="853"/>
      <c r="AKY71" s="853"/>
      <c r="AKZ71" s="853"/>
      <c r="ALA71" s="853"/>
      <c r="ALB71" s="853"/>
      <c r="ALC71" s="853"/>
      <c r="ALD71" s="853"/>
      <c r="ALE71" s="853"/>
      <c r="ALF71" s="853"/>
      <c r="ALG71" s="853"/>
      <c r="ALH71" s="853"/>
      <c r="ALI71" s="853"/>
      <c r="ALJ71" s="853"/>
      <c r="ALK71" s="853"/>
      <c r="ALL71" s="853"/>
      <c r="ALM71" s="853"/>
      <c r="ALN71" s="853"/>
      <c r="ALO71" s="853"/>
      <c r="ALP71" s="853"/>
      <c r="ALQ71" s="853"/>
      <c r="ALR71" s="853"/>
      <c r="ALS71" s="853"/>
      <c r="ALT71" s="853"/>
      <c r="ALU71" s="853"/>
    </row>
    <row r="72" spans="1:1009" s="225" customFormat="1" ht="24.75" hidden="1" customHeight="1" outlineLevel="2" x14ac:dyDescent="0.35">
      <c r="A72" s="89" t="s">
        <v>1815</v>
      </c>
      <c r="B72" s="90"/>
      <c r="C72" s="735" t="s">
        <v>988</v>
      </c>
      <c r="D72" s="766" t="s">
        <v>404</v>
      </c>
      <c r="E72" s="92"/>
      <c r="F72" s="93"/>
      <c r="G72" s="100" t="s">
        <v>230</v>
      </c>
      <c r="H72" s="100" t="s">
        <v>230</v>
      </c>
      <c r="I72" s="100" t="s">
        <v>230</v>
      </c>
      <c r="J72" s="100"/>
      <c r="K72" s="101"/>
      <c r="L72" s="101"/>
      <c r="M72" s="101"/>
      <c r="N72" s="94"/>
      <c r="O72" s="1344" t="str">
        <f>+'10.3_PA_Det'!$D$117</f>
        <v>3CV</v>
      </c>
      <c r="P72" s="1344" t="s">
        <v>81</v>
      </c>
      <c r="Q72" s="965" t="s">
        <v>928</v>
      </c>
      <c r="R72" s="1344">
        <f>+'10.3_PA_Det'!$E$117</f>
        <v>57</v>
      </c>
      <c r="S72" s="1161" t="s">
        <v>951</v>
      </c>
      <c r="T72" s="94"/>
      <c r="U72" s="94"/>
      <c r="V72" s="984" t="s">
        <v>122</v>
      </c>
      <c r="W72" s="1011">
        <v>1</v>
      </c>
      <c r="X72" s="1011"/>
      <c r="Y72" s="1011"/>
      <c r="Z72" s="1011"/>
      <c r="AA72" s="739">
        <v>25000</v>
      </c>
      <c r="AB72" s="977">
        <f>+AA72*W72</f>
        <v>25000</v>
      </c>
      <c r="AC72" s="709"/>
      <c r="AD72" s="1478"/>
      <c r="AE72" s="977">
        <f t="shared" ref="AE72:AE75" si="91">+AB72</f>
        <v>25000</v>
      </c>
      <c r="AF72" s="77">
        <v>0</v>
      </c>
      <c r="AG72" s="77">
        <f t="shared" ref="AG72:AG76" si="92">+AE72+AF72</f>
        <v>25000</v>
      </c>
      <c r="AH72" s="337"/>
      <c r="AI72" s="97">
        <f t="shared" si="79"/>
        <v>0</v>
      </c>
      <c r="AJ72" s="97">
        <f t="shared" si="80"/>
        <v>25000</v>
      </c>
      <c r="AK72" s="97">
        <f t="shared" si="81"/>
        <v>0</v>
      </c>
      <c r="AL72" s="97">
        <f t="shared" si="82"/>
        <v>0</v>
      </c>
      <c r="AM72" s="97">
        <f t="shared" si="83"/>
        <v>0</v>
      </c>
      <c r="AN72" s="97">
        <f t="shared" si="84"/>
        <v>25000</v>
      </c>
      <c r="AO72" s="132"/>
      <c r="AP72" s="97">
        <v>0</v>
      </c>
      <c r="AQ72" s="97">
        <f>+AE72</f>
        <v>25000</v>
      </c>
      <c r="AR72" s="97">
        <v>0</v>
      </c>
      <c r="AS72" s="97">
        <v>0</v>
      </c>
      <c r="AT72" s="97">
        <v>0</v>
      </c>
      <c r="AU72" s="97">
        <f t="shared" si="85"/>
        <v>25000</v>
      </c>
      <c r="AV72" s="77"/>
      <c r="AW72" s="97"/>
      <c r="AX72" s="97"/>
      <c r="AY72" s="97"/>
      <c r="AZ72" s="97"/>
      <c r="BA72" s="97"/>
      <c r="BB72" s="97"/>
    </row>
    <row r="73" spans="1:1009" s="225" customFormat="1" ht="40.5" hidden="1" customHeight="1" outlineLevel="2" x14ac:dyDescent="0.35">
      <c r="A73" s="89" t="s">
        <v>1816</v>
      </c>
      <c r="B73" s="90"/>
      <c r="C73" s="735" t="s">
        <v>1870</v>
      </c>
      <c r="D73" s="987" t="s">
        <v>930</v>
      </c>
      <c r="E73" s="92"/>
      <c r="F73" s="93"/>
      <c r="G73" s="100" t="s">
        <v>230</v>
      </c>
      <c r="H73" s="100" t="s">
        <v>230</v>
      </c>
      <c r="I73" s="100" t="s">
        <v>230</v>
      </c>
      <c r="J73" s="100" t="s">
        <v>230</v>
      </c>
      <c r="K73" s="101" t="s">
        <v>230</v>
      </c>
      <c r="L73" s="101" t="s">
        <v>230</v>
      </c>
      <c r="M73" s="101"/>
      <c r="N73" s="94"/>
      <c r="O73" s="1344" t="str">
        <f>+'10.3_PA_Det'!$D$58</f>
        <v>Selección Basada en la Calidad y Costo </v>
      </c>
      <c r="P73" s="1344" t="s">
        <v>81</v>
      </c>
      <c r="Q73" s="1344" t="s">
        <v>931</v>
      </c>
      <c r="R73" s="1344">
        <f>+'10.3_PA_Det'!$E$58</f>
        <v>22</v>
      </c>
      <c r="S73" s="1161" t="s">
        <v>989</v>
      </c>
      <c r="T73" s="94"/>
      <c r="U73" s="94"/>
      <c r="V73" s="984" t="s">
        <v>990</v>
      </c>
      <c r="W73" s="1011">
        <v>5</v>
      </c>
      <c r="X73" s="1011"/>
      <c r="Y73" s="1011"/>
      <c r="Z73" s="1011"/>
      <c r="AA73" s="739">
        <v>100000</v>
      </c>
      <c r="AB73" s="977">
        <f t="shared" ref="AB73:AB75" si="93">+AA73*W73</f>
        <v>500000</v>
      </c>
      <c r="AC73" s="709"/>
      <c r="AD73" s="1478"/>
      <c r="AE73" s="977">
        <f t="shared" si="91"/>
        <v>500000</v>
      </c>
      <c r="AF73" s="77">
        <v>0</v>
      </c>
      <c r="AG73" s="77">
        <f t="shared" si="92"/>
        <v>500000</v>
      </c>
      <c r="AH73" s="337"/>
      <c r="AI73" s="97">
        <f t="shared" si="79"/>
        <v>0</v>
      </c>
      <c r="AJ73" s="97">
        <f t="shared" si="80"/>
        <v>50000</v>
      </c>
      <c r="AK73" s="97">
        <f t="shared" si="81"/>
        <v>150000</v>
      </c>
      <c r="AL73" s="97">
        <f t="shared" si="82"/>
        <v>150000</v>
      </c>
      <c r="AM73" s="97">
        <f t="shared" si="83"/>
        <v>150000</v>
      </c>
      <c r="AN73" s="97">
        <f t="shared" si="84"/>
        <v>500000</v>
      </c>
      <c r="AO73" s="132"/>
      <c r="AP73" s="97">
        <v>0</v>
      </c>
      <c r="AQ73" s="97">
        <f>+$AE$73*10%</f>
        <v>50000</v>
      </c>
      <c r="AR73" s="97">
        <f>+$AE$73*30%</f>
        <v>150000</v>
      </c>
      <c r="AS73" s="97">
        <f t="shared" ref="AS73:AT73" si="94">+$AE$73*30%</f>
        <v>150000</v>
      </c>
      <c r="AT73" s="97">
        <f t="shared" si="94"/>
        <v>150000</v>
      </c>
      <c r="AU73" s="97">
        <f t="shared" si="85"/>
        <v>500000</v>
      </c>
      <c r="AV73" s="77"/>
      <c r="AW73" s="97"/>
      <c r="AX73" s="97"/>
      <c r="AY73" s="97"/>
      <c r="AZ73" s="97"/>
      <c r="BA73" s="97"/>
      <c r="BB73" s="97"/>
    </row>
    <row r="74" spans="1:1009" s="225" customFormat="1" ht="52" hidden="1" outlineLevel="2" x14ac:dyDescent="0.35">
      <c r="A74" s="89" t="s">
        <v>1817</v>
      </c>
      <c r="B74" s="90"/>
      <c r="C74" s="735" t="s">
        <v>991</v>
      </c>
      <c r="D74" s="766" t="s">
        <v>241</v>
      </c>
      <c r="E74" s="92"/>
      <c r="F74" s="93"/>
      <c r="G74" s="100"/>
      <c r="H74" s="101"/>
      <c r="I74" s="101"/>
      <c r="J74" s="101"/>
      <c r="K74" s="101" t="s">
        <v>230</v>
      </c>
      <c r="L74" s="101" t="s">
        <v>230</v>
      </c>
      <c r="M74" s="101"/>
      <c r="N74" s="94"/>
      <c r="O74" s="1344" t="str">
        <f>+'10.3_PA_Det'!$D$59</f>
        <v>Selección Basada en Comparación de Calificaciones de Consultores</v>
      </c>
      <c r="P74" s="1344" t="s">
        <v>81</v>
      </c>
      <c r="Q74" s="1344" t="s">
        <v>931</v>
      </c>
      <c r="R74" s="1344">
        <f>+'10.3_PA_Det'!$E$59</f>
        <v>23</v>
      </c>
      <c r="S74" s="1161" t="s">
        <v>932</v>
      </c>
      <c r="T74" s="94"/>
      <c r="U74" s="94"/>
      <c r="V74" s="984" t="s">
        <v>122</v>
      </c>
      <c r="W74" s="1011">
        <v>1</v>
      </c>
      <c r="X74" s="1011"/>
      <c r="Y74" s="1011"/>
      <c r="Z74" s="1011"/>
      <c r="AA74" s="739">
        <v>150000</v>
      </c>
      <c r="AB74" s="977">
        <f t="shared" si="93"/>
        <v>150000</v>
      </c>
      <c r="AC74" s="709"/>
      <c r="AD74" s="1478"/>
      <c r="AE74" s="977">
        <f t="shared" si="91"/>
        <v>150000</v>
      </c>
      <c r="AF74" s="77">
        <v>0</v>
      </c>
      <c r="AG74" s="77">
        <f t="shared" si="92"/>
        <v>150000</v>
      </c>
      <c r="AH74" s="337"/>
      <c r="AI74" s="97">
        <f t="shared" si="79"/>
        <v>0</v>
      </c>
      <c r="AJ74" s="97">
        <f t="shared" si="80"/>
        <v>0</v>
      </c>
      <c r="AK74" s="97">
        <f t="shared" si="81"/>
        <v>0</v>
      </c>
      <c r="AL74" s="97">
        <f t="shared" si="82"/>
        <v>105000</v>
      </c>
      <c r="AM74" s="97">
        <f t="shared" si="83"/>
        <v>45000</v>
      </c>
      <c r="AN74" s="97">
        <f t="shared" si="84"/>
        <v>150000</v>
      </c>
      <c r="AO74" s="132"/>
      <c r="AP74" s="97">
        <v>0</v>
      </c>
      <c r="AQ74" s="97">
        <v>0</v>
      </c>
      <c r="AR74" s="97">
        <v>0</v>
      </c>
      <c r="AS74" s="97">
        <f>+AE74*70%</f>
        <v>105000</v>
      </c>
      <c r="AT74" s="97">
        <f>+AE74*30%</f>
        <v>45000</v>
      </c>
      <c r="AU74" s="97">
        <f t="shared" si="85"/>
        <v>150000</v>
      </c>
      <c r="AV74" s="77"/>
      <c r="AW74" s="97"/>
      <c r="AX74" s="97"/>
      <c r="AY74" s="97"/>
      <c r="AZ74" s="97"/>
      <c r="BA74" s="97"/>
      <c r="BB74" s="97"/>
    </row>
    <row r="75" spans="1:1009" s="225" customFormat="1" ht="26" hidden="1" outlineLevel="2" x14ac:dyDescent="0.35">
      <c r="A75" s="89" t="s">
        <v>1818</v>
      </c>
      <c r="B75" s="90"/>
      <c r="C75" s="735" t="s">
        <v>992</v>
      </c>
      <c r="D75" s="987" t="s">
        <v>930</v>
      </c>
      <c r="E75" s="92"/>
      <c r="F75" s="93"/>
      <c r="G75" s="100"/>
      <c r="H75" s="101"/>
      <c r="I75" s="101"/>
      <c r="J75" s="101"/>
      <c r="K75" s="101"/>
      <c r="L75" s="101" t="s">
        <v>230</v>
      </c>
      <c r="M75" s="101"/>
      <c r="N75" s="94"/>
      <c r="O75" s="1344" t="str">
        <f>+'10.3_PA_Det'!$D$118</f>
        <v>3CV</v>
      </c>
      <c r="P75" s="1344" t="s">
        <v>81</v>
      </c>
      <c r="Q75" s="965" t="s">
        <v>928</v>
      </c>
      <c r="R75" s="1344">
        <f>+'10.3_PA_Det'!$E$118</f>
        <v>58</v>
      </c>
      <c r="S75" s="1161" t="s">
        <v>929</v>
      </c>
      <c r="T75" s="94"/>
      <c r="U75" s="94"/>
      <c r="V75" s="984" t="s">
        <v>122</v>
      </c>
      <c r="W75" s="1011">
        <v>1</v>
      </c>
      <c r="X75" s="1011"/>
      <c r="Y75" s="1011"/>
      <c r="Z75" s="1011"/>
      <c r="AA75" s="739">
        <v>30000</v>
      </c>
      <c r="AB75" s="977">
        <f t="shared" si="93"/>
        <v>30000</v>
      </c>
      <c r="AC75" s="709"/>
      <c r="AD75" s="1478"/>
      <c r="AE75" s="977">
        <f t="shared" si="91"/>
        <v>30000</v>
      </c>
      <c r="AF75" s="77">
        <v>0</v>
      </c>
      <c r="AG75" s="77">
        <f t="shared" si="92"/>
        <v>30000</v>
      </c>
      <c r="AH75" s="337"/>
      <c r="AI75" s="97">
        <f t="shared" si="79"/>
        <v>0</v>
      </c>
      <c r="AJ75" s="97">
        <f t="shared" si="80"/>
        <v>0</v>
      </c>
      <c r="AK75" s="97">
        <f t="shared" si="81"/>
        <v>0</v>
      </c>
      <c r="AL75" s="97">
        <f t="shared" si="82"/>
        <v>0</v>
      </c>
      <c r="AM75" s="97">
        <f t="shared" si="83"/>
        <v>30000</v>
      </c>
      <c r="AN75" s="97">
        <f t="shared" si="84"/>
        <v>30000</v>
      </c>
      <c r="AO75" s="132"/>
      <c r="AP75" s="97">
        <v>0</v>
      </c>
      <c r="AQ75" s="97">
        <v>0</v>
      </c>
      <c r="AR75" s="97">
        <v>0</v>
      </c>
      <c r="AS75" s="97">
        <v>0</v>
      </c>
      <c r="AT75" s="97">
        <f>+AE75</f>
        <v>30000</v>
      </c>
      <c r="AU75" s="97">
        <f t="shared" si="85"/>
        <v>30000</v>
      </c>
      <c r="AV75" s="77"/>
      <c r="AW75" s="97"/>
      <c r="AX75" s="97"/>
      <c r="AY75" s="97"/>
      <c r="AZ75" s="97"/>
      <c r="BA75" s="97"/>
      <c r="BB75" s="97"/>
    </row>
    <row r="76" spans="1:1009" s="225" customFormat="1" ht="26" hidden="1" outlineLevel="1" x14ac:dyDescent="0.35">
      <c r="A76" s="89" t="s">
        <v>1006</v>
      </c>
      <c r="B76" s="90"/>
      <c r="C76" s="91" t="s">
        <v>993</v>
      </c>
      <c r="D76" s="766" t="s">
        <v>404</v>
      </c>
      <c r="E76" s="92"/>
      <c r="F76" s="93"/>
      <c r="G76" s="100"/>
      <c r="H76" s="101" t="s">
        <v>230</v>
      </c>
      <c r="I76" s="101" t="s">
        <v>230</v>
      </c>
      <c r="J76" s="101" t="s">
        <v>230</v>
      </c>
      <c r="K76" s="102" t="s">
        <v>230</v>
      </c>
      <c r="L76" s="102"/>
      <c r="M76" s="102"/>
      <c r="N76" s="94"/>
      <c r="O76" s="1344" t="s">
        <v>939</v>
      </c>
      <c r="P76" s="1344"/>
      <c r="Q76" s="965"/>
      <c r="R76" s="1344"/>
      <c r="S76" s="1161" t="s">
        <v>960</v>
      </c>
      <c r="T76" s="94"/>
      <c r="U76" s="94"/>
      <c r="V76" s="984" t="s">
        <v>295</v>
      </c>
      <c r="W76" s="1011">
        <v>3</v>
      </c>
      <c r="X76" s="1011"/>
      <c r="Y76" s="1011"/>
      <c r="Z76" s="1011"/>
      <c r="AA76" s="739">
        <v>30000</v>
      </c>
      <c r="AB76" s="977">
        <f t="shared" si="89"/>
        <v>90000</v>
      </c>
      <c r="AC76" s="77"/>
      <c r="AD76" s="1478"/>
      <c r="AE76" s="977">
        <f>+AB76</f>
        <v>90000</v>
      </c>
      <c r="AF76" s="77">
        <v>0</v>
      </c>
      <c r="AG76" s="77">
        <f t="shared" si="92"/>
        <v>90000</v>
      </c>
      <c r="AH76" s="337"/>
      <c r="AI76" s="97">
        <f t="shared" si="79"/>
        <v>0</v>
      </c>
      <c r="AJ76" s="97">
        <f t="shared" si="80"/>
        <v>30000</v>
      </c>
      <c r="AK76" s="97">
        <f t="shared" si="81"/>
        <v>30000</v>
      </c>
      <c r="AL76" s="97">
        <f t="shared" si="82"/>
        <v>30000</v>
      </c>
      <c r="AM76" s="97">
        <f t="shared" si="83"/>
        <v>0</v>
      </c>
      <c r="AN76" s="97">
        <f t="shared" si="84"/>
        <v>90000</v>
      </c>
      <c r="AO76" s="132"/>
      <c r="AP76" s="97">
        <v>0</v>
      </c>
      <c r="AQ76" s="97">
        <f>+$AE$76/3</f>
        <v>30000</v>
      </c>
      <c r="AR76" s="97">
        <f t="shared" ref="AR76:AS76" si="95">+$AE$76/3</f>
        <v>30000</v>
      </c>
      <c r="AS76" s="97">
        <f t="shared" si="95"/>
        <v>30000</v>
      </c>
      <c r="AT76" s="97">
        <v>0</v>
      </c>
      <c r="AU76" s="97">
        <f t="shared" si="85"/>
        <v>90000</v>
      </c>
      <c r="AV76" s="77"/>
      <c r="AW76" s="97"/>
      <c r="AX76" s="97"/>
      <c r="AY76" s="97"/>
      <c r="AZ76" s="97"/>
      <c r="BA76" s="97"/>
      <c r="BB76" s="97"/>
    </row>
    <row r="77" spans="1:1009" s="853" customFormat="1" ht="55.5" customHeight="1" collapsed="1" x14ac:dyDescent="0.35">
      <c r="A77" s="1443" t="s">
        <v>207</v>
      </c>
      <c r="B77" s="1431" t="s">
        <v>1031</v>
      </c>
      <c r="C77" s="792" t="s">
        <v>2275</v>
      </c>
      <c r="D77" s="806" t="s">
        <v>907</v>
      </c>
      <c r="E77" s="848"/>
      <c r="F77" s="1441" t="str">
        <f>+V77</f>
        <v># Servicios</v>
      </c>
      <c r="G77" s="1442">
        <f>+'1_MdR'!D38</f>
        <v>0</v>
      </c>
      <c r="H77" s="1442" t="str">
        <f>+'1_MdR'!E38</f>
        <v>-</v>
      </c>
      <c r="I77" s="1442">
        <f>+'1_MdR'!F38</f>
        <v>2</v>
      </c>
      <c r="J77" s="1442">
        <f>+'1_MdR'!G38</f>
        <v>2</v>
      </c>
      <c r="K77" s="1442">
        <f>+'1_MdR'!H38</f>
        <v>2</v>
      </c>
      <c r="L77" s="1442">
        <f>+'1_MdR'!I38</f>
        <v>2</v>
      </c>
      <c r="M77" s="1434">
        <f>SUM(G77:L77)</f>
        <v>8</v>
      </c>
      <c r="N77" s="847"/>
      <c r="O77" s="1434"/>
      <c r="P77" s="1434"/>
      <c r="Q77" s="1434"/>
      <c r="R77" s="1435"/>
      <c r="S77" s="1436"/>
      <c r="T77" s="792"/>
      <c r="U77" s="847"/>
      <c r="V77" s="806" t="s">
        <v>269</v>
      </c>
      <c r="W77" s="1437"/>
      <c r="X77" s="1431"/>
      <c r="Y77" s="1431"/>
      <c r="Z77" s="1431"/>
      <c r="AA77" s="1431"/>
      <c r="AB77" s="1438">
        <f>+AB78+AB89+AB95+AB104+AB85+AB90+AB91+AB88</f>
        <v>2720000.0000404855</v>
      </c>
      <c r="AC77" s="1439"/>
      <c r="AD77" s="1440"/>
      <c r="AE77" s="1438">
        <f t="shared" ref="AE77:AF77" si="96">+AE78+AE89+AE95+AE104+AE85+AE90+AE91+AE88</f>
        <v>2720000.0000404855</v>
      </c>
      <c r="AF77" s="1438">
        <f t="shared" si="96"/>
        <v>0</v>
      </c>
      <c r="AG77" s="1438">
        <f>+AE77+AF77</f>
        <v>2720000.0000404855</v>
      </c>
      <c r="AH77" s="850"/>
      <c r="AI77" s="1438">
        <f t="shared" si="79"/>
        <v>17000</v>
      </c>
      <c r="AJ77" s="1438">
        <f t="shared" si="80"/>
        <v>1322000</v>
      </c>
      <c r="AK77" s="1438">
        <f t="shared" si="81"/>
        <v>813000.00002024288</v>
      </c>
      <c r="AL77" s="1438">
        <f t="shared" si="82"/>
        <v>505000.00002024288</v>
      </c>
      <c r="AM77" s="1438">
        <f t="shared" si="83"/>
        <v>63000</v>
      </c>
      <c r="AN77" s="1438">
        <f t="shared" si="84"/>
        <v>2720000.0000404855</v>
      </c>
      <c r="AO77" s="851"/>
      <c r="AP77" s="1438">
        <f t="shared" ref="AP77:AT77" si="97">+AP78+AP89+AP95+AP104+AP85+AP90+AP91+AP88</f>
        <v>17000</v>
      </c>
      <c r="AQ77" s="1438">
        <f t="shared" si="97"/>
        <v>1322000</v>
      </c>
      <c r="AR77" s="1438">
        <f t="shared" si="97"/>
        <v>813000.00002024288</v>
      </c>
      <c r="AS77" s="1438">
        <f t="shared" si="97"/>
        <v>505000.00002024288</v>
      </c>
      <c r="AT77" s="1438">
        <f t="shared" si="97"/>
        <v>63000</v>
      </c>
      <c r="AU77" s="1438">
        <f t="shared" si="85"/>
        <v>2720000.0000404855</v>
      </c>
      <c r="AV77" s="852"/>
      <c r="AW77" s="1438">
        <v>0</v>
      </c>
      <c r="AX77" s="1438">
        <v>0</v>
      </c>
      <c r="AY77" s="1438">
        <v>0</v>
      </c>
      <c r="AZ77" s="1438">
        <v>0</v>
      </c>
      <c r="BA77" s="1438">
        <v>0</v>
      </c>
      <c r="BB77" s="1438">
        <f>SUM(AW77:BA77)</f>
        <v>0</v>
      </c>
    </row>
    <row r="78" spans="1:1009" s="854" customFormat="1" ht="24" customHeight="1" outlineLevel="1" collapsed="1" x14ac:dyDescent="0.35">
      <c r="A78" s="1289" t="s">
        <v>210</v>
      </c>
      <c r="B78" s="1289"/>
      <c r="C78" s="1290" t="s">
        <v>995</v>
      </c>
      <c r="D78" s="1423" t="s">
        <v>907</v>
      </c>
      <c r="E78" s="845"/>
      <c r="F78" s="1292"/>
      <c r="G78" s="1293"/>
      <c r="H78" s="1293" t="s">
        <v>230</v>
      </c>
      <c r="I78" s="1293" t="s">
        <v>230</v>
      </c>
      <c r="J78" s="1293" t="s">
        <v>230</v>
      </c>
      <c r="K78" s="1293" t="s">
        <v>230</v>
      </c>
      <c r="L78" s="1293" t="s">
        <v>230</v>
      </c>
      <c r="M78" s="1293"/>
      <c r="N78" s="847"/>
      <c r="O78" s="1370"/>
      <c r="P78" s="1370"/>
      <c r="Q78" s="1370"/>
      <c r="R78" s="1370"/>
      <c r="S78" s="1294"/>
      <c r="T78" s="1290"/>
      <c r="U78" s="847"/>
      <c r="V78" s="1291"/>
      <c r="W78" s="1295"/>
      <c r="X78" s="1295"/>
      <c r="Y78" s="1295"/>
      <c r="Z78" s="1295"/>
      <c r="AA78" s="1296"/>
      <c r="AB78" s="1296">
        <f>SUM(AB79:AB84)</f>
        <v>445000</v>
      </c>
      <c r="AC78" s="1297"/>
      <c r="AD78" s="848"/>
      <c r="AE78" s="1298">
        <f t="shared" ref="AE78" si="98">SUM(AE79:AE84)</f>
        <v>445000</v>
      </c>
      <c r="AF78" s="1299">
        <f t="shared" ref="AF78" si="99">SUM(AF79:AF84)</f>
        <v>0</v>
      </c>
      <c r="AG78" s="1299">
        <f>+AE78+AF78</f>
        <v>445000</v>
      </c>
      <c r="AH78" s="850"/>
      <c r="AI78" s="1298">
        <f t="shared" si="79"/>
        <v>17000</v>
      </c>
      <c r="AJ78" s="1298">
        <f t="shared" si="80"/>
        <v>138000</v>
      </c>
      <c r="AK78" s="1298">
        <f t="shared" si="81"/>
        <v>92000</v>
      </c>
      <c r="AL78" s="1298">
        <f t="shared" si="82"/>
        <v>135000</v>
      </c>
      <c r="AM78" s="1298">
        <f t="shared" si="83"/>
        <v>63000</v>
      </c>
      <c r="AN78" s="1056">
        <f t="shared" si="84"/>
        <v>445000</v>
      </c>
      <c r="AO78" s="851"/>
      <c r="AP78" s="1298">
        <f t="shared" ref="AP78:AT78" si="100">SUM(AP79:AP84)</f>
        <v>17000</v>
      </c>
      <c r="AQ78" s="1298">
        <f t="shared" si="100"/>
        <v>138000</v>
      </c>
      <c r="AR78" s="1298">
        <f t="shared" si="100"/>
        <v>92000</v>
      </c>
      <c r="AS78" s="1298">
        <f t="shared" si="100"/>
        <v>135000</v>
      </c>
      <c r="AT78" s="1298">
        <f t="shared" si="100"/>
        <v>63000</v>
      </c>
      <c r="AU78" s="1056">
        <f t="shared" si="85"/>
        <v>445000</v>
      </c>
      <c r="AV78" s="852"/>
      <c r="AW78" s="1296"/>
      <c r="AX78" s="1296"/>
      <c r="AY78" s="1296"/>
      <c r="AZ78" s="1296"/>
      <c r="BA78" s="1296"/>
      <c r="BB78" s="1296"/>
    </row>
    <row r="79" spans="1:1009" s="225" customFormat="1" ht="35.25" hidden="1" customHeight="1" outlineLevel="2" x14ac:dyDescent="0.35">
      <c r="A79" s="89" t="s">
        <v>1826</v>
      </c>
      <c r="B79" s="90"/>
      <c r="C79" s="735" t="s">
        <v>996</v>
      </c>
      <c r="D79" s="94" t="s">
        <v>404</v>
      </c>
      <c r="E79" s="1225"/>
      <c r="F79" s="93"/>
      <c r="G79" s="100"/>
      <c r="H79" s="101" t="s">
        <v>230</v>
      </c>
      <c r="I79" s="101" t="s">
        <v>230</v>
      </c>
      <c r="J79" s="101"/>
      <c r="K79" s="102"/>
      <c r="L79" s="102"/>
      <c r="M79" s="102"/>
      <c r="N79" s="94"/>
      <c r="O79" s="965" t="str">
        <f>+'10.3_PA_Det'!D119</f>
        <v>3CV</v>
      </c>
      <c r="P79" s="1344" t="s">
        <v>81</v>
      </c>
      <c r="Q79" s="965" t="s">
        <v>928</v>
      </c>
      <c r="R79" s="965">
        <f>+'10.3_PA_Det'!E119</f>
        <v>59</v>
      </c>
      <c r="S79" s="1168" t="s">
        <v>929</v>
      </c>
      <c r="T79" s="94"/>
      <c r="U79" s="94"/>
      <c r="V79" s="984" t="s">
        <v>122</v>
      </c>
      <c r="W79" s="1011">
        <v>1</v>
      </c>
      <c r="X79" s="1011"/>
      <c r="Y79" s="1011"/>
      <c r="Z79" s="1011"/>
      <c r="AA79" s="739">
        <v>25000</v>
      </c>
      <c r="AB79" s="808">
        <f t="shared" ref="AB79:AB84" si="101">+AA79*W79</f>
        <v>25000</v>
      </c>
      <c r="AC79" s="799"/>
      <c r="AD79" s="1478"/>
      <c r="AE79" s="977">
        <f t="shared" ref="AE79:AE84" si="102">+AB79</f>
        <v>25000</v>
      </c>
      <c r="AF79" s="97">
        <v>0</v>
      </c>
      <c r="AG79" s="77">
        <f t="shared" ref="AG79:AG84" si="103">+AE79+AF79</f>
        <v>25000</v>
      </c>
      <c r="AH79" s="337"/>
      <c r="AI79" s="97">
        <f t="shared" si="79"/>
        <v>5000</v>
      </c>
      <c r="AJ79" s="97">
        <f t="shared" si="80"/>
        <v>20000</v>
      </c>
      <c r="AK79" s="97">
        <f t="shared" si="81"/>
        <v>0</v>
      </c>
      <c r="AL79" s="97">
        <f t="shared" si="82"/>
        <v>0</v>
      </c>
      <c r="AM79" s="97">
        <f t="shared" si="83"/>
        <v>0</v>
      </c>
      <c r="AN79" s="97">
        <f t="shared" si="84"/>
        <v>25000</v>
      </c>
      <c r="AO79" s="132"/>
      <c r="AP79" s="97">
        <f>+AE79*20%</f>
        <v>5000</v>
      </c>
      <c r="AQ79" s="97">
        <f>+AE79*80%</f>
        <v>20000</v>
      </c>
      <c r="AR79" s="97">
        <v>0</v>
      </c>
      <c r="AS79" s="97">
        <v>0</v>
      </c>
      <c r="AT79" s="97">
        <v>0</v>
      </c>
      <c r="AU79" s="97">
        <f t="shared" si="85"/>
        <v>25000</v>
      </c>
      <c r="AV79" s="77"/>
      <c r="AW79" s="97"/>
      <c r="AX79" s="97"/>
      <c r="AY79" s="97"/>
      <c r="AZ79" s="97"/>
      <c r="BA79" s="97"/>
      <c r="BB79" s="97"/>
    </row>
    <row r="80" spans="1:1009" s="225" customFormat="1" ht="25.5" hidden="1" customHeight="1" outlineLevel="2" x14ac:dyDescent="0.35">
      <c r="A80" s="89" t="s">
        <v>1827</v>
      </c>
      <c r="B80" s="90"/>
      <c r="C80" s="735" t="s">
        <v>997</v>
      </c>
      <c r="D80" s="94" t="s">
        <v>404</v>
      </c>
      <c r="E80" s="1225"/>
      <c r="F80" s="93"/>
      <c r="G80" s="100"/>
      <c r="H80" s="101" t="s">
        <v>230</v>
      </c>
      <c r="I80" s="101" t="s">
        <v>230</v>
      </c>
      <c r="J80" s="101"/>
      <c r="K80" s="102"/>
      <c r="L80" s="102"/>
      <c r="M80" s="102"/>
      <c r="N80" s="94"/>
      <c r="O80" s="965" t="str">
        <f>+'10.3_PA_Det'!D120</f>
        <v>3CV</v>
      </c>
      <c r="P80" s="1344" t="s">
        <v>81</v>
      </c>
      <c r="Q80" s="965" t="s">
        <v>928</v>
      </c>
      <c r="R80" s="965">
        <f>+'10.3_PA_Det'!E120</f>
        <v>60</v>
      </c>
      <c r="S80" s="1168" t="s">
        <v>929</v>
      </c>
      <c r="T80" s="94"/>
      <c r="U80" s="94"/>
      <c r="V80" s="984" t="s">
        <v>122</v>
      </c>
      <c r="W80" s="1011">
        <v>1</v>
      </c>
      <c r="X80" s="1011"/>
      <c r="Y80" s="1011"/>
      <c r="Z80" s="1011"/>
      <c r="AA80" s="739">
        <v>30000</v>
      </c>
      <c r="AB80" s="808">
        <f t="shared" si="101"/>
        <v>30000</v>
      </c>
      <c r="AC80" s="799"/>
      <c r="AD80" s="1478"/>
      <c r="AE80" s="977">
        <f t="shared" si="102"/>
        <v>30000</v>
      </c>
      <c r="AF80" s="97">
        <v>0</v>
      </c>
      <c r="AG80" s="77">
        <f t="shared" si="103"/>
        <v>30000</v>
      </c>
      <c r="AH80" s="337"/>
      <c r="AI80" s="97">
        <f t="shared" si="79"/>
        <v>6000</v>
      </c>
      <c r="AJ80" s="97">
        <f t="shared" si="80"/>
        <v>24000</v>
      </c>
      <c r="AK80" s="97">
        <f t="shared" si="81"/>
        <v>0</v>
      </c>
      <c r="AL80" s="97">
        <f t="shared" si="82"/>
        <v>0</v>
      </c>
      <c r="AM80" s="97">
        <f t="shared" si="83"/>
        <v>0</v>
      </c>
      <c r="AN80" s="97">
        <f t="shared" si="84"/>
        <v>30000</v>
      </c>
      <c r="AO80" s="132"/>
      <c r="AP80" s="97">
        <f>+AE80*20%</f>
        <v>6000</v>
      </c>
      <c r="AQ80" s="97">
        <f>+AE80*80%</f>
        <v>24000</v>
      </c>
      <c r="AR80" s="97">
        <v>0</v>
      </c>
      <c r="AS80" s="97">
        <v>0</v>
      </c>
      <c r="AT80" s="97">
        <v>0</v>
      </c>
      <c r="AU80" s="97">
        <f t="shared" si="85"/>
        <v>30000</v>
      </c>
      <c r="AV80" s="77"/>
      <c r="AW80" s="97"/>
      <c r="AX80" s="97"/>
      <c r="AY80" s="97"/>
      <c r="AZ80" s="97"/>
      <c r="BA80" s="97"/>
      <c r="BB80" s="97"/>
    </row>
    <row r="81" spans="1:54" s="225" customFormat="1" ht="35.25" hidden="1" customHeight="1" outlineLevel="2" x14ac:dyDescent="0.35">
      <c r="A81" s="89" t="s">
        <v>1828</v>
      </c>
      <c r="B81" s="90"/>
      <c r="C81" s="735" t="s">
        <v>998</v>
      </c>
      <c r="D81" s="94" t="s">
        <v>930</v>
      </c>
      <c r="E81" s="1225"/>
      <c r="F81" s="93"/>
      <c r="G81" s="100"/>
      <c r="H81" s="101"/>
      <c r="I81" s="101" t="s">
        <v>230</v>
      </c>
      <c r="J81" s="101"/>
      <c r="K81" s="102"/>
      <c r="L81" s="102"/>
      <c r="M81" s="102"/>
      <c r="N81" s="94"/>
      <c r="O81" s="965" t="str">
        <f>+'10.3_PA_Det'!$D$60</f>
        <v>Selección Basada en la Calidad y Costo </v>
      </c>
      <c r="P81" s="1344" t="s">
        <v>81</v>
      </c>
      <c r="Q81" s="1344" t="s">
        <v>931</v>
      </c>
      <c r="R81" s="965">
        <f>+'10.3_PA_Det'!$E$60</f>
        <v>24</v>
      </c>
      <c r="S81" s="1168" t="s">
        <v>932</v>
      </c>
      <c r="T81" s="94"/>
      <c r="U81" s="94"/>
      <c r="V81" s="984" t="s">
        <v>122</v>
      </c>
      <c r="W81" s="1011">
        <v>1</v>
      </c>
      <c r="X81" s="1011"/>
      <c r="Y81" s="1011"/>
      <c r="Z81" s="1011"/>
      <c r="AA81" s="739">
        <v>50000</v>
      </c>
      <c r="AB81" s="808">
        <f t="shared" si="101"/>
        <v>50000</v>
      </c>
      <c r="AC81" s="799"/>
      <c r="AD81" s="1478"/>
      <c r="AE81" s="977">
        <f t="shared" si="102"/>
        <v>50000</v>
      </c>
      <c r="AF81" s="97">
        <v>0</v>
      </c>
      <c r="AG81" s="77">
        <f t="shared" si="103"/>
        <v>50000</v>
      </c>
      <c r="AH81" s="337"/>
      <c r="AI81" s="97">
        <f t="shared" si="79"/>
        <v>0</v>
      </c>
      <c r="AJ81" s="97">
        <f t="shared" si="80"/>
        <v>50000</v>
      </c>
      <c r="AK81" s="97">
        <f t="shared" si="81"/>
        <v>0</v>
      </c>
      <c r="AL81" s="97">
        <f t="shared" si="82"/>
        <v>0</v>
      </c>
      <c r="AM81" s="97">
        <f t="shared" si="83"/>
        <v>0</v>
      </c>
      <c r="AN81" s="97">
        <f t="shared" si="84"/>
        <v>50000</v>
      </c>
      <c r="AO81" s="132"/>
      <c r="AP81" s="97">
        <v>0</v>
      </c>
      <c r="AQ81" s="97">
        <f>+AE81</f>
        <v>50000</v>
      </c>
      <c r="AR81" s="97">
        <v>0</v>
      </c>
      <c r="AS81" s="97">
        <v>0</v>
      </c>
      <c r="AT81" s="97">
        <v>0</v>
      </c>
      <c r="AU81" s="97">
        <f t="shared" si="85"/>
        <v>50000</v>
      </c>
      <c r="AV81" s="77"/>
      <c r="AW81" s="97"/>
      <c r="AX81" s="97"/>
      <c r="AY81" s="97"/>
      <c r="AZ81" s="97"/>
      <c r="BA81" s="97"/>
      <c r="BB81" s="97"/>
    </row>
    <row r="82" spans="1:54" s="225" customFormat="1" ht="26" hidden="1" outlineLevel="2" x14ac:dyDescent="0.35">
      <c r="A82" s="89" t="s">
        <v>1829</v>
      </c>
      <c r="B82" s="90"/>
      <c r="C82" s="735" t="s">
        <v>999</v>
      </c>
      <c r="D82" s="94" t="s">
        <v>404</v>
      </c>
      <c r="E82" s="1225"/>
      <c r="F82" s="93"/>
      <c r="G82" s="100"/>
      <c r="H82" s="101" t="s">
        <v>230</v>
      </c>
      <c r="I82" s="101" t="s">
        <v>230</v>
      </c>
      <c r="J82" s="101"/>
      <c r="K82" s="102"/>
      <c r="L82" s="102"/>
      <c r="M82" s="102"/>
      <c r="N82" s="94"/>
      <c r="O82" s="965" t="str">
        <f>+'10.3_PA_Det'!$D$121</f>
        <v>3CV</v>
      </c>
      <c r="P82" s="1344" t="s">
        <v>81</v>
      </c>
      <c r="Q82" s="965" t="s">
        <v>928</v>
      </c>
      <c r="R82" s="965">
        <f>+'10.3_PA_Det'!$E$121</f>
        <v>61</v>
      </c>
      <c r="S82" s="1168" t="s">
        <v>929</v>
      </c>
      <c r="T82" s="94"/>
      <c r="U82" s="94"/>
      <c r="V82" s="984" t="s">
        <v>122</v>
      </c>
      <c r="W82" s="1011">
        <v>1</v>
      </c>
      <c r="X82" s="1011"/>
      <c r="Y82" s="1011"/>
      <c r="Z82" s="1011"/>
      <c r="AA82" s="739">
        <v>30000</v>
      </c>
      <c r="AB82" s="808">
        <f t="shared" si="101"/>
        <v>30000</v>
      </c>
      <c r="AC82" s="799"/>
      <c r="AD82" s="1478"/>
      <c r="AE82" s="977">
        <f t="shared" si="102"/>
        <v>30000</v>
      </c>
      <c r="AF82" s="97">
        <v>0</v>
      </c>
      <c r="AG82" s="77">
        <f t="shared" si="103"/>
        <v>30000</v>
      </c>
      <c r="AH82" s="337"/>
      <c r="AI82" s="97">
        <f t="shared" si="79"/>
        <v>6000</v>
      </c>
      <c r="AJ82" s="97">
        <f t="shared" si="80"/>
        <v>24000</v>
      </c>
      <c r="AK82" s="97">
        <f t="shared" si="81"/>
        <v>0</v>
      </c>
      <c r="AL82" s="97">
        <f t="shared" si="82"/>
        <v>0</v>
      </c>
      <c r="AM82" s="97">
        <f t="shared" si="83"/>
        <v>0</v>
      </c>
      <c r="AN82" s="97">
        <f t="shared" si="84"/>
        <v>30000</v>
      </c>
      <c r="AO82" s="132"/>
      <c r="AP82" s="97">
        <f>+AE82*20%</f>
        <v>6000</v>
      </c>
      <c r="AQ82" s="97">
        <f>+AE82*80%</f>
        <v>24000</v>
      </c>
      <c r="AR82" s="97">
        <v>0</v>
      </c>
      <c r="AS82" s="97">
        <v>0</v>
      </c>
      <c r="AT82" s="97">
        <v>0</v>
      </c>
      <c r="AU82" s="97">
        <f t="shared" si="85"/>
        <v>30000</v>
      </c>
      <c r="AV82" s="77"/>
      <c r="AW82" s="97"/>
      <c r="AX82" s="97"/>
      <c r="AY82" s="97"/>
      <c r="AZ82" s="97"/>
      <c r="BA82" s="97"/>
      <c r="BB82" s="97"/>
    </row>
    <row r="83" spans="1:54" s="225" customFormat="1" ht="25.5" hidden="1" customHeight="1" outlineLevel="2" x14ac:dyDescent="0.35">
      <c r="A83" s="89" t="s">
        <v>1830</v>
      </c>
      <c r="B83" s="90"/>
      <c r="C83" s="735" t="s">
        <v>1000</v>
      </c>
      <c r="D83" s="1819" t="s">
        <v>930</v>
      </c>
      <c r="E83" s="1225"/>
      <c r="F83" s="93"/>
      <c r="G83" s="100"/>
      <c r="H83" s="101"/>
      <c r="I83" s="101" t="s">
        <v>230</v>
      </c>
      <c r="J83" s="101" t="s">
        <v>230</v>
      </c>
      <c r="K83" s="102" t="s">
        <v>230</v>
      </c>
      <c r="L83" s="102"/>
      <c r="M83" s="102"/>
      <c r="N83" s="94"/>
      <c r="O83" s="1793" t="str">
        <f>+'10.3_PA_Det'!$D$60</f>
        <v>Selección Basada en la Calidad y Costo </v>
      </c>
      <c r="P83" s="1778" t="s">
        <v>81</v>
      </c>
      <c r="Q83" s="1793" t="s">
        <v>931</v>
      </c>
      <c r="R83" s="1793">
        <f>+'10.3_PA_Det'!$E$60</f>
        <v>24</v>
      </c>
      <c r="S83" s="1665" t="s">
        <v>989</v>
      </c>
      <c r="T83" s="1782"/>
      <c r="U83" s="94"/>
      <c r="V83" s="984" t="s">
        <v>122</v>
      </c>
      <c r="W83" s="1011">
        <v>1</v>
      </c>
      <c r="X83" s="1011"/>
      <c r="Y83" s="1011"/>
      <c r="Z83" s="1011"/>
      <c r="AA83" s="739">
        <v>100000</v>
      </c>
      <c r="AB83" s="808">
        <f t="shared" si="101"/>
        <v>100000</v>
      </c>
      <c r="AC83" s="799"/>
      <c r="AD83" s="1478"/>
      <c r="AE83" s="977">
        <f t="shared" si="102"/>
        <v>100000</v>
      </c>
      <c r="AF83" s="97">
        <v>0</v>
      </c>
      <c r="AG83" s="77">
        <f t="shared" si="103"/>
        <v>100000</v>
      </c>
      <c r="AH83" s="337"/>
      <c r="AI83" s="97">
        <f t="shared" si="79"/>
        <v>0</v>
      </c>
      <c r="AJ83" s="97">
        <f t="shared" si="80"/>
        <v>20000</v>
      </c>
      <c r="AK83" s="97">
        <f t="shared" si="81"/>
        <v>50000</v>
      </c>
      <c r="AL83" s="97">
        <f t="shared" si="82"/>
        <v>30000</v>
      </c>
      <c r="AM83" s="97">
        <f t="shared" si="83"/>
        <v>0</v>
      </c>
      <c r="AN83" s="97">
        <f t="shared" si="84"/>
        <v>100000</v>
      </c>
      <c r="AO83" s="132"/>
      <c r="AP83" s="97">
        <v>0</v>
      </c>
      <c r="AQ83" s="97">
        <f>+AE83*20%</f>
        <v>20000</v>
      </c>
      <c r="AR83" s="97">
        <f>+AE83*50%</f>
        <v>50000</v>
      </c>
      <c r="AS83" s="97">
        <f>+AE83*30%</f>
        <v>30000</v>
      </c>
      <c r="AT83" s="97">
        <v>0</v>
      </c>
      <c r="AU83" s="97">
        <f t="shared" si="85"/>
        <v>100000</v>
      </c>
      <c r="AV83" s="77"/>
      <c r="AW83" s="97"/>
      <c r="AX83" s="97"/>
      <c r="AY83" s="97"/>
      <c r="AZ83" s="97"/>
      <c r="BA83" s="97"/>
      <c r="BB83" s="97"/>
    </row>
    <row r="84" spans="1:54" s="225" customFormat="1" ht="14.25" hidden="1" customHeight="1" outlineLevel="2" x14ac:dyDescent="0.35">
      <c r="A84" s="89" t="s">
        <v>1831</v>
      </c>
      <c r="B84" s="90"/>
      <c r="C84" s="735" t="s">
        <v>1001</v>
      </c>
      <c r="D84" s="1819"/>
      <c r="E84" s="1225"/>
      <c r="F84" s="93"/>
      <c r="G84" s="100"/>
      <c r="H84" s="101"/>
      <c r="I84" s="101"/>
      <c r="J84" s="101" t="s">
        <v>230</v>
      </c>
      <c r="K84" s="102" t="s">
        <v>230</v>
      </c>
      <c r="L84" s="102" t="s">
        <v>230</v>
      </c>
      <c r="M84" s="102"/>
      <c r="N84" s="94"/>
      <c r="O84" s="1793"/>
      <c r="P84" s="1778"/>
      <c r="Q84" s="1793"/>
      <c r="R84" s="1793"/>
      <c r="S84" s="1665"/>
      <c r="T84" s="1782"/>
      <c r="U84" s="94"/>
      <c r="V84" s="984" t="s">
        <v>122</v>
      </c>
      <c r="W84" s="1011">
        <v>1</v>
      </c>
      <c r="X84" s="1011"/>
      <c r="Y84" s="1011"/>
      <c r="Z84" s="1011"/>
      <c r="AA84" s="739">
        <v>210000</v>
      </c>
      <c r="AB84" s="808">
        <f t="shared" si="101"/>
        <v>210000</v>
      </c>
      <c r="AC84" s="799"/>
      <c r="AD84" s="1478"/>
      <c r="AE84" s="977">
        <f t="shared" si="102"/>
        <v>210000</v>
      </c>
      <c r="AF84" s="97">
        <v>0</v>
      </c>
      <c r="AG84" s="77">
        <f t="shared" si="103"/>
        <v>210000</v>
      </c>
      <c r="AH84" s="337"/>
      <c r="AI84" s="97">
        <f t="shared" si="79"/>
        <v>0</v>
      </c>
      <c r="AJ84" s="97">
        <f t="shared" si="80"/>
        <v>0</v>
      </c>
      <c r="AK84" s="97">
        <f t="shared" si="81"/>
        <v>42000</v>
      </c>
      <c r="AL84" s="97">
        <f t="shared" si="82"/>
        <v>105000</v>
      </c>
      <c r="AM84" s="97">
        <f t="shared" si="83"/>
        <v>63000</v>
      </c>
      <c r="AN84" s="97">
        <f t="shared" si="84"/>
        <v>210000</v>
      </c>
      <c r="AO84" s="132"/>
      <c r="AP84" s="97">
        <v>0</v>
      </c>
      <c r="AQ84" s="97">
        <v>0</v>
      </c>
      <c r="AR84" s="97">
        <f>+AE84*20%</f>
        <v>42000</v>
      </c>
      <c r="AS84" s="97">
        <f>+AE84*50%</f>
        <v>105000</v>
      </c>
      <c r="AT84" s="97">
        <f>+AE84*30%</f>
        <v>63000</v>
      </c>
      <c r="AU84" s="97">
        <f t="shared" si="85"/>
        <v>210000</v>
      </c>
      <c r="AV84" s="77"/>
      <c r="AW84" s="97"/>
      <c r="AX84" s="97"/>
      <c r="AY84" s="97"/>
      <c r="AZ84" s="97"/>
      <c r="BA84" s="97"/>
      <c r="BB84" s="97"/>
    </row>
    <row r="85" spans="1:54" s="854" customFormat="1" ht="22.5" customHeight="1" outlineLevel="1" collapsed="1" x14ac:dyDescent="0.35">
      <c r="A85" s="1289" t="s">
        <v>213</v>
      </c>
      <c r="B85" s="1289"/>
      <c r="C85" s="1426" t="s">
        <v>1002</v>
      </c>
      <c r="D85" s="1423" t="s">
        <v>907</v>
      </c>
      <c r="E85" s="845"/>
      <c r="F85" s="1292"/>
      <c r="G85" s="1293"/>
      <c r="H85" s="1293" t="s">
        <v>230</v>
      </c>
      <c r="I85" s="1293" t="s">
        <v>230</v>
      </c>
      <c r="J85" s="1293"/>
      <c r="K85" s="1293"/>
      <c r="L85" s="1293"/>
      <c r="M85" s="1293"/>
      <c r="N85" s="847"/>
      <c r="O85" s="1370"/>
      <c r="P85" s="1370"/>
      <c r="Q85" s="1370"/>
      <c r="R85" s="1370"/>
      <c r="S85" s="1294"/>
      <c r="T85" s="1290"/>
      <c r="U85" s="847"/>
      <c r="V85" s="1291"/>
      <c r="W85" s="1295"/>
      <c r="X85" s="1295"/>
      <c r="Y85" s="1295"/>
      <c r="Z85" s="1295"/>
      <c r="AA85" s="1296"/>
      <c r="AB85" s="1296">
        <f>SUM(AB86:AB87)</f>
        <v>300000</v>
      </c>
      <c r="AC85" s="1297"/>
      <c r="AD85" s="848"/>
      <c r="AE85" s="1296">
        <f t="shared" ref="AE85" si="104">SUM(AE86:AE87)</f>
        <v>300000</v>
      </c>
      <c r="AF85" s="1296">
        <f t="shared" ref="AF85" si="105">SUM(AF86:AF87)</f>
        <v>0</v>
      </c>
      <c r="AG85" s="1296">
        <f>SUM(AG86:AG87)</f>
        <v>300000</v>
      </c>
      <c r="AH85" s="850"/>
      <c r="AI85" s="1296">
        <f t="shared" si="79"/>
        <v>0</v>
      </c>
      <c r="AJ85" s="1296">
        <f t="shared" si="80"/>
        <v>126000</v>
      </c>
      <c r="AK85" s="1296">
        <f t="shared" si="81"/>
        <v>174000</v>
      </c>
      <c r="AL85" s="1296">
        <f t="shared" si="82"/>
        <v>0</v>
      </c>
      <c r="AM85" s="1296">
        <f t="shared" si="83"/>
        <v>0</v>
      </c>
      <c r="AN85" s="1056">
        <f t="shared" si="84"/>
        <v>300000</v>
      </c>
      <c r="AO85" s="851"/>
      <c r="AP85" s="1296">
        <f>SUM(AP86:AP87)</f>
        <v>0</v>
      </c>
      <c r="AQ85" s="1296">
        <f t="shared" ref="AQ85:AT85" si="106">SUM(AQ86:AQ87)</f>
        <v>126000</v>
      </c>
      <c r="AR85" s="1296">
        <f t="shared" si="106"/>
        <v>174000</v>
      </c>
      <c r="AS85" s="1296">
        <f t="shared" si="106"/>
        <v>0</v>
      </c>
      <c r="AT85" s="1296">
        <f t="shared" si="106"/>
        <v>0</v>
      </c>
      <c r="AU85" s="1056">
        <f t="shared" si="85"/>
        <v>300000</v>
      </c>
      <c r="AV85" s="852"/>
      <c r="AW85" s="1296"/>
      <c r="AX85" s="1296"/>
      <c r="AY85" s="1296"/>
      <c r="AZ85" s="1296"/>
      <c r="BA85" s="1296"/>
      <c r="BB85" s="1296"/>
    </row>
    <row r="86" spans="1:54" s="225" customFormat="1" ht="24" hidden="1" customHeight="1" outlineLevel="2" x14ac:dyDescent="0.35">
      <c r="A86" s="89" t="s">
        <v>1832</v>
      </c>
      <c r="B86" s="90"/>
      <c r="C86" s="735" t="s">
        <v>1003</v>
      </c>
      <c r="D86" s="766" t="s">
        <v>404</v>
      </c>
      <c r="E86" s="1225"/>
      <c r="F86" s="93"/>
      <c r="G86" s="100"/>
      <c r="H86" s="101" t="s">
        <v>230</v>
      </c>
      <c r="I86" s="101" t="s">
        <v>230</v>
      </c>
      <c r="J86" s="101"/>
      <c r="K86" s="101"/>
      <c r="L86" s="101"/>
      <c r="M86" s="101"/>
      <c r="N86" s="94"/>
      <c r="O86" s="1344" t="str">
        <f>+'10.3_PA_Det'!$D$122</f>
        <v>3CV</v>
      </c>
      <c r="P86" s="1344" t="s">
        <v>81</v>
      </c>
      <c r="Q86" s="965" t="s">
        <v>928</v>
      </c>
      <c r="R86" s="1344">
        <f>+'10.3_PA_Det'!$E$122</f>
        <v>62</v>
      </c>
      <c r="S86" s="1161" t="s">
        <v>929</v>
      </c>
      <c r="T86" s="94"/>
      <c r="U86" s="94"/>
      <c r="V86" s="984" t="s">
        <v>122</v>
      </c>
      <c r="W86" s="1011">
        <v>1</v>
      </c>
      <c r="X86" s="1011"/>
      <c r="Y86" s="1011"/>
      <c r="Z86" s="1011"/>
      <c r="AA86" s="739">
        <v>10000</v>
      </c>
      <c r="AB86" s="977">
        <f>+AA86*W86</f>
        <v>10000</v>
      </c>
      <c r="AC86" s="740"/>
      <c r="AD86" s="1478"/>
      <c r="AE86" s="977">
        <f>+AB86</f>
        <v>10000</v>
      </c>
      <c r="AF86" s="97">
        <v>0</v>
      </c>
      <c r="AG86" s="77">
        <f>SUM(AE86:AE86)</f>
        <v>10000</v>
      </c>
      <c r="AH86" s="337"/>
      <c r="AI86" s="97">
        <f t="shared" si="79"/>
        <v>0</v>
      </c>
      <c r="AJ86" s="97">
        <f t="shared" si="80"/>
        <v>10000</v>
      </c>
      <c r="AK86" s="97">
        <f t="shared" si="81"/>
        <v>0</v>
      </c>
      <c r="AL86" s="97">
        <f t="shared" si="82"/>
        <v>0</v>
      </c>
      <c r="AM86" s="97">
        <f t="shared" si="83"/>
        <v>0</v>
      </c>
      <c r="AN86" s="97">
        <f t="shared" si="84"/>
        <v>10000</v>
      </c>
      <c r="AO86" s="132"/>
      <c r="AP86" s="97">
        <v>0</v>
      </c>
      <c r="AQ86" s="97">
        <f>+AE86</f>
        <v>10000</v>
      </c>
      <c r="AR86" s="97">
        <v>0</v>
      </c>
      <c r="AS86" s="97">
        <v>0</v>
      </c>
      <c r="AT86" s="97">
        <v>0</v>
      </c>
      <c r="AU86" s="97">
        <f t="shared" si="85"/>
        <v>10000</v>
      </c>
      <c r="AV86" s="77"/>
      <c r="AW86" s="97"/>
      <c r="AX86" s="97"/>
      <c r="AY86" s="97"/>
      <c r="AZ86" s="97"/>
      <c r="BA86" s="97"/>
      <c r="BB86" s="97"/>
    </row>
    <row r="87" spans="1:54" s="225" customFormat="1" ht="24" hidden="1" customHeight="1" outlineLevel="2" x14ac:dyDescent="0.35">
      <c r="A87" s="89" t="s">
        <v>1833</v>
      </c>
      <c r="B87" s="90"/>
      <c r="C87" s="735" t="s">
        <v>1004</v>
      </c>
      <c r="D87" s="766" t="s">
        <v>404</v>
      </c>
      <c r="E87" s="1225"/>
      <c r="F87" s="93"/>
      <c r="G87" s="100"/>
      <c r="H87" s="101"/>
      <c r="I87" s="101" t="s">
        <v>230</v>
      </c>
      <c r="J87" s="101" t="s">
        <v>230</v>
      </c>
      <c r="K87" s="101"/>
      <c r="L87" s="101"/>
      <c r="M87" s="101"/>
      <c r="N87" s="94"/>
      <c r="O87" s="1344" t="s">
        <v>939</v>
      </c>
      <c r="P87" s="1344"/>
      <c r="Q87" s="1344"/>
      <c r="R87" s="1344"/>
      <c r="S87" s="1161" t="s">
        <v>989</v>
      </c>
      <c r="T87" s="94"/>
      <c r="U87" s="94"/>
      <c r="V87" s="984" t="s">
        <v>122</v>
      </c>
      <c r="W87" s="1011">
        <v>1</v>
      </c>
      <c r="X87" s="1011"/>
      <c r="Y87" s="1011"/>
      <c r="Z87" s="1011"/>
      <c r="AA87" s="739">
        <v>290000</v>
      </c>
      <c r="AB87" s="977">
        <f>+AA87*W87</f>
        <v>290000</v>
      </c>
      <c r="AC87" s="740"/>
      <c r="AD87" s="1478"/>
      <c r="AE87" s="977">
        <f>+AB87</f>
        <v>290000</v>
      </c>
      <c r="AF87" s="97">
        <v>0</v>
      </c>
      <c r="AG87" s="77">
        <f>SUM(AE87:AE87)</f>
        <v>290000</v>
      </c>
      <c r="AH87" s="337"/>
      <c r="AI87" s="97">
        <f t="shared" si="79"/>
        <v>0</v>
      </c>
      <c r="AJ87" s="97">
        <f t="shared" si="80"/>
        <v>116000</v>
      </c>
      <c r="AK87" s="97">
        <f t="shared" si="81"/>
        <v>174000</v>
      </c>
      <c r="AL87" s="97">
        <f t="shared" si="82"/>
        <v>0</v>
      </c>
      <c r="AM87" s="97">
        <f t="shared" si="83"/>
        <v>0</v>
      </c>
      <c r="AN87" s="97">
        <f t="shared" si="84"/>
        <v>290000</v>
      </c>
      <c r="AO87" s="132"/>
      <c r="AP87" s="97">
        <v>0</v>
      </c>
      <c r="AQ87" s="97">
        <f>+$AE$87*40%</f>
        <v>116000</v>
      </c>
      <c r="AR87" s="97">
        <f>+$AE$87*60%</f>
        <v>174000</v>
      </c>
      <c r="AS87" s="97">
        <v>0</v>
      </c>
      <c r="AT87" s="97">
        <v>0</v>
      </c>
      <c r="AU87" s="97">
        <f t="shared" si="85"/>
        <v>290000</v>
      </c>
      <c r="AV87" s="77"/>
      <c r="AW87" s="97"/>
      <c r="AX87" s="97"/>
      <c r="AY87" s="97"/>
      <c r="AZ87" s="97"/>
      <c r="BA87" s="97"/>
      <c r="BB87" s="97"/>
    </row>
    <row r="88" spans="1:54" s="931" customFormat="1" ht="27.75" customHeight="1" outlineLevel="1" collapsed="1" x14ac:dyDescent="0.35">
      <c r="A88" s="1118" t="s">
        <v>1029</v>
      </c>
      <c r="B88" s="1118"/>
      <c r="C88" s="1119" t="s">
        <v>1037</v>
      </c>
      <c r="D88" s="1423" t="s">
        <v>236</v>
      </c>
      <c r="E88" s="918"/>
      <c r="F88" s="1132"/>
      <c r="G88" s="1120"/>
      <c r="H88" s="1120"/>
      <c r="I88" s="1120" t="s">
        <v>230</v>
      </c>
      <c r="J88" s="1120" t="s">
        <v>230</v>
      </c>
      <c r="K88" s="1120" t="s">
        <v>230</v>
      </c>
      <c r="L88" s="1120"/>
      <c r="M88" s="1120"/>
      <c r="N88" s="922"/>
      <c r="O88" s="1365" t="str">
        <f>+'10.3_PA_Det'!$D$46</f>
        <v>Licitación Pública Internacional </v>
      </c>
      <c r="P88" s="1365" t="s">
        <v>81</v>
      </c>
      <c r="Q88" s="1365" t="s">
        <v>1038</v>
      </c>
      <c r="R88" s="1365">
        <f>+'10.3_PA_Det'!$F$46</f>
        <v>16</v>
      </c>
      <c r="S88" s="1121" t="s">
        <v>989</v>
      </c>
      <c r="T88" s="1300"/>
      <c r="U88" s="922"/>
      <c r="V88" s="1122" t="s">
        <v>122</v>
      </c>
      <c r="W88" s="1123">
        <v>1</v>
      </c>
      <c r="X88" s="1123"/>
      <c r="Y88" s="1123"/>
      <c r="Z88" s="1123"/>
      <c r="AA88" s="1124">
        <v>450000</v>
      </c>
      <c r="AB88" s="1124">
        <f>+AA88*W88</f>
        <v>450000</v>
      </c>
      <c r="AC88" s="1425"/>
      <c r="AD88" s="926"/>
      <c r="AE88" s="1124">
        <f>+AB88</f>
        <v>450000</v>
      </c>
      <c r="AF88" s="1124"/>
      <c r="AG88" s="1124">
        <f>+AE88+AF88</f>
        <v>450000</v>
      </c>
      <c r="AH88" s="927"/>
      <c r="AI88" s="1296">
        <f t="shared" si="79"/>
        <v>0</v>
      </c>
      <c r="AJ88" s="1296">
        <f t="shared" si="80"/>
        <v>0</v>
      </c>
      <c r="AK88" s="1133">
        <f t="shared" si="81"/>
        <v>180000</v>
      </c>
      <c r="AL88" s="1133">
        <f t="shared" si="82"/>
        <v>270000</v>
      </c>
      <c r="AM88" s="1296">
        <f t="shared" si="83"/>
        <v>0</v>
      </c>
      <c r="AN88" s="1056">
        <f t="shared" si="84"/>
        <v>450000</v>
      </c>
      <c r="AO88" s="929"/>
      <c r="AP88" s="1296">
        <v>0</v>
      </c>
      <c r="AQ88" s="1296">
        <v>0</v>
      </c>
      <c r="AR88" s="1133">
        <f>+AE88*40%</f>
        <v>180000</v>
      </c>
      <c r="AS88" s="1133">
        <f>+AE88*60%</f>
        <v>270000</v>
      </c>
      <c r="AT88" s="1296">
        <v>0</v>
      </c>
      <c r="AU88" s="1056">
        <f t="shared" si="85"/>
        <v>450000</v>
      </c>
      <c r="AV88" s="930"/>
      <c r="AW88" s="1133"/>
      <c r="AX88" s="1133"/>
      <c r="AY88" s="1133"/>
      <c r="AZ88" s="1133"/>
      <c r="BA88" s="1133"/>
      <c r="BB88" s="1133"/>
    </row>
    <row r="89" spans="1:54" s="854" customFormat="1" ht="31.5" customHeight="1" outlineLevel="1" x14ac:dyDescent="0.35">
      <c r="A89" s="1289" t="s">
        <v>1819</v>
      </c>
      <c r="B89" s="1289"/>
      <c r="C89" s="1290" t="s">
        <v>1005</v>
      </c>
      <c r="D89" s="1427" t="s">
        <v>404</v>
      </c>
      <c r="E89" s="845"/>
      <c r="F89" s="1292"/>
      <c r="G89" s="1293"/>
      <c r="H89" s="1293" t="s">
        <v>230</v>
      </c>
      <c r="I89" s="1293" t="s">
        <v>230</v>
      </c>
      <c r="J89" s="1293"/>
      <c r="K89" s="1293"/>
      <c r="L89" s="1293"/>
      <c r="M89" s="1293"/>
      <c r="N89" s="847"/>
      <c r="O89" s="1370" t="str">
        <f>+'10.3_PA_Det'!D123</f>
        <v>3CV</v>
      </c>
      <c r="P89" s="1370" t="s">
        <v>81</v>
      </c>
      <c r="Q89" s="1370" t="s">
        <v>928</v>
      </c>
      <c r="R89" s="1370">
        <f>+'10.3_PA_Det'!E123</f>
        <v>63</v>
      </c>
      <c r="S89" s="1294" t="s">
        <v>929</v>
      </c>
      <c r="T89" s="1290"/>
      <c r="U89" s="847"/>
      <c r="V89" s="1291" t="s">
        <v>122</v>
      </c>
      <c r="W89" s="1054">
        <v>1</v>
      </c>
      <c r="X89" s="1295"/>
      <c r="Y89" s="1295"/>
      <c r="Z89" s="1295"/>
      <c r="AA89" s="1296">
        <v>25000</v>
      </c>
      <c r="AB89" s="1296">
        <f>+AA89*W89</f>
        <v>25000</v>
      </c>
      <c r="AC89" s="1297"/>
      <c r="AD89" s="848"/>
      <c r="AE89" s="1296">
        <f>+AB89</f>
        <v>25000</v>
      </c>
      <c r="AF89" s="1296">
        <v>0</v>
      </c>
      <c r="AG89" s="1296">
        <f>+AE89+AF89</f>
        <v>25000</v>
      </c>
      <c r="AH89" s="850"/>
      <c r="AI89" s="1296">
        <f t="shared" si="79"/>
        <v>0</v>
      </c>
      <c r="AJ89" s="1296">
        <f t="shared" si="80"/>
        <v>25000</v>
      </c>
      <c r="AK89" s="1296">
        <f t="shared" si="81"/>
        <v>0</v>
      </c>
      <c r="AL89" s="1296">
        <f t="shared" si="82"/>
        <v>0</v>
      </c>
      <c r="AM89" s="1296">
        <f t="shared" si="83"/>
        <v>0</v>
      </c>
      <c r="AN89" s="1056">
        <f t="shared" si="84"/>
        <v>25000</v>
      </c>
      <c r="AO89" s="851"/>
      <c r="AP89" s="1296">
        <v>0</v>
      </c>
      <c r="AQ89" s="1296">
        <f>+AE89</f>
        <v>25000</v>
      </c>
      <c r="AR89" s="1296">
        <v>0</v>
      </c>
      <c r="AS89" s="1296">
        <v>0</v>
      </c>
      <c r="AT89" s="1296">
        <v>0</v>
      </c>
      <c r="AU89" s="1056">
        <f t="shared" si="85"/>
        <v>25000</v>
      </c>
      <c r="AV89" s="852"/>
      <c r="AW89" s="1296"/>
      <c r="AX89" s="1296"/>
      <c r="AY89" s="1296"/>
      <c r="AZ89" s="1296"/>
      <c r="BA89" s="1296"/>
      <c r="BB89" s="1296"/>
    </row>
    <row r="90" spans="1:54" s="854" customFormat="1" ht="25.5" customHeight="1" outlineLevel="1" x14ac:dyDescent="0.35">
      <c r="A90" s="1289" t="s">
        <v>1834</v>
      </c>
      <c r="B90" s="1289"/>
      <c r="C90" s="1290" t="s">
        <v>1007</v>
      </c>
      <c r="D90" s="1427" t="s">
        <v>404</v>
      </c>
      <c r="E90" s="845"/>
      <c r="F90" s="1292"/>
      <c r="G90" s="1293"/>
      <c r="H90" s="1293"/>
      <c r="I90" s="1293"/>
      <c r="J90" s="1293" t="s">
        <v>230</v>
      </c>
      <c r="K90" s="1293" t="s">
        <v>230</v>
      </c>
      <c r="L90" s="1293"/>
      <c r="M90" s="1293"/>
      <c r="N90" s="847"/>
      <c r="O90" s="1370" t="str">
        <f>+'10.3_PA_Det'!$D$124</f>
        <v>3CV</v>
      </c>
      <c r="P90" s="1370" t="s">
        <v>81</v>
      </c>
      <c r="Q90" s="1370" t="s">
        <v>928</v>
      </c>
      <c r="R90" s="1370">
        <f>+'10.3_PA_Det'!$E$124</f>
        <v>64</v>
      </c>
      <c r="S90" s="1294" t="s">
        <v>929</v>
      </c>
      <c r="T90" s="1290"/>
      <c r="U90" s="847"/>
      <c r="V90" s="1291" t="s">
        <v>122</v>
      </c>
      <c r="W90" s="1054">
        <v>1</v>
      </c>
      <c r="X90" s="1295"/>
      <c r="Y90" s="1295"/>
      <c r="Z90" s="1295"/>
      <c r="AA90" s="1296">
        <v>30000</v>
      </c>
      <c r="AB90" s="1296">
        <f>+AA90*W90</f>
        <v>30000</v>
      </c>
      <c r="AC90" s="1297"/>
      <c r="AD90" s="848"/>
      <c r="AE90" s="1296">
        <f t="shared" ref="AE90:AE94" si="107">+AB90</f>
        <v>30000</v>
      </c>
      <c r="AF90" s="1296">
        <v>0</v>
      </c>
      <c r="AG90" s="1296">
        <f>+AE90+AF90</f>
        <v>30000</v>
      </c>
      <c r="AH90" s="850"/>
      <c r="AI90" s="1296">
        <f t="shared" si="79"/>
        <v>0</v>
      </c>
      <c r="AJ90" s="1296">
        <f t="shared" si="80"/>
        <v>0</v>
      </c>
      <c r="AK90" s="1296">
        <f t="shared" si="81"/>
        <v>0</v>
      </c>
      <c r="AL90" s="1296">
        <f t="shared" si="82"/>
        <v>30000</v>
      </c>
      <c r="AM90" s="1296">
        <f t="shared" si="83"/>
        <v>0</v>
      </c>
      <c r="AN90" s="1056">
        <f t="shared" si="84"/>
        <v>30000</v>
      </c>
      <c r="AO90" s="851"/>
      <c r="AP90" s="1296">
        <v>0</v>
      </c>
      <c r="AQ90" s="1296">
        <v>0</v>
      </c>
      <c r="AR90" s="1296">
        <v>0</v>
      </c>
      <c r="AS90" s="1296">
        <f>+AE90</f>
        <v>30000</v>
      </c>
      <c r="AT90" s="1296">
        <v>0</v>
      </c>
      <c r="AU90" s="1056">
        <f t="shared" si="85"/>
        <v>30000</v>
      </c>
      <c r="AV90" s="852"/>
      <c r="AW90" s="1296"/>
      <c r="AX90" s="1296"/>
      <c r="AY90" s="1296"/>
      <c r="AZ90" s="1296"/>
      <c r="BA90" s="1296"/>
      <c r="BB90" s="1296"/>
    </row>
    <row r="91" spans="1:54" s="854" customFormat="1" ht="25.5" customHeight="1" outlineLevel="1" x14ac:dyDescent="0.35">
      <c r="A91" s="1289" t="s">
        <v>1820</v>
      </c>
      <c r="B91" s="1289"/>
      <c r="C91" s="1290" t="s">
        <v>1008</v>
      </c>
      <c r="D91" s="1423" t="s">
        <v>907</v>
      </c>
      <c r="E91" s="845"/>
      <c r="F91" s="1292"/>
      <c r="G91" s="1293"/>
      <c r="H91" s="1293" t="s">
        <v>230</v>
      </c>
      <c r="I91" s="1293" t="s">
        <v>230</v>
      </c>
      <c r="J91" s="1293" t="s">
        <v>230</v>
      </c>
      <c r="K91" s="1293"/>
      <c r="L91" s="1293"/>
      <c r="M91" s="1293"/>
      <c r="N91" s="847"/>
      <c r="O91" s="1370"/>
      <c r="P91" s="1370"/>
      <c r="Q91" s="1370"/>
      <c r="R91" s="1370"/>
      <c r="S91" s="1294"/>
      <c r="T91" s="1290"/>
      <c r="U91" s="847"/>
      <c r="V91" s="1291"/>
      <c r="W91" s="1295"/>
      <c r="X91" s="1295"/>
      <c r="Y91" s="1295"/>
      <c r="Z91" s="1295"/>
      <c r="AA91" s="1296"/>
      <c r="AB91" s="1296">
        <f>SUM(AB92:AB94)</f>
        <v>850000</v>
      </c>
      <c r="AC91" s="1297"/>
      <c r="AD91" s="848"/>
      <c r="AE91" s="1296">
        <f t="shared" ref="AE91" si="108">SUM(AE92:AE94)</f>
        <v>850000</v>
      </c>
      <c r="AF91" s="1296">
        <f t="shared" ref="AF91" si="109">SUM(AF92:AF94)</f>
        <v>0</v>
      </c>
      <c r="AG91" s="1296">
        <f>+AE91+AF91</f>
        <v>850000</v>
      </c>
      <c r="AH91" s="850"/>
      <c r="AI91" s="1296">
        <f t="shared" si="79"/>
        <v>0</v>
      </c>
      <c r="AJ91" s="1296">
        <f t="shared" si="80"/>
        <v>700000</v>
      </c>
      <c r="AK91" s="1296">
        <f t="shared" si="81"/>
        <v>150000</v>
      </c>
      <c r="AL91" s="1296">
        <f t="shared" si="82"/>
        <v>0</v>
      </c>
      <c r="AM91" s="1296">
        <f t="shared" si="83"/>
        <v>0</v>
      </c>
      <c r="AN91" s="1056">
        <f t="shared" si="84"/>
        <v>850000</v>
      </c>
      <c r="AO91" s="851"/>
      <c r="AP91" s="1296">
        <f>SUM(AP92:AP94)</f>
        <v>0</v>
      </c>
      <c r="AQ91" s="1296">
        <f t="shared" ref="AQ91:AT91" si="110">SUM(AQ92:AQ94)</f>
        <v>700000</v>
      </c>
      <c r="AR91" s="1296">
        <f t="shared" si="110"/>
        <v>150000</v>
      </c>
      <c r="AS91" s="1296">
        <f t="shared" si="110"/>
        <v>0</v>
      </c>
      <c r="AT91" s="1296">
        <f t="shared" si="110"/>
        <v>0</v>
      </c>
      <c r="AU91" s="1056">
        <f t="shared" si="85"/>
        <v>850000</v>
      </c>
      <c r="AV91" s="852"/>
      <c r="AW91" s="1296"/>
      <c r="AX91" s="1296"/>
      <c r="AY91" s="1296"/>
      <c r="AZ91" s="1296"/>
      <c r="BA91" s="1296"/>
      <c r="BB91" s="1296"/>
    </row>
    <row r="92" spans="1:54" s="225" customFormat="1" ht="25.5" hidden="1" customHeight="1" outlineLevel="2" x14ac:dyDescent="0.35">
      <c r="A92" s="89" t="s">
        <v>1835</v>
      </c>
      <c r="B92" s="90"/>
      <c r="C92" s="735" t="s">
        <v>1009</v>
      </c>
      <c r="D92" s="1170" t="s">
        <v>241</v>
      </c>
      <c r="E92" s="92"/>
      <c r="F92" s="93"/>
      <c r="G92" s="100"/>
      <c r="H92" s="102" t="s">
        <v>230</v>
      </c>
      <c r="I92" s="102" t="s">
        <v>230</v>
      </c>
      <c r="J92" s="102"/>
      <c r="K92" s="102"/>
      <c r="L92" s="102"/>
      <c r="M92" s="102"/>
      <c r="N92" s="94"/>
      <c r="O92" s="1344" t="str">
        <f>+'10.3_PA_Det'!$D$16</f>
        <v>Licitación Pública Internacional </v>
      </c>
      <c r="P92" s="965" t="s">
        <v>81</v>
      </c>
      <c r="Q92" s="1344" t="s">
        <v>950</v>
      </c>
      <c r="R92" s="1344">
        <f>+'10.3_PA_Det'!$F$16</f>
        <v>5</v>
      </c>
      <c r="S92" s="1161" t="s">
        <v>929</v>
      </c>
      <c r="T92" s="94"/>
      <c r="U92" s="94"/>
      <c r="V92" s="984" t="s">
        <v>122</v>
      </c>
      <c r="W92" s="1011">
        <v>1</v>
      </c>
      <c r="X92" s="117"/>
      <c r="Y92" s="92"/>
      <c r="Z92" s="92"/>
      <c r="AA92" s="97">
        <v>600000</v>
      </c>
      <c r="AB92" s="97">
        <f>+AA92*W92</f>
        <v>600000</v>
      </c>
      <c r="AC92" s="807"/>
      <c r="AD92" s="1478"/>
      <c r="AE92" s="977">
        <f t="shared" si="107"/>
        <v>600000</v>
      </c>
      <c r="AF92" s="77">
        <v>0</v>
      </c>
      <c r="AG92" s="77">
        <f>SUM(AE92:AE92)</f>
        <v>600000</v>
      </c>
      <c r="AH92" s="337"/>
      <c r="AI92" s="97">
        <f t="shared" si="79"/>
        <v>0</v>
      </c>
      <c r="AJ92" s="97">
        <f t="shared" si="80"/>
        <v>600000</v>
      </c>
      <c r="AK92" s="97">
        <f t="shared" si="81"/>
        <v>0</v>
      </c>
      <c r="AL92" s="97">
        <f t="shared" si="82"/>
        <v>0</v>
      </c>
      <c r="AM92" s="97">
        <f t="shared" si="83"/>
        <v>0</v>
      </c>
      <c r="AN92" s="97">
        <f t="shared" si="84"/>
        <v>600000</v>
      </c>
      <c r="AO92" s="132"/>
      <c r="AP92" s="97">
        <v>0</v>
      </c>
      <c r="AQ92" s="97">
        <f>+AE92</f>
        <v>600000</v>
      </c>
      <c r="AR92" s="97">
        <v>0</v>
      </c>
      <c r="AS92" s="97">
        <v>0</v>
      </c>
      <c r="AT92" s="97">
        <v>0</v>
      </c>
      <c r="AU92" s="97">
        <f t="shared" si="85"/>
        <v>600000</v>
      </c>
      <c r="AV92" s="77"/>
      <c r="AW92" s="97"/>
      <c r="AX92" s="97"/>
      <c r="AY92" s="97"/>
      <c r="AZ92" s="97"/>
      <c r="BA92" s="97"/>
      <c r="BB92" s="97"/>
    </row>
    <row r="93" spans="1:54" s="225" customFormat="1" ht="24" hidden="1" customHeight="1" outlineLevel="2" x14ac:dyDescent="0.35">
      <c r="A93" s="89" t="s">
        <v>1836</v>
      </c>
      <c r="B93" s="90"/>
      <c r="C93" s="735" t="s">
        <v>1010</v>
      </c>
      <c r="D93" s="1170" t="s">
        <v>241</v>
      </c>
      <c r="E93" s="92"/>
      <c r="F93" s="93"/>
      <c r="G93" s="100"/>
      <c r="H93" s="102" t="s">
        <v>230</v>
      </c>
      <c r="I93" s="102" t="s">
        <v>230</v>
      </c>
      <c r="J93" s="102"/>
      <c r="K93" s="102"/>
      <c r="L93" s="102"/>
      <c r="M93" s="102"/>
      <c r="N93" s="94"/>
      <c r="O93" s="1096" t="str">
        <f>+'10.3_PA_Det'!$D$17</f>
        <v>Licitación Pública Internacional por Lotes </v>
      </c>
      <c r="P93" s="1371" t="s">
        <v>81</v>
      </c>
      <c r="Q93" s="1096" t="s">
        <v>950</v>
      </c>
      <c r="R93" s="1096">
        <f>+'10.3_PA_Det'!$F$17</f>
        <v>6</v>
      </c>
      <c r="S93" s="1161" t="s">
        <v>929</v>
      </c>
      <c r="T93" s="94"/>
      <c r="U93" s="94"/>
      <c r="V93" s="984" t="s">
        <v>122</v>
      </c>
      <c r="W93" s="1011">
        <v>1</v>
      </c>
      <c r="X93" s="117"/>
      <c r="Y93" s="92"/>
      <c r="Z93" s="92"/>
      <c r="AA93" s="97">
        <v>100000</v>
      </c>
      <c r="AB93" s="97">
        <f>+AA93*W93</f>
        <v>100000</v>
      </c>
      <c r="AC93" s="807"/>
      <c r="AD93" s="1478"/>
      <c r="AE93" s="977">
        <f t="shared" si="107"/>
        <v>100000</v>
      </c>
      <c r="AF93" s="77">
        <v>0</v>
      </c>
      <c r="AG93" s="77">
        <f>SUM(AE93:AE93)</f>
        <v>100000</v>
      </c>
      <c r="AH93" s="337"/>
      <c r="AI93" s="97">
        <f t="shared" si="79"/>
        <v>0</v>
      </c>
      <c r="AJ93" s="97">
        <f t="shared" si="80"/>
        <v>100000</v>
      </c>
      <c r="AK93" s="97">
        <f t="shared" si="81"/>
        <v>0</v>
      </c>
      <c r="AL93" s="97">
        <f t="shared" si="82"/>
        <v>0</v>
      </c>
      <c r="AM93" s="97">
        <f t="shared" si="83"/>
        <v>0</v>
      </c>
      <c r="AN93" s="97">
        <f t="shared" si="84"/>
        <v>100000</v>
      </c>
      <c r="AO93" s="132"/>
      <c r="AP93" s="97">
        <v>0</v>
      </c>
      <c r="AQ93" s="97">
        <f>+AE93</f>
        <v>100000</v>
      </c>
      <c r="AR93" s="97">
        <v>0</v>
      </c>
      <c r="AS93" s="97">
        <v>0</v>
      </c>
      <c r="AT93" s="97">
        <v>0</v>
      </c>
      <c r="AU93" s="97">
        <f t="shared" si="85"/>
        <v>100000</v>
      </c>
      <c r="AV93" s="77"/>
      <c r="AW93" s="97"/>
      <c r="AX93" s="97"/>
      <c r="AY93" s="97"/>
      <c r="AZ93" s="97"/>
      <c r="BA93" s="97"/>
      <c r="BB93" s="97"/>
    </row>
    <row r="94" spans="1:54" s="225" customFormat="1" ht="13" hidden="1" outlineLevel="2" x14ac:dyDescent="0.35">
      <c r="A94" s="89" t="s">
        <v>1837</v>
      </c>
      <c r="B94" s="90"/>
      <c r="C94" s="735" t="s">
        <v>1011</v>
      </c>
      <c r="D94" s="1170" t="s">
        <v>930</v>
      </c>
      <c r="E94" s="92"/>
      <c r="F94" s="93"/>
      <c r="G94" s="100"/>
      <c r="H94" s="102"/>
      <c r="I94" s="102"/>
      <c r="J94" s="102" t="s">
        <v>230</v>
      </c>
      <c r="K94" s="102"/>
      <c r="L94" s="102"/>
      <c r="M94" s="102"/>
      <c r="N94" s="94"/>
      <c r="O94" s="1344" t="s">
        <v>939</v>
      </c>
      <c r="P94" s="968"/>
      <c r="Q94" s="968"/>
      <c r="R94" s="968"/>
      <c r="S94" s="1161" t="s">
        <v>951</v>
      </c>
      <c r="T94" s="94"/>
      <c r="U94" s="94"/>
      <c r="V94" s="984" t="s">
        <v>122</v>
      </c>
      <c r="W94" s="1011">
        <v>1</v>
      </c>
      <c r="X94" s="117"/>
      <c r="Y94" s="92"/>
      <c r="Z94" s="92"/>
      <c r="AA94" s="97">
        <v>150000</v>
      </c>
      <c r="AB94" s="97">
        <f>+AA94*W94</f>
        <v>150000</v>
      </c>
      <c r="AC94" s="807"/>
      <c r="AD94" s="1478"/>
      <c r="AE94" s="977">
        <f t="shared" si="107"/>
        <v>150000</v>
      </c>
      <c r="AF94" s="77">
        <v>0</v>
      </c>
      <c r="AG94" s="77">
        <f>SUM(AE94:AE94)</f>
        <v>150000</v>
      </c>
      <c r="AH94" s="337"/>
      <c r="AI94" s="97">
        <f t="shared" si="79"/>
        <v>0</v>
      </c>
      <c r="AJ94" s="97">
        <f t="shared" si="80"/>
        <v>0</v>
      </c>
      <c r="AK94" s="97">
        <f t="shared" si="81"/>
        <v>150000</v>
      </c>
      <c r="AL94" s="97">
        <f t="shared" si="82"/>
        <v>0</v>
      </c>
      <c r="AM94" s="97">
        <f t="shared" si="83"/>
        <v>0</v>
      </c>
      <c r="AN94" s="97">
        <f t="shared" si="84"/>
        <v>150000</v>
      </c>
      <c r="AO94" s="132"/>
      <c r="AP94" s="97">
        <v>0</v>
      </c>
      <c r="AQ94" s="97">
        <v>0</v>
      </c>
      <c r="AR94" s="97">
        <f>+AE94</f>
        <v>150000</v>
      </c>
      <c r="AS94" s="97">
        <v>0</v>
      </c>
      <c r="AT94" s="97">
        <v>0</v>
      </c>
      <c r="AU94" s="97">
        <f t="shared" si="85"/>
        <v>150000</v>
      </c>
      <c r="AV94" s="77"/>
      <c r="AW94" s="97"/>
      <c r="AX94" s="97"/>
      <c r="AY94" s="97"/>
      <c r="AZ94" s="97"/>
      <c r="BA94" s="97"/>
      <c r="BB94" s="97"/>
    </row>
    <row r="95" spans="1:54" s="854" customFormat="1" ht="36" customHeight="1" outlineLevel="1" collapsed="1" x14ac:dyDescent="0.35">
      <c r="A95" s="1289" t="s">
        <v>1821</v>
      </c>
      <c r="B95" s="1289"/>
      <c r="C95" s="1290" t="s">
        <v>1012</v>
      </c>
      <c r="D95" s="1423" t="s">
        <v>907</v>
      </c>
      <c r="E95" s="845"/>
      <c r="F95" s="1292"/>
      <c r="G95" s="1293"/>
      <c r="H95" s="1293" t="s">
        <v>230</v>
      </c>
      <c r="I95" s="1293" t="s">
        <v>230</v>
      </c>
      <c r="J95" s="1293" t="s">
        <v>230</v>
      </c>
      <c r="K95" s="1293"/>
      <c r="L95" s="1293"/>
      <c r="M95" s="1293"/>
      <c r="N95" s="847"/>
      <c r="O95" s="1370"/>
      <c r="P95" s="1370"/>
      <c r="Q95" s="1370"/>
      <c r="R95" s="1370"/>
      <c r="S95" s="1294"/>
      <c r="T95" s="1290"/>
      <c r="U95" s="847"/>
      <c r="V95" s="1291"/>
      <c r="W95" s="1295"/>
      <c r="X95" s="1295"/>
      <c r="Y95" s="1295"/>
      <c r="Z95" s="1295"/>
      <c r="AA95" s="1296"/>
      <c r="AB95" s="1296">
        <f>+AB96+AB98+AB101</f>
        <v>480000</v>
      </c>
      <c r="AC95" s="1297"/>
      <c r="AD95" s="848"/>
      <c r="AE95" s="1296">
        <f t="shared" ref="AE95:AG95" si="111">+AE96+AE98+AE101</f>
        <v>480000</v>
      </c>
      <c r="AF95" s="1296">
        <f t="shared" ref="AF95" si="112">+AF96+AF98+AF101</f>
        <v>0</v>
      </c>
      <c r="AG95" s="1296">
        <f t="shared" si="111"/>
        <v>480000</v>
      </c>
      <c r="AH95" s="850"/>
      <c r="AI95" s="1296">
        <f t="shared" si="79"/>
        <v>0</v>
      </c>
      <c r="AJ95" s="1296">
        <f t="shared" si="80"/>
        <v>333000</v>
      </c>
      <c r="AK95" s="1296">
        <f t="shared" si="81"/>
        <v>147000</v>
      </c>
      <c r="AL95" s="1296">
        <f t="shared" si="82"/>
        <v>0</v>
      </c>
      <c r="AM95" s="1296">
        <f t="shared" si="83"/>
        <v>0</v>
      </c>
      <c r="AN95" s="1056">
        <f t="shared" si="84"/>
        <v>480000</v>
      </c>
      <c r="AO95" s="851"/>
      <c r="AP95" s="1296">
        <f t="shared" ref="AP95:AT95" si="113">+AP96+AP98+AP101</f>
        <v>0</v>
      </c>
      <c r="AQ95" s="1296">
        <f t="shared" si="113"/>
        <v>333000</v>
      </c>
      <c r="AR95" s="1296">
        <f t="shared" si="113"/>
        <v>147000</v>
      </c>
      <c r="AS95" s="1296">
        <f t="shared" si="113"/>
        <v>0</v>
      </c>
      <c r="AT95" s="1296">
        <f t="shared" si="113"/>
        <v>0</v>
      </c>
      <c r="AU95" s="1056">
        <f t="shared" si="85"/>
        <v>480000</v>
      </c>
      <c r="AV95" s="852"/>
      <c r="AW95" s="1296"/>
      <c r="AX95" s="1296"/>
      <c r="AY95" s="1296"/>
      <c r="AZ95" s="1296"/>
      <c r="BA95" s="1296"/>
      <c r="BB95" s="1296"/>
    </row>
    <row r="96" spans="1:54" s="931" customFormat="1" ht="24" hidden="1" customHeight="1" outlineLevel="2" x14ac:dyDescent="0.35">
      <c r="A96" s="988" t="s">
        <v>1838</v>
      </c>
      <c r="B96" s="989"/>
      <c r="C96" s="1125" t="s">
        <v>1013</v>
      </c>
      <c r="D96" s="1006" t="s">
        <v>907</v>
      </c>
      <c r="E96" s="918"/>
      <c r="F96" s="995"/>
      <c r="G96" s="995"/>
      <c r="H96" s="996" t="s">
        <v>230</v>
      </c>
      <c r="I96" s="996" t="s">
        <v>230</v>
      </c>
      <c r="J96" s="996"/>
      <c r="K96" s="996"/>
      <c r="L96" s="996"/>
      <c r="M96" s="996"/>
      <c r="N96" s="922"/>
      <c r="O96" s="1372"/>
      <c r="P96" s="1372"/>
      <c r="Q96" s="1372"/>
      <c r="R96" s="1372"/>
      <c r="S96" s="997"/>
      <c r="T96" s="999"/>
      <c r="U96" s="922"/>
      <c r="V96" s="1000"/>
      <c r="W96" s="1081"/>
      <c r="X96" s="1015"/>
      <c r="Y96" s="1001"/>
      <c r="Z96" s="1001"/>
      <c r="AA96" s="1001"/>
      <c r="AB96" s="1001">
        <f>+AB97</f>
        <v>250000</v>
      </c>
      <c r="AC96" s="1002"/>
      <c r="AD96" s="926"/>
      <c r="AE96" s="1001">
        <f t="shared" ref="AE96:AG96" si="114">+AE97</f>
        <v>250000</v>
      </c>
      <c r="AF96" s="1001">
        <f t="shared" si="114"/>
        <v>0</v>
      </c>
      <c r="AG96" s="1001">
        <f t="shared" si="114"/>
        <v>250000</v>
      </c>
      <c r="AH96" s="927"/>
      <c r="AI96" s="1001">
        <f t="shared" si="79"/>
        <v>0</v>
      </c>
      <c r="AJ96" s="1001">
        <f t="shared" si="80"/>
        <v>250000</v>
      </c>
      <c r="AK96" s="1001">
        <f t="shared" si="81"/>
        <v>0</v>
      </c>
      <c r="AL96" s="1001">
        <f t="shared" si="82"/>
        <v>0</v>
      </c>
      <c r="AM96" s="1001">
        <f t="shared" si="83"/>
        <v>0</v>
      </c>
      <c r="AN96" s="1007">
        <f t="shared" si="84"/>
        <v>250000</v>
      </c>
      <c r="AO96" s="929"/>
      <c r="AP96" s="1001">
        <f t="shared" ref="AP96:AT96" si="115">+AP97</f>
        <v>0</v>
      </c>
      <c r="AQ96" s="1001">
        <f t="shared" si="115"/>
        <v>250000</v>
      </c>
      <c r="AR96" s="1001">
        <f t="shared" si="115"/>
        <v>0</v>
      </c>
      <c r="AS96" s="1001">
        <f t="shared" si="115"/>
        <v>0</v>
      </c>
      <c r="AT96" s="1001">
        <f t="shared" si="115"/>
        <v>0</v>
      </c>
      <c r="AU96" s="1007">
        <f>+SUM(AP96:AT96)</f>
        <v>250000</v>
      </c>
      <c r="AV96" s="930"/>
      <c r="AW96" s="1007"/>
      <c r="AX96" s="1007"/>
      <c r="AY96" s="1007"/>
      <c r="AZ96" s="1007"/>
      <c r="BA96" s="1007"/>
      <c r="BB96" s="1007"/>
    </row>
    <row r="97" spans="1:54" s="225" customFormat="1" ht="29.25" hidden="1" customHeight="1" outlineLevel="3" x14ac:dyDescent="0.35">
      <c r="A97" s="89" t="s">
        <v>1839</v>
      </c>
      <c r="B97" s="90"/>
      <c r="C97" s="710" t="s">
        <v>2047</v>
      </c>
      <c r="D97" s="1170" t="s">
        <v>241</v>
      </c>
      <c r="E97" s="92"/>
      <c r="F97" s="93"/>
      <c r="G97" s="100"/>
      <c r="H97" s="102" t="s">
        <v>230</v>
      </c>
      <c r="I97" s="102" t="s">
        <v>230</v>
      </c>
      <c r="J97" s="102"/>
      <c r="K97" s="102"/>
      <c r="L97" s="102"/>
      <c r="M97" s="102"/>
      <c r="N97" s="94"/>
      <c r="O97" s="1344" t="s">
        <v>939</v>
      </c>
      <c r="P97" s="1344"/>
      <c r="Q97" s="1344"/>
      <c r="R97" s="1344"/>
      <c r="S97" s="1161" t="s">
        <v>2046</v>
      </c>
      <c r="T97" s="94"/>
      <c r="U97" s="94"/>
      <c r="V97" s="97" t="s">
        <v>122</v>
      </c>
      <c r="W97" s="1011">
        <v>1</v>
      </c>
      <c r="X97" s="804"/>
      <c r="Y97" s="92"/>
      <c r="Z97" s="92"/>
      <c r="AA97" s="97">
        <v>250000</v>
      </c>
      <c r="AB97" s="97">
        <f>+AA97*W97</f>
        <v>250000</v>
      </c>
      <c r="AC97" s="761"/>
      <c r="AD97" s="1478"/>
      <c r="AE97" s="98">
        <f t="shared" ref="AE97:AE102" si="116">+AB97</f>
        <v>250000</v>
      </c>
      <c r="AF97" s="77"/>
      <c r="AG97" s="77">
        <f>SUM(AE97:AE97)</f>
        <v>250000</v>
      </c>
      <c r="AH97" s="337"/>
      <c r="AI97" s="97">
        <f t="shared" si="79"/>
        <v>0</v>
      </c>
      <c r="AJ97" s="97">
        <f t="shared" si="80"/>
        <v>250000</v>
      </c>
      <c r="AK97" s="97">
        <f t="shared" si="81"/>
        <v>0</v>
      </c>
      <c r="AL97" s="97">
        <f t="shared" si="82"/>
        <v>0</v>
      </c>
      <c r="AM97" s="97">
        <f t="shared" si="83"/>
        <v>0</v>
      </c>
      <c r="AN97" s="97">
        <f t="shared" si="84"/>
        <v>250000</v>
      </c>
      <c r="AO97" s="132"/>
      <c r="AP97" s="97">
        <v>0</v>
      </c>
      <c r="AQ97" s="97">
        <f>+AE97</f>
        <v>250000</v>
      </c>
      <c r="AR97" s="97">
        <v>0</v>
      </c>
      <c r="AS97" s="97">
        <v>0</v>
      </c>
      <c r="AT97" s="97">
        <v>0</v>
      </c>
      <c r="AU97" s="97">
        <f>SUM(AP97:AT97)</f>
        <v>250000</v>
      </c>
      <c r="AV97" s="77"/>
      <c r="AW97" s="97"/>
      <c r="AX97" s="97"/>
      <c r="AY97" s="97"/>
      <c r="AZ97" s="97"/>
      <c r="BA97" s="97"/>
      <c r="BB97" s="97"/>
    </row>
    <row r="98" spans="1:54" s="931" customFormat="1" ht="24" hidden="1" customHeight="1" outlineLevel="2" x14ac:dyDescent="0.35">
      <c r="A98" s="988" t="s">
        <v>1840</v>
      </c>
      <c r="B98" s="989"/>
      <c r="C98" s="1125" t="s">
        <v>1014</v>
      </c>
      <c r="D98" s="1006" t="s">
        <v>907</v>
      </c>
      <c r="E98" s="918"/>
      <c r="F98" s="995"/>
      <c r="G98" s="995"/>
      <c r="H98" s="996" t="s">
        <v>230</v>
      </c>
      <c r="I98" s="996" t="s">
        <v>230</v>
      </c>
      <c r="J98" s="996" t="s">
        <v>230</v>
      </c>
      <c r="K98" s="996"/>
      <c r="L98" s="996"/>
      <c r="M98" s="996"/>
      <c r="N98" s="922"/>
      <c r="O98" s="1372"/>
      <c r="P98" s="1372"/>
      <c r="Q98" s="1372"/>
      <c r="R98" s="1372"/>
      <c r="S98" s="997"/>
      <c r="T98" s="999"/>
      <c r="U98" s="922"/>
      <c r="V98" s="1000"/>
      <c r="W98" s="1081"/>
      <c r="X98" s="1015"/>
      <c r="Y98" s="1001"/>
      <c r="Z98" s="1001"/>
      <c r="AA98" s="1001"/>
      <c r="AB98" s="1001">
        <f>+AB99+AB100</f>
        <v>155000</v>
      </c>
      <c r="AC98" s="1002"/>
      <c r="AD98" s="926"/>
      <c r="AE98" s="1001">
        <f t="shared" ref="AE98:AG98" si="117">+AE99+AE100</f>
        <v>155000</v>
      </c>
      <c r="AF98" s="1001">
        <f t="shared" ref="AF98" si="118">+AF99+AF100</f>
        <v>0</v>
      </c>
      <c r="AG98" s="1001">
        <f t="shared" si="117"/>
        <v>155000</v>
      </c>
      <c r="AH98" s="927"/>
      <c r="AI98" s="1001">
        <f t="shared" si="79"/>
        <v>0</v>
      </c>
      <c r="AJ98" s="1001">
        <f t="shared" si="80"/>
        <v>83000</v>
      </c>
      <c r="AK98" s="1001">
        <f t="shared" si="81"/>
        <v>72000</v>
      </c>
      <c r="AL98" s="1001">
        <f t="shared" si="82"/>
        <v>0</v>
      </c>
      <c r="AM98" s="1001">
        <f t="shared" si="83"/>
        <v>0</v>
      </c>
      <c r="AN98" s="1007">
        <f t="shared" si="84"/>
        <v>155000</v>
      </c>
      <c r="AO98" s="929"/>
      <c r="AP98" s="1001">
        <f t="shared" ref="AP98:AT98" si="119">+AP99+AP100</f>
        <v>0</v>
      </c>
      <c r="AQ98" s="1001">
        <f t="shared" si="119"/>
        <v>83000</v>
      </c>
      <c r="AR98" s="1001">
        <f t="shared" si="119"/>
        <v>72000</v>
      </c>
      <c r="AS98" s="1001">
        <f t="shared" si="119"/>
        <v>0</v>
      </c>
      <c r="AT98" s="1001">
        <f t="shared" si="119"/>
        <v>0</v>
      </c>
      <c r="AU98" s="1007">
        <f>+SUM(AP98:AT98)</f>
        <v>155000</v>
      </c>
      <c r="AV98" s="930"/>
      <c r="AW98" s="1007"/>
      <c r="AX98" s="1007"/>
      <c r="AY98" s="1007"/>
      <c r="AZ98" s="1007"/>
      <c r="BA98" s="1007"/>
      <c r="BB98" s="1007"/>
    </row>
    <row r="99" spans="1:54" s="225" customFormat="1" ht="26" hidden="1" outlineLevel="3" x14ac:dyDescent="0.35">
      <c r="A99" s="89" t="s">
        <v>1841</v>
      </c>
      <c r="B99" s="90"/>
      <c r="C99" s="710" t="s">
        <v>2048</v>
      </c>
      <c r="D99" s="1170" t="s">
        <v>241</v>
      </c>
      <c r="E99" s="92"/>
      <c r="F99" s="93"/>
      <c r="G99" s="100"/>
      <c r="H99" s="102" t="s">
        <v>230</v>
      </c>
      <c r="I99" s="102" t="s">
        <v>230</v>
      </c>
      <c r="J99" s="102"/>
      <c r="K99" s="102"/>
      <c r="L99" s="102"/>
      <c r="M99" s="102"/>
      <c r="N99" s="94"/>
      <c r="O99" s="1344" t="s">
        <v>939</v>
      </c>
      <c r="P99" s="968"/>
      <c r="Q99" s="968"/>
      <c r="R99" s="968"/>
      <c r="S99" s="1161" t="s">
        <v>1902</v>
      </c>
      <c r="T99" s="94"/>
      <c r="U99" s="94"/>
      <c r="V99" s="97" t="s">
        <v>122</v>
      </c>
      <c r="W99" s="1161">
        <v>1</v>
      </c>
      <c r="X99" s="804"/>
      <c r="Y99" s="92"/>
      <c r="Z99" s="92"/>
      <c r="AA99" s="97">
        <v>35000</v>
      </c>
      <c r="AB99" s="97">
        <f>+AA99*W99</f>
        <v>35000</v>
      </c>
      <c r="AC99" s="761"/>
      <c r="AD99" s="1478"/>
      <c r="AE99" s="98">
        <f t="shared" si="116"/>
        <v>35000</v>
      </c>
      <c r="AF99" s="77"/>
      <c r="AG99" s="77">
        <f>SUM(AE99:AE99)</f>
        <v>35000</v>
      </c>
      <c r="AH99" s="337"/>
      <c r="AI99" s="97">
        <f t="shared" ref="AI99:AI130" si="120">+AP99+AW99</f>
        <v>0</v>
      </c>
      <c r="AJ99" s="97">
        <f t="shared" ref="AJ99:AJ130" si="121">+AQ99+AX99</f>
        <v>35000</v>
      </c>
      <c r="AK99" s="97">
        <f t="shared" ref="AK99:AK130" si="122">+AR99+AY99</f>
        <v>0</v>
      </c>
      <c r="AL99" s="97">
        <f t="shared" ref="AL99:AL130" si="123">+AS99+AZ99</f>
        <v>0</v>
      </c>
      <c r="AM99" s="97">
        <f t="shared" ref="AM99:AM130" si="124">+AT99+BA99</f>
        <v>0</v>
      </c>
      <c r="AN99" s="97">
        <f t="shared" ref="AN99:AN130" si="125">+AU99+BB99</f>
        <v>35000</v>
      </c>
      <c r="AO99" s="132"/>
      <c r="AP99" s="97">
        <v>0</v>
      </c>
      <c r="AQ99" s="97">
        <f>+AE99</f>
        <v>35000</v>
      </c>
      <c r="AR99" s="97">
        <v>0</v>
      </c>
      <c r="AS99" s="97">
        <v>0</v>
      </c>
      <c r="AT99" s="97">
        <v>0</v>
      </c>
      <c r="AU99" s="97">
        <f>SUM(AP99:AT99)</f>
        <v>35000</v>
      </c>
      <c r="AV99" s="77"/>
      <c r="AW99" s="97"/>
      <c r="AX99" s="97"/>
      <c r="AY99" s="97"/>
      <c r="AZ99" s="97"/>
      <c r="BA99" s="97"/>
      <c r="BB99" s="97"/>
    </row>
    <row r="100" spans="1:54" s="225" customFormat="1" ht="26" hidden="1" outlineLevel="3" x14ac:dyDescent="0.35">
      <c r="A100" s="89" t="s">
        <v>1842</v>
      </c>
      <c r="B100" s="90"/>
      <c r="C100" s="710" t="s">
        <v>1015</v>
      </c>
      <c r="D100" s="1399" t="s">
        <v>241</v>
      </c>
      <c r="E100" s="92"/>
      <c r="F100" s="93"/>
      <c r="G100" s="100"/>
      <c r="H100" s="102"/>
      <c r="I100" s="102" t="s">
        <v>230</v>
      </c>
      <c r="J100" s="102" t="s">
        <v>230</v>
      </c>
      <c r="K100" s="102"/>
      <c r="L100" s="102"/>
      <c r="M100" s="102"/>
      <c r="N100" s="94"/>
      <c r="O100" s="1344" t="s">
        <v>939</v>
      </c>
      <c r="P100" s="968"/>
      <c r="Q100" s="968"/>
      <c r="R100" s="968"/>
      <c r="S100" s="1161" t="s">
        <v>932</v>
      </c>
      <c r="T100" s="94"/>
      <c r="U100" s="94"/>
      <c r="V100" s="712" t="s">
        <v>1016</v>
      </c>
      <c r="W100" s="842">
        <v>1800000</v>
      </c>
      <c r="X100" s="804"/>
      <c r="Y100" s="92"/>
      <c r="Z100" s="92"/>
      <c r="AA100" s="816">
        <v>6.6666666666666666E-2</v>
      </c>
      <c r="AB100" s="97">
        <f>+AA100*W100</f>
        <v>120000</v>
      </c>
      <c r="AC100" s="761"/>
      <c r="AD100" s="1478"/>
      <c r="AE100" s="98">
        <f t="shared" si="116"/>
        <v>120000</v>
      </c>
      <c r="AF100" s="77"/>
      <c r="AG100" s="77">
        <f>SUM(AE100:AE100)</f>
        <v>120000</v>
      </c>
      <c r="AH100" s="337"/>
      <c r="AI100" s="97">
        <f t="shared" si="120"/>
        <v>0</v>
      </c>
      <c r="AJ100" s="97">
        <f t="shared" si="121"/>
        <v>48000</v>
      </c>
      <c r="AK100" s="97">
        <f t="shared" si="122"/>
        <v>72000</v>
      </c>
      <c r="AL100" s="97">
        <f t="shared" si="123"/>
        <v>0</v>
      </c>
      <c r="AM100" s="97">
        <f t="shared" si="124"/>
        <v>0</v>
      </c>
      <c r="AN100" s="97">
        <f t="shared" si="125"/>
        <v>120000</v>
      </c>
      <c r="AO100" s="132"/>
      <c r="AP100" s="97">
        <v>0</v>
      </c>
      <c r="AQ100" s="97">
        <f>+AE100*40%</f>
        <v>48000</v>
      </c>
      <c r="AR100" s="97">
        <f>+AE100*60%</f>
        <v>72000</v>
      </c>
      <c r="AS100" s="97">
        <v>0</v>
      </c>
      <c r="AT100" s="97">
        <v>0</v>
      </c>
      <c r="AU100" s="97">
        <f>SUM(AP100:AT100)</f>
        <v>120000</v>
      </c>
      <c r="AV100" s="77"/>
      <c r="AW100" s="97"/>
      <c r="AX100" s="97"/>
      <c r="AY100" s="97"/>
      <c r="AZ100" s="97"/>
      <c r="BA100" s="97"/>
      <c r="BB100" s="97"/>
    </row>
    <row r="101" spans="1:54" s="931" customFormat="1" ht="32.25" hidden="1" customHeight="1" outlineLevel="2" x14ac:dyDescent="0.35">
      <c r="A101" s="988" t="s">
        <v>1844</v>
      </c>
      <c r="B101" s="989"/>
      <c r="C101" s="1125" t="s">
        <v>1017</v>
      </c>
      <c r="D101" s="1006" t="s">
        <v>907</v>
      </c>
      <c r="E101" s="918"/>
      <c r="F101" s="995"/>
      <c r="G101" s="995"/>
      <c r="H101" s="996"/>
      <c r="I101" s="996" t="s">
        <v>230</v>
      </c>
      <c r="J101" s="996" t="s">
        <v>230</v>
      </c>
      <c r="K101" s="996"/>
      <c r="L101" s="996"/>
      <c r="M101" s="996"/>
      <c r="N101" s="922"/>
      <c r="O101" s="1372"/>
      <c r="P101" s="1372"/>
      <c r="Q101" s="1372"/>
      <c r="R101" s="1372"/>
      <c r="S101" s="997"/>
      <c r="T101" s="999"/>
      <c r="U101" s="922"/>
      <c r="V101" s="1000"/>
      <c r="W101" s="1081"/>
      <c r="X101" s="1015"/>
      <c r="Y101" s="1001"/>
      <c r="Z101" s="1001"/>
      <c r="AA101" s="1001"/>
      <c r="AB101" s="1001">
        <f>+AB102</f>
        <v>75000</v>
      </c>
      <c r="AC101" s="1002"/>
      <c r="AD101" s="926"/>
      <c r="AE101" s="1001">
        <f t="shared" ref="AE101:AG101" si="126">+AE102</f>
        <v>75000</v>
      </c>
      <c r="AF101" s="1001">
        <f t="shared" si="126"/>
        <v>0</v>
      </c>
      <c r="AG101" s="1001">
        <f t="shared" si="126"/>
        <v>75000</v>
      </c>
      <c r="AH101" s="927"/>
      <c r="AI101" s="1001">
        <f t="shared" si="120"/>
        <v>0</v>
      </c>
      <c r="AJ101" s="1001">
        <f t="shared" si="121"/>
        <v>0</v>
      </c>
      <c r="AK101" s="1001">
        <f t="shared" si="122"/>
        <v>75000</v>
      </c>
      <c r="AL101" s="1001">
        <f t="shared" si="123"/>
        <v>0</v>
      </c>
      <c r="AM101" s="1001">
        <f t="shared" si="124"/>
        <v>0</v>
      </c>
      <c r="AN101" s="1007">
        <f t="shared" si="125"/>
        <v>75000</v>
      </c>
      <c r="AO101" s="929"/>
      <c r="AP101" s="1001">
        <f t="shared" ref="AP101:AT101" si="127">+AP102</f>
        <v>0</v>
      </c>
      <c r="AQ101" s="1001">
        <f t="shared" si="127"/>
        <v>0</v>
      </c>
      <c r="AR101" s="1001">
        <f t="shared" si="127"/>
        <v>75000</v>
      </c>
      <c r="AS101" s="1001">
        <f t="shared" si="127"/>
        <v>0</v>
      </c>
      <c r="AT101" s="1001">
        <f t="shared" si="127"/>
        <v>0</v>
      </c>
      <c r="AU101" s="1007">
        <f>+SUM(AP101:AT101)</f>
        <v>75000</v>
      </c>
      <c r="AV101" s="930"/>
      <c r="AW101" s="1007"/>
      <c r="AX101" s="1007"/>
      <c r="AY101" s="1007"/>
      <c r="AZ101" s="1007"/>
      <c r="BA101" s="1007"/>
      <c r="BB101" s="1007"/>
    </row>
    <row r="102" spans="1:54" s="225" customFormat="1" ht="26" hidden="1" outlineLevel="3" x14ac:dyDescent="0.35">
      <c r="A102" s="89" t="s">
        <v>1843</v>
      </c>
      <c r="B102" s="90"/>
      <c r="C102" s="710" t="s">
        <v>1018</v>
      </c>
      <c r="D102" s="1170" t="s">
        <v>404</v>
      </c>
      <c r="E102" s="92"/>
      <c r="F102" s="93"/>
      <c r="G102" s="100"/>
      <c r="H102" s="102"/>
      <c r="I102" s="102" t="s">
        <v>230</v>
      </c>
      <c r="J102" s="102" t="s">
        <v>230</v>
      </c>
      <c r="K102" s="102"/>
      <c r="L102" s="102"/>
      <c r="M102" s="102"/>
      <c r="N102" s="94"/>
      <c r="O102" s="1344" t="str">
        <f>+'10.3_PA_Det'!$D$125</f>
        <v>3CV</v>
      </c>
      <c r="P102" s="1344" t="s">
        <v>81</v>
      </c>
      <c r="Q102" s="1344" t="s">
        <v>928</v>
      </c>
      <c r="R102" s="1344">
        <f>+'10.3_PA_Det'!$E$125</f>
        <v>65</v>
      </c>
      <c r="S102" s="1161" t="s">
        <v>929</v>
      </c>
      <c r="T102" s="94"/>
      <c r="U102" s="94"/>
      <c r="V102" s="699" t="s">
        <v>404</v>
      </c>
      <c r="W102" s="1161">
        <v>1</v>
      </c>
      <c r="X102" s="809"/>
      <c r="Y102" s="92"/>
      <c r="Z102" s="92"/>
      <c r="AA102" s="699">
        <v>75000</v>
      </c>
      <c r="AB102" s="699">
        <f>+AA102*W102</f>
        <v>75000</v>
      </c>
      <c r="AC102" s="810"/>
      <c r="AD102" s="1478"/>
      <c r="AE102" s="98">
        <f t="shared" si="116"/>
        <v>75000</v>
      </c>
      <c r="AF102" s="77"/>
      <c r="AG102" s="77">
        <f>SUM(AE102:AE102)</f>
        <v>75000</v>
      </c>
      <c r="AH102" s="337"/>
      <c r="AI102" s="97">
        <f t="shared" si="120"/>
        <v>0</v>
      </c>
      <c r="AJ102" s="97">
        <f t="shared" si="121"/>
        <v>0</v>
      </c>
      <c r="AK102" s="97">
        <f t="shared" si="122"/>
        <v>75000</v>
      </c>
      <c r="AL102" s="97">
        <f t="shared" si="123"/>
        <v>0</v>
      </c>
      <c r="AM102" s="97">
        <f t="shared" si="124"/>
        <v>0</v>
      </c>
      <c r="AN102" s="97">
        <f t="shared" si="125"/>
        <v>75000</v>
      </c>
      <c r="AO102" s="132"/>
      <c r="AP102" s="97">
        <v>0</v>
      </c>
      <c r="AQ102" s="97">
        <v>0</v>
      </c>
      <c r="AR102" s="97">
        <f>+AE102</f>
        <v>75000</v>
      </c>
      <c r="AS102" s="97">
        <v>0</v>
      </c>
      <c r="AT102" s="97">
        <v>0</v>
      </c>
      <c r="AU102" s="97">
        <f>SUM(AP102:AT102)</f>
        <v>75000</v>
      </c>
      <c r="AV102" s="701"/>
      <c r="AW102" s="699"/>
      <c r="AX102" s="699"/>
      <c r="AY102" s="699"/>
      <c r="AZ102" s="699"/>
      <c r="BA102" s="699"/>
      <c r="BB102" s="699"/>
    </row>
    <row r="103" spans="1:54" s="225" customFormat="1" ht="13" hidden="1" outlineLevel="2" x14ac:dyDescent="0.35">
      <c r="A103" s="89"/>
      <c r="B103" s="90"/>
      <c r="C103" s="710"/>
      <c r="D103" s="1170"/>
      <c r="E103" s="92"/>
      <c r="F103" s="93"/>
      <c r="G103" s="100"/>
      <c r="H103" s="102"/>
      <c r="I103" s="102"/>
      <c r="J103" s="102"/>
      <c r="K103" s="102"/>
      <c r="L103" s="102"/>
      <c r="M103" s="102"/>
      <c r="N103" s="94"/>
      <c r="O103" s="1344"/>
      <c r="P103" s="1344"/>
      <c r="Q103" s="1344"/>
      <c r="R103" s="1344"/>
      <c r="S103" s="1161"/>
      <c r="T103" s="94"/>
      <c r="U103" s="94"/>
      <c r="V103" s="699"/>
      <c r="W103" s="92"/>
      <c r="X103" s="809"/>
      <c r="Y103" s="92"/>
      <c r="Z103" s="92"/>
      <c r="AA103" s="699"/>
      <c r="AB103" s="699"/>
      <c r="AC103" s="810"/>
      <c r="AD103" s="1478"/>
      <c r="AE103" s="98"/>
      <c r="AF103" s="77"/>
      <c r="AG103" s="77"/>
      <c r="AH103" s="337"/>
      <c r="AI103" s="699">
        <f t="shared" si="120"/>
        <v>0</v>
      </c>
      <c r="AJ103" s="699">
        <f t="shared" si="121"/>
        <v>0</v>
      </c>
      <c r="AK103" s="699">
        <f t="shared" si="122"/>
        <v>0</v>
      </c>
      <c r="AL103" s="699">
        <f t="shared" si="123"/>
        <v>0</v>
      </c>
      <c r="AM103" s="699">
        <f t="shared" si="124"/>
        <v>0</v>
      </c>
      <c r="AN103" s="699">
        <f t="shared" si="125"/>
        <v>0</v>
      </c>
      <c r="AO103" s="132"/>
      <c r="AP103" s="699"/>
      <c r="AQ103" s="699"/>
      <c r="AR103" s="699"/>
      <c r="AS103" s="699"/>
      <c r="AT103" s="699"/>
      <c r="AU103" s="699"/>
      <c r="AV103" s="701"/>
      <c r="AW103" s="699"/>
      <c r="AX103" s="699"/>
      <c r="AY103" s="699"/>
      <c r="AZ103" s="699"/>
      <c r="BA103" s="699"/>
      <c r="BB103" s="699"/>
    </row>
    <row r="104" spans="1:54" s="854" customFormat="1" ht="25.5" customHeight="1" outlineLevel="1" collapsed="1" x14ac:dyDescent="0.35">
      <c r="A104" s="1289" t="s">
        <v>1822</v>
      </c>
      <c r="B104" s="1289"/>
      <c r="C104" s="1290" t="s">
        <v>1019</v>
      </c>
      <c r="D104" s="1427" t="s">
        <v>907</v>
      </c>
      <c r="E104" s="845"/>
      <c r="F104" s="1292"/>
      <c r="G104" s="1293"/>
      <c r="H104" s="1293"/>
      <c r="I104" s="1293" t="s">
        <v>230</v>
      </c>
      <c r="J104" s="1293" t="s">
        <v>230</v>
      </c>
      <c r="K104" s="1293" t="s">
        <v>230</v>
      </c>
      <c r="L104" s="1293"/>
      <c r="M104" s="1293"/>
      <c r="N104" s="847"/>
      <c r="O104" s="1370"/>
      <c r="P104" s="1370"/>
      <c r="Q104" s="1370"/>
      <c r="R104" s="1370"/>
      <c r="S104" s="1294"/>
      <c r="T104" s="1290"/>
      <c r="U104" s="847"/>
      <c r="V104" s="1291" t="s">
        <v>418</v>
      </c>
      <c r="W104" s="1295"/>
      <c r="X104" s="1295"/>
      <c r="Y104" s="1295"/>
      <c r="Z104" s="1295"/>
      <c r="AA104" s="1296"/>
      <c r="AB104" s="1296">
        <f>+AB105+AB114+AB121</f>
        <v>140000.00004048581</v>
      </c>
      <c r="AC104" s="1297"/>
      <c r="AD104" s="848"/>
      <c r="AE104" s="1296">
        <f>+AE105+AE114+AE121</f>
        <v>140000.00004048581</v>
      </c>
      <c r="AF104" s="1296">
        <f>+AF105+AF114+AF121</f>
        <v>0</v>
      </c>
      <c r="AG104" s="1124">
        <f>+AE104+AF104</f>
        <v>140000.00004048581</v>
      </c>
      <c r="AH104" s="850"/>
      <c r="AI104" s="1296">
        <f t="shared" si="120"/>
        <v>0</v>
      </c>
      <c r="AJ104" s="1296">
        <f t="shared" si="121"/>
        <v>0</v>
      </c>
      <c r="AK104" s="1296">
        <f t="shared" si="122"/>
        <v>70000.000020242907</v>
      </c>
      <c r="AL104" s="1296">
        <f t="shared" si="123"/>
        <v>70000.000020242907</v>
      </c>
      <c r="AM104" s="1296">
        <f t="shared" si="124"/>
        <v>0</v>
      </c>
      <c r="AN104" s="1056">
        <f t="shared" si="125"/>
        <v>140000.00004048581</v>
      </c>
      <c r="AO104" s="851"/>
      <c r="AP104" s="1296">
        <f t="shared" ref="AP104:AT104" si="128">+AP105+AP114+AP121</f>
        <v>0</v>
      </c>
      <c r="AQ104" s="1296">
        <f t="shared" si="128"/>
        <v>0</v>
      </c>
      <c r="AR104" s="1296">
        <f t="shared" si="128"/>
        <v>70000.000020242907</v>
      </c>
      <c r="AS104" s="1296">
        <f t="shared" si="128"/>
        <v>70000.000020242907</v>
      </c>
      <c r="AT104" s="1296">
        <f t="shared" si="128"/>
        <v>0</v>
      </c>
      <c r="AU104" s="1056">
        <f>SUM(AP104:AT104)</f>
        <v>140000.00004048581</v>
      </c>
      <c r="AV104" s="852"/>
      <c r="AW104" s="1296"/>
      <c r="AX104" s="1296"/>
      <c r="AY104" s="1296"/>
      <c r="AZ104" s="1296"/>
      <c r="BA104" s="1296"/>
      <c r="BB104" s="1296"/>
    </row>
    <row r="105" spans="1:54" s="931" customFormat="1" ht="26" outlineLevel="2" x14ac:dyDescent="0.35">
      <c r="A105" s="988" t="s">
        <v>1823</v>
      </c>
      <c r="B105" s="989"/>
      <c r="C105" s="1125" t="s">
        <v>1020</v>
      </c>
      <c r="D105" s="1006" t="s">
        <v>907</v>
      </c>
      <c r="E105" s="918"/>
      <c r="F105" s="995"/>
      <c r="G105" s="995"/>
      <c r="H105" s="996"/>
      <c r="I105" s="996" t="s">
        <v>230</v>
      </c>
      <c r="J105" s="996" t="s">
        <v>230</v>
      </c>
      <c r="K105" s="996" t="s">
        <v>230</v>
      </c>
      <c r="L105" s="996"/>
      <c r="M105" s="996"/>
      <c r="N105" s="922"/>
      <c r="O105" s="1372"/>
      <c r="P105" s="1372"/>
      <c r="Q105" s="1372"/>
      <c r="R105" s="1372"/>
      <c r="S105" s="997"/>
      <c r="T105" s="999"/>
      <c r="U105" s="922"/>
      <c r="V105" s="1000" t="s">
        <v>418</v>
      </c>
      <c r="W105" s="1081"/>
      <c r="X105" s="1015"/>
      <c r="Y105" s="1001"/>
      <c r="Z105" s="1001"/>
      <c r="AA105" s="1001"/>
      <c r="AB105" s="1001">
        <f>SUM(AB106:AB113)</f>
        <v>67894.006882591086</v>
      </c>
      <c r="AC105" s="1002"/>
      <c r="AD105" s="926"/>
      <c r="AE105" s="1001">
        <f>SUM(AE106:AE113)</f>
        <v>67894.006882591086</v>
      </c>
      <c r="AF105" s="1001">
        <f>SUM(AF106:AF113)</f>
        <v>0</v>
      </c>
      <c r="AG105" s="1001">
        <f>+AE105+AF105</f>
        <v>67894.006882591086</v>
      </c>
      <c r="AH105" s="927"/>
      <c r="AI105" s="1001">
        <f t="shared" si="120"/>
        <v>0</v>
      </c>
      <c r="AJ105" s="1001">
        <f t="shared" si="121"/>
        <v>0</v>
      </c>
      <c r="AK105" s="1001">
        <f t="shared" si="122"/>
        <v>33947.003441295543</v>
      </c>
      <c r="AL105" s="1001">
        <f t="shared" si="123"/>
        <v>33947.003441295543</v>
      </c>
      <c r="AM105" s="1001">
        <f t="shared" si="124"/>
        <v>0</v>
      </c>
      <c r="AN105" s="1007">
        <f t="shared" si="125"/>
        <v>67894.006882591086</v>
      </c>
      <c r="AO105" s="929"/>
      <c r="AP105" s="1001">
        <f t="shared" ref="AP105:AT105" si="129">SUM(AP106:AP113)</f>
        <v>0</v>
      </c>
      <c r="AQ105" s="1001">
        <f t="shared" si="129"/>
        <v>0</v>
      </c>
      <c r="AR105" s="1001">
        <f t="shared" si="129"/>
        <v>33947.003441295543</v>
      </c>
      <c r="AS105" s="1001">
        <f t="shared" si="129"/>
        <v>33947.003441295543</v>
      </c>
      <c r="AT105" s="1001">
        <f t="shared" si="129"/>
        <v>0</v>
      </c>
      <c r="AU105" s="1007">
        <f>+SUM(AP105:AT105)</f>
        <v>67894.006882591086</v>
      </c>
      <c r="AV105" s="930"/>
      <c r="AW105" s="1007"/>
      <c r="AX105" s="1007"/>
      <c r="AY105" s="1007"/>
      <c r="AZ105" s="1007"/>
      <c r="BA105" s="1007"/>
      <c r="BB105" s="1007"/>
    </row>
    <row r="106" spans="1:54" s="225" customFormat="1" ht="13" hidden="1" outlineLevel="3" x14ac:dyDescent="0.35">
      <c r="A106" s="89" t="s">
        <v>1845</v>
      </c>
      <c r="B106" s="90"/>
      <c r="C106" s="760" t="s">
        <v>420</v>
      </c>
      <c r="D106" s="1822" t="s">
        <v>1021</v>
      </c>
      <c r="E106" s="92"/>
      <c r="F106" s="93"/>
      <c r="G106" s="100"/>
      <c r="H106" s="101"/>
      <c r="I106" s="101" t="s">
        <v>230</v>
      </c>
      <c r="J106" s="101" t="s">
        <v>230</v>
      </c>
      <c r="K106" s="101" t="s">
        <v>230</v>
      </c>
      <c r="L106" s="102"/>
      <c r="M106" s="102"/>
      <c r="N106" s="94"/>
      <c r="O106" s="1793" t="s">
        <v>939</v>
      </c>
      <c r="P106" s="1793"/>
      <c r="Q106" s="1793"/>
      <c r="R106" s="1793"/>
      <c r="S106" s="1793" t="s">
        <v>989</v>
      </c>
      <c r="T106" s="1793"/>
      <c r="U106" s="94"/>
      <c r="V106" s="1170" t="s">
        <v>122</v>
      </c>
      <c r="W106" s="1161">
        <v>1</v>
      </c>
      <c r="X106" s="1167"/>
      <c r="Y106" s="1167"/>
      <c r="Z106" s="1167"/>
      <c r="AA106" s="98">
        <f>90000/X2</f>
        <v>3643.7246963562752</v>
      </c>
      <c r="AB106" s="98">
        <f>+AA106*W106+485.1</f>
        <v>4128.8246963562751</v>
      </c>
      <c r="AC106" s="98"/>
      <c r="AD106" s="1478"/>
      <c r="AE106" s="98">
        <f t="shared" ref="AE106:AE113" si="130">+AB106</f>
        <v>4128.8246963562751</v>
      </c>
      <c r="AF106" s="77">
        <v>0</v>
      </c>
      <c r="AG106" s="77">
        <f>+AE106+AF106</f>
        <v>4128.8246963562751</v>
      </c>
      <c r="AH106" s="337"/>
      <c r="AI106" s="97">
        <f t="shared" si="120"/>
        <v>0</v>
      </c>
      <c r="AJ106" s="97">
        <f t="shared" si="121"/>
        <v>0</v>
      </c>
      <c r="AK106" s="97">
        <f t="shared" si="122"/>
        <v>2064.4123481781376</v>
      </c>
      <c r="AL106" s="97">
        <f t="shared" si="123"/>
        <v>2064.4123481781376</v>
      </c>
      <c r="AM106" s="97">
        <f t="shared" si="124"/>
        <v>0</v>
      </c>
      <c r="AN106" s="97">
        <f t="shared" si="125"/>
        <v>4128.8246963562751</v>
      </c>
      <c r="AO106" s="132"/>
      <c r="AP106" s="97">
        <v>0</v>
      </c>
      <c r="AQ106" s="97">
        <v>0</v>
      </c>
      <c r="AR106" s="97">
        <f t="shared" ref="AR106:AR113" si="131">+AE106*50%</f>
        <v>2064.4123481781376</v>
      </c>
      <c r="AS106" s="97">
        <f t="shared" ref="AS106:AS113" si="132">+AE106*50%</f>
        <v>2064.4123481781376</v>
      </c>
      <c r="AT106" s="97">
        <v>0</v>
      </c>
      <c r="AU106" s="97">
        <f t="shared" ref="AU106:AU113" si="133">SUM(AP106:AT106)</f>
        <v>4128.8246963562751</v>
      </c>
      <c r="AV106" s="77"/>
      <c r="AW106" s="97"/>
      <c r="AX106" s="97"/>
      <c r="AY106" s="97"/>
      <c r="AZ106" s="97"/>
      <c r="BA106" s="97"/>
      <c r="BB106" s="97"/>
    </row>
    <row r="107" spans="1:54" s="225" customFormat="1" ht="15" hidden="1" customHeight="1" outlineLevel="3" x14ac:dyDescent="0.35">
      <c r="A107" s="89" t="s">
        <v>1846</v>
      </c>
      <c r="B107" s="90"/>
      <c r="C107" s="760" t="s">
        <v>422</v>
      </c>
      <c r="D107" s="1822"/>
      <c r="E107" s="92"/>
      <c r="F107" s="93"/>
      <c r="G107" s="100"/>
      <c r="H107" s="101"/>
      <c r="I107" s="101" t="s">
        <v>230</v>
      </c>
      <c r="J107" s="101" t="s">
        <v>230</v>
      </c>
      <c r="K107" s="101" t="s">
        <v>230</v>
      </c>
      <c r="L107" s="102"/>
      <c r="M107" s="102"/>
      <c r="N107" s="94"/>
      <c r="O107" s="1793"/>
      <c r="P107" s="1793"/>
      <c r="Q107" s="1793"/>
      <c r="R107" s="1793"/>
      <c r="S107" s="1793"/>
      <c r="T107" s="1793"/>
      <c r="U107" s="94"/>
      <c r="V107" s="1170" t="s">
        <v>122</v>
      </c>
      <c r="W107" s="1161">
        <v>1</v>
      </c>
      <c r="X107" s="1167"/>
      <c r="Y107" s="1167"/>
      <c r="Z107" s="1167"/>
      <c r="AA107" s="98">
        <f>120000/X2</f>
        <v>4858.2995951417006</v>
      </c>
      <c r="AB107" s="98">
        <f t="shared" ref="AB107:AB113" si="134">+AA107*W107</f>
        <v>4858.2995951417006</v>
      </c>
      <c r="AC107" s="98"/>
      <c r="AD107" s="1478"/>
      <c r="AE107" s="98">
        <f t="shared" si="130"/>
        <v>4858.2995951417006</v>
      </c>
      <c r="AF107" s="77">
        <v>0</v>
      </c>
      <c r="AG107" s="77">
        <f t="shared" ref="AG107:AG124" si="135">+AE107+AF107</f>
        <v>4858.2995951417006</v>
      </c>
      <c r="AH107" s="337"/>
      <c r="AI107" s="97">
        <f t="shared" si="120"/>
        <v>0</v>
      </c>
      <c r="AJ107" s="97">
        <f t="shared" si="121"/>
        <v>0</v>
      </c>
      <c r="AK107" s="97">
        <f t="shared" si="122"/>
        <v>2429.1497975708503</v>
      </c>
      <c r="AL107" s="97">
        <f t="shared" si="123"/>
        <v>2429.1497975708503</v>
      </c>
      <c r="AM107" s="97">
        <f t="shared" si="124"/>
        <v>0</v>
      </c>
      <c r="AN107" s="97">
        <f t="shared" si="125"/>
        <v>4858.2995951417006</v>
      </c>
      <c r="AO107" s="132"/>
      <c r="AP107" s="97">
        <v>0</v>
      </c>
      <c r="AQ107" s="97">
        <v>0</v>
      </c>
      <c r="AR107" s="97">
        <f t="shared" si="131"/>
        <v>2429.1497975708503</v>
      </c>
      <c r="AS107" s="97">
        <f t="shared" si="132"/>
        <v>2429.1497975708503</v>
      </c>
      <c r="AT107" s="97">
        <v>0</v>
      </c>
      <c r="AU107" s="97">
        <f t="shared" si="133"/>
        <v>4858.2995951417006</v>
      </c>
      <c r="AV107" s="77"/>
      <c r="AW107" s="97"/>
      <c r="AX107" s="97"/>
      <c r="AY107" s="97"/>
      <c r="AZ107" s="97"/>
      <c r="BA107" s="97"/>
      <c r="BB107" s="97"/>
    </row>
    <row r="108" spans="1:54" s="225" customFormat="1" ht="15" hidden="1" customHeight="1" outlineLevel="3" x14ac:dyDescent="0.35">
      <c r="A108" s="89" t="s">
        <v>1847</v>
      </c>
      <c r="B108" s="90"/>
      <c r="C108" s="760" t="s">
        <v>424</v>
      </c>
      <c r="D108" s="1822"/>
      <c r="E108" s="92"/>
      <c r="F108" s="93"/>
      <c r="G108" s="100"/>
      <c r="H108" s="101"/>
      <c r="I108" s="101" t="s">
        <v>230</v>
      </c>
      <c r="J108" s="101" t="s">
        <v>230</v>
      </c>
      <c r="K108" s="101" t="s">
        <v>230</v>
      </c>
      <c r="L108" s="102"/>
      <c r="M108" s="102"/>
      <c r="N108" s="94"/>
      <c r="O108" s="1793"/>
      <c r="P108" s="1793"/>
      <c r="Q108" s="1793"/>
      <c r="R108" s="1793"/>
      <c r="S108" s="1793"/>
      <c r="T108" s="1793"/>
      <c r="U108" s="94"/>
      <c r="V108" s="1170" t="s">
        <v>122</v>
      </c>
      <c r="W108" s="1161">
        <v>1</v>
      </c>
      <c r="X108" s="1167"/>
      <c r="Y108" s="1167"/>
      <c r="Z108" s="1167"/>
      <c r="AA108" s="98">
        <f>120000/X2</f>
        <v>4858.2995951417006</v>
      </c>
      <c r="AB108" s="98">
        <f t="shared" si="134"/>
        <v>4858.2995951417006</v>
      </c>
      <c r="AC108" s="98"/>
      <c r="AD108" s="1478"/>
      <c r="AE108" s="98">
        <f t="shared" si="130"/>
        <v>4858.2995951417006</v>
      </c>
      <c r="AF108" s="77">
        <v>0</v>
      </c>
      <c r="AG108" s="77">
        <f t="shared" si="135"/>
        <v>4858.2995951417006</v>
      </c>
      <c r="AH108" s="337"/>
      <c r="AI108" s="97">
        <f t="shared" si="120"/>
        <v>0</v>
      </c>
      <c r="AJ108" s="97">
        <f t="shared" si="121"/>
        <v>0</v>
      </c>
      <c r="AK108" s="97">
        <f t="shared" si="122"/>
        <v>2429.1497975708503</v>
      </c>
      <c r="AL108" s="97">
        <f t="shared" si="123"/>
        <v>2429.1497975708503</v>
      </c>
      <c r="AM108" s="97">
        <f t="shared" si="124"/>
        <v>0</v>
      </c>
      <c r="AN108" s="97">
        <f t="shared" si="125"/>
        <v>4858.2995951417006</v>
      </c>
      <c r="AO108" s="132"/>
      <c r="AP108" s="97">
        <v>0</v>
      </c>
      <c r="AQ108" s="97">
        <v>0</v>
      </c>
      <c r="AR108" s="97">
        <f t="shared" si="131"/>
        <v>2429.1497975708503</v>
      </c>
      <c r="AS108" s="97">
        <f t="shared" si="132"/>
        <v>2429.1497975708503</v>
      </c>
      <c r="AT108" s="97">
        <v>0</v>
      </c>
      <c r="AU108" s="97">
        <f t="shared" si="133"/>
        <v>4858.2995951417006</v>
      </c>
      <c r="AV108" s="77"/>
      <c r="AW108" s="97"/>
      <c r="AX108" s="97"/>
      <c r="AY108" s="97"/>
      <c r="AZ108" s="97"/>
      <c r="BA108" s="97"/>
      <c r="BB108" s="97"/>
    </row>
    <row r="109" spans="1:54" s="225" customFormat="1" ht="15" hidden="1" customHeight="1" outlineLevel="3" x14ac:dyDescent="0.35">
      <c r="A109" s="89" t="s">
        <v>1848</v>
      </c>
      <c r="B109" s="90"/>
      <c r="C109" s="760" t="s">
        <v>426</v>
      </c>
      <c r="D109" s="1822"/>
      <c r="E109" s="92"/>
      <c r="F109" s="93"/>
      <c r="G109" s="100"/>
      <c r="H109" s="101"/>
      <c r="I109" s="101" t="s">
        <v>230</v>
      </c>
      <c r="J109" s="101" t="s">
        <v>230</v>
      </c>
      <c r="K109" s="101" t="s">
        <v>230</v>
      </c>
      <c r="L109" s="102"/>
      <c r="M109" s="102"/>
      <c r="N109" s="94"/>
      <c r="O109" s="1793"/>
      <c r="P109" s="1793"/>
      <c r="Q109" s="1793"/>
      <c r="R109" s="1793"/>
      <c r="S109" s="1793"/>
      <c r="T109" s="1793"/>
      <c r="U109" s="94"/>
      <c r="V109" s="1170" t="s">
        <v>122</v>
      </c>
      <c r="W109" s="1161">
        <v>1</v>
      </c>
      <c r="X109" s="1167"/>
      <c r="Y109" s="1167"/>
      <c r="Z109" s="1167"/>
      <c r="AA109" s="98">
        <f>225000/X2</f>
        <v>9109.3117408906892</v>
      </c>
      <c r="AB109" s="98">
        <f t="shared" si="134"/>
        <v>9109.3117408906892</v>
      </c>
      <c r="AC109" s="98"/>
      <c r="AD109" s="1478"/>
      <c r="AE109" s="98">
        <f t="shared" si="130"/>
        <v>9109.3117408906892</v>
      </c>
      <c r="AF109" s="77">
        <v>0</v>
      </c>
      <c r="AG109" s="77">
        <f t="shared" si="135"/>
        <v>9109.3117408906892</v>
      </c>
      <c r="AH109" s="337"/>
      <c r="AI109" s="97">
        <f t="shared" si="120"/>
        <v>0</v>
      </c>
      <c r="AJ109" s="97">
        <f t="shared" si="121"/>
        <v>0</v>
      </c>
      <c r="AK109" s="97">
        <f t="shared" si="122"/>
        <v>4554.6558704453446</v>
      </c>
      <c r="AL109" s="97">
        <f t="shared" si="123"/>
        <v>4554.6558704453446</v>
      </c>
      <c r="AM109" s="97">
        <f t="shared" si="124"/>
        <v>0</v>
      </c>
      <c r="AN109" s="97">
        <f t="shared" si="125"/>
        <v>9109.3117408906892</v>
      </c>
      <c r="AO109" s="132"/>
      <c r="AP109" s="97">
        <v>0</v>
      </c>
      <c r="AQ109" s="97">
        <v>0</v>
      </c>
      <c r="AR109" s="97">
        <f t="shared" si="131"/>
        <v>4554.6558704453446</v>
      </c>
      <c r="AS109" s="97">
        <f t="shared" si="132"/>
        <v>4554.6558704453446</v>
      </c>
      <c r="AT109" s="97">
        <v>0</v>
      </c>
      <c r="AU109" s="97">
        <f t="shared" si="133"/>
        <v>9109.3117408906892</v>
      </c>
      <c r="AV109" s="77"/>
      <c r="AW109" s="97"/>
      <c r="AX109" s="97"/>
      <c r="AY109" s="97"/>
      <c r="AZ109" s="97"/>
      <c r="BA109" s="97"/>
      <c r="BB109" s="97"/>
    </row>
    <row r="110" spans="1:54" s="225" customFormat="1" ht="15" hidden="1" customHeight="1" outlineLevel="3" x14ac:dyDescent="0.35">
      <c r="A110" s="89" t="s">
        <v>1849</v>
      </c>
      <c r="B110" s="90"/>
      <c r="C110" s="760" t="s">
        <v>428</v>
      </c>
      <c r="D110" s="1822"/>
      <c r="E110" s="92"/>
      <c r="F110" s="93"/>
      <c r="G110" s="100"/>
      <c r="H110" s="101"/>
      <c r="I110" s="101" t="s">
        <v>230</v>
      </c>
      <c r="J110" s="101" t="s">
        <v>230</v>
      </c>
      <c r="K110" s="101" t="s">
        <v>230</v>
      </c>
      <c r="L110" s="102"/>
      <c r="M110" s="102"/>
      <c r="N110" s="94"/>
      <c r="O110" s="1793"/>
      <c r="P110" s="1793"/>
      <c r="Q110" s="1793"/>
      <c r="R110" s="1793"/>
      <c r="S110" s="1793"/>
      <c r="T110" s="1793"/>
      <c r="U110" s="94"/>
      <c r="V110" s="1170" t="s">
        <v>122</v>
      </c>
      <c r="W110" s="1161">
        <v>1</v>
      </c>
      <c r="X110" s="1167"/>
      <c r="Y110" s="1167"/>
      <c r="Z110" s="1167"/>
      <c r="AA110" s="98">
        <f>350000/X2</f>
        <v>14170.040485829961</v>
      </c>
      <c r="AB110" s="98">
        <f t="shared" si="134"/>
        <v>14170.040485829961</v>
      </c>
      <c r="AC110" s="98"/>
      <c r="AD110" s="1478"/>
      <c r="AE110" s="98">
        <f t="shared" si="130"/>
        <v>14170.040485829961</v>
      </c>
      <c r="AF110" s="77">
        <v>0</v>
      </c>
      <c r="AG110" s="77">
        <f t="shared" si="135"/>
        <v>14170.040485829961</v>
      </c>
      <c r="AH110" s="337"/>
      <c r="AI110" s="97">
        <f t="shared" si="120"/>
        <v>0</v>
      </c>
      <c r="AJ110" s="97">
        <f t="shared" si="121"/>
        <v>0</v>
      </c>
      <c r="AK110" s="97">
        <f t="shared" si="122"/>
        <v>7085.0202429149804</v>
      </c>
      <c r="AL110" s="97">
        <f t="shared" si="123"/>
        <v>7085.0202429149804</v>
      </c>
      <c r="AM110" s="97">
        <f t="shared" si="124"/>
        <v>0</v>
      </c>
      <c r="AN110" s="97">
        <f t="shared" si="125"/>
        <v>14170.040485829961</v>
      </c>
      <c r="AO110" s="132"/>
      <c r="AP110" s="97">
        <v>0</v>
      </c>
      <c r="AQ110" s="97">
        <v>0</v>
      </c>
      <c r="AR110" s="97">
        <f t="shared" si="131"/>
        <v>7085.0202429149804</v>
      </c>
      <c r="AS110" s="97">
        <f t="shared" si="132"/>
        <v>7085.0202429149804</v>
      </c>
      <c r="AT110" s="97">
        <v>0</v>
      </c>
      <c r="AU110" s="97">
        <f t="shared" si="133"/>
        <v>14170.040485829961</v>
      </c>
      <c r="AV110" s="77"/>
      <c r="AW110" s="97"/>
      <c r="AX110" s="97"/>
      <c r="AY110" s="97"/>
      <c r="AZ110" s="97"/>
      <c r="BA110" s="97"/>
      <c r="BB110" s="97"/>
    </row>
    <row r="111" spans="1:54" s="225" customFormat="1" ht="15" hidden="1" customHeight="1" outlineLevel="3" x14ac:dyDescent="0.35">
      <c r="A111" s="89" t="s">
        <v>1850</v>
      </c>
      <c r="B111" s="90"/>
      <c r="C111" s="760" t="s">
        <v>430</v>
      </c>
      <c r="D111" s="1822"/>
      <c r="E111" s="92"/>
      <c r="F111" s="93"/>
      <c r="G111" s="100"/>
      <c r="H111" s="101"/>
      <c r="I111" s="101" t="s">
        <v>230</v>
      </c>
      <c r="J111" s="101" t="s">
        <v>230</v>
      </c>
      <c r="K111" s="101" t="s">
        <v>230</v>
      </c>
      <c r="L111" s="102"/>
      <c r="M111" s="102"/>
      <c r="N111" s="94"/>
      <c r="O111" s="1793"/>
      <c r="P111" s="1793"/>
      <c r="Q111" s="1793"/>
      <c r="R111" s="1793"/>
      <c r="S111" s="1793"/>
      <c r="T111" s="1793"/>
      <c r="U111" s="94"/>
      <c r="V111" s="1170" t="s">
        <v>122</v>
      </c>
      <c r="W111" s="1161">
        <v>1</v>
      </c>
      <c r="X111" s="1167"/>
      <c r="Y111" s="1167"/>
      <c r="Z111" s="1167"/>
      <c r="AA111" s="98">
        <f>516000/X2</f>
        <v>20890.688259109313</v>
      </c>
      <c r="AB111" s="98">
        <f t="shared" si="134"/>
        <v>20890.688259109313</v>
      </c>
      <c r="AC111" s="98"/>
      <c r="AD111" s="1478"/>
      <c r="AE111" s="98">
        <f t="shared" si="130"/>
        <v>20890.688259109313</v>
      </c>
      <c r="AF111" s="77">
        <v>0</v>
      </c>
      <c r="AG111" s="77">
        <f t="shared" si="135"/>
        <v>20890.688259109313</v>
      </c>
      <c r="AH111" s="337"/>
      <c r="AI111" s="97">
        <f t="shared" si="120"/>
        <v>0</v>
      </c>
      <c r="AJ111" s="97">
        <f t="shared" si="121"/>
        <v>0</v>
      </c>
      <c r="AK111" s="97">
        <f t="shared" si="122"/>
        <v>10445.344129554656</v>
      </c>
      <c r="AL111" s="97">
        <f t="shared" si="123"/>
        <v>10445.344129554656</v>
      </c>
      <c r="AM111" s="97">
        <f t="shared" si="124"/>
        <v>0</v>
      </c>
      <c r="AN111" s="97">
        <f t="shared" si="125"/>
        <v>20890.688259109313</v>
      </c>
      <c r="AO111" s="132"/>
      <c r="AP111" s="97">
        <v>0</v>
      </c>
      <c r="AQ111" s="97">
        <v>0</v>
      </c>
      <c r="AR111" s="97">
        <f t="shared" si="131"/>
        <v>10445.344129554656</v>
      </c>
      <c r="AS111" s="97">
        <f t="shared" si="132"/>
        <v>10445.344129554656</v>
      </c>
      <c r="AT111" s="97">
        <v>0</v>
      </c>
      <c r="AU111" s="97">
        <f t="shared" si="133"/>
        <v>20890.688259109313</v>
      </c>
      <c r="AV111" s="77"/>
      <c r="AW111" s="97"/>
      <c r="AX111" s="97"/>
      <c r="AY111" s="97"/>
      <c r="AZ111" s="97"/>
      <c r="BA111" s="97"/>
      <c r="BB111" s="97"/>
    </row>
    <row r="112" spans="1:54" s="225" customFormat="1" ht="24.75" hidden="1" customHeight="1" outlineLevel="3" x14ac:dyDescent="0.35">
      <c r="A112" s="89" t="s">
        <v>1851</v>
      </c>
      <c r="B112" s="90"/>
      <c r="C112" s="841" t="s">
        <v>432</v>
      </c>
      <c r="D112" s="1822"/>
      <c r="E112" s="92"/>
      <c r="F112" s="93"/>
      <c r="G112" s="100"/>
      <c r="H112" s="101"/>
      <c r="I112" s="101" t="s">
        <v>230</v>
      </c>
      <c r="J112" s="101" t="s">
        <v>230</v>
      </c>
      <c r="K112" s="101" t="s">
        <v>230</v>
      </c>
      <c r="L112" s="102"/>
      <c r="M112" s="102"/>
      <c r="N112" s="94"/>
      <c r="O112" s="1793"/>
      <c r="P112" s="1793"/>
      <c r="Q112" s="1793"/>
      <c r="R112" s="1793"/>
      <c r="S112" s="1793"/>
      <c r="T112" s="1793"/>
      <c r="U112" s="94"/>
      <c r="V112" s="1170" t="s">
        <v>122</v>
      </c>
      <c r="W112" s="1161">
        <v>1</v>
      </c>
      <c r="X112" s="1167"/>
      <c r="Y112" s="1167"/>
      <c r="Z112" s="1167"/>
      <c r="AA112" s="98">
        <f>20000/X2</f>
        <v>809.71659919028343</v>
      </c>
      <c r="AB112" s="98">
        <f t="shared" si="134"/>
        <v>809.71659919028343</v>
      </c>
      <c r="AC112" s="98"/>
      <c r="AD112" s="1478"/>
      <c r="AE112" s="98">
        <f t="shared" si="130"/>
        <v>809.71659919028343</v>
      </c>
      <c r="AF112" s="77">
        <v>0</v>
      </c>
      <c r="AG112" s="77">
        <f t="shared" si="135"/>
        <v>809.71659919028343</v>
      </c>
      <c r="AH112" s="337"/>
      <c r="AI112" s="97">
        <f t="shared" si="120"/>
        <v>0</v>
      </c>
      <c r="AJ112" s="97">
        <f t="shared" si="121"/>
        <v>0</v>
      </c>
      <c r="AK112" s="97">
        <f t="shared" si="122"/>
        <v>404.85829959514172</v>
      </c>
      <c r="AL112" s="97">
        <f t="shared" si="123"/>
        <v>404.85829959514172</v>
      </c>
      <c r="AM112" s="97">
        <f t="shared" si="124"/>
        <v>0</v>
      </c>
      <c r="AN112" s="97">
        <f t="shared" si="125"/>
        <v>809.71659919028343</v>
      </c>
      <c r="AO112" s="132"/>
      <c r="AP112" s="97">
        <v>0</v>
      </c>
      <c r="AQ112" s="97">
        <v>0</v>
      </c>
      <c r="AR112" s="97">
        <f t="shared" si="131"/>
        <v>404.85829959514172</v>
      </c>
      <c r="AS112" s="97">
        <f t="shared" si="132"/>
        <v>404.85829959514172</v>
      </c>
      <c r="AT112" s="97">
        <v>0</v>
      </c>
      <c r="AU112" s="97">
        <f t="shared" si="133"/>
        <v>809.71659919028343</v>
      </c>
      <c r="AV112" s="77"/>
      <c r="AW112" s="97"/>
      <c r="AX112" s="97"/>
      <c r="AY112" s="97"/>
      <c r="AZ112" s="97"/>
      <c r="BA112" s="97"/>
      <c r="BB112" s="97"/>
    </row>
    <row r="113" spans="1:54" s="225" customFormat="1" ht="15" hidden="1" customHeight="1" outlineLevel="3" x14ac:dyDescent="0.35">
      <c r="A113" s="89" t="s">
        <v>1852</v>
      </c>
      <c r="B113" s="90"/>
      <c r="C113" s="760" t="s">
        <v>434</v>
      </c>
      <c r="D113" s="1822"/>
      <c r="E113" s="92"/>
      <c r="F113" s="93"/>
      <c r="G113" s="100"/>
      <c r="H113" s="101"/>
      <c r="I113" s="101" t="s">
        <v>230</v>
      </c>
      <c r="J113" s="101" t="s">
        <v>230</v>
      </c>
      <c r="K113" s="101" t="s">
        <v>230</v>
      </c>
      <c r="L113" s="102"/>
      <c r="M113" s="102"/>
      <c r="N113" s="94"/>
      <c r="O113" s="1793"/>
      <c r="P113" s="1793"/>
      <c r="Q113" s="1793"/>
      <c r="R113" s="1793"/>
      <c r="S113" s="1793"/>
      <c r="T113" s="1793"/>
      <c r="U113" s="94"/>
      <c r="V113" s="1170" t="s">
        <v>122</v>
      </c>
      <c r="W113" s="1161">
        <v>1</v>
      </c>
      <c r="X113" s="1167"/>
      <c r="Y113" s="1167"/>
      <c r="Z113" s="1167"/>
      <c r="AA113" s="98">
        <f>224000/X2</f>
        <v>9068.8259109311748</v>
      </c>
      <c r="AB113" s="98">
        <f t="shared" si="134"/>
        <v>9068.8259109311748</v>
      </c>
      <c r="AC113" s="98"/>
      <c r="AD113" s="1478"/>
      <c r="AE113" s="98">
        <f t="shared" si="130"/>
        <v>9068.8259109311748</v>
      </c>
      <c r="AF113" s="77">
        <v>0</v>
      </c>
      <c r="AG113" s="77">
        <f t="shared" si="135"/>
        <v>9068.8259109311748</v>
      </c>
      <c r="AH113" s="337"/>
      <c r="AI113" s="97">
        <f t="shared" si="120"/>
        <v>0</v>
      </c>
      <c r="AJ113" s="97">
        <f t="shared" si="121"/>
        <v>0</v>
      </c>
      <c r="AK113" s="97">
        <f t="shared" si="122"/>
        <v>4534.4129554655874</v>
      </c>
      <c r="AL113" s="97">
        <f t="shared" si="123"/>
        <v>4534.4129554655874</v>
      </c>
      <c r="AM113" s="97">
        <f t="shared" si="124"/>
        <v>0</v>
      </c>
      <c r="AN113" s="97">
        <f t="shared" si="125"/>
        <v>9068.8259109311748</v>
      </c>
      <c r="AO113" s="132"/>
      <c r="AP113" s="97">
        <v>0</v>
      </c>
      <c r="AQ113" s="97">
        <v>0</v>
      </c>
      <c r="AR113" s="97">
        <f t="shared" si="131"/>
        <v>4534.4129554655874</v>
      </c>
      <c r="AS113" s="97">
        <f t="shared" si="132"/>
        <v>4534.4129554655874</v>
      </c>
      <c r="AT113" s="97">
        <v>0</v>
      </c>
      <c r="AU113" s="97">
        <f t="shared" si="133"/>
        <v>9068.8259109311748</v>
      </c>
      <c r="AV113" s="77"/>
      <c r="AW113" s="97"/>
      <c r="AX113" s="97"/>
      <c r="AY113" s="97"/>
      <c r="AZ113" s="97"/>
      <c r="BA113" s="97"/>
      <c r="BB113" s="97"/>
    </row>
    <row r="114" spans="1:54" s="931" customFormat="1" ht="39" outlineLevel="2" collapsed="1" x14ac:dyDescent="0.35">
      <c r="A114" s="988" t="s">
        <v>1824</v>
      </c>
      <c r="B114" s="989"/>
      <c r="C114" s="1125" t="s">
        <v>1022</v>
      </c>
      <c r="D114" s="1006" t="s">
        <v>907</v>
      </c>
      <c r="E114" s="918"/>
      <c r="F114" s="995" t="str">
        <f>+V114</f>
        <v># Asistencia</v>
      </c>
      <c r="G114" s="995"/>
      <c r="H114" s="996"/>
      <c r="I114" s="996" t="s">
        <v>230</v>
      </c>
      <c r="J114" s="996" t="s">
        <v>230</v>
      </c>
      <c r="K114" s="996" t="s">
        <v>230</v>
      </c>
      <c r="L114" s="996"/>
      <c r="M114" s="996">
        <f>SUM(H114:L114)</f>
        <v>0</v>
      </c>
      <c r="N114" s="922"/>
      <c r="O114" s="1372"/>
      <c r="P114" s="1372"/>
      <c r="Q114" s="1372"/>
      <c r="R114" s="1372"/>
      <c r="S114" s="997"/>
      <c r="T114" s="999"/>
      <c r="U114" s="922"/>
      <c r="V114" s="1000" t="s">
        <v>418</v>
      </c>
      <c r="W114" s="1081"/>
      <c r="X114" s="1015"/>
      <c r="Y114" s="1001"/>
      <c r="Z114" s="1001"/>
      <c r="AA114" s="1001"/>
      <c r="AB114" s="1001">
        <f>SUM(AB115:AB120)</f>
        <v>33238.99639676114</v>
      </c>
      <c r="AC114" s="1002"/>
      <c r="AD114" s="926"/>
      <c r="AE114" s="1001">
        <f>SUM(AE115:AE120)</f>
        <v>33238.99639676114</v>
      </c>
      <c r="AF114" s="1001">
        <f>SUM(AF115:AF120)</f>
        <v>0</v>
      </c>
      <c r="AG114" s="1001">
        <f>+AE114+AF114</f>
        <v>33238.99639676114</v>
      </c>
      <c r="AH114" s="927"/>
      <c r="AI114" s="1001">
        <f t="shared" si="120"/>
        <v>0</v>
      </c>
      <c r="AJ114" s="1001">
        <f t="shared" si="121"/>
        <v>0</v>
      </c>
      <c r="AK114" s="1001">
        <f t="shared" si="122"/>
        <v>16619.49819838057</v>
      </c>
      <c r="AL114" s="1001">
        <f t="shared" si="123"/>
        <v>16619.49819838057</v>
      </c>
      <c r="AM114" s="1001">
        <f t="shared" si="124"/>
        <v>0</v>
      </c>
      <c r="AN114" s="1007">
        <f t="shared" si="125"/>
        <v>33238.99639676114</v>
      </c>
      <c r="AO114" s="929"/>
      <c r="AP114" s="1001">
        <f t="shared" ref="AP114:AT114" si="136">SUM(AP115:AP120)</f>
        <v>0</v>
      </c>
      <c r="AQ114" s="1001">
        <f t="shared" si="136"/>
        <v>0</v>
      </c>
      <c r="AR114" s="1001">
        <f t="shared" si="136"/>
        <v>16619.49819838057</v>
      </c>
      <c r="AS114" s="1001">
        <f t="shared" si="136"/>
        <v>16619.49819838057</v>
      </c>
      <c r="AT114" s="1001">
        <f t="shared" si="136"/>
        <v>0</v>
      </c>
      <c r="AU114" s="1007">
        <f>+SUM(AP114:AT114)</f>
        <v>33238.99639676114</v>
      </c>
      <c r="AV114" s="930"/>
      <c r="AW114" s="1007"/>
      <c r="AX114" s="1007"/>
      <c r="AY114" s="1007"/>
      <c r="AZ114" s="1007"/>
      <c r="BA114" s="1007"/>
      <c r="BB114" s="1007"/>
    </row>
    <row r="115" spans="1:54" s="225" customFormat="1" ht="13" hidden="1" outlineLevel="3" x14ac:dyDescent="0.35">
      <c r="A115" s="89" t="s">
        <v>1853</v>
      </c>
      <c r="B115" s="90"/>
      <c r="C115" s="113" t="s">
        <v>438</v>
      </c>
      <c r="D115" s="1822" t="s">
        <v>1021</v>
      </c>
      <c r="E115" s="92"/>
      <c r="F115" s="100"/>
      <c r="G115" s="100"/>
      <c r="H115" s="102"/>
      <c r="I115" s="102" t="s">
        <v>230</v>
      </c>
      <c r="J115" s="102" t="s">
        <v>230</v>
      </c>
      <c r="K115" s="102" t="s">
        <v>230</v>
      </c>
      <c r="L115" s="102"/>
      <c r="M115" s="102"/>
      <c r="N115" s="94"/>
      <c r="O115" s="1778" t="s">
        <v>939</v>
      </c>
      <c r="P115" s="1778"/>
      <c r="Q115" s="1778"/>
      <c r="R115" s="1778"/>
      <c r="S115" s="1778" t="s">
        <v>989</v>
      </c>
      <c r="T115" s="1778"/>
      <c r="U115" s="94"/>
      <c r="V115" s="1170" t="s">
        <v>122</v>
      </c>
      <c r="W115" s="1161">
        <v>1</v>
      </c>
      <c r="X115" s="1167"/>
      <c r="Y115" s="1167"/>
      <c r="Z115" s="1167"/>
      <c r="AA115" s="98">
        <f>231000/X2</f>
        <v>9352.2267206477736</v>
      </c>
      <c r="AB115" s="98">
        <f>+AA115*W115+0.1</f>
        <v>9352.326720647774</v>
      </c>
      <c r="AC115" s="106"/>
      <c r="AD115" s="1478"/>
      <c r="AE115" s="98">
        <f t="shared" ref="AE115:AE120" si="137">+AB115</f>
        <v>9352.326720647774</v>
      </c>
      <c r="AF115" s="77">
        <v>0</v>
      </c>
      <c r="AG115" s="77">
        <f t="shared" si="135"/>
        <v>9352.326720647774</v>
      </c>
      <c r="AH115" s="337"/>
      <c r="AI115" s="97">
        <f t="shared" si="120"/>
        <v>0</v>
      </c>
      <c r="AJ115" s="97">
        <f t="shared" si="121"/>
        <v>0</v>
      </c>
      <c r="AK115" s="97">
        <f t="shared" si="122"/>
        <v>4676.163360323887</v>
      </c>
      <c r="AL115" s="97">
        <f t="shared" si="123"/>
        <v>4676.163360323887</v>
      </c>
      <c r="AM115" s="97">
        <f t="shared" si="124"/>
        <v>0</v>
      </c>
      <c r="AN115" s="97">
        <f t="shared" si="125"/>
        <v>9352.326720647774</v>
      </c>
      <c r="AO115" s="132"/>
      <c r="AP115" s="97">
        <v>0</v>
      </c>
      <c r="AQ115" s="97">
        <v>0</v>
      </c>
      <c r="AR115" s="97">
        <f t="shared" ref="AR115:AR120" si="138">+AE115*50%</f>
        <v>4676.163360323887</v>
      </c>
      <c r="AS115" s="97">
        <f t="shared" ref="AS115:AS120" si="139">+AE115*50%</f>
        <v>4676.163360323887</v>
      </c>
      <c r="AT115" s="97">
        <v>0</v>
      </c>
      <c r="AU115" s="97">
        <f t="shared" ref="AU115:AU120" si="140">SUM(AP115:AT115)</f>
        <v>9352.326720647774</v>
      </c>
      <c r="AV115" s="77"/>
      <c r="AW115" s="97"/>
      <c r="AX115" s="97"/>
      <c r="AY115" s="97"/>
      <c r="AZ115" s="97"/>
      <c r="BA115" s="97"/>
      <c r="BB115" s="97"/>
    </row>
    <row r="116" spans="1:54" s="225" customFormat="1" ht="15" hidden="1" customHeight="1" outlineLevel="3" x14ac:dyDescent="0.35">
      <c r="A116" s="89" t="s">
        <v>1854</v>
      </c>
      <c r="B116" s="90"/>
      <c r="C116" s="113" t="s">
        <v>440</v>
      </c>
      <c r="D116" s="1822"/>
      <c r="E116" s="92"/>
      <c r="F116" s="100"/>
      <c r="G116" s="100"/>
      <c r="H116" s="102"/>
      <c r="I116" s="102" t="s">
        <v>230</v>
      </c>
      <c r="J116" s="102" t="s">
        <v>230</v>
      </c>
      <c r="K116" s="102" t="s">
        <v>230</v>
      </c>
      <c r="L116" s="102"/>
      <c r="M116" s="102"/>
      <c r="N116" s="94"/>
      <c r="O116" s="1778"/>
      <c r="P116" s="1778"/>
      <c r="Q116" s="1778"/>
      <c r="R116" s="1778"/>
      <c r="S116" s="1778"/>
      <c r="T116" s="1778"/>
      <c r="U116" s="94"/>
      <c r="V116" s="1170" t="s">
        <v>122</v>
      </c>
      <c r="W116" s="1161">
        <v>1</v>
      </c>
      <c r="X116" s="1167"/>
      <c r="Y116" s="1167"/>
      <c r="Z116" s="1167"/>
      <c r="AA116" s="98">
        <f>154000/X2</f>
        <v>6234.8178137651821</v>
      </c>
      <c r="AB116" s="98">
        <f>+AA116*W116+0.18</f>
        <v>6234.9978137651824</v>
      </c>
      <c r="AC116" s="106"/>
      <c r="AD116" s="1478"/>
      <c r="AE116" s="98">
        <f t="shared" si="137"/>
        <v>6234.9978137651824</v>
      </c>
      <c r="AF116" s="77">
        <v>0</v>
      </c>
      <c r="AG116" s="77">
        <f t="shared" si="135"/>
        <v>6234.9978137651824</v>
      </c>
      <c r="AH116" s="337"/>
      <c r="AI116" s="97">
        <f t="shared" si="120"/>
        <v>0</v>
      </c>
      <c r="AJ116" s="97">
        <f t="shared" si="121"/>
        <v>0</v>
      </c>
      <c r="AK116" s="97">
        <f t="shared" si="122"/>
        <v>3117.4989068825912</v>
      </c>
      <c r="AL116" s="97">
        <f t="shared" si="123"/>
        <v>3117.4989068825912</v>
      </c>
      <c r="AM116" s="97">
        <f t="shared" si="124"/>
        <v>0</v>
      </c>
      <c r="AN116" s="97">
        <f t="shared" si="125"/>
        <v>6234.9978137651824</v>
      </c>
      <c r="AO116" s="132"/>
      <c r="AP116" s="97">
        <v>0</v>
      </c>
      <c r="AQ116" s="97">
        <v>0</v>
      </c>
      <c r="AR116" s="97">
        <f t="shared" si="138"/>
        <v>3117.4989068825912</v>
      </c>
      <c r="AS116" s="97">
        <f t="shared" si="139"/>
        <v>3117.4989068825912</v>
      </c>
      <c r="AT116" s="97">
        <v>0</v>
      </c>
      <c r="AU116" s="97">
        <f t="shared" si="140"/>
        <v>6234.9978137651824</v>
      </c>
      <c r="AV116" s="77"/>
      <c r="AW116" s="97"/>
      <c r="AX116" s="97"/>
      <c r="AY116" s="97"/>
      <c r="AZ116" s="97"/>
      <c r="BA116" s="97"/>
      <c r="BB116" s="97"/>
    </row>
    <row r="117" spans="1:54" s="225" customFormat="1" ht="15" hidden="1" customHeight="1" outlineLevel="3" x14ac:dyDescent="0.35">
      <c r="A117" s="89" t="s">
        <v>1855</v>
      </c>
      <c r="B117" s="90"/>
      <c r="C117" s="113" t="s">
        <v>426</v>
      </c>
      <c r="D117" s="1822"/>
      <c r="E117" s="92"/>
      <c r="F117" s="100"/>
      <c r="G117" s="100"/>
      <c r="H117" s="102"/>
      <c r="I117" s="102" t="s">
        <v>230</v>
      </c>
      <c r="J117" s="102" t="s">
        <v>230</v>
      </c>
      <c r="K117" s="102" t="s">
        <v>230</v>
      </c>
      <c r="L117" s="102"/>
      <c r="M117" s="102"/>
      <c r="N117" s="94"/>
      <c r="O117" s="1778"/>
      <c r="P117" s="1778"/>
      <c r="Q117" s="1778"/>
      <c r="R117" s="1778"/>
      <c r="S117" s="1778"/>
      <c r="T117" s="1778"/>
      <c r="U117" s="94"/>
      <c r="V117" s="1170" t="s">
        <v>122</v>
      </c>
      <c r="W117" s="1161">
        <v>1</v>
      </c>
      <c r="X117" s="1167"/>
      <c r="Y117" s="1167"/>
      <c r="Z117" s="1167"/>
      <c r="AA117" s="98">
        <f>90000/X2</f>
        <v>3643.7246963562752</v>
      </c>
      <c r="AB117" s="98">
        <f t="shared" ref="AB117:AB120" si="141">+AA117*W117</f>
        <v>3643.7246963562752</v>
      </c>
      <c r="AC117" s="106"/>
      <c r="AD117" s="1478"/>
      <c r="AE117" s="98">
        <f t="shared" si="137"/>
        <v>3643.7246963562752</v>
      </c>
      <c r="AF117" s="77">
        <v>0</v>
      </c>
      <c r="AG117" s="77">
        <f t="shared" si="135"/>
        <v>3643.7246963562752</v>
      </c>
      <c r="AH117" s="337"/>
      <c r="AI117" s="97">
        <f t="shared" si="120"/>
        <v>0</v>
      </c>
      <c r="AJ117" s="97">
        <f t="shared" si="121"/>
        <v>0</v>
      </c>
      <c r="AK117" s="97">
        <f t="shared" si="122"/>
        <v>1821.8623481781376</v>
      </c>
      <c r="AL117" s="97">
        <f t="shared" si="123"/>
        <v>1821.8623481781376</v>
      </c>
      <c r="AM117" s="97">
        <f t="shared" si="124"/>
        <v>0</v>
      </c>
      <c r="AN117" s="97">
        <f t="shared" si="125"/>
        <v>3643.7246963562752</v>
      </c>
      <c r="AO117" s="132"/>
      <c r="AP117" s="97">
        <v>0</v>
      </c>
      <c r="AQ117" s="97">
        <v>0</v>
      </c>
      <c r="AR117" s="97">
        <f t="shared" si="138"/>
        <v>1821.8623481781376</v>
      </c>
      <c r="AS117" s="97">
        <f t="shared" si="139"/>
        <v>1821.8623481781376</v>
      </c>
      <c r="AT117" s="97">
        <v>0</v>
      </c>
      <c r="AU117" s="97">
        <f t="shared" si="140"/>
        <v>3643.7246963562752</v>
      </c>
      <c r="AV117" s="77"/>
      <c r="AW117" s="97"/>
      <c r="AX117" s="97"/>
      <c r="AY117" s="97"/>
      <c r="AZ117" s="97"/>
      <c r="BA117" s="97"/>
      <c r="BB117" s="97"/>
    </row>
    <row r="118" spans="1:54" s="225" customFormat="1" ht="15" hidden="1" customHeight="1" outlineLevel="3" x14ac:dyDescent="0.35">
      <c r="A118" s="89" t="s">
        <v>1856</v>
      </c>
      <c r="B118" s="90"/>
      <c r="C118" s="113" t="s">
        <v>428</v>
      </c>
      <c r="D118" s="1822"/>
      <c r="E118" s="92"/>
      <c r="F118" s="100"/>
      <c r="G118" s="100"/>
      <c r="H118" s="102"/>
      <c r="I118" s="102" t="s">
        <v>230</v>
      </c>
      <c r="J118" s="102" t="s">
        <v>230</v>
      </c>
      <c r="K118" s="102" t="s">
        <v>230</v>
      </c>
      <c r="L118" s="102"/>
      <c r="M118" s="102"/>
      <c r="N118" s="94"/>
      <c r="O118" s="1778"/>
      <c r="P118" s="1778"/>
      <c r="Q118" s="1778"/>
      <c r="R118" s="1778"/>
      <c r="S118" s="1778"/>
      <c r="T118" s="1778"/>
      <c r="U118" s="94"/>
      <c r="V118" s="1170" t="s">
        <v>122</v>
      </c>
      <c r="W118" s="1161">
        <v>1</v>
      </c>
      <c r="X118" s="1167"/>
      <c r="Y118" s="1167"/>
      <c r="Z118" s="1167"/>
      <c r="AA118" s="98">
        <f>128000/X2</f>
        <v>5182.1862348178138</v>
      </c>
      <c r="AB118" s="98">
        <f>+AA118*W118-0.15</f>
        <v>5182.0362348178141</v>
      </c>
      <c r="AC118" s="106"/>
      <c r="AD118" s="1478"/>
      <c r="AE118" s="98">
        <f t="shared" si="137"/>
        <v>5182.0362348178141</v>
      </c>
      <c r="AF118" s="77">
        <v>0</v>
      </c>
      <c r="AG118" s="77">
        <f t="shared" si="135"/>
        <v>5182.0362348178141</v>
      </c>
      <c r="AH118" s="337"/>
      <c r="AI118" s="97">
        <f t="shared" si="120"/>
        <v>0</v>
      </c>
      <c r="AJ118" s="97">
        <f t="shared" si="121"/>
        <v>0</v>
      </c>
      <c r="AK118" s="97">
        <f t="shared" si="122"/>
        <v>2591.0181174089071</v>
      </c>
      <c r="AL118" s="97">
        <f t="shared" si="123"/>
        <v>2591.0181174089071</v>
      </c>
      <c r="AM118" s="97">
        <f t="shared" si="124"/>
        <v>0</v>
      </c>
      <c r="AN118" s="97">
        <f t="shared" si="125"/>
        <v>5182.0362348178141</v>
      </c>
      <c r="AO118" s="132"/>
      <c r="AP118" s="97">
        <v>0</v>
      </c>
      <c r="AQ118" s="97">
        <v>0</v>
      </c>
      <c r="AR118" s="97">
        <f t="shared" si="138"/>
        <v>2591.0181174089071</v>
      </c>
      <c r="AS118" s="97">
        <f t="shared" si="139"/>
        <v>2591.0181174089071</v>
      </c>
      <c r="AT118" s="97">
        <v>0</v>
      </c>
      <c r="AU118" s="97">
        <f t="shared" si="140"/>
        <v>5182.0362348178141</v>
      </c>
      <c r="AV118" s="77"/>
      <c r="AW118" s="97"/>
      <c r="AX118" s="97"/>
      <c r="AY118" s="97"/>
      <c r="AZ118" s="97"/>
      <c r="BA118" s="97"/>
      <c r="BB118" s="97"/>
    </row>
    <row r="119" spans="1:54" s="225" customFormat="1" ht="15" hidden="1" customHeight="1" outlineLevel="3" x14ac:dyDescent="0.35">
      <c r="A119" s="89" t="s">
        <v>1857</v>
      </c>
      <c r="B119" s="90"/>
      <c r="C119" s="113" t="s">
        <v>444</v>
      </c>
      <c r="D119" s="1822"/>
      <c r="E119" s="92"/>
      <c r="F119" s="100"/>
      <c r="G119" s="100"/>
      <c r="H119" s="101"/>
      <c r="I119" s="102" t="s">
        <v>230</v>
      </c>
      <c r="J119" s="102" t="s">
        <v>230</v>
      </c>
      <c r="K119" s="102" t="s">
        <v>230</v>
      </c>
      <c r="L119" s="102"/>
      <c r="M119" s="102"/>
      <c r="N119" s="94"/>
      <c r="O119" s="1778"/>
      <c r="P119" s="1778"/>
      <c r="Q119" s="1778"/>
      <c r="R119" s="1778"/>
      <c r="S119" s="1778"/>
      <c r="T119" s="1778"/>
      <c r="U119" s="94"/>
      <c r="V119" s="1170" t="s">
        <v>122</v>
      </c>
      <c r="W119" s="1161">
        <v>1</v>
      </c>
      <c r="X119" s="1167"/>
      <c r="Y119" s="1167"/>
      <c r="Z119" s="1167"/>
      <c r="AA119" s="98">
        <f>208000/X2</f>
        <v>8421.0526315789484</v>
      </c>
      <c r="AB119" s="98">
        <f t="shared" si="141"/>
        <v>8421.0526315789484</v>
      </c>
      <c r="AC119" s="106"/>
      <c r="AD119" s="1478"/>
      <c r="AE119" s="98">
        <f t="shared" si="137"/>
        <v>8421.0526315789484</v>
      </c>
      <c r="AF119" s="77">
        <v>0</v>
      </c>
      <c r="AG119" s="77">
        <f t="shared" si="135"/>
        <v>8421.0526315789484</v>
      </c>
      <c r="AH119" s="337"/>
      <c r="AI119" s="97">
        <f t="shared" si="120"/>
        <v>0</v>
      </c>
      <c r="AJ119" s="97">
        <f t="shared" si="121"/>
        <v>0</v>
      </c>
      <c r="AK119" s="97">
        <f t="shared" si="122"/>
        <v>4210.5263157894742</v>
      </c>
      <c r="AL119" s="97">
        <f t="shared" si="123"/>
        <v>4210.5263157894742</v>
      </c>
      <c r="AM119" s="97">
        <f t="shared" si="124"/>
        <v>0</v>
      </c>
      <c r="AN119" s="97">
        <f t="shared" si="125"/>
        <v>8421.0526315789484</v>
      </c>
      <c r="AO119" s="132"/>
      <c r="AP119" s="97">
        <v>0</v>
      </c>
      <c r="AQ119" s="97">
        <v>0</v>
      </c>
      <c r="AR119" s="97">
        <f t="shared" si="138"/>
        <v>4210.5263157894742</v>
      </c>
      <c r="AS119" s="97">
        <f t="shared" si="139"/>
        <v>4210.5263157894742</v>
      </c>
      <c r="AT119" s="97">
        <v>0</v>
      </c>
      <c r="AU119" s="97">
        <f t="shared" si="140"/>
        <v>8421.0526315789484</v>
      </c>
      <c r="AV119" s="77"/>
      <c r="AW119" s="97"/>
      <c r="AX119" s="97"/>
      <c r="AY119" s="97"/>
      <c r="AZ119" s="97"/>
      <c r="BA119" s="97"/>
      <c r="BB119" s="97"/>
    </row>
    <row r="120" spans="1:54" s="225" customFormat="1" ht="15" hidden="1" customHeight="1" outlineLevel="3" x14ac:dyDescent="0.35">
      <c r="A120" s="89" t="s">
        <v>1858</v>
      </c>
      <c r="B120" s="90"/>
      <c r="C120" s="113" t="s">
        <v>446</v>
      </c>
      <c r="D120" s="1822"/>
      <c r="E120" s="92"/>
      <c r="F120" s="100"/>
      <c r="G120" s="100"/>
      <c r="H120" s="101"/>
      <c r="I120" s="102" t="s">
        <v>230</v>
      </c>
      <c r="J120" s="102" t="s">
        <v>230</v>
      </c>
      <c r="K120" s="102" t="s">
        <v>230</v>
      </c>
      <c r="L120" s="102"/>
      <c r="M120" s="102"/>
      <c r="N120" s="94"/>
      <c r="O120" s="1778"/>
      <c r="P120" s="1778"/>
      <c r="Q120" s="1778"/>
      <c r="R120" s="1778"/>
      <c r="S120" s="1778"/>
      <c r="T120" s="1778"/>
      <c r="U120" s="94"/>
      <c r="V120" s="1170" t="s">
        <v>122</v>
      </c>
      <c r="W120" s="1161">
        <v>1</v>
      </c>
      <c r="X120" s="1167"/>
      <c r="Y120" s="1167"/>
      <c r="Z120" s="1167"/>
      <c r="AA120" s="98">
        <f>10000/X2</f>
        <v>404.85829959514172</v>
      </c>
      <c r="AB120" s="98">
        <f t="shared" si="141"/>
        <v>404.85829959514172</v>
      </c>
      <c r="AC120" s="91"/>
      <c r="AD120" s="1478"/>
      <c r="AE120" s="98">
        <f t="shared" si="137"/>
        <v>404.85829959514172</v>
      </c>
      <c r="AF120" s="77">
        <v>0</v>
      </c>
      <c r="AG120" s="77">
        <f t="shared" si="135"/>
        <v>404.85829959514172</v>
      </c>
      <c r="AH120" s="337"/>
      <c r="AI120" s="97">
        <f t="shared" si="120"/>
        <v>0</v>
      </c>
      <c r="AJ120" s="97">
        <f t="shared" si="121"/>
        <v>0</v>
      </c>
      <c r="AK120" s="97">
        <f t="shared" si="122"/>
        <v>202.42914979757086</v>
      </c>
      <c r="AL120" s="97">
        <f t="shared" si="123"/>
        <v>202.42914979757086</v>
      </c>
      <c r="AM120" s="97">
        <f t="shared" si="124"/>
        <v>0</v>
      </c>
      <c r="AN120" s="97">
        <f t="shared" si="125"/>
        <v>404.85829959514172</v>
      </c>
      <c r="AO120" s="132"/>
      <c r="AP120" s="97">
        <v>0</v>
      </c>
      <c r="AQ120" s="97">
        <v>0</v>
      </c>
      <c r="AR120" s="97">
        <f t="shared" si="138"/>
        <v>202.42914979757086</v>
      </c>
      <c r="AS120" s="97">
        <f t="shared" si="139"/>
        <v>202.42914979757086</v>
      </c>
      <c r="AT120" s="97">
        <v>0</v>
      </c>
      <c r="AU120" s="97">
        <f t="shared" si="140"/>
        <v>404.85829959514172</v>
      </c>
      <c r="AV120" s="77"/>
      <c r="AW120" s="97"/>
      <c r="AX120" s="97"/>
      <c r="AY120" s="97"/>
      <c r="AZ120" s="97"/>
      <c r="BA120" s="97"/>
      <c r="BB120" s="97"/>
    </row>
    <row r="121" spans="1:54" s="931" customFormat="1" ht="24" customHeight="1" outlineLevel="2" collapsed="1" x14ac:dyDescent="0.35">
      <c r="A121" s="988" t="s">
        <v>1825</v>
      </c>
      <c r="B121" s="989"/>
      <c r="C121" s="1125" t="s">
        <v>1023</v>
      </c>
      <c r="D121" s="1006" t="s">
        <v>907</v>
      </c>
      <c r="E121" s="918"/>
      <c r="F121" s="995" t="str">
        <f>+V121</f>
        <v># Actividades</v>
      </c>
      <c r="G121" s="995"/>
      <c r="H121" s="996"/>
      <c r="I121" s="996" t="s">
        <v>230</v>
      </c>
      <c r="J121" s="996" t="s">
        <v>230</v>
      </c>
      <c r="K121" s="996" t="s">
        <v>230</v>
      </c>
      <c r="L121" s="996"/>
      <c r="M121" s="996">
        <f>SUM(H121:L121)</f>
        <v>0</v>
      </c>
      <c r="N121" s="922"/>
      <c r="O121" s="1372"/>
      <c r="P121" s="1372"/>
      <c r="Q121" s="1372"/>
      <c r="R121" s="1372"/>
      <c r="S121" s="997"/>
      <c r="T121" s="999"/>
      <c r="U121" s="922"/>
      <c r="V121" s="1000" t="s">
        <v>168</v>
      </c>
      <c r="W121" s="1081"/>
      <c r="X121" s="1015"/>
      <c r="Y121" s="1001"/>
      <c r="Z121" s="1001"/>
      <c r="AA121" s="1001"/>
      <c r="AB121" s="1001">
        <f>SUM(AB122:AB124)</f>
        <v>38866.996761133603</v>
      </c>
      <c r="AC121" s="1002"/>
      <c r="AD121" s="926"/>
      <c r="AE121" s="1001">
        <f>SUM(AE122:AE124)</f>
        <v>38866.996761133603</v>
      </c>
      <c r="AF121" s="1001">
        <f>SUM(AF122:AF124)</f>
        <v>0</v>
      </c>
      <c r="AG121" s="1001">
        <f>+AE121+AF121</f>
        <v>38866.996761133603</v>
      </c>
      <c r="AH121" s="927"/>
      <c r="AI121" s="1001">
        <f t="shared" si="120"/>
        <v>0</v>
      </c>
      <c r="AJ121" s="1001">
        <f t="shared" si="121"/>
        <v>0</v>
      </c>
      <c r="AK121" s="1001">
        <f t="shared" si="122"/>
        <v>19433.498380566802</v>
      </c>
      <c r="AL121" s="1001">
        <f t="shared" si="123"/>
        <v>19433.498380566802</v>
      </c>
      <c r="AM121" s="1001">
        <f t="shared" si="124"/>
        <v>0</v>
      </c>
      <c r="AN121" s="1007">
        <f t="shared" si="125"/>
        <v>38866.996761133603</v>
      </c>
      <c r="AO121" s="929"/>
      <c r="AP121" s="1001">
        <f t="shared" ref="AP121:AT121" si="142">SUM(AP122:AP124)</f>
        <v>0</v>
      </c>
      <c r="AQ121" s="1001">
        <f t="shared" si="142"/>
        <v>0</v>
      </c>
      <c r="AR121" s="1001">
        <f t="shared" si="142"/>
        <v>19433.498380566802</v>
      </c>
      <c r="AS121" s="1001">
        <f t="shared" si="142"/>
        <v>19433.498380566802</v>
      </c>
      <c r="AT121" s="1001">
        <f t="shared" si="142"/>
        <v>0</v>
      </c>
      <c r="AU121" s="1007">
        <f>+SUM(AP121:AT121)</f>
        <v>38866.996761133603</v>
      </c>
      <c r="AV121" s="930"/>
      <c r="AW121" s="1007"/>
      <c r="AX121" s="1007"/>
      <c r="AY121" s="1007"/>
      <c r="AZ121" s="1007"/>
      <c r="BA121" s="1007"/>
      <c r="BB121" s="1007"/>
    </row>
    <row r="122" spans="1:54" s="225" customFormat="1" ht="26" hidden="1" outlineLevel="3" x14ac:dyDescent="0.35">
      <c r="A122" s="89" t="s">
        <v>1859</v>
      </c>
      <c r="B122" s="90"/>
      <c r="C122" s="735" t="s">
        <v>450</v>
      </c>
      <c r="D122" s="1822" t="s">
        <v>1021</v>
      </c>
      <c r="E122" s="92"/>
      <c r="F122" s="100"/>
      <c r="G122" s="100"/>
      <c r="H122" s="102"/>
      <c r="I122" s="102" t="s">
        <v>230</v>
      </c>
      <c r="J122" s="102" t="s">
        <v>230</v>
      </c>
      <c r="K122" s="102" t="s">
        <v>230</v>
      </c>
      <c r="L122" s="102"/>
      <c r="M122" s="102"/>
      <c r="N122" s="94"/>
      <c r="O122" s="1778" t="s">
        <v>939</v>
      </c>
      <c r="P122" s="1778"/>
      <c r="Q122" s="1778"/>
      <c r="R122" s="1778"/>
      <c r="S122" s="1778" t="s">
        <v>989</v>
      </c>
      <c r="T122" s="1778"/>
      <c r="U122" s="94"/>
      <c r="V122" s="1170" t="s">
        <v>122</v>
      </c>
      <c r="W122" s="1161">
        <v>1</v>
      </c>
      <c r="X122" s="1167"/>
      <c r="Y122" s="1167"/>
      <c r="Z122" s="1167"/>
      <c r="AA122" s="98">
        <f>800000/X2</f>
        <v>32388.663967611337</v>
      </c>
      <c r="AB122" s="98">
        <f>+AA122*W122</f>
        <v>32388.663967611337</v>
      </c>
      <c r="AC122" s="91"/>
      <c r="AD122" s="1478"/>
      <c r="AE122" s="98">
        <f>+AB122</f>
        <v>32388.663967611337</v>
      </c>
      <c r="AF122" s="77">
        <v>0</v>
      </c>
      <c r="AG122" s="77">
        <f t="shared" si="135"/>
        <v>32388.663967611337</v>
      </c>
      <c r="AH122" s="337"/>
      <c r="AI122" s="97">
        <f t="shared" si="120"/>
        <v>0</v>
      </c>
      <c r="AJ122" s="97">
        <f t="shared" si="121"/>
        <v>0</v>
      </c>
      <c r="AK122" s="97">
        <f t="shared" si="122"/>
        <v>16194.331983805669</v>
      </c>
      <c r="AL122" s="97">
        <f t="shared" si="123"/>
        <v>16194.331983805669</v>
      </c>
      <c r="AM122" s="97">
        <f t="shared" si="124"/>
        <v>0</v>
      </c>
      <c r="AN122" s="97">
        <f t="shared" si="125"/>
        <v>32388.663967611337</v>
      </c>
      <c r="AO122" s="132"/>
      <c r="AP122" s="97">
        <v>0</v>
      </c>
      <c r="AQ122" s="97">
        <v>0</v>
      </c>
      <c r="AR122" s="97">
        <f>+AE122*50%</f>
        <v>16194.331983805669</v>
      </c>
      <c r="AS122" s="97">
        <f>+AE122*50%</f>
        <v>16194.331983805669</v>
      </c>
      <c r="AT122" s="97">
        <v>0</v>
      </c>
      <c r="AU122" s="97">
        <f>SUM(AP122:AT122)</f>
        <v>32388.663967611337</v>
      </c>
      <c r="AV122" s="77"/>
      <c r="AW122" s="97"/>
      <c r="AX122" s="97"/>
      <c r="AY122" s="97"/>
      <c r="AZ122" s="97"/>
      <c r="BA122" s="97"/>
      <c r="BB122" s="97"/>
    </row>
    <row r="123" spans="1:54" s="225" customFormat="1" ht="26" hidden="1" outlineLevel="3" x14ac:dyDescent="0.35">
      <c r="A123" s="89" t="s">
        <v>1860</v>
      </c>
      <c r="B123" s="90"/>
      <c r="C123" s="735" t="s">
        <v>452</v>
      </c>
      <c r="D123" s="1822"/>
      <c r="E123" s="92"/>
      <c r="F123" s="100"/>
      <c r="G123" s="100"/>
      <c r="H123" s="102"/>
      <c r="I123" s="102" t="s">
        <v>230</v>
      </c>
      <c r="J123" s="102" t="s">
        <v>230</v>
      </c>
      <c r="K123" s="102" t="s">
        <v>230</v>
      </c>
      <c r="L123" s="102"/>
      <c r="M123" s="102"/>
      <c r="N123" s="94"/>
      <c r="O123" s="1778"/>
      <c r="P123" s="1778"/>
      <c r="Q123" s="1778"/>
      <c r="R123" s="1778"/>
      <c r="S123" s="1778"/>
      <c r="T123" s="1778"/>
      <c r="U123" s="94"/>
      <c r="V123" s="1170" t="s">
        <v>122</v>
      </c>
      <c r="W123" s="1161">
        <v>1</v>
      </c>
      <c r="X123" s="1167"/>
      <c r="Y123" s="1167"/>
      <c r="Z123" s="1167"/>
      <c r="AA123" s="98">
        <f>80000/X2</f>
        <v>3238.8663967611337</v>
      </c>
      <c r="AB123" s="98">
        <f>+AA123*W123</f>
        <v>3238.8663967611337</v>
      </c>
      <c r="AC123" s="91"/>
      <c r="AD123" s="1478"/>
      <c r="AE123" s="98">
        <f>+AB123</f>
        <v>3238.8663967611337</v>
      </c>
      <c r="AF123" s="77">
        <v>0</v>
      </c>
      <c r="AG123" s="77">
        <f t="shared" si="135"/>
        <v>3238.8663967611337</v>
      </c>
      <c r="AH123" s="337"/>
      <c r="AI123" s="97">
        <f t="shared" si="120"/>
        <v>0</v>
      </c>
      <c r="AJ123" s="97">
        <f t="shared" si="121"/>
        <v>0</v>
      </c>
      <c r="AK123" s="97">
        <f t="shared" si="122"/>
        <v>1619.4331983805669</v>
      </c>
      <c r="AL123" s="97">
        <f t="shared" si="123"/>
        <v>1619.4331983805669</v>
      </c>
      <c r="AM123" s="97">
        <f t="shared" si="124"/>
        <v>0</v>
      </c>
      <c r="AN123" s="97">
        <f t="shared" si="125"/>
        <v>3238.8663967611337</v>
      </c>
      <c r="AO123" s="132"/>
      <c r="AP123" s="97">
        <v>0</v>
      </c>
      <c r="AQ123" s="97">
        <v>0</v>
      </c>
      <c r="AR123" s="97">
        <f>+AE123*50%</f>
        <v>1619.4331983805669</v>
      </c>
      <c r="AS123" s="97">
        <f>+AE123*50%</f>
        <v>1619.4331983805669</v>
      </c>
      <c r="AT123" s="97">
        <v>0</v>
      </c>
      <c r="AU123" s="97">
        <f>SUM(AP123:AT123)</f>
        <v>3238.8663967611337</v>
      </c>
      <c r="AV123" s="77"/>
      <c r="AW123" s="97"/>
      <c r="AX123" s="97"/>
      <c r="AY123" s="97"/>
      <c r="AZ123" s="97"/>
      <c r="BA123" s="97"/>
      <c r="BB123" s="97"/>
    </row>
    <row r="124" spans="1:54" s="225" customFormat="1" ht="26" hidden="1" outlineLevel="3" x14ac:dyDescent="0.35">
      <c r="A124" s="89" t="s">
        <v>1861</v>
      </c>
      <c r="B124" s="90"/>
      <c r="C124" s="735" t="s">
        <v>454</v>
      </c>
      <c r="D124" s="1822"/>
      <c r="E124" s="92"/>
      <c r="F124" s="100"/>
      <c r="G124" s="100"/>
      <c r="H124" s="102"/>
      <c r="I124" s="102" t="s">
        <v>230</v>
      </c>
      <c r="J124" s="102" t="s">
        <v>230</v>
      </c>
      <c r="K124" s="102" t="s">
        <v>230</v>
      </c>
      <c r="L124" s="102"/>
      <c r="M124" s="102"/>
      <c r="N124" s="94"/>
      <c r="O124" s="1778"/>
      <c r="P124" s="1778"/>
      <c r="Q124" s="1778"/>
      <c r="R124" s="1778"/>
      <c r="S124" s="1778"/>
      <c r="T124" s="1778"/>
      <c r="U124" s="94"/>
      <c r="V124" s="1170" t="s">
        <v>122</v>
      </c>
      <c r="W124" s="1161">
        <v>1</v>
      </c>
      <c r="X124" s="1167"/>
      <c r="Y124" s="1167"/>
      <c r="Z124" s="1167"/>
      <c r="AA124" s="98">
        <f>80000/X2</f>
        <v>3238.8663967611337</v>
      </c>
      <c r="AB124" s="98">
        <f>+AA124*W124+0.6</f>
        <v>3239.4663967611336</v>
      </c>
      <c r="AC124" s="91"/>
      <c r="AD124" s="1478"/>
      <c r="AE124" s="98">
        <f>+AB124</f>
        <v>3239.4663967611336</v>
      </c>
      <c r="AF124" s="77">
        <v>0</v>
      </c>
      <c r="AG124" s="77">
        <f t="shared" si="135"/>
        <v>3239.4663967611336</v>
      </c>
      <c r="AH124" s="337"/>
      <c r="AI124" s="97">
        <f t="shared" si="120"/>
        <v>0</v>
      </c>
      <c r="AJ124" s="97">
        <f t="shared" si="121"/>
        <v>0</v>
      </c>
      <c r="AK124" s="97">
        <f t="shared" si="122"/>
        <v>1619.7331983805668</v>
      </c>
      <c r="AL124" s="97">
        <f t="shared" si="123"/>
        <v>1619.7331983805668</v>
      </c>
      <c r="AM124" s="97">
        <f t="shared" si="124"/>
        <v>0</v>
      </c>
      <c r="AN124" s="97">
        <f t="shared" si="125"/>
        <v>3239.4663967611336</v>
      </c>
      <c r="AO124" s="132"/>
      <c r="AP124" s="97">
        <v>0</v>
      </c>
      <c r="AQ124" s="97">
        <v>0</v>
      </c>
      <c r="AR124" s="97">
        <f>+AE124*50%</f>
        <v>1619.7331983805668</v>
      </c>
      <c r="AS124" s="97">
        <f>+AE124*50%</f>
        <v>1619.7331983805668</v>
      </c>
      <c r="AT124" s="97">
        <v>0</v>
      </c>
      <c r="AU124" s="97">
        <f>SUM(AP124:AT124)</f>
        <v>3239.4663967611336</v>
      </c>
      <c r="AV124" s="77"/>
      <c r="AW124" s="97"/>
      <c r="AX124" s="97"/>
      <c r="AY124" s="97"/>
      <c r="AZ124" s="97"/>
      <c r="BA124" s="97"/>
      <c r="BB124" s="97"/>
    </row>
    <row r="125" spans="1:54" s="225" customFormat="1" ht="13" outlineLevel="2" collapsed="1" x14ac:dyDescent="0.35">
      <c r="A125" s="99"/>
      <c r="B125" s="90"/>
      <c r="C125" s="99"/>
      <c r="D125" s="743"/>
      <c r="E125" s="92"/>
      <c r="F125" s="100"/>
      <c r="G125" s="100"/>
      <c r="H125" s="102"/>
      <c r="I125" s="102"/>
      <c r="J125" s="102"/>
      <c r="K125" s="102"/>
      <c r="L125" s="102"/>
      <c r="M125" s="102"/>
      <c r="N125" s="94"/>
      <c r="O125" s="1344"/>
      <c r="P125" s="1344"/>
      <c r="Q125" s="1344"/>
      <c r="R125" s="1344"/>
      <c r="S125" s="1161"/>
      <c r="T125" s="94"/>
      <c r="U125" s="94"/>
      <c r="V125" s="91"/>
      <c r="W125" s="1161"/>
      <c r="X125" s="1167"/>
      <c r="Y125" s="1167"/>
      <c r="Z125" s="1167"/>
      <c r="AA125" s="98"/>
      <c r="AB125" s="978"/>
      <c r="AC125" s="91"/>
      <c r="AD125" s="1478"/>
      <c r="AE125" s="978"/>
      <c r="AF125" s="77"/>
      <c r="AG125" s="99"/>
      <c r="AH125" s="337"/>
      <c r="AI125" s="97">
        <f t="shared" si="120"/>
        <v>0</v>
      </c>
      <c r="AJ125" s="97">
        <f t="shared" si="121"/>
        <v>0</v>
      </c>
      <c r="AK125" s="97">
        <f t="shared" si="122"/>
        <v>0</v>
      </c>
      <c r="AL125" s="97">
        <f t="shared" si="123"/>
        <v>0</v>
      </c>
      <c r="AM125" s="97">
        <f t="shared" si="124"/>
        <v>0</v>
      </c>
      <c r="AN125" s="97">
        <f t="shared" si="125"/>
        <v>0</v>
      </c>
      <c r="AO125" s="132"/>
      <c r="AP125" s="97"/>
      <c r="AQ125" s="97"/>
      <c r="AR125" s="97"/>
      <c r="AS125" s="97"/>
      <c r="AT125" s="97"/>
      <c r="AU125" s="97"/>
      <c r="AV125" s="77"/>
      <c r="AW125" s="97"/>
      <c r="AX125" s="97"/>
      <c r="AY125" s="97"/>
      <c r="AZ125" s="97"/>
      <c r="BA125" s="97"/>
      <c r="BB125" s="97"/>
    </row>
    <row r="126" spans="1:54" s="853" customFormat="1" ht="47.25" customHeight="1" x14ac:dyDescent="0.35">
      <c r="A126" s="1443" t="s">
        <v>214</v>
      </c>
      <c r="B126" s="1431" t="s">
        <v>1034</v>
      </c>
      <c r="C126" s="806" t="s">
        <v>2276</v>
      </c>
      <c r="D126" s="806" t="s">
        <v>909</v>
      </c>
      <c r="E126" s="848"/>
      <c r="F126" s="1441" t="str">
        <f>+V126</f>
        <v># Trámites con pago en línea</v>
      </c>
      <c r="G126" s="1442">
        <f>+'1_MdR'!D39</f>
        <v>0</v>
      </c>
      <c r="H126" s="1442" t="str">
        <f>+'1_MdR'!E39</f>
        <v>-</v>
      </c>
      <c r="I126" s="1442" t="str">
        <f>+'1_MdR'!F39</f>
        <v>-</v>
      </c>
      <c r="J126" s="1442" t="str">
        <f>+'1_MdR'!G39</f>
        <v>-</v>
      </c>
      <c r="K126" s="1442" t="str">
        <f>+'1_MdR'!H39</f>
        <v>-</v>
      </c>
      <c r="L126" s="1442">
        <f>+'1_MdR'!I39</f>
        <v>30</v>
      </c>
      <c r="M126" s="1434">
        <f>SUM(G126:L126)</f>
        <v>30</v>
      </c>
      <c r="N126" s="847"/>
      <c r="O126" s="1434"/>
      <c r="P126" s="1434"/>
      <c r="Q126" s="1434"/>
      <c r="R126" s="1435"/>
      <c r="S126" s="1436"/>
      <c r="T126" s="792"/>
      <c r="U126" s="847"/>
      <c r="V126" s="806" t="s">
        <v>1025</v>
      </c>
      <c r="W126" s="1437"/>
      <c r="X126" s="1431"/>
      <c r="Y126" s="1431"/>
      <c r="Z126" s="1431"/>
      <c r="AA126" s="1431"/>
      <c r="AB126" s="1438">
        <f>SUM(AB127:AB129)</f>
        <v>330000</v>
      </c>
      <c r="AC126" s="1439"/>
      <c r="AD126" s="848"/>
      <c r="AE126" s="1438">
        <f t="shared" ref="AE126" si="143">SUM(AE127:AE129)</f>
        <v>330000</v>
      </c>
      <c r="AF126" s="1438">
        <f t="shared" ref="AF126" si="144">SUM(AF127:AF129)</f>
        <v>0</v>
      </c>
      <c r="AG126" s="1438">
        <f>+AE126+AF126</f>
        <v>330000</v>
      </c>
      <c r="AH126" s="850"/>
      <c r="AI126" s="1438">
        <f t="shared" si="120"/>
        <v>0</v>
      </c>
      <c r="AJ126" s="1438">
        <f t="shared" si="121"/>
        <v>130000</v>
      </c>
      <c r="AK126" s="1438">
        <f t="shared" si="122"/>
        <v>110000</v>
      </c>
      <c r="AL126" s="1438">
        <f t="shared" si="123"/>
        <v>20000</v>
      </c>
      <c r="AM126" s="1438">
        <f t="shared" si="124"/>
        <v>70000</v>
      </c>
      <c r="AN126" s="1438">
        <f t="shared" si="125"/>
        <v>330000</v>
      </c>
      <c r="AO126" s="851"/>
      <c r="AP126" s="1438">
        <f t="shared" ref="AP126:AT126" si="145">SUM(AP127:AP129)</f>
        <v>0</v>
      </c>
      <c r="AQ126" s="1438">
        <f t="shared" si="145"/>
        <v>130000</v>
      </c>
      <c r="AR126" s="1438">
        <f t="shared" si="145"/>
        <v>110000</v>
      </c>
      <c r="AS126" s="1438">
        <f t="shared" si="145"/>
        <v>20000</v>
      </c>
      <c r="AT126" s="1438">
        <f t="shared" si="145"/>
        <v>70000</v>
      </c>
      <c r="AU126" s="1438">
        <f t="shared" ref="AU126:AU133" si="146">SUM(AP126:AT126)</f>
        <v>330000</v>
      </c>
      <c r="AV126" s="852"/>
      <c r="AW126" s="1438">
        <v>0</v>
      </c>
      <c r="AX126" s="1438">
        <v>0</v>
      </c>
      <c r="AY126" s="1438">
        <v>0</v>
      </c>
      <c r="AZ126" s="1438">
        <v>0</v>
      </c>
      <c r="BA126" s="1438">
        <v>0</v>
      </c>
      <c r="BB126" s="1438">
        <f>SUM(AW126:BA126)</f>
        <v>0</v>
      </c>
    </row>
    <row r="127" spans="1:54" s="225" customFormat="1" ht="30" customHeight="1" outlineLevel="1" x14ac:dyDescent="0.35">
      <c r="A127" s="89" t="s">
        <v>217</v>
      </c>
      <c r="B127" s="90"/>
      <c r="C127" s="91" t="s">
        <v>1026</v>
      </c>
      <c r="D127" s="743" t="s">
        <v>404</v>
      </c>
      <c r="E127" s="92"/>
      <c r="F127" s="93"/>
      <c r="G127" s="100"/>
      <c r="H127" s="101" t="s">
        <v>230</v>
      </c>
      <c r="I127" s="101" t="s">
        <v>230</v>
      </c>
      <c r="J127" s="101"/>
      <c r="K127" s="102"/>
      <c r="L127" s="102"/>
      <c r="M127" s="102"/>
      <c r="N127" s="94"/>
      <c r="O127" s="1344" t="str">
        <f>+'10.3_PA_Det'!$D$126</f>
        <v>3CV</v>
      </c>
      <c r="P127" s="1344" t="s">
        <v>81</v>
      </c>
      <c r="Q127" s="1344" t="s">
        <v>928</v>
      </c>
      <c r="R127" s="1344">
        <f>+'10.3_PA_Det'!$E$126</f>
        <v>66</v>
      </c>
      <c r="S127" s="1166" t="s">
        <v>929</v>
      </c>
      <c r="T127" s="94"/>
      <c r="U127" s="94"/>
      <c r="V127" s="1170" t="s">
        <v>1027</v>
      </c>
      <c r="W127" s="1011">
        <v>1</v>
      </c>
      <c r="X127" s="713"/>
      <c r="Y127" s="713"/>
      <c r="Z127" s="713"/>
      <c r="AA127" s="97">
        <v>30000</v>
      </c>
      <c r="AB127" s="977">
        <f>+AA127*W127</f>
        <v>30000</v>
      </c>
      <c r="AC127" s="761"/>
      <c r="AD127" s="1478"/>
      <c r="AE127" s="977">
        <f>+AB127</f>
        <v>30000</v>
      </c>
      <c r="AF127" s="77">
        <v>0</v>
      </c>
      <c r="AG127" s="77">
        <f t="shared" ref="AG127:AG133" si="147">+AE127+AF127</f>
        <v>30000</v>
      </c>
      <c r="AH127" s="337"/>
      <c r="AI127" s="97">
        <f t="shared" si="120"/>
        <v>0</v>
      </c>
      <c r="AJ127" s="97">
        <f t="shared" si="121"/>
        <v>30000</v>
      </c>
      <c r="AK127" s="97">
        <f t="shared" si="122"/>
        <v>0</v>
      </c>
      <c r="AL127" s="97">
        <f t="shared" si="123"/>
        <v>0</v>
      </c>
      <c r="AM127" s="97">
        <f t="shared" si="124"/>
        <v>0</v>
      </c>
      <c r="AN127" s="97">
        <f t="shared" si="125"/>
        <v>30000</v>
      </c>
      <c r="AO127" s="132"/>
      <c r="AP127" s="97">
        <v>0</v>
      </c>
      <c r="AQ127" s="97">
        <f>+AE127</f>
        <v>30000</v>
      </c>
      <c r="AR127" s="97">
        <v>0</v>
      </c>
      <c r="AS127" s="97">
        <v>0</v>
      </c>
      <c r="AT127" s="97">
        <v>0</v>
      </c>
      <c r="AU127" s="97">
        <f t="shared" si="146"/>
        <v>30000</v>
      </c>
      <c r="AV127" s="77"/>
      <c r="AW127" s="97"/>
      <c r="AX127" s="97"/>
      <c r="AY127" s="97"/>
      <c r="AZ127" s="97"/>
      <c r="BA127" s="97"/>
      <c r="BB127" s="97"/>
    </row>
    <row r="128" spans="1:54" s="225" customFormat="1" ht="36" customHeight="1" outlineLevel="1" x14ac:dyDescent="0.35">
      <c r="A128" s="89" t="s">
        <v>219</v>
      </c>
      <c r="B128" s="90"/>
      <c r="C128" s="91" t="s">
        <v>1028</v>
      </c>
      <c r="D128" s="743" t="s">
        <v>241</v>
      </c>
      <c r="E128" s="92"/>
      <c r="F128" s="93"/>
      <c r="G128" s="100"/>
      <c r="H128" s="101" t="s">
        <v>230</v>
      </c>
      <c r="I128" s="101" t="s">
        <v>230</v>
      </c>
      <c r="J128" s="101" t="s">
        <v>230</v>
      </c>
      <c r="K128" s="102"/>
      <c r="L128" s="102"/>
      <c r="M128" s="102"/>
      <c r="N128" s="94"/>
      <c r="O128" s="1344" t="str">
        <f>+'10.3_PA_Det'!$D$17</f>
        <v>Licitación Pública Internacional por Lotes </v>
      </c>
      <c r="P128" s="965" t="s">
        <v>81</v>
      </c>
      <c r="Q128" s="1344" t="s">
        <v>950</v>
      </c>
      <c r="R128" s="1344">
        <f>+'10.3_PA_Det'!$F$17</f>
        <v>6</v>
      </c>
      <c r="S128" s="1166" t="s">
        <v>929</v>
      </c>
      <c r="T128" s="94"/>
      <c r="U128" s="94"/>
      <c r="V128" s="1170" t="s">
        <v>122</v>
      </c>
      <c r="W128" s="1075">
        <v>1</v>
      </c>
      <c r="X128" s="713"/>
      <c r="Y128" s="713"/>
      <c r="Z128" s="713"/>
      <c r="AA128" s="97">
        <v>200000</v>
      </c>
      <c r="AB128" s="977">
        <f t="shared" ref="AB128:AB129" si="148">+AA128*W128</f>
        <v>200000</v>
      </c>
      <c r="AC128" s="761"/>
      <c r="AD128" s="1478"/>
      <c r="AE128" s="977">
        <f>+AB128</f>
        <v>200000</v>
      </c>
      <c r="AF128" s="77">
        <v>0</v>
      </c>
      <c r="AG128" s="77">
        <f t="shared" si="147"/>
        <v>200000</v>
      </c>
      <c r="AH128" s="337"/>
      <c r="AI128" s="97">
        <f t="shared" si="120"/>
        <v>0</v>
      </c>
      <c r="AJ128" s="97">
        <f t="shared" si="121"/>
        <v>100000</v>
      </c>
      <c r="AK128" s="97">
        <f t="shared" si="122"/>
        <v>100000</v>
      </c>
      <c r="AL128" s="97">
        <f t="shared" si="123"/>
        <v>0</v>
      </c>
      <c r="AM128" s="97">
        <f t="shared" si="124"/>
        <v>0</v>
      </c>
      <c r="AN128" s="97">
        <f t="shared" si="125"/>
        <v>200000</v>
      </c>
      <c r="AO128" s="132"/>
      <c r="AP128" s="97">
        <v>0</v>
      </c>
      <c r="AQ128" s="97">
        <f>+AE128*50%</f>
        <v>100000</v>
      </c>
      <c r="AR128" s="97">
        <f>+AE128*50%</f>
        <v>100000</v>
      </c>
      <c r="AS128" s="97">
        <v>0</v>
      </c>
      <c r="AT128" s="97">
        <v>0</v>
      </c>
      <c r="AU128" s="97">
        <f t="shared" si="146"/>
        <v>200000</v>
      </c>
      <c r="AV128" s="77"/>
      <c r="AW128" s="97"/>
      <c r="AX128" s="97"/>
      <c r="AY128" s="97"/>
      <c r="AZ128" s="97"/>
      <c r="BA128" s="97"/>
      <c r="BB128" s="97"/>
    </row>
    <row r="129" spans="1:54" s="225" customFormat="1" ht="30" customHeight="1" outlineLevel="1" x14ac:dyDescent="0.35">
      <c r="A129" s="89" t="s">
        <v>220</v>
      </c>
      <c r="B129" s="90"/>
      <c r="C129" s="91" t="s">
        <v>1030</v>
      </c>
      <c r="D129" s="1170" t="s">
        <v>909</v>
      </c>
      <c r="E129" s="92"/>
      <c r="F129" s="93"/>
      <c r="G129" s="100"/>
      <c r="H129" s="101"/>
      <c r="I129" s="101"/>
      <c r="J129" s="101" t="s">
        <v>230</v>
      </c>
      <c r="K129" s="102" t="s">
        <v>230</v>
      </c>
      <c r="L129" s="102" t="s">
        <v>230</v>
      </c>
      <c r="M129" s="102"/>
      <c r="N129" s="94"/>
      <c r="O129" s="1344" t="s">
        <v>939</v>
      </c>
      <c r="P129" s="1344"/>
      <c r="Q129" s="1344"/>
      <c r="R129" s="1344"/>
      <c r="S129" s="1389" t="s">
        <v>2049</v>
      </c>
      <c r="T129" s="94"/>
      <c r="U129" s="94"/>
      <c r="V129" s="1170" t="s">
        <v>122</v>
      </c>
      <c r="W129" s="1073">
        <v>1</v>
      </c>
      <c r="X129" s="121"/>
      <c r="Y129" s="121"/>
      <c r="Z129" s="121"/>
      <c r="AA129" s="97">
        <v>100000</v>
      </c>
      <c r="AB129" s="977">
        <f t="shared" si="148"/>
        <v>100000</v>
      </c>
      <c r="AC129" s="762"/>
      <c r="AD129" s="1478"/>
      <c r="AE129" s="977">
        <f>+AB129</f>
        <v>100000</v>
      </c>
      <c r="AF129" s="77">
        <v>0</v>
      </c>
      <c r="AG129" s="77">
        <f t="shared" si="147"/>
        <v>100000</v>
      </c>
      <c r="AH129" s="337"/>
      <c r="AI129" s="97">
        <f t="shared" si="120"/>
        <v>0</v>
      </c>
      <c r="AJ129" s="97">
        <f t="shared" si="121"/>
        <v>0</v>
      </c>
      <c r="AK129" s="97">
        <f t="shared" si="122"/>
        <v>10000</v>
      </c>
      <c r="AL129" s="97">
        <f t="shared" si="123"/>
        <v>20000</v>
      </c>
      <c r="AM129" s="97">
        <f t="shared" si="124"/>
        <v>70000</v>
      </c>
      <c r="AN129" s="97">
        <f t="shared" si="125"/>
        <v>100000</v>
      </c>
      <c r="AO129" s="132"/>
      <c r="AP129" s="97">
        <v>0</v>
      </c>
      <c r="AQ129" s="97">
        <v>0</v>
      </c>
      <c r="AR129" s="97">
        <f>+$AE$129*10%</f>
        <v>10000</v>
      </c>
      <c r="AS129" s="97">
        <f>+$AE$129*20%</f>
        <v>20000</v>
      </c>
      <c r="AT129" s="97">
        <f>+$AE$129*(30+40)%</f>
        <v>70000</v>
      </c>
      <c r="AU129" s="97">
        <f t="shared" si="146"/>
        <v>100000</v>
      </c>
      <c r="AV129" s="77"/>
      <c r="AW129" s="97"/>
      <c r="AX129" s="97"/>
      <c r="AY129" s="97"/>
      <c r="AZ129" s="97"/>
      <c r="BA129" s="97"/>
      <c r="BB129" s="97"/>
    </row>
    <row r="130" spans="1:54" s="853" customFormat="1" ht="42.75" customHeight="1" x14ac:dyDescent="0.35">
      <c r="A130" s="1443" t="s">
        <v>1033</v>
      </c>
      <c r="B130" s="1431" t="s">
        <v>1041</v>
      </c>
      <c r="C130" s="792" t="s">
        <v>2277</v>
      </c>
      <c r="D130" s="806" t="s">
        <v>907</v>
      </c>
      <c r="E130" s="848"/>
      <c r="F130" s="1441" t="str">
        <f>+V130</f>
        <v># Proyectos</v>
      </c>
      <c r="G130" s="1442">
        <f>+'1_MdR'!D42</f>
        <v>0</v>
      </c>
      <c r="H130" s="1442" t="str">
        <f>+'1_MdR'!E42</f>
        <v>-</v>
      </c>
      <c r="I130" s="1442">
        <f>+'1_MdR'!F42</f>
        <v>1</v>
      </c>
      <c r="J130" s="1442">
        <f>+'1_MdR'!G42</f>
        <v>2</v>
      </c>
      <c r="K130" s="1442" t="str">
        <f>+'1_MdR'!H42</f>
        <v>-</v>
      </c>
      <c r="L130" s="1442" t="str">
        <f>+'1_MdR'!I42</f>
        <v>-</v>
      </c>
      <c r="M130" s="1434">
        <f>SUM(G130:L130)</f>
        <v>3</v>
      </c>
      <c r="N130" s="847"/>
      <c r="O130" s="1434"/>
      <c r="P130" s="1434"/>
      <c r="Q130" s="1434"/>
      <c r="R130" s="1435"/>
      <c r="S130" s="1436"/>
      <c r="T130" s="792"/>
      <c r="U130" s="847"/>
      <c r="V130" s="806" t="s">
        <v>315</v>
      </c>
      <c r="W130" s="1437"/>
      <c r="X130" s="1431"/>
      <c r="Y130" s="1431"/>
      <c r="Z130" s="1431"/>
      <c r="AA130" s="1431"/>
      <c r="AB130" s="1438">
        <f>AB131+AB132+AB133</f>
        <v>150000</v>
      </c>
      <c r="AC130" s="1439"/>
      <c r="AD130" s="848"/>
      <c r="AE130" s="1438">
        <f>AE131+AE132+AE133</f>
        <v>150000</v>
      </c>
      <c r="AF130" s="1438">
        <f>AF131+AF132+AF133</f>
        <v>0</v>
      </c>
      <c r="AG130" s="1438">
        <f>+AE130+AF130</f>
        <v>150000</v>
      </c>
      <c r="AH130" s="850"/>
      <c r="AI130" s="1438">
        <f t="shared" si="120"/>
        <v>0</v>
      </c>
      <c r="AJ130" s="1438">
        <f t="shared" si="121"/>
        <v>50000</v>
      </c>
      <c r="AK130" s="1438">
        <f t="shared" si="122"/>
        <v>100000</v>
      </c>
      <c r="AL130" s="1438">
        <f t="shared" si="123"/>
        <v>0</v>
      </c>
      <c r="AM130" s="1438">
        <f t="shared" si="124"/>
        <v>0</v>
      </c>
      <c r="AN130" s="1438">
        <f t="shared" si="125"/>
        <v>150000</v>
      </c>
      <c r="AO130" s="851"/>
      <c r="AP130" s="1438">
        <f t="shared" ref="AP130:AT130" si="149">AP131+AP132+AP133</f>
        <v>0</v>
      </c>
      <c r="AQ130" s="1438">
        <f t="shared" si="149"/>
        <v>50000</v>
      </c>
      <c r="AR130" s="1438">
        <f t="shared" si="149"/>
        <v>100000</v>
      </c>
      <c r="AS130" s="1438">
        <f t="shared" si="149"/>
        <v>0</v>
      </c>
      <c r="AT130" s="1438">
        <f t="shared" si="149"/>
        <v>0</v>
      </c>
      <c r="AU130" s="1438">
        <f t="shared" si="146"/>
        <v>150000</v>
      </c>
      <c r="AV130" s="852"/>
      <c r="AW130" s="1438">
        <v>0</v>
      </c>
      <c r="AX130" s="1438">
        <v>0</v>
      </c>
      <c r="AY130" s="1438">
        <v>0</v>
      </c>
      <c r="AZ130" s="1438">
        <v>0</v>
      </c>
      <c r="BA130" s="1438">
        <v>0</v>
      </c>
      <c r="BB130" s="1438">
        <f>SUM(AW130:BA130)</f>
        <v>0</v>
      </c>
    </row>
    <row r="131" spans="1:54" s="225" customFormat="1" ht="42" customHeight="1" outlineLevel="1" x14ac:dyDescent="0.35">
      <c r="A131" s="89" t="s">
        <v>1035</v>
      </c>
      <c r="B131" s="90"/>
      <c r="C131" s="91" t="s">
        <v>1032</v>
      </c>
      <c r="D131" s="1819" t="s">
        <v>931</v>
      </c>
      <c r="E131" s="1225"/>
      <c r="F131" s="93"/>
      <c r="G131" s="100"/>
      <c r="H131" s="101" t="s">
        <v>230</v>
      </c>
      <c r="I131" s="101" t="s">
        <v>230</v>
      </c>
      <c r="J131" s="101" t="s">
        <v>230</v>
      </c>
      <c r="K131" s="102"/>
      <c r="L131" s="102"/>
      <c r="M131" s="102"/>
      <c r="N131" s="94"/>
      <c r="O131" s="1793" t="str">
        <f>+'10.3_PA_Det'!$D$63</f>
        <v>Selección Basada en Comparación de Calificaciones de Consultores</v>
      </c>
      <c r="P131" s="1793" t="s">
        <v>81</v>
      </c>
      <c r="Q131" s="1793" t="s">
        <v>931</v>
      </c>
      <c r="R131" s="1793">
        <f>+'10.3_PA_Det'!$E$63</f>
        <v>25</v>
      </c>
      <c r="S131" s="1788" t="s">
        <v>956</v>
      </c>
      <c r="T131" s="1782"/>
      <c r="U131" s="94"/>
      <c r="V131" s="1791" t="s">
        <v>122</v>
      </c>
      <c r="W131" s="1792">
        <v>1</v>
      </c>
      <c r="X131" s="1790"/>
      <c r="Y131" s="1791"/>
      <c r="Z131" s="1791"/>
      <c r="AA131" s="1790">
        <v>150000</v>
      </c>
      <c r="AB131" s="1779">
        <f>+AA131*W131</f>
        <v>150000</v>
      </c>
      <c r="AC131" s="1779"/>
      <c r="AD131" s="1780"/>
      <c r="AE131" s="1779">
        <f>+AB131</f>
        <v>150000</v>
      </c>
      <c r="AF131" s="1779">
        <v>0</v>
      </c>
      <c r="AG131" s="1779">
        <f t="shared" si="147"/>
        <v>150000</v>
      </c>
      <c r="AH131" s="1780"/>
      <c r="AI131" s="1779">
        <f t="shared" ref="AI131:AI163" si="150">+AP131+AW131</f>
        <v>0</v>
      </c>
      <c r="AJ131" s="1779">
        <f t="shared" ref="AJ131:AJ163" si="151">+AQ131+AX131</f>
        <v>50000</v>
      </c>
      <c r="AK131" s="1779">
        <f t="shared" ref="AK131:AK163" si="152">+AR131+AY131</f>
        <v>100000</v>
      </c>
      <c r="AL131" s="1779">
        <f t="shared" ref="AL131:AL163" si="153">+AS131+AZ131</f>
        <v>0</v>
      </c>
      <c r="AM131" s="1779">
        <f t="shared" ref="AM131:AM163" si="154">+AT131+BA131</f>
        <v>0</v>
      </c>
      <c r="AN131" s="1779">
        <f t="shared" ref="AN131:AN163" si="155">+AU131+BB131</f>
        <v>150000</v>
      </c>
      <c r="AO131" s="1780"/>
      <c r="AP131" s="1779"/>
      <c r="AQ131" s="1779">
        <f>+$AE$131/3</f>
        <v>50000</v>
      </c>
      <c r="AR131" s="1779">
        <f>+$AE$131/3*2</f>
        <v>100000</v>
      </c>
      <c r="AS131" s="1779"/>
      <c r="AT131" s="1779"/>
      <c r="AU131" s="1779">
        <f t="shared" si="146"/>
        <v>150000</v>
      </c>
      <c r="AV131" s="1780"/>
      <c r="AW131" s="1779"/>
      <c r="AX131" s="1779"/>
      <c r="AY131" s="1779"/>
      <c r="AZ131" s="1779"/>
      <c r="BA131" s="1779"/>
      <c r="BB131" s="1779"/>
    </row>
    <row r="132" spans="1:54" s="225" customFormat="1" ht="24.75" customHeight="1" outlineLevel="1" x14ac:dyDescent="0.35">
      <c r="A132" s="89" t="s">
        <v>1036</v>
      </c>
      <c r="B132" s="90"/>
      <c r="C132" s="91" t="s">
        <v>327</v>
      </c>
      <c r="D132" s="1819"/>
      <c r="E132" s="1225"/>
      <c r="F132" s="93"/>
      <c r="G132" s="100"/>
      <c r="H132" s="101" t="s">
        <v>230</v>
      </c>
      <c r="I132" s="101" t="s">
        <v>230</v>
      </c>
      <c r="J132" s="101" t="s">
        <v>230</v>
      </c>
      <c r="K132" s="102"/>
      <c r="L132" s="102"/>
      <c r="M132" s="102"/>
      <c r="N132" s="94"/>
      <c r="O132" s="1793"/>
      <c r="P132" s="1793"/>
      <c r="Q132" s="1793"/>
      <c r="R132" s="1793"/>
      <c r="S132" s="1788"/>
      <c r="T132" s="1782"/>
      <c r="U132" s="94"/>
      <c r="V132" s="1791" t="s">
        <v>122</v>
      </c>
      <c r="W132" s="1792">
        <v>1</v>
      </c>
      <c r="X132" s="1790"/>
      <c r="Y132" s="1791"/>
      <c r="Z132" s="1791"/>
      <c r="AA132" s="1790"/>
      <c r="AB132" s="1779"/>
      <c r="AC132" s="1779"/>
      <c r="AD132" s="1780"/>
      <c r="AE132" s="1779">
        <f>+AB132</f>
        <v>0</v>
      </c>
      <c r="AF132" s="1779">
        <v>0</v>
      </c>
      <c r="AG132" s="1779">
        <f t="shared" si="147"/>
        <v>0</v>
      </c>
      <c r="AH132" s="1780"/>
      <c r="AI132" s="1779">
        <f t="shared" si="150"/>
        <v>0</v>
      </c>
      <c r="AJ132" s="1779">
        <f t="shared" si="151"/>
        <v>0</v>
      </c>
      <c r="AK132" s="1779">
        <f t="shared" si="152"/>
        <v>0</v>
      </c>
      <c r="AL132" s="1779">
        <f t="shared" si="153"/>
        <v>0</v>
      </c>
      <c r="AM132" s="1779">
        <f t="shared" si="154"/>
        <v>0</v>
      </c>
      <c r="AN132" s="1779">
        <f t="shared" si="155"/>
        <v>0</v>
      </c>
      <c r="AO132" s="1780"/>
      <c r="AP132" s="1779"/>
      <c r="AQ132" s="1779"/>
      <c r="AR132" s="1779"/>
      <c r="AS132" s="1779"/>
      <c r="AT132" s="1779"/>
      <c r="AU132" s="1779">
        <f t="shared" si="146"/>
        <v>0</v>
      </c>
      <c r="AV132" s="1780"/>
      <c r="AW132" s="1779"/>
      <c r="AX132" s="1779"/>
      <c r="AY132" s="1779"/>
      <c r="AZ132" s="1779"/>
      <c r="BA132" s="1779"/>
      <c r="BB132" s="1779"/>
    </row>
    <row r="133" spans="1:54" s="225" customFormat="1" ht="30.75" customHeight="1" outlineLevel="1" x14ac:dyDescent="0.35">
      <c r="A133" s="89" t="s">
        <v>1039</v>
      </c>
      <c r="B133" s="90"/>
      <c r="C133" s="91" t="s">
        <v>329</v>
      </c>
      <c r="D133" s="1819"/>
      <c r="E133" s="1225"/>
      <c r="F133" s="93"/>
      <c r="G133" s="100"/>
      <c r="H133" s="101" t="s">
        <v>230</v>
      </c>
      <c r="I133" s="101" t="s">
        <v>230</v>
      </c>
      <c r="J133" s="101" t="s">
        <v>230</v>
      </c>
      <c r="K133" s="102"/>
      <c r="L133" s="102"/>
      <c r="M133" s="102"/>
      <c r="N133" s="94"/>
      <c r="O133" s="1793"/>
      <c r="P133" s="1793"/>
      <c r="Q133" s="1793"/>
      <c r="R133" s="1793"/>
      <c r="S133" s="1788"/>
      <c r="T133" s="1782"/>
      <c r="U133" s="94"/>
      <c r="V133" s="1791" t="s">
        <v>122</v>
      </c>
      <c r="W133" s="1792">
        <v>1</v>
      </c>
      <c r="X133" s="1790"/>
      <c r="Y133" s="1791"/>
      <c r="Z133" s="1791"/>
      <c r="AA133" s="1790"/>
      <c r="AB133" s="1779"/>
      <c r="AC133" s="1779"/>
      <c r="AD133" s="1780"/>
      <c r="AE133" s="1779">
        <f>+AB133</f>
        <v>0</v>
      </c>
      <c r="AF133" s="1779">
        <v>0</v>
      </c>
      <c r="AG133" s="1779">
        <f t="shared" si="147"/>
        <v>0</v>
      </c>
      <c r="AH133" s="1780"/>
      <c r="AI133" s="1779">
        <f t="shared" si="150"/>
        <v>0</v>
      </c>
      <c r="AJ133" s="1779">
        <f t="shared" si="151"/>
        <v>0</v>
      </c>
      <c r="AK133" s="1779">
        <f t="shared" si="152"/>
        <v>0</v>
      </c>
      <c r="AL133" s="1779">
        <f t="shared" si="153"/>
        <v>0</v>
      </c>
      <c r="AM133" s="1779">
        <f t="shared" si="154"/>
        <v>0</v>
      </c>
      <c r="AN133" s="1779">
        <f t="shared" si="155"/>
        <v>0</v>
      </c>
      <c r="AO133" s="1780"/>
      <c r="AP133" s="1779"/>
      <c r="AQ133" s="1779"/>
      <c r="AR133" s="1779"/>
      <c r="AS133" s="1779"/>
      <c r="AT133" s="1779"/>
      <c r="AU133" s="1779">
        <f t="shared" si="146"/>
        <v>0</v>
      </c>
      <c r="AV133" s="1780"/>
      <c r="AW133" s="1779"/>
      <c r="AX133" s="1779"/>
      <c r="AY133" s="1779"/>
      <c r="AZ133" s="1779"/>
      <c r="BA133" s="1779"/>
      <c r="BB133" s="1779"/>
    </row>
    <row r="134" spans="1:54" s="225" customFormat="1" ht="13" outlineLevel="1" x14ac:dyDescent="0.35">
      <c r="A134" s="89"/>
      <c r="B134" s="90"/>
      <c r="C134" s="118"/>
      <c r="D134" s="743"/>
      <c r="E134" s="92"/>
      <c r="F134" s="93"/>
      <c r="G134" s="100"/>
      <c r="H134" s="101"/>
      <c r="I134" s="101"/>
      <c r="J134" s="101"/>
      <c r="K134" s="102"/>
      <c r="L134" s="102"/>
      <c r="M134" s="102"/>
      <c r="N134" s="94"/>
      <c r="O134" s="1344"/>
      <c r="P134" s="1344"/>
      <c r="Q134" s="1344"/>
      <c r="R134" s="1344"/>
      <c r="S134" s="1166"/>
      <c r="T134" s="94"/>
      <c r="U134" s="94"/>
      <c r="V134" s="94"/>
      <c r="W134" s="94"/>
      <c r="X134" s="94"/>
      <c r="Y134" s="94"/>
      <c r="Z134" s="94"/>
      <c r="AA134" s="94"/>
      <c r="AB134" s="94"/>
      <c r="AC134" s="1166"/>
      <c r="AD134" s="1478"/>
      <c r="AE134" s="77"/>
      <c r="AF134" s="77"/>
      <c r="AG134" s="77"/>
      <c r="AH134" s="337"/>
      <c r="AI134" s="97">
        <f t="shared" si="150"/>
        <v>0</v>
      </c>
      <c r="AJ134" s="97">
        <f t="shared" si="151"/>
        <v>0</v>
      </c>
      <c r="AK134" s="97">
        <f t="shared" si="152"/>
        <v>0</v>
      </c>
      <c r="AL134" s="97">
        <f t="shared" si="153"/>
        <v>0</v>
      </c>
      <c r="AM134" s="97">
        <f t="shared" si="154"/>
        <v>0</v>
      </c>
      <c r="AN134" s="97">
        <f t="shared" si="155"/>
        <v>0</v>
      </c>
      <c r="AO134" s="132"/>
      <c r="AP134" s="97"/>
      <c r="AQ134" s="97"/>
      <c r="AR134" s="97"/>
      <c r="AS134" s="97"/>
      <c r="AT134" s="97"/>
      <c r="AU134" s="97"/>
      <c r="AV134" s="77"/>
      <c r="AW134" s="97"/>
      <c r="AX134" s="97"/>
      <c r="AY134" s="97"/>
      <c r="AZ134" s="97"/>
      <c r="BA134" s="97"/>
      <c r="BB134" s="97"/>
    </row>
    <row r="135" spans="1:54" s="853" customFormat="1" ht="30" customHeight="1" x14ac:dyDescent="0.35">
      <c r="A135" s="1443" t="s">
        <v>1040</v>
      </c>
      <c r="B135" s="1431" t="s">
        <v>1056</v>
      </c>
      <c r="C135" s="792" t="s">
        <v>2278</v>
      </c>
      <c r="D135" s="1444" t="s">
        <v>1042</v>
      </c>
      <c r="E135" s="848"/>
      <c r="F135" s="1441" t="str">
        <f>+V135</f>
        <v># Activos digitales</v>
      </c>
      <c r="G135" s="1442">
        <f>+'1_MdR'!D43</f>
        <v>0</v>
      </c>
      <c r="H135" s="1442" t="str">
        <f>+'1_MdR'!E43</f>
        <v>-</v>
      </c>
      <c r="I135" s="1442" t="str">
        <f>+'1_MdR'!F43</f>
        <v>-</v>
      </c>
      <c r="J135" s="1442" t="str">
        <f>+'1_MdR'!G43</f>
        <v>-</v>
      </c>
      <c r="K135" s="1442">
        <f>+'1_MdR'!H43</f>
        <v>5</v>
      </c>
      <c r="L135" s="1442" t="str">
        <f>+'1_MdR'!I43</f>
        <v>-</v>
      </c>
      <c r="M135" s="1434">
        <f>SUM(G135:L135)</f>
        <v>5</v>
      </c>
      <c r="N135" s="847"/>
      <c r="O135" s="1434"/>
      <c r="P135" s="1434"/>
      <c r="Q135" s="1434"/>
      <c r="R135" s="1435"/>
      <c r="S135" s="1436"/>
      <c r="T135" s="792"/>
      <c r="U135" s="847"/>
      <c r="V135" s="806" t="s">
        <v>1043</v>
      </c>
      <c r="W135" s="1437"/>
      <c r="X135" s="1431"/>
      <c r="Y135" s="1431"/>
      <c r="Z135" s="1431"/>
      <c r="AA135" s="1438"/>
      <c r="AB135" s="1438">
        <f>+AB136+AB137+AB138+AB139+AB140</f>
        <v>545800</v>
      </c>
      <c r="AC135" s="1439"/>
      <c r="AD135" s="848"/>
      <c r="AE135" s="1438">
        <f>+AE136+AE137+AE138+AE139+AE140</f>
        <v>545800</v>
      </c>
      <c r="AF135" s="1438">
        <f>+AF136+AF137+AF138+AF139+AF140</f>
        <v>0</v>
      </c>
      <c r="AG135" s="1438">
        <f>+AE135+AF135</f>
        <v>545800</v>
      </c>
      <c r="AH135" s="850"/>
      <c r="AI135" s="1438">
        <f t="shared" si="150"/>
        <v>0</v>
      </c>
      <c r="AJ135" s="1438">
        <f t="shared" si="151"/>
        <v>245800</v>
      </c>
      <c r="AK135" s="1438">
        <f t="shared" si="152"/>
        <v>270000</v>
      </c>
      <c r="AL135" s="1438">
        <f t="shared" si="153"/>
        <v>30000</v>
      </c>
      <c r="AM135" s="1438">
        <f t="shared" si="154"/>
        <v>0</v>
      </c>
      <c r="AN135" s="1438">
        <f t="shared" si="155"/>
        <v>545800</v>
      </c>
      <c r="AO135" s="851"/>
      <c r="AP135" s="1438">
        <f t="shared" ref="AP135" si="156">+AP136+AP137+AP138+AP139+AP140</f>
        <v>0</v>
      </c>
      <c r="AQ135" s="1438">
        <f t="shared" ref="AQ135" si="157">+AQ136+AQ137+AQ138+AQ139+AQ140</f>
        <v>245800</v>
      </c>
      <c r="AR135" s="1438">
        <f t="shared" ref="AR135" si="158">+AR136+AR137+AR138+AR139+AR140</f>
        <v>270000</v>
      </c>
      <c r="AS135" s="1438">
        <f t="shared" ref="AS135" si="159">+AS136+AS137+AS138+AS139+AS140</f>
        <v>30000</v>
      </c>
      <c r="AT135" s="1438">
        <f t="shared" ref="AT135" si="160">+AT136+AT137+AT138+AT139+AT140</f>
        <v>0</v>
      </c>
      <c r="AU135" s="1438">
        <f t="shared" ref="AU135:AU141" si="161">SUM(AP135:AT135)</f>
        <v>545800</v>
      </c>
      <c r="AV135" s="852"/>
      <c r="AW135" s="1438">
        <v>0</v>
      </c>
      <c r="AX135" s="1438">
        <v>0</v>
      </c>
      <c r="AY135" s="1438">
        <v>0</v>
      </c>
      <c r="AZ135" s="1438">
        <v>0</v>
      </c>
      <c r="BA135" s="1438">
        <v>0</v>
      </c>
      <c r="BB135" s="1438">
        <f>SUM(AW135:BA135)</f>
        <v>0</v>
      </c>
    </row>
    <row r="136" spans="1:54" s="225" customFormat="1" ht="48" customHeight="1" outlineLevel="1" x14ac:dyDescent="0.35">
      <c r="A136" s="89" t="s">
        <v>1044</v>
      </c>
      <c r="B136" s="90"/>
      <c r="C136" s="776" t="s">
        <v>1867</v>
      </c>
      <c r="D136" s="1170" t="s">
        <v>930</v>
      </c>
      <c r="E136" s="92"/>
      <c r="F136" s="93"/>
      <c r="G136" s="100"/>
      <c r="H136" s="100" t="s">
        <v>230</v>
      </c>
      <c r="I136" s="100" t="s">
        <v>230</v>
      </c>
      <c r="J136" s="100"/>
      <c r="K136" s="100"/>
      <c r="L136" s="100"/>
      <c r="M136" s="100"/>
      <c r="N136" s="94"/>
      <c r="O136" s="1344" t="str">
        <f>+'10.3_PA_Det'!$D$66</f>
        <v>Selección Basada en Comparación de Calificaciones de Consultores</v>
      </c>
      <c r="P136" s="1344" t="s">
        <v>81</v>
      </c>
      <c r="Q136" s="1344" t="s">
        <v>931</v>
      </c>
      <c r="R136" s="842">
        <f>+'10.3_PA_Det'!$E$66</f>
        <v>26</v>
      </c>
      <c r="S136" s="1166" t="s">
        <v>932</v>
      </c>
      <c r="T136" s="94"/>
      <c r="U136" s="94"/>
      <c r="V136" s="1170" t="s">
        <v>122</v>
      </c>
      <c r="W136" s="92">
        <v>1</v>
      </c>
      <c r="X136" s="92"/>
      <c r="Y136" s="92"/>
      <c r="Z136" s="92"/>
      <c r="AA136" s="97">
        <f>50000+45800</f>
        <v>95800</v>
      </c>
      <c r="AB136" s="97">
        <f>+AA136*W136</f>
        <v>95800</v>
      </c>
      <c r="AC136" s="712"/>
      <c r="AD136" s="1478"/>
      <c r="AE136" s="98">
        <f t="shared" ref="AE136:AE140" si="162">+AB136</f>
        <v>95800</v>
      </c>
      <c r="AF136" s="77"/>
      <c r="AG136" s="77">
        <f t="shared" ref="AG136:AG140" si="163">+AE136+AF136</f>
        <v>95800</v>
      </c>
      <c r="AH136" s="337"/>
      <c r="AI136" s="97">
        <f t="shared" si="150"/>
        <v>0</v>
      </c>
      <c r="AJ136" s="97">
        <f t="shared" si="151"/>
        <v>95800</v>
      </c>
      <c r="AK136" s="97">
        <f t="shared" si="152"/>
        <v>0</v>
      </c>
      <c r="AL136" s="97">
        <f t="shared" si="153"/>
        <v>0</v>
      </c>
      <c r="AM136" s="97">
        <f t="shared" si="154"/>
        <v>0</v>
      </c>
      <c r="AN136" s="97">
        <f t="shared" si="155"/>
        <v>95800</v>
      </c>
      <c r="AO136" s="132"/>
      <c r="AP136" s="97">
        <v>0</v>
      </c>
      <c r="AQ136" s="97">
        <f>+AE136</f>
        <v>95800</v>
      </c>
      <c r="AR136" s="97">
        <v>0</v>
      </c>
      <c r="AS136" s="97">
        <v>0</v>
      </c>
      <c r="AT136" s="97">
        <v>0</v>
      </c>
      <c r="AU136" s="97">
        <f t="shared" si="161"/>
        <v>95800</v>
      </c>
      <c r="AV136" s="77"/>
      <c r="AW136" s="97"/>
      <c r="AX136" s="97"/>
      <c r="AY136" s="97"/>
      <c r="AZ136" s="97"/>
      <c r="BA136" s="97"/>
      <c r="BB136" s="97"/>
    </row>
    <row r="137" spans="1:54" s="225" customFormat="1" ht="50.25" customHeight="1" outlineLevel="1" x14ac:dyDescent="0.35">
      <c r="A137" s="89" t="s">
        <v>1045</v>
      </c>
      <c r="B137" s="90"/>
      <c r="C137" s="776" t="s">
        <v>1046</v>
      </c>
      <c r="D137" s="1170" t="s">
        <v>930</v>
      </c>
      <c r="E137" s="1226"/>
      <c r="F137" s="93"/>
      <c r="G137" s="100"/>
      <c r="H137" s="100" t="s">
        <v>230</v>
      </c>
      <c r="I137" s="100" t="s">
        <v>230</v>
      </c>
      <c r="J137" s="100"/>
      <c r="K137" s="100"/>
      <c r="L137" s="100"/>
      <c r="M137" s="100"/>
      <c r="N137" s="94"/>
      <c r="O137" s="1344" t="str">
        <f>+'10.3_PA_Det'!$D$67</f>
        <v>Selección Basada en Comparación de Calificaciones de Consultores</v>
      </c>
      <c r="P137" s="1344" t="s">
        <v>81</v>
      </c>
      <c r="Q137" s="1344" t="s">
        <v>931</v>
      </c>
      <c r="R137" s="842">
        <f>+'10.3_PA_Det'!$E$67</f>
        <v>27</v>
      </c>
      <c r="S137" s="1389" t="s">
        <v>960</v>
      </c>
      <c r="T137" s="94"/>
      <c r="U137" s="94"/>
      <c r="V137" s="1170" t="s">
        <v>1047</v>
      </c>
      <c r="W137" s="92">
        <v>1</v>
      </c>
      <c r="X137" s="92"/>
      <c r="Y137" s="92"/>
      <c r="Z137" s="92"/>
      <c r="AA137" s="97">
        <v>50000</v>
      </c>
      <c r="AB137" s="97">
        <f t="shared" ref="AB137:AB140" si="164">+AA137*W137</f>
        <v>50000</v>
      </c>
      <c r="AC137" s="97"/>
      <c r="AD137" s="1478"/>
      <c r="AE137" s="98">
        <f t="shared" si="162"/>
        <v>50000</v>
      </c>
      <c r="AF137" s="77"/>
      <c r="AG137" s="77">
        <f t="shared" si="163"/>
        <v>50000</v>
      </c>
      <c r="AH137" s="337"/>
      <c r="AI137" s="97">
        <f t="shared" si="150"/>
        <v>0</v>
      </c>
      <c r="AJ137" s="97">
        <f t="shared" si="151"/>
        <v>50000</v>
      </c>
      <c r="AK137" s="97">
        <f t="shared" si="152"/>
        <v>0</v>
      </c>
      <c r="AL137" s="97">
        <f t="shared" si="153"/>
        <v>0</v>
      </c>
      <c r="AM137" s="97">
        <f t="shared" si="154"/>
        <v>0</v>
      </c>
      <c r="AN137" s="97">
        <f t="shared" si="155"/>
        <v>50000</v>
      </c>
      <c r="AO137" s="132"/>
      <c r="AP137" s="97">
        <v>0</v>
      </c>
      <c r="AQ137" s="97">
        <f>+AE137</f>
        <v>50000</v>
      </c>
      <c r="AR137" s="97">
        <v>0</v>
      </c>
      <c r="AS137" s="97">
        <v>0</v>
      </c>
      <c r="AT137" s="97">
        <v>0</v>
      </c>
      <c r="AU137" s="97">
        <f t="shared" si="161"/>
        <v>50000</v>
      </c>
      <c r="AV137" s="77"/>
      <c r="AW137" s="97"/>
      <c r="AX137" s="97"/>
      <c r="AY137" s="97"/>
      <c r="AZ137" s="97"/>
      <c r="BA137" s="97"/>
      <c r="BB137" s="97"/>
    </row>
    <row r="138" spans="1:54" s="225" customFormat="1" ht="30" customHeight="1" outlineLevel="1" x14ac:dyDescent="0.35">
      <c r="A138" s="89" t="s">
        <v>1048</v>
      </c>
      <c r="B138" s="782"/>
      <c r="C138" s="776" t="s">
        <v>1049</v>
      </c>
      <c r="D138" s="1170" t="s">
        <v>241</v>
      </c>
      <c r="E138" s="783"/>
      <c r="F138" s="784"/>
      <c r="G138" s="785"/>
      <c r="H138" s="100" t="s">
        <v>230</v>
      </c>
      <c r="I138" s="100" t="s">
        <v>230</v>
      </c>
      <c r="J138" s="785"/>
      <c r="K138" s="785"/>
      <c r="L138" s="785"/>
      <c r="M138" s="785"/>
      <c r="N138" s="786"/>
      <c r="O138" s="1344" t="s">
        <v>939</v>
      </c>
      <c r="P138" s="1344"/>
      <c r="Q138" s="1344"/>
      <c r="R138" s="842"/>
      <c r="S138" s="1166" t="s">
        <v>929</v>
      </c>
      <c r="T138" s="94"/>
      <c r="U138" s="786"/>
      <c r="V138" s="1170" t="s">
        <v>122</v>
      </c>
      <c r="W138" s="92">
        <v>1</v>
      </c>
      <c r="X138" s="783"/>
      <c r="Y138" s="92"/>
      <c r="Z138" s="92"/>
      <c r="AA138" s="97">
        <v>100000</v>
      </c>
      <c r="AB138" s="97">
        <f t="shared" si="164"/>
        <v>100000</v>
      </c>
      <c r="AC138" s="712"/>
      <c r="AD138" s="1478"/>
      <c r="AE138" s="98">
        <f t="shared" si="162"/>
        <v>100000</v>
      </c>
      <c r="AF138" s="77"/>
      <c r="AG138" s="77">
        <f t="shared" si="163"/>
        <v>100000</v>
      </c>
      <c r="AH138" s="337"/>
      <c r="AI138" s="97">
        <f t="shared" si="150"/>
        <v>0</v>
      </c>
      <c r="AJ138" s="97">
        <f t="shared" si="151"/>
        <v>100000</v>
      </c>
      <c r="AK138" s="97">
        <f t="shared" si="152"/>
        <v>0</v>
      </c>
      <c r="AL138" s="97">
        <f t="shared" si="153"/>
        <v>0</v>
      </c>
      <c r="AM138" s="97">
        <f t="shared" si="154"/>
        <v>0</v>
      </c>
      <c r="AN138" s="97">
        <f t="shared" si="155"/>
        <v>100000</v>
      </c>
      <c r="AO138" s="132"/>
      <c r="AP138" s="97">
        <v>0</v>
      </c>
      <c r="AQ138" s="97">
        <f>+AE138</f>
        <v>100000</v>
      </c>
      <c r="AR138" s="97">
        <v>0</v>
      </c>
      <c r="AS138" s="97">
        <v>0</v>
      </c>
      <c r="AT138" s="97">
        <v>0</v>
      </c>
      <c r="AU138" s="97">
        <f t="shared" si="161"/>
        <v>100000</v>
      </c>
      <c r="AV138" s="77"/>
      <c r="AW138" s="97"/>
      <c r="AX138" s="97"/>
      <c r="AY138" s="97"/>
      <c r="AZ138" s="97"/>
      <c r="BA138" s="97"/>
      <c r="BB138" s="97"/>
    </row>
    <row r="139" spans="1:54" s="225" customFormat="1" ht="54" customHeight="1" outlineLevel="1" x14ac:dyDescent="0.35">
      <c r="A139" s="89" t="s">
        <v>1050</v>
      </c>
      <c r="B139" s="90"/>
      <c r="C139" s="776" t="s">
        <v>1051</v>
      </c>
      <c r="D139" s="1170" t="s">
        <v>930</v>
      </c>
      <c r="E139" s="92"/>
      <c r="F139" s="93"/>
      <c r="G139" s="100"/>
      <c r="H139" s="100"/>
      <c r="I139" s="100" t="s">
        <v>230</v>
      </c>
      <c r="J139" s="100" t="s">
        <v>230</v>
      </c>
      <c r="K139" s="100" t="s">
        <v>230</v>
      </c>
      <c r="L139" s="100"/>
      <c r="M139" s="100"/>
      <c r="N139" s="94"/>
      <c r="O139" s="1344" t="str">
        <f>+'10.3_PA_Det'!$D$67</f>
        <v>Selección Basada en Comparación de Calificaciones de Consultores</v>
      </c>
      <c r="P139" s="1344" t="s">
        <v>81</v>
      </c>
      <c r="Q139" s="1344" t="s">
        <v>931</v>
      </c>
      <c r="R139" s="842">
        <f>+'10.3_PA_Det'!$E$67</f>
        <v>27</v>
      </c>
      <c r="S139" s="1166" t="s">
        <v>932</v>
      </c>
      <c r="T139" s="94" t="s">
        <v>1052</v>
      </c>
      <c r="U139" s="94"/>
      <c r="V139" s="1170" t="s">
        <v>1047</v>
      </c>
      <c r="W139" s="92">
        <v>2</v>
      </c>
      <c r="X139" s="92"/>
      <c r="Y139" s="92"/>
      <c r="Z139" s="92"/>
      <c r="AA139" s="97">
        <v>30000</v>
      </c>
      <c r="AB139" s="97">
        <f t="shared" si="164"/>
        <v>60000</v>
      </c>
      <c r="AC139" s="712"/>
      <c r="AD139" s="1478"/>
      <c r="AE139" s="98">
        <f t="shared" si="162"/>
        <v>60000</v>
      </c>
      <c r="AF139" s="77"/>
      <c r="AG139" s="77">
        <f t="shared" si="163"/>
        <v>60000</v>
      </c>
      <c r="AH139" s="337"/>
      <c r="AI139" s="97">
        <f t="shared" si="150"/>
        <v>0</v>
      </c>
      <c r="AJ139" s="97">
        <f t="shared" si="151"/>
        <v>0</v>
      </c>
      <c r="AK139" s="97">
        <f t="shared" si="152"/>
        <v>30000</v>
      </c>
      <c r="AL139" s="97">
        <f t="shared" si="153"/>
        <v>30000</v>
      </c>
      <c r="AM139" s="97">
        <f t="shared" si="154"/>
        <v>0</v>
      </c>
      <c r="AN139" s="97">
        <f t="shared" si="155"/>
        <v>60000</v>
      </c>
      <c r="AO139" s="132"/>
      <c r="AP139" s="97">
        <v>0</v>
      </c>
      <c r="AQ139" s="97">
        <v>0</v>
      </c>
      <c r="AR139" s="97">
        <f>+$AE$139/2</f>
        <v>30000</v>
      </c>
      <c r="AS139" s="97">
        <f>+$AE$139/2</f>
        <v>30000</v>
      </c>
      <c r="AT139" s="97">
        <v>0</v>
      </c>
      <c r="AU139" s="97">
        <f t="shared" si="161"/>
        <v>60000</v>
      </c>
      <c r="AV139" s="77"/>
      <c r="AW139" s="97"/>
      <c r="AX139" s="97"/>
      <c r="AY139" s="97"/>
      <c r="AZ139" s="97"/>
      <c r="BA139" s="97"/>
      <c r="BB139" s="97"/>
    </row>
    <row r="140" spans="1:54" s="225" customFormat="1" ht="28.5" customHeight="1" outlineLevel="1" x14ac:dyDescent="0.35">
      <c r="A140" s="89" t="s">
        <v>1053</v>
      </c>
      <c r="B140" s="90"/>
      <c r="C140" s="776" t="s">
        <v>1054</v>
      </c>
      <c r="D140" s="1170" t="s">
        <v>241</v>
      </c>
      <c r="E140" s="92"/>
      <c r="F140" s="93"/>
      <c r="G140" s="100"/>
      <c r="H140" s="100"/>
      <c r="I140" s="100" t="s">
        <v>230</v>
      </c>
      <c r="J140" s="100" t="s">
        <v>230</v>
      </c>
      <c r="K140" s="100"/>
      <c r="L140" s="100"/>
      <c r="M140" s="100"/>
      <c r="N140" s="94"/>
      <c r="O140" s="1344" t="s">
        <v>939</v>
      </c>
      <c r="P140" s="968"/>
      <c r="Q140" s="968"/>
      <c r="R140" s="972"/>
      <c r="S140" s="1401" t="s">
        <v>932</v>
      </c>
      <c r="T140" s="94"/>
      <c r="U140" s="94"/>
      <c r="V140" s="1170" t="s">
        <v>122</v>
      </c>
      <c r="W140" s="92">
        <v>2</v>
      </c>
      <c r="X140" s="92"/>
      <c r="Y140" s="92"/>
      <c r="Z140" s="92"/>
      <c r="AA140" s="97">
        <v>120000</v>
      </c>
      <c r="AB140" s="97">
        <f t="shared" si="164"/>
        <v>240000</v>
      </c>
      <c r="AC140" s="97"/>
      <c r="AD140" s="1478"/>
      <c r="AE140" s="98">
        <f t="shared" si="162"/>
        <v>240000</v>
      </c>
      <c r="AF140" s="77"/>
      <c r="AG140" s="77">
        <f t="shared" si="163"/>
        <v>240000</v>
      </c>
      <c r="AH140" s="337"/>
      <c r="AI140" s="97">
        <f t="shared" si="150"/>
        <v>0</v>
      </c>
      <c r="AJ140" s="97">
        <f t="shared" si="151"/>
        <v>0</v>
      </c>
      <c r="AK140" s="97">
        <f t="shared" si="152"/>
        <v>240000</v>
      </c>
      <c r="AL140" s="97">
        <f t="shared" si="153"/>
        <v>0</v>
      </c>
      <c r="AM140" s="97">
        <f t="shared" si="154"/>
        <v>0</v>
      </c>
      <c r="AN140" s="97">
        <f t="shared" si="155"/>
        <v>240000</v>
      </c>
      <c r="AO140" s="132"/>
      <c r="AP140" s="97">
        <v>0</v>
      </c>
      <c r="AQ140" s="97">
        <v>0</v>
      </c>
      <c r="AR140" s="97">
        <f>+AE140</f>
        <v>240000</v>
      </c>
      <c r="AS140" s="97">
        <v>0</v>
      </c>
      <c r="AT140" s="97">
        <v>0</v>
      </c>
      <c r="AU140" s="97">
        <f t="shared" si="161"/>
        <v>240000</v>
      </c>
      <c r="AV140" s="77"/>
      <c r="AW140" s="97"/>
      <c r="AX140" s="97"/>
      <c r="AY140" s="97"/>
      <c r="AZ140" s="97"/>
      <c r="BA140" s="97"/>
      <c r="BB140" s="97"/>
    </row>
    <row r="141" spans="1:54" s="853" customFormat="1" ht="32.25" customHeight="1" x14ac:dyDescent="0.35">
      <c r="A141" s="1443" t="s">
        <v>1055</v>
      </c>
      <c r="B141" s="1431" t="s">
        <v>1086</v>
      </c>
      <c r="C141" s="792" t="s">
        <v>2279</v>
      </c>
      <c r="D141" s="806" t="s">
        <v>907</v>
      </c>
      <c r="E141" s="848"/>
      <c r="F141" s="1441" t="str">
        <f>+V141</f>
        <v># Plataforma</v>
      </c>
      <c r="G141" s="1442">
        <f>+'1_MdR'!D46</f>
        <v>0</v>
      </c>
      <c r="H141" s="1442" t="str">
        <f>+'1_MdR'!E46</f>
        <v>-</v>
      </c>
      <c r="I141" s="1442" t="str">
        <f>+'1_MdR'!F46</f>
        <v>-</v>
      </c>
      <c r="J141" s="1442" t="str">
        <f>+'1_MdR'!G46</f>
        <v>-</v>
      </c>
      <c r="K141" s="1442" t="str">
        <f>+'1_MdR'!H46</f>
        <v>-</v>
      </c>
      <c r="L141" s="1442">
        <f>+'1_MdR'!I46</f>
        <v>1</v>
      </c>
      <c r="M141" s="1434">
        <f>SUM(G141:L141)</f>
        <v>1</v>
      </c>
      <c r="N141" s="847"/>
      <c r="O141" s="1434"/>
      <c r="P141" s="1434"/>
      <c r="Q141" s="1434"/>
      <c r="R141" s="1435"/>
      <c r="S141" s="1436"/>
      <c r="T141" s="792"/>
      <c r="U141" s="847"/>
      <c r="V141" s="806" t="s">
        <v>527</v>
      </c>
      <c r="W141" s="1437"/>
      <c r="X141" s="1431"/>
      <c r="Y141" s="1431"/>
      <c r="Z141" s="1431"/>
      <c r="AA141" s="1445"/>
      <c r="AB141" s="1438">
        <f>+AB142+AB149+AB159</f>
        <v>1908000</v>
      </c>
      <c r="AC141" s="1439"/>
      <c r="AD141" s="848"/>
      <c r="AE141" s="1438">
        <f>+AE142+AE149+AE159</f>
        <v>1908000</v>
      </c>
      <c r="AF141" s="1438">
        <f>+AF142+AF149+AF159</f>
        <v>0</v>
      </c>
      <c r="AG141" s="1438">
        <f>+AE141+AF141</f>
        <v>1908000</v>
      </c>
      <c r="AH141" s="850"/>
      <c r="AI141" s="1438">
        <f t="shared" si="150"/>
        <v>0</v>
      </c>
      <c r="AJ141" s="1438">
        <f t="shared" si="151"/>
        <v>274600</v>
      </c>
      <c r="AK141" s="1438">
        <f t="shared" si="152"/>
        <v>1245400</v>
      </c>
      <c r="AL141" s="1438">
        <f t="shared" si="153"/>
        <v>344800</v>
      </c>
      <c r="AM141" s="1438">
        <f t="shared" si="154"/>
        <v>43200</v>
      </c>
      <c r="AN141" s="1438">
        <f t="shared" si="155"/>
        <v>1908000</v>
      </c>
      <c r="AO141" s="851"/>
      <c r="AP141" s="1438">
        <f>+AP142+AP149+AP159</f>
        <v>0</v>
      </c>
      <c r="AQ141" s="1438">
        <f>+AQ142+AQ149+AQ159</f>
        <v>274600</v>
      </c>
      <c r="AR141" s="1438">
        <f>+AR142+AR149+AR159</f>
        <v>1245400</v>
      </c>
      <c r="AS141" s="1438">
        <f>+AS142+AS149+AS159</f>
        <v>344800</v>
      </c>
      <c r="AT141" s="1438">
        <f>+AT142+AT149+AT159</f>
        <v>43200</v>
      </c>
      <c r="AU141" s="1438">
        <f t="shared" si="161"/>
        <v>1908000</v>
      </c>
      <c r="AV141" s="852"/>
      <c r="AW141" s="1438">
        <v>0</v>
      </c>
      <c r="AX141" s="1438">
        <v>0</v>
      </c>
      <c r="AY141" s="1438">
        <v>0</v>
      </c>
      <c r="AZ141" s="1438">
        <v>0</v>
      </c>
      <c r="BA141" s="1438">
        <v>0</v>
      </c>
      <c r="BB141" s="1438">
        <f>SUM(AW141:BA141)</f>
        <v>0</v>
      </c>
    </row>
    <row r="142" spans="1:54" s="931" customFormat="1" ht="27.75" customHeight="1" outlineLevel="1" x14ac:dyDescent="0.35">
      <c r="A142" s="1118" t="s">
        <v>1057</v>
      </c>
      <c r="B142" s="1118"/>
      <c r="C142" s="1119" t="s">
        <v>1058</v>
      </c>
      <c r="D142" s="1423" t="s">
        <v>907</v>
      </c>
      <c r="E142" s="918"/>
      <c r="F142" s="1132" t="str">
        <f>+V142</f>
        <v># Plan</v>
      </c>
      <c r="G142" s="1120">
        <f>+'1_MdR'!D47</f>
        <v>0</v>
      </c>
      <c r="H142" s="1120" t="str">
        <f>+'1_MdR'!E47</f>
        <v>-</v>
      </c>
      <c r="I142" s="1365">
        <f>+'1_MdR'!F47</f>
        <v>1</v>
      </c>
      <c r="J142" s="1120" t="str">
        <f>+'1_MdR'!G47</f>
        <v>-</v>
      </c>
      <c r="K142" s="1120" t="str">
        <f>+'1_MdR'!H47</f>
        <v>-</v>
      </c>
      <c r="L142" s="1120" t="str">
        <f>+'1_MdR'!I47</f>
        <v>-</v>
      </c>
      <c r="M142" s="1365">
        <f>SUM(H142:L142)</f>
        <v>1</v>
      </c>
      <c r="N142" s="922"/>
      <c r="O142" s="1365"/>
      <c r="P142" s="1365"/>
      <c r="Q142" s="1365"/>
      <c r="R142" s="1365"/>
      <c r="S142" s="1121"/>
      <c r="T142" s="1119"/>
      <c r="U142" s="922"/>
      <c r="V142" s="1122" t="s">
        <v>1059</v>
      </c>
      <c r="W142" s="1123"/>
      <c r="X142" s="1123"/>
      <c r="Y142" s="1123"/>
      <c r="Z142" s="1123"/>
      <c r="AA142" s="1124"/>
      <c r="AB142" s="1124">
        <f>SUM(AB144:AB148)</f>
        <v>386000</v>
      </c>
      <c r="AC142" s="1425"/>
      <c r="AD142" s="926"/>
      <c r="AE142" s="1124">
        <f t="shared" ref="AE142" si="165">SUM(AE144:AE148)</f>
        <v>386000</v>
      </c>
      <c r="AF142" s="1124">
        <f t="shared" ref="AF142" si="166">SUM(AF144:AF148)</f>
        <v>0</v>
      </c>
      <c r="AG142" s="1124">
        <f>+AF142+AE142</f>
        <v>386000</v>
      </c>
      <c r="AH142" s="927"/>
      <c r="AI142" s="1124">
        <f t="shared" si="150"/>
        <v>0</v>
      </c>
      <c r="AJ142" s="1124">
        <f t="shared" si="151"/>
        <v>120800</v>
      </c>
      <c r="AK142" s="1124">
        <f t="shared" si="152"/>
        <v>180000</v>
      </c>
      <c r="AL142" s="1124">
        <f t="shared" si="153"/>
        <v>85200</v>
      </c>
      <c r="AM142" s="1124">
        <f t="shared" si="154"/>
        <v>0</v>
      </c>
      <c r="AN142" s="1133">
        <f t="shared" si="155"/>
        <v>386000</v>
      </c>
      <c r="AO142" s="929"/>
      <c r="AP142" s="1124">
        <f t="shared" ref="AP142:AT142" si="167">SUM(AP144:AP148)</f>
        <v>0</v>
      </c>
      <c r="AQ142" s="1124">
        <f t="shared" si="167"/>
        <v>120800</v>
      </c>
      <c r="AR142" s="1124">
        <f t="shared" si="167"/>
        <v>180000</v>
      </c>
      <c r="AS142" s="1124">
        <f t="shared" si="167"/>
        <v>85200</v>
      </c>
      <c r="AT142" s="1124">
        <f t="shared" si="167"/>
        <v>0</v>
      </c>
      <c r="AU142" s="1133">
        <f>+SUM(AP142:AT142)</f>
        <v>386000</v>
      </c>
      <c r="AV142" s="930"/>
      <c r="AW142" s="1133"/>
      <c r="AX142" s="1133"/>
      <c r="AY142" s="1133"/>
      <c r="AZ142" s="1133"/>
      <c r="BA142" s="1133"/>
      <c r="BB142" s="1133"/>
    </row>
    <row r="143" spans="1:54" s="1359" customFormat="1" ht="51.75" customHeight="1" outlineLevel="2" collapsed="1" x14ac:dyDescent="0.35">
      <c r="A143" s="1504" t="s">
        <v>1060</v>
      </c>
      <c r="B143" s="1516" t="s">
        <v>2223</v>
      </c>
      <c r="C143" s="1511" t="s">
        <v>2221</v>
      </c>
      <c r="D143" s="1506" t="s">
        <v>2139</v>
      </c>
      <c r="E143" s="1352"/>
      <c r="F143" s="1507" t="s">
        <v>1874</v>
      </c>
      <c r="G143" s="1508"/>
      <c r="H143" s="1509" t="s">
        <v>230</v>
      </c>
      <c r="I143" s="1509"/>
      <c r="J143" s="1509"/>
      <c r="K143" s="1509"/>
      <c r="L143" s="1509"/>
      <c r="M143" s="1509"/>
      <c r="N143" s="939"/>
      <c r="O143" s="1509" t="s">
        <v>2066</v>
      </c>
      <c r="P143" s="1509"/>
      <c r="Q143" s="1509"/>
      <c r="R143" s="1509"/>
      <c r="S143" s="1510" t="s">
        <v>2045</v>
      </c>
      <c r="T143" s="1505"/>
      <c r="U143" s="939"/>
      <c r="V143" s="1511"/>
      <c r="W143" s="1512"/>
      <c r="X143" s="1512"/>
      <c r="Y143" s="1512"/>
      <c r="Z143" s="1512"/>
      <c r="AA143" s="1513"/>
      <c r="AB143" s="1513"/>
      <c r="AC143" s="1514"/>
      <c r="AD143" s="944"/>
      <c r="AE143" s="1513"/>
      <c r="AF143" s="1513"/>
      <c r="AG143" s="1513"/>
      <c r="AH143" s="1356"/>
      <c r="AI143" s="1515"/>
      <c r="AJ143" s="1515"/>
      <c r="AK143" s="1515"/>
      <c r="AL143" s="1515"/>
      <c r="AM143" s="1515"/>
      <c r="AN143" s="1515"/>
      <c r="AO143" s="1357"/>
      <c r="AP143" s="1515"/>
      <c r="AQ143" s="1515"/>
      <c r="AR143" s="1515"/>
      <c r="AS143" s="1515"/>
      <c r="AT143" s="1515"/>
      <c r="AU143" s="1515"/>
      <c r="AV143" s="1216"/>
      <c r="AW143" s="1515"/>
      <c r="AX143" s="1515"/>
      <c r="AY143" s="1515"/>
      <c r="AZ143" s="1515"/>
      <c r="BA143" s="1515"/>
      <c r="BB143" s="1515"/>
    </row>
    <row r="144" spans="1:54" s="225" customFormat="1" ht="39.75" customHeight="1" outlineLevel="2" x14ac:dyDescent="0.35">
      <c r="A144" s="120" t="s">
        <v>1061</v>
      </c>
      <c r="B144" s="90"/>
      <c r="C144" s="91" t="s">
        <v>1893</v>
      </c>
      <c r="D144" s="767" t="s">
        <v>404</v>
      </c>
      <c r="E144" s="92"/>
      <c r="F144" s="93"/>
      <c r="G144" s="100"/>
      <c r="H144" s="101" t="s">
        <v>230</v>
      </c>
      <c r="I144" s="101" t="s">
        <v>230</v>
      </c>
      <c r="J144" s="101"/>
      <c r="K144" s="102"/>
      <c r="L144" s="102"/>
      <c r="M144" s="102"/>
      <c r="N144" s="94"/>
      <c r="O144" s="1778" t="str">
        <f>+'10.3_PA_Det'!$D$127</f>
        <v>3CV</v>
      </c>
      <c r="P144" s="1778" t="s">
        <v>81</v>
      </c>
      <c r="Q144" s="1778" t="s">
        <v>928</v>
      </c>
      <c r="R144" s="1778">
        <f>+'10.3_PA_Det'!$E$127</f>
        <v>67</v>
      </c>
      <c r="S144" s="1782" t="s">
        <v>929</v>
      </c>
      <c r="T144" s="1782"/>
      <c r="U144" s="94"/>
      <c r="V144" s="115" t="s">
        <v>122</v>
      </c>
      <c r="W144" s="92">
        <v>1</v>
      </c>
      <c r="X144" s="713"/>
      <c r="Y144" s="96"/>
      <c r="Z144" s="96"/>
      <c r="AA144" s="97">
        <v>20000</v>
      </c>
      <c r="AB144" s="98">
        <f>AA144*W144</f>
        <v>20000</v>
      </c>
      <c r="AC144" s="772"/>
      <c r="AD144" s="1478"/>
      <c r="AE144" s="98">
        <f>+AB144</f>
        <v>20000</v>
      </c>
      <c r="AF144" s="77">
        <v>0</v>
      </c>
      <c r="AG144" s="77">
        <f t="shared" ref="AG144:AG158" si="168">+AE144+AF144</f>
        <v>20000</v>
      </c>
      <c r="AH144" s="337"/>
      <c r="AI144" s="97">
        <f t="shared" si="150"/>
        <v>0</v>
      </c>
      <c r="AJ144" s="97">
        <f t="shared" si="151"/>
        <v>20000</v>
      </c>
      <c r="AK144" s="97">
        <f t="shared" si="152"/>
        <v>0</v>
      </c>
      <c r="AL144" s="97">
        <f t="shared" si="153"/>
        <v>0</v>
      </c>
      <c r="AM144" s="97">
        <f t="shared" si="154"/>
        <v>0</v>
      </c>
      <c r="AN144" s="97">
        <f t="shared" si="155"/>
        <v>20000</v>
      </c>
      <c r="AO144" s="132"/>
      <c r="AP144" s="97">
        <v>0</v>
      </c>
      <c r="AQ144" s="97">
        <f>+AE144</f>
        <v>20000</v>
      </c>
      <c r="AR144" s="97">
        <v>0</v>
      </c>
      <c r="AS144" s="97">
        <v>0</v>
      </c>
      <c r="AT144" s="97">
        <v>0</v>
      </c>
      <c r="AU144" s="97">
        <f>SUM(AP144:AT144)</f>
        <v>20000</v>
      </c>
      <c r="AV144" s="77"/>
      <c r="AW144" s="97"/>
      <c r="AX144" s="97"/>
      <c r="AY144" s="97"/>
      <c r="AZ144" s="97"/>
      <c r="BA144" s="97"/>
      <c r="BB144" s="97"/>
    </row>
    <row r="145" spans="1:54" s="225" customFormat="1" ht="39" outlineLevel="2" x14ac:dyDescent="0.35">
      <c r="A145" s="120" t="s">
        <v>1062</v>
      </c>
      <c r="B145" s="90"/>
      <c r="C145" s="91" t="s">
        <v>1880</v>
      </c>
      <c r="D145" s="767" t="s">
        <v>404</v>
      </c>
      <c r="E145" s="92"/>
      <c r="F145" s="93"/>
      <c r="G145" s="100"/>
      <c r="H145" s="101" t="s">
        <v>230</v>
      </c>
      <c r="I145" s="101" t="s">
        <v>230</v>
      </c>
      <c r="J145" s="101"/>
      <c r="K145" s="102"/>
      <c r="L145" s="102"/>
      <c r="M145" s="102"/>
      <c r="N145" s="94"/>
      <c r="O145" s="1778"/>
      <c r="P145" s="1778"/>
      <c r="Q145" s="1778"/>
      <c r="R145" s="1778"/>
      <c r="S145" s="1782"/>
      <c r="T145" s="1782"/>
      <c r="U145" s="94"/>
      <c r="V145" s="115" t="s">
        <v>122</v>
      </c>
      <c r="W145" s="92">
        <v>1</v>
      </c>
      <c r="X145" s="713"/>
      <c r="Y145" s="96"/>
      <c r="Z145" s="96"/>
      <c r="AA145" s="97">
        <v>24000</v>
      </c>
      <c r="AB145" s="98">
        <f>+AA145*W145</f>
        <v>24000</v>
      </c>
      <c r="AC145" s="771"/>
      <c r="AD145" s="1478"/>
      <c r="AE145" s="98">
        <f>+AB145</f>
        <v>24000</v>
      </c>
      <c r="AF145" s="77">
        <v>0</v>
      </c>
      <c r="AG145" s="77">
        <f t="shared" si="168"/>
        <v>24000</v>
      </c>
      <c r="AH145" s="337"/>
      <c r="AI145" s="97">
        <f t="shared" si="150"/>
        <v>0</v>
      </c>
      <c r="AJ145" s="97">
        <f t="shared" si="151"/>
        <v>24000</v>
      </c>
      <c r="AK145" s="97">
        <f t="shared" si="152"/>
        <v>0</v>
      </c>
      <c r="AL145" s="97">
        <f t="shared" si="153"/>
        <v>0</v>
      </c>
      <c r="AM145" s="97">
        <f t="shared" si="154"/>
        <v>0</v>
      </c>
      <c r="AN145" s="97">
        <f t="shared" si="155"/>
        <v>24000</v>
      </c>
      <c r="AO145" s="132"/>
      <c r="AP145" s="97">
        <v>0</v>
      </c>
      <c r="AQ145" s="97">
        <f>+AE145</f>
        <v>24000</v>
      </c>
      <c r="AR145" s="97">
        <v>0</v>
      </c>
      <c r="AS145" s="97">
        <v>0</v>
      </c>
      <c r="AT145" s="97">
        <v>0</v>
      </c>
      <c r="AU145" s="97">
        <f>SUM(AP145:AT145)</f>
        <v>24000</v>
      </c>
      <c r="AV145" s="77"/>
      <c r="AW145" s="97"/>
      <c r="AX145" s="97"/>
      <c r="AY145" s="97"/>
      <c r="AZ145" s="97"/>
      <c r="BA145" s="97"/>
      <c r="BB145" s="97"/>
    </row>
    <row r="146" spans="1:54" s="225" customFormat="1" ht="29.25" customHeight="1" outlineLevel="2" x14ac:dyDescent="0.35">
      <c r="A146" s="120" t="s">
        <v>1064</v>
      </c>
      <c r="B146" s="90"/>
      <c r="C146" s="803" t="s">
        <v>1063</v>
      </c>
      <c r="D146" s="767" t="s">
        <v>930</v>
      </c>
      <c r="E146" s="92"/>
      <c r="F146" s="93"/>
      <c r="G146" s="100"/>
      <c r="H146" s="101" t="s">
        <v>230</v>
      </c>
      <c r="I146" s="101" t="s">
        <v>230</v>
      </c>
      <c r="J146" s="101" t="s">
        <v>230</v>
      </c>
      <c r="K146" s="101" t="s">
        <v>230</v>
      </c>
      <c r="L146" s="102"/>
      <c r="M146" s="102"/>
      <c r="N146" s="94"/>
      <c r="O146" s="1344" t="s">
        <v>939</v>
      </c>
      <c r="P146" s="968"/>
      <c r="Q146" s="968"/>
      <c r="R146" s="968"/>
      <c r="S146" s="1257" t="s">
        <v>956</v>
      </c>
      <c r="T146" s="94"/>
      <c r="U146" s="94"/>
      <c r="V146" s="115" t="s">
        <v>122</v>
      </c>
      <c r="W146" s="92">
        <v>1</v>
      </c>
      <c r="X146" s="713"/>
      <c r="Y146" s="96"/>
      <c r="Z146" s="96"/>
      <c r="AA146" s="97">
        <v>240000</v>
      </c>
      <c r="AB146" s="97">
        <f>+AA146*W146</f>
        <v>240000</v>
      </c>
      <c r="AC146" s="772"/>
      <c r="AD146" s="1478"/>
      <c r="AE146" s="98">
        <f>+AB146</f>
        <v>240000</v>
      </c>
      <c r="AF146" s="77">
        <v>0</v>
      </c>
      <c r="AG146" s="77">
        <f t="shared" si="168"/>
        <v>240000</v>
      </c>
      <c r="AH146" s="337"/>
      <c r="AI146" s="97">
        <f t="shared" si="150"/>
        <v>0</v>
      </c>
      <c r="AJ146" s="97">
        <f t="shared" si="151"/>
        <v>48000</v>
      </c>
      <c r="AK146" s="97">
        <f t="shared" si="152"/>
        <v>144000</v>
      </c>
      <c r="AL146" s="97">
        <f t="shared" si="153"/>
        <v>48000</v>
      </c>
      <c r="AM146" s="97">
        <f t="shared" si="154"/>
        <v>0</v>
      </c>
      <c r="AN146" s="97">
        <f t="shared" si="155"/>
        <v>240000</v>
      </c>
      <c r="AO146" s="132"/>
      <c r="AP146" s="97">
        <v>0</v>
      </c>
      <c r="AQ146" s="97">
        <f>+$AE$146*20%</f>
        <v>48000</v>
      </c>
      <c r="AR146" s="97">
        <f>+$AE$146*60%</f>
        <v>144000</v>
      </c>
      <c r="AS146" s="97">
        <f t="shared" ref="AS146" si="169">+$AE$146*20%</f>
        <v>48000</v>
      </c>
      <c r="AT146" s="97">
        <v>0</v>
      </c>
      <c r="AU146" s="97">
        <f>SUM(AP146:AT146)</f>
        <v>240000</v>
      </c>
      <c r="AV146" s="77"/>
      <c r="AW146" s="97"/>
      <c r="AX146" s="97"/>
      <c r="AY146" s="97"/>
      <c r="AZ146" s="97"/>
      <c r="BA146" s="97"/>
      <c r="BB146" s="97"/>
    </row>
    <row r="147" spans="1:54" s="225" customFormat="1" ht="26.25" customHeight="1" outlineLevel="2" x14ac:dyDescent="0.35">
      <c r="A147" s="120" t="s">
        <v>1067</v>
      </c>
      <c r="B147" s="90"/>
      <c r="C147" s="91" t="s">
        <v>1065</v>
      </c>
      <c r="D147" s="767" t="s">
        <v>404</v>
      </c>
      <c r="E147" s="92"/>
      <c r="F147" s="93"/>
      <c r="G147" s="100"/>
      <c r="H147" s="101" t="s">
        <v>230</v>
      </c>
      <c r="I147" s="101" t="s">
        <v>230</v>
      </c>
      <c r="J147" s="101" t="s">
        <v>230</v>
      </c>
      <c r="K147" s="101" t="s">
        <v>230</v>
      </c>
      <c r="L147" s="102"/>
      <c r="M147" s="102"/>
      <c r="N147" s="94"/>
      <c r="O147" s="1344" t="str">
        <f>+'10.3_PA_Det'!D129</f>
        <v>3CV</v>
      </c>
      <c r="P147" s="1344" t="s">
        <v>81</v>
      </c>
      <c r="Q147" s="1344" t="s">
        <v>928</v>
      </c>
      <c r="R147" s="1344">
        <f>+'10.3_PA_Det'!$E$129</f>
        <v>68</v>
      </c>
      <c r="S147" s="1166" t="s">
        <v>989</v>
      </c>
      <c r="T147" s="94"/>
      <c r="U147" s="94"/>
      <c r="V147" s="115" t="s">
        <v>1066</v>
      </c>
      <c r="W147" s="92">
        <v>3</v>
      </c>
      <c r="X147" s="713">
        <v>24</v>
      </c>
      <c r="Y147" s="96"/>
      <c r="Z147" s="96"/>
      <c r="AA147" s="699">
        <v>1000</v>
      </c>
      <c r="AB147" s="700">
        <f>+AA147*W147*X147</f>
        <v>72000</v>
      </c>
      <c r="AC147" s="770"/>
      <c r="AD147" s="1478"/>
      <c r="AE147" s="98">
        <f>+AB147</f>
        <v>72000</v>
      </c>
      <c r="AF147" s="77">
        <v>0</v>
      </c>
      <c r="AG147" s="77">
        <f t="shared" si="168"/>
        <v>72000</v>
      </c>
      <c r="AH147" s="337"/>
      <c r="AI147" s="97">
        <f t="shared" si="150"/>
        <v>0</v>
      </c>
      <c r="AJ147" s="97">
        <f t="shared" si="151"/>
        <v>28800</v>
      </c>
      <c r="AK147" s="97">
        <f t="shared" si="152"/>
        <v>36000</v>
      </c>
      <c r="AL147" s="97">
        <f t="shared" si="153"/>
        <v>7200</v>
      </c>
      <c r="AM147" s="97">
        <f t="shared" si="154"/>
        <v>0</v>
      </c>
      <c r="AN147" s="97">
        <f t="shared" si="155"/>
        <v>72000</v>
      </c>
      <c r="AO147" s="132"/>
      <c r="AP147" s="97">
        <v>0</v>
      </c>
      <c r="AQ147" s="97">
        <f>+$AE$147*40%</f>
        <v>28800</v>
      </c>
      <c r="AR147" s="97">
        <f>+$AE$147*50%</f>
        <v>36000</v>
      </c>
      <c r="AS147" s="97">
        <f>+$AE$147*10%</f>
        <v>7200</v>
      </c>
      <c r="AT147" s="97">
        <v>0</v>
      </c>
      <c r="AU147" s="97">
        <f>SUM(AP147:AT147)</f>
        <v>72000</v>
      </c>
      <c r="AV147" s="77"/>
      <c r="AW147" s="97"/>
      <c r="AX147" s="97"/>
      <c r="AY147" s="97"/>
      <c r="AZ147" s="97"/>
      <c r="BA147" s="97"/>
      <c r="BB147" s="97"/>
    </row>
    <row r="148" spans="1:54" s="225" customFormat="1" ht="18.75" customHeight="1" outlineLevel="2" x14ac:dyDescent="0.35">
      <c r="A148" s="120" t="s">
        <v>2222</v>
      </c>
      <c r="B148" s="90"/>
      <c r="C148" s="91" t="s">
        <v>1878</v>
      </c>
      <c r="D148" s="767"/>
      <c r="E148" s="92"/>
      <c r="F148" s="93"/>
      <c r="G148" s="100"/>
      <c r="H148" s="101"/>
      <c r="I148" s="101"/>
      <c r="J148" s="101"/>
      <c r="K148" s="102" t="s">
        <v>230</v>
      </c>
      <c r="L148" s="102"/>
      <c r="M148" s="102"/>
      <c r="N148" s="94"/>
      <c r="O148" s="1344" t="s">
        <v>939</v>
      </c>
      <c r="P148" s="968"/>
      <c r="Q148" s="968"/>
      <c r="R148" s="968"/>
      <c r="S148" s="1257" t="s">
        <v>929</v>
      </c>
      <c r="T148" s="94"/>
      <c r="U148" s="94"/>
      <c r="V148" s="115" t="s">
        <v>1879</v>
      </c>
      <c r="W148" s="92">
        <v>15</v>
      </c>
      <c r="X148" s="741"/>
      <c r="Y148" s="96"/>
      <c r="Z148" s="96"/>
      <c r="AA148" s="699">
        <v>2000</v>
      </c>
      <c r="AB148" s="700">
        <f>+AA148*W148</f>
        <v>30000</v>
      </c>
      <c r="AC148" s="1068"/>
      <c r="AD148" s="1478"/>
      <c r="AE148" s="700">
        <f>+AB148</f>
        <v>30000</v>
      </c>
      <c r="AF148" s="701">
        <v>0</v>
      </c>
      <c r="AG148" s="77">
        <f t="shared" si="168"/>
        <v>30000</v>
      </c>
      <c r="AH148" s="337"/>
      <c r="AI148" s="97">
        <f t="shared" si="150"/>
        <v>0</v>
      </c>
      <c r="AJ148" s="97">
        <f t="shared" si="151"/>
        <v>0</v>
      </c>
      <c r="AK148" s="97">
        <f t="shared" si="152"/>
        <v>0</v>
      </c>
      <c r="AL148" s="97">
        <f t="shared" si="153"/>
        <v>30000</v>
      </c>
      <c r="AM148" s="97">
        <f t="shared" si="154"/>
        <v>0</v>
      </c>
      <c r="AN148" s="97">
        <f t="shared" si="155"/>
        <v>30000</v>
      </c>
      <c r="AO148" s="132"/>
      <c r="AP148" s="97">
        <v>0</v>
      </c>
      <c r="AQ148" s="97">
        <v>0</v>
      </c>
      <c r="AR148" s="97">
        <v>0</v>
      </c>
      <c r="AS148" s="97">
        <f>+AE148</f>
        <v>30000</v>
      </c>
      <c r="AT148" s="97">
        <v>0</v>
      </c>
      <c r="AU148" s="97">
        <f>SUM(AP148:AT148)</f>
        <v>30000</v>
      </c>
      <c r="AV148" s="701"/>
      <c r="AW148" s="699"/>
      <c r="AX148" s="699"/>
      <c r="AY148" s="699"/>
      <c r="AZ148" s="699"/>
      <c r="BA148" s="699"/>
      <c r="BB148" s="699"/>
    </row>
    <row r="149" spans="1:54" s="931" customFormat="1" ht="27.75" customHeight="1" outlineLevel="1" x14ac:dyDescent="0.35">
      <c r="A149" s="1118" t="s">
        <v>1068</v>
      </c>
      <c r="B149" s="1118"/>
      <c r="C149" s="1119" t="s">
        <v>1069</v>
      </c>
      <c r="D149" s="1423" t="s">
        <v>907</v>
      </c>
      <c r="E149" s="918"/>
      <c r="F149" s="1132" t="s">
        <v>527</v>
      </c>
      <c r="G149" s="1120"/>
      <c r="H149" s="1120"/>
      <c r="I149" s="1120"/>
      <c r="J149" s="1120"/>
      <c r="K149" s="1120"/>
      <c r="L149" s="1365">
        <v>1</v>
      </c>
      <c r="M149" s="1365">
        <f>SUM(H149:L149)</f>
        <v>1</v>
      </c>
      <c r="N149" s="922"/>
      <c r="O149" s="1365"/>
      <c r="P149" s="1365"/>
      <c r="Q149" s="1365"/>
      <c r="R149" s="1365"/>
      <c r="S149" s="1121"/>
      <c r="T149" s="1119"/>
      <c r="U149" s="922"/>
      <c r="V149" s="1122" t="s">
        <v>527</v>
      </c>
      <c r="W149" s="1123"/>
      <c r="X149" s="1123"/>
      <c r="Y149" s="1123"/>
      <c r="Z149" s="1123"/>
      <c r="AA149" s="1124"/>
      <c r="AB149" s="1124">
        <f>+AB150+AB153+AB158</f>
        <v>1342000</v>
      </c>
      <c r="AC149" s="1425"/>
      <c r="AD149" s="926"/>
      <c r="AE149" s="1124">
        <f>+AE150+AE153+AE158</f>
        <v>1342000</v>
      </c>
      <c r="AF149" s="1124">
        <f t="shared" ref="AF149" si="170">+AF150+AF153+AF158</f>
        <v>0</v>
      </c>
      <c r="AG149" s="1124">
        <f>+AE149+AF149</f>
        <v>1342000</v>
      </c>
      <c r="AH149" s="927"/>
      <c r="AI149" s="1124">
        <f t="shared" si="150"/>
        <v>0</v>
      </c>
      <c r="AJ149" s="1124">
        <f t="shared" si="151"/>
        <v>153800</v>
      </c>
      <c r="AK149" s="1124">
        <f t="shared" si="152"/>
        <v>990400</v>
      </c>
      <c r="AL149" s="1124">
        <f t="shared" si="153"/>
        <v>154600</v>
      </c>
      <c r="AM149" s="1124">
        <f t="shared" si="154"/>
        <v>43200</v>
      </c>
      <c r="AN149" s="1133">
        <f t="shared" si="155"/>
        <v>1342000</v>
      </c>
      <c r="AO149" s="929"/>
      <c r="AP149" s="1124">
        <f t="shared" ref="AP149:AT149" si="171">+AP150+AP153+AP158</f>
        <v>0</v>
      </c>
      <c r="AQ149" s="1124">
        <f t="shared" si="171"/>
        <v>153800</v>
      </c>
      <c r="AR149" s="1124">
        <f t="shared" si="171"/>
        <v>990400</v>
      </c>
      <c r="AS149" s="1124">
        <f t="shared" si="171"/>
        <v>154600</v>
      </c>
      <c r="AT149" s="1124">
        <f t="shared" si="171"/>
        <v>43200</v>
      </c>
      <c r="AU149" s="1133">
        <f>+SUM(AP149:AT149)</f>
        <v>1342000</v>
      </c>
      <c r="AV149" s="930"/>
      <c r="AW149" s="1133"/>
      <c r="AX149" s="1133"/>
      <c r="AY149" s="1133"/>
      <c r="AZ149" s="1133"/>
      <c r="BA149" s="1133"/>
      <c r="BB149" s="1133"/>
    </row>
    <row r="150" spans="1:54" s="854" customFormat="1" ht="52" outlineLevel="2" x14ac:dyDescent="0.35">
      <c r="A150" s="1249" t="s">
        <v>1070</v>
      </c>
      <c r="B150" s="1230"/>
      <c r="C150" s="1231" t="s">
        <v>1072</v>
      </c>
      <c r="D150" s="1232" t="s">
        <v>907</v>
      </c>
      <c r="E150" s="845"/>
      <c r="F150" s="1234"/>
      <c r="G150" s="1235"/>
      <c r="H150" s="1235" t="s">
        <v>230</v>
      </c>
      <c r="I150" s="1235" t="s">
        <v>230</v>
      </c>
      <c r="J150" s="1235" t="s">
        <v>230</v>
      </c>
      <c r="K150" s="1235"/>
      <c r="L150" s="1235"/>
      <c r="M150" s="1235"/>
      <c r="N150" s="847"/>
      <c r="O150" s="1373"/>
      <c r="P150" s="1373"/>
      <c r="Q150" s="1373"/>
      <c r="R150" s="1373"/>
      <c r="S150" s="1237"/>
      <c r="T150" s="1236"/>
      <c r="U150" s="847"/>
      <c r="V150" s="1253" t="s">
        <v>358</v>
      </c>
      <c r="W150" s="1233">
        <v>36</v>
      </c>
      <c r="X150" s="1239"/>
      <c r="Y150" s="1239"/>
      <c r="Z150" s="1239"/>
      <c r="AA150" s="1240">
        <f>+AB150/W150</f>
        <v>19777.777777777777</v>
      </c>
      <c r="AB150" s="1240">
        <f>+AB151+AB152</f>
        <v>712000</v>
      </c>
      <c r="AC150" s="1240"/>
      <c r="AD150" s="848"/>
      <c r="AE150" s="1240">
        <f t="shared" ref="AE150:AF150" si="172">+AE151+AE152</f>
        <v>712000</v>
      </c>
      <c r="AF150" s="1240">
        <f t="shared" si="172"/>
        <v>0</v>
      </c>
      <c r="AG150" s="1254">
        <f t="shared" si="168"/>
        <v>712000</v>
      </c>
      <c r="AH150" s="850"/>
      <c r="AI150" s="1240">
        <f t="shared" si="150"/>
        <v>0</v>
      </c>
      <c r="AJ150" s="1240">
        <f t="shared" si="151"/>
        <v>67200</v>
      </c>
      <c r="AK150" s="1240">
        <f t="shared" si="152"/>
        <v>644800</v>
      </c>
      <c r="AL150" s="1240">
        <f t="shared" si="153"/>
        <v>0</v>
      </c>
      <c r="AM150" s="1240">
        <f t="shared" si="154"/>
        <v>0</v>
      </c>
      <c r="AN150" s="1240">
        <f t="shared" si="155"/>
        <v>712000</v>
      </c>
      <c r="AO150" s="851"/>
      <c r="AP150" s="1240">
        <f t="shared" ref="AP150" si="173">+AP151+AP152</f>
        <v>0</v>
      </c>
      <c r="AQ150" s="1240">
        <f t="shared" ref="AQ150" si="174">+AQ151+AQ152</f>
        <v>67200</v>
      </c>
      <c r="AR150" s="1240">
        <f t="shared" ref="AR150" si="175">+AR151+AR152</f>
        <v>644800</v>
      </c>
      <c r="AS150" s="1240">
        <f t="shared" ref="AS150" si="176">+AS151+AS152</f>
        <v>0</v>
      </c>
      <c r="AT150" s="1240">
        <f t="shared" ref="AT150" si="177">+AT151+AT152</f>
        <v>0</v>
      </c>
      <c r="AU150" s="1240">
        <f>+SUM(AP150:AT150)</f>
        <v>712000</v>
      </c>
      <c r="AV150" s="1255"/>
      <c r="AW150" s="1240"/>
      <c r="AX150" s="1240"/>
      <c r="AY150" s="1240"/>
      <c r="AZ150" s="1240"/>
      <c r="BA150" s="1240"/>
      <c r="BB150" s="1240"/>
    </row>
    <row r="151" spans="1:54" s="225" customFormat="1" ht="29.25" customHeight="1" outlineLevel="3" x14ac:dyDescent="0.35">
      <c r="A151" s="120" t="s">
        <v>1885</v>
      </c>
      <c r="B151" s="90"/>
      <c r="C151" s="735" t="s">
        <v>1074</v>
      </c>
      <c r="D151" s="1250" t="s">
        <v>1075</v>
      </c>
      <c r="E151" s="92"/>
      <c r="F151" s="93"/>
      <c r="G151" s="100"/>
      <c r="H151" s="101" t="s">
        <v>230</v>
      </c>
      <c r="I151" s="101" t="s">
        <v>230</v>
      </c>
      <c r="J151" s="101" t="s">
        <v>230</v>
      </c>
      <c r="K151" s="102"/>
      <c r="L151" s="102"/>
      <c r="M151" s="102"/>
      <c r="N151" s="94"/>
      <c r="O151" s="1344" t="str">
        <f>+'10.3_PA_Det'!$D$69</f>
        <v>Selección Basada en la Calidad y Costo </v>
      </c>
      <c r="P151" s="1344" t="s">
        <v>81</v>
      </c>
      <c r="Q151" s="1344" t="s">
        <v>931</v>
      </c>
      <c r="R151" s="842">
        <f>+'10.3_PA_Det'!$E$69</f>
        <v>28</v>
      </c>
      <c r="S151" s="1166" t="s">
        <v>932</v>
      </c>
      <c r="T151" s="94"/>
      <c r="U151" s="94"/>
      <c r="V151" s="773" t="s">
        <v>122</v>
      </c>
      <c r="W151" s="92">
        <v>1</v>
      </c>
      <c r="X151" s="713"/>
      <c r="Y151" s="713"/>
      <c r="Z151" s="713"/>
      <c r="AA151" s="699">
        <v>112000</v>
      </c>
      <c r="AB151" s="699">
        <f t="shared" ref="AB151:AB152" si="178">+AA151*W151</f>
        <v>112000</v>
      </c>
      <c r="AC151" s="97"/>
      <c r="AD151" s="1478"/>
      <c r="AE151" s="98">
        <f>+AA151</f>
        <v>112000</v>
      </c>
      <c r="AF151" s="77">
        <v>0</v>
      </c>
      <c r="AG151" s="77">
        <f t="shared" si="168"/>
        <v>112000</v>
      </c>
      <c r="AH151" s="337"/>
      <c r="AI151" s="97">
        <f t="shared" si="150"/>
        <v>0</v>
      </c>
      <c r="AJ151" s="97">
        <f t="shared" si="151"/>
        <v>67200</v>
      </c>
      <c r="AK151" s="97">
        <f t="shared" si="152"/>
        <v>44800</v>
      </c>
      <c r="AL151" s="97">
        <f t="shared" si="153"/>
        <v>0</v>
      </c>
      <c r="AM151" s="97">
        <f t="shared" si="154"/>
        <v>0</v>
      </c>
      <c r="AN151" s="97">
        <f t="shared" si="155"/>
        <v>112000</v>
      </c>
      <c r="AO151" s="132"/>
      <c r="AP151" s="97">
        <v>0</v>
      </c>
      <c r="AQ151" s="97">
        <f>+$AE$151*60%</f>
        <v>67200</v>
      </c>
      <c r="AR151" s="97">
        <f>+$AE$151*40%</f>
        <v>44800</v>
      </c>
      <c r="AS151" s="97">
        <v>0</v>
      </c>
      <c r="AT151" s="97">
        <v>0</v>
      </c>
      <c r="AU151" s="97">
        <f>SUM(AP151:AT151)</f>
        <v>112000</v>
      </c>
      <c r="AV151" s="77"/>
      <c r="AW151" s="97"/>
      <c r="AX151" s="97"/>
      <c r="AY151" s="97"/>
      <c r="AZ151" s="97"/>
      <c r="BA151" s="97"/>
      <c r="BB151" s="97"/>
    </row>
    <row r="152" spans="1:54" s="225" customFormat="1" ht="26.25" customHeight="1" outlineLevel="3" x14ac:dyDescent="0.35">
      <c r="A152" s="120" t="s">
        <v>1886</v>
      </c>
      <c r="B152" s="90"/>
      <c r="C152" s="735" t="s">
        <v>1077</v>
      </c>
      <c r="D152" s="1250" t="s">
        <v>930</v>
      </c>
      <c r="E152" s="92"/>
      <c r="F152" s="93"/>
      <c r="G152" s="100"/>
      <c r="H152" s="101"/>
      <c r="I152" s="101"/>
      <c r="J152" s="101" t="s">
        <v>230</v>
      </c>
      <c r="K152" s="102"/>
      <c r="L152" s="102"/>
      <c r="M152" s="102"/>
      <c r="N152" s="94"/>
      <c r="O152" s="1344" t="str">
        <f>+'10.3_PA_Det'!$D$71</f>
        <v>Selección Basada en la Calidad y Costo </v>
      </c>
      <c r="P152" s="1344" t="s">
        <v>81</v>
      </c>
      <c r="Q152" s="1344" t="s">
        <v>931</v>
      </c>
      <c r="R152" s="1344">
        <f>+'10.3_PA_Det'!$E$71</f>
        <v>29</v>
      </c>
      <c r="S152" s="1166" t="s">
        <v>932</v>
      </c>
      <c r="T152" s="94"/>
      <c r="U152" s="94"/>
      <c r="V152" s="773" t="s">
        <v>122</v>
      </c>
      <c r="W152" s="92">
        <v>1</v>
      </c>
      <c r="X152" s="713"/>
      <c r="Y152" s="713"/>
      <c r="Z152" s="713"/>
      <c r="AA152" s="699">
        <v>600000</v>
      </c>
      <c r="AB152" s="699">
        <f t="shared" si="178"/>
        <v>600000</v>
      </c>
      <c r="AC152" s="97"/>
      <c r="AD152" s="1478"/>
      <c r="AE152" s="98">
        <f>+AA152</f>
        <v>600000</v>
      </c>
      <c r="AF152" s="77">
        <v>0</v>
      </c>
      <c r="AG152" s="77">
        <f t="shared" si="168"/>
        <v>600000</v>
      </c>
      <c r="AH152" s="337"/>
      <c r="AI152" s="97">
        <f t="shared" si="150"/>
        <v>0</v>
      </c>
      <c r="AJ152" s="97">
        <f t="shared" si="151"/>
        <v>0</v>
      </c>
      <c r="AK152" s="97">
        <f t="shared" si="152"/>
        <v>600000</v>
      </c>
      <c r="AL152" s="97">
        <f t="shared" si="153"/>
        <v>0</v>
      </c>
      <c r="AM152" s="97">
        <f t="shared" si="154"/>
        <v>0</v>
      </c>
      <c r="AN152" s="97">
        <f t="shared" si="155"/>
        <v>600000</v>
      </c>
      <c r="AO152" s="132"/>
      <c r="AP152" s="97">
        <v>0</v>
      </c>
      <c r="AQ152" s="97">
        <v>0</v>
      </c>
      <c r="AR152" s="97">
        <f>+AE152</f>
        <v>600000</v>
      </c>
      <c r="AS152" s="97">
        <v>0</v>
      </c>
      <c r="AT152" s="97">
        <v>0</v>
      </c>
      <c r="AU152" s="97">
        <f>SUM(AP152:AT152)</f>
        <v>600000</v>
      </c>
      <c r="AV152" s="77"/>
      <c r="AW152" s="97"/>
      <c r="AX152" s="97"/>
      <c r="AY152" s="97"/>
      <c r="AZ152" s="97"/>
      <c r="BA152" s="97"/>
      <c r="BB152" s="97"/>
    </row>
    <row r="153" spans="1:54" s="854" customFormat="1" ht="39" outlineLevel="2" x14ac:dyDescent="0.35">
      <c r="A153" s="1249" t="s">
        <v>1071</v>
      </c>
      <c r="B153" s="1230"/>
      <c r="C153" s="1231" t="s">
        <v>1079</v>
      </c>
      <c r="D153" s="1232" t="s">
        <v>907</v>
      </c>
      <c r="E153" s="845"/>
      <c r="F153" s="1234"/>
      <c r="G153" s="1235"/>
      <c r="H153" s="1235" t="s">
        <v>230</v>
      </c>
      <c r="I153" s="1235" t="s">
        <v>230</v>
      </c>
      <c r="J153" s="1235" t="s">
        <v>230</v>
      </c>
      <c r="K153" s="1235" t="s">
        <v>230</v>
      </c>
      <c r="L153" s="1235"/>
      <c r="M153" s="1235"/>
      <c r="N153" s="847"/>
      <c r="O153" s="1373"/>
      <c r="P153" s="1373"/>
      <c r="Q153" s="1373"/>
      <c r="R153" s="1373"/>
      <c r="S153" s="1237"/>
      <c r="T153" s="1236"/>
      <c r="U153" s="847"/>
      <c r="V153" s="1238" t="s">
        <v>122</v>
      </c>
      <c r="W153" s="1233"/>
      <c r="X153" s="1239"/>
      <c r="Y153" s="1239"/>
      <c r="Z153" s="1239"/>
      <c r="AA153" s="1240"/>
      <c r="AB153" s="1240">
        <f>+AB154+AB155+AB156</f>
        <v>576000</v>
      </c>
      <c r="AC153" s="1241"/>
      <c r="AD153" s="848"/>
      <c r="AE153" s="1240">
        <f t="shared" ref="AE153:AF153" si="179">+AE154+AE155+AE156</f>
        <v>576000</v>
      </c>
      <c r="AF153" s="1240">
        <f t="shared" si="179"/>
        <v>0</v>
      </c>
      <c r="AG153" s="1242">
        <f t="shared" si="168"/>
        <v>576000</v>
      </c>
      <c r="AH153" s="850"/>
      <c r="AI153" s="1240">
        <f t="shared" si="150"/>
        <v>0</v>
      </c>
      <c r="AJ153" s="1240">
        <f t="shared" si="151"/>
        <v>86600</v>
      </c>
      <c r="AK153" s="1240">
        <f t="shared" si="152"/>
        <v>345600</v>
      </c>
      <c r="AL153" s="1240">
        <f t="shared" si="153"/>
        <v>143800</v>
      </c>
      <c r="AM153" s="1240">
        <f t="shared" si="154"/>
        <v>0</v>
      </c>
      <c r="AN153" s="1240">
        <f t="shared" si="155"/>
        <v>576000</v>
      </c>
      <c r="AO153" s="851"/>
      <c r="AP153" s="1240">
        <f t="shared" ref="AP153" si="180">+AP154+AP155+AP156</f>
        <v>0</v>
      </c>
      <c r="AQ153" s="1240">
        <f t="shared" ref="AQ153" si="181">+AQ154+AQ155+AQ156</f>
        <v>86600</v>
      </c>
      <c r="AR153" s="1240">
        <f t="shared" ref="AR153" si="182">+AR154+AR155+AR156</f>
        <v>345600</v>
      </c>
      <c r="AS153" s="1240">
        <f t="shared" ref="AS153" si="183">+AS154+AS155+AS156</f>
        <v>143800</v>
      </c>
      <c r="AT153" s="1240">
        <f t="shared" ref="AT153" si="184">+AT154+AT155+AT156</f>
        <v>0</v>
      </c>
      <c r="AU153" s="1240">
        <f>+SUM(AP153:AT153)</f>
        <v>576000</v>
      </c>
      <c r="AV153" s="852"/>
      <c r="AW153" s="1243"/>
      <c r="AX153" s="1243"/>
      <c r="AY153" s="1243"/>
      <c r="AZ153" s="1243"/>
      <c r="BA153" s="1243"/>
      <c r="BB153" s="1243"/>
    </row>
    <row r="154" spans="1:54" s="225" customFormat="1" ht="31.5" customHeight="1" outlineLevel="3" x14ac:dyDescent="0.35">
      <c r="A154" s="89" t="s">
        <v>1073</v>
      </c>
      <c r="B154" s="90"/>
      <c r="C154" s="735" t="s">
        <v>1899</v>
      </c>
      <c r="D154" s="1250" t="s">
        <v>1075</v>
      </c>
      <c r="E154" s="92"/>
      <c r="F154" s="93"/>
      <c r="G154" s="100"/>
      <c r="H154" s="100" t="s">
        <v>230</v>
      </c>
      <c r="I154" s="100" t="s">
        <v>230</v>
      </c>
      <c r="J154" s="100" t="s">
        <v>230</v>
      </c>
      <c r="K154" s="100" t="s">
        <v>230</v>
      </c>
      <c r="L154" s="100"/>
      <c r="M154" s="100"/>
      <c r="N154" s="94"/>
      <c r="O154" s="1344" t="str">
        <f>+'10.3_PA_Det'!$D$69</f>
        <v>Selección Basada en la Calidad y Costo </v>
      </c>
      <c r="P154" s="1344" t="s">
        <v>81</v>
      </c>
      <c r="Q154" s="1344" t="s">
        <v>931</v>
      </c>
      <c r="R154" s="842">
        <f>+'10.3_PA_Det'!$E$69</f>
        <v>28</v>
      </c>
      <c r="S154" s="1257" t="s">
        <v>956</v>
      </c>
      <c r="T154" s="94"/>
      <c r="U154" s="94"/>
      <c r="V154" s="742" t="s">
        <v>122</v>
      </c>
      <c r="W154" s="92">
        <v>1</v>
      </c>
      <c r="X154" s="713"/>
      <c r="Y154" s="713"/>
      <c r="Z154" s="713"/>
      <c r="AA154" s="699">
        <v>290000</v>
      </c>
      <c r="AB154" s="699">
        <f>+AA154*W154</f>
        <v>290000</v>
      </c>
      <c r="AC154" s="1251"/>
      <c r="AD154" s="1478"/>
      <c r="AE154" s="97">
        <f t="shared" ref="AE154" si="185">+AB154</f>
        <v>290000</v>
      </c>
      <c r="AF154" s="77">
        <v>0</v>
      </c>
      <c r="AG154" s="77">
        <f t="shared" si="168"/>
        <v>290000</v>
      </c>
      <c r="AH154" s="337"/>
      <c r="AI154" s="97">
        <f t="shared" si="150"/>
        <v>0</v>
      </c>
      <c r="AJ154" s="97">
        <f t="shared" si="151"/>
        <v>58000</v>
      </c>
      <c r="AK154" s="97">
        <f t="shared" si="152"/>
        <v>174000</v>
      </c>
      <c r="AL154" s="97">
        <f t="shared" si="153"/>
        <v>58000</v>
      </c>
      <c r="AM154" s="97">
        <f t="shared" si="154"/>
        <v>0</v>
      </c>
      <c r="AN154" s="97">
        <f t="shared" si="155"/>
        <v>290000</v>
      </c>
      <c r="AO154" s="132"/>
      <c r="AP154" s="97">
        <v>0</v>
      </c>
      <c r="AQ154" s="97">
        <f>+$AE$154*20%</f>
        <v>58000</v>
      </c>
      <c r="AR154" s="97">
        <f>+$AE$154*60%</f>
        <v>174000</v>
      </c>
      <c r="AS154" s="97">
        <f t="shared" ref="AS154" si="186">+$AE$154*20%</f>
        <v>58000</v>
      </c>
      <c r="AT154" s="97">
        <v>0</v>
      </c>
      <c r="AU154" s="97">
        <f>SUM(AP154:AT154)</f>
        <v>290000</v>
      </c>
      <c r="AV154" s="77"/>
      <c r="AW154" s="97"/>
      <c r="AX154" s="97"/>
      <c r="AY154" s="97"/>
      <c r="AZ154" s="97"/>
      <c r="BA154" s="97"/>
      <c r="BB154" s="97"/>
    </row>
    <row r="155" spans="1:54" s="225" customFormat="1" ht="21.75" customHeight="1" outlineLevel="3" x14ac:dyDescent="0.35">
      <c r="A155" s="89" t="s">
        <v>1076</v>
      </c>
      <c r="B155" s="90"/>
      <c r="C155" s="735" t="s">
        <v>1080</v>
      </c>
      <c r="D155" s="1820" t="s">
        <v>930</v>
      </c>
      <c r="E155" s="92"/>
      <c r="F155" s="93"/>
      <c r="G155" s="100"/>
      <c r="H155" s="100" t="s">
        <v>230</v>
      </c>
      <c r="I155" s="100" t="s">
        <v>230</v>
      </c>
      <c r="J155" s="100" t="s">
        <v>230</v>
      </c>
      <c r="K155" s="100" t="s">
        <v>230</v>
      </c>
      <c r="L155" s="100"/>
      <c r="M155" s="100"/>
      <c r="N155" s="94"/>
      <c r="O155" s="1778" t="str">
        <f>+'10.3_PA_Det'!$D$71</f>
        <v>Selección Basada en la Calidad y Costo </v>
      </c>
      <c r="P155" s="1778" t="s">
        <v>81</v>
      </c>
      <c r="Q155" s="1778" t="s">
        <v>931</v>
      </c>
      <c r="R155" s="1778">
        <f>+'10.3_PA_Det'!$E$71</f>
        <v>29</v>
      </c>
      <c r="S155" s="1778" t="s">
        <v>956</v>
      </c>
      <c r="T155" s="1778"/>
      <c r="U155" s="94"/>
      <c r="V155" s="742" t="s">
        <v>122</v>
      </c>
      <c r="W155" s="92">
        <v>1</v>
      </c>
      <c r="X155" s="713"/>
      <c r="Y155" s="713"/>
      <c r="Z155" s="713"/>
      <c r="AA155" s="699">
        <v>60000</v>
      </c>
      <c r="AB155" s="699">
        <f t="shared" ref="AB155:AB158" si="187">+AA155*W155</f>
        <v>60000</v>
      </c>
      <c r="AC155" s="1252"/>
      <c r="AD155" s="1478"/>
      <c r="AE155" s="97">
        <f>+AB155</f>
        <v>60000</v>
      </c>
      <c r="AF155" s="77">
        <v>0</v>
      </c>
      <c r="AG155" s="77">
        <f t="shared" si="168"/>
        <v>60000</v>
      </c>
      <c r="AH155" s="337"/>
      <c r="AI155" s="97">
        <f t="shared" si="150"/>
        <v>0</v>
      </c>
      <c r="AJ155" s="97">
        <f t="shared" si="151"/>
        <v>6000</v>
      </c>
      <c r="AK155" s="97">
        <f t="shared" si="152"/>
        <v>36000</v>
      </c>
      <c r="AL155" s="97">
        <f t="shared" si="153"/>
        <v>18000</v>
      </c>
      <c r="AM155" s="97">
        <f t="shared" si="154"/>
        <v>0</v>
      </c>
      <c r="AN155" s="97">
        <f t="shared" si="155"/>
        <v>60000</v>
      </c>
      <c r="AO155" s="132"/>
      <c r="AP155" s="97">
        <v>0</v>
      </c>
      <c r="AQ155" s="97">
        <f>+AE155*10%</f>
        <v>6000</v>
      </c>
      <c r="AR155" s="97">
        <f>+AE155*60%</f>
        <v>36000</v>
      </c>
      <c r="AS155" s="97">
        <f>+AE155*30%</f>
        <v>18000</v>
      </c>
      <c r="AT155" s="97">
        <v>0</v>
      </c>
      <c r="AU155" s="97">
        <f>SUM(AP155:AT155)</f>
        <v>60000</v>
      </c>
      <c r="AV155" s="77"/>
      <c r="AW155" s="97"/>
      <c r="AX155" s="97"/>
      <c r="AY155" s="97"/>
      <c r="AZ155" s="97"/>
      <c r="BA155" s="97"/>
      <c r="BB155" s="97"/>
    </row>
    <row r="156" spans="1:54" s="225" customFormat="1" ht="21" customHeight="1" outlineLevel="3" x14ac:dyDescent="0.35">
      <c r="A156" s="89" t="s">
        <v>1887</v>
      </c>
      <c r="B156" s="90"/>
      <c r="C156" s="735" t="s">
        <v>1894</v>
      </c>
      <c r="D156" s="1820"/>
      <c r="E156" s="92"/>
      <c r="F156" s="93"/>
      <c r="G156" s="100"/>
      <c r="H156" s="100" t="s">
        <v>230</v>
      </c>
      <c r="I156" s="100" t="s">
        <v>230</v>
      </c>
      <c r="J156" s="100" t="s">
        <v>230</v>
      </c>
      <c r="K156" s="100" t="s">
        <v>230</v>
      </c>
      <c r="L156" s="100"/>
      <c r="M156" s="100"/>
      <c r="N156" s="94"/>
      <c r="O156" s="1778"/>
      <c r="P156" s="1778"/>
      <c r="Q156" s="1778"/>
      <c r="R156" s="1778"/>
      <c r="S156" s="1778"/>
      <c r="T156" s="1778"/>
      <c r="U156" s="94"/>
      <c r="V156" s="742" t="s">
        <v>122</v>
      </c>
      <c r="W156" s="92">
        <v>1</v>
      </c>
      <c r="X156" s="713"/>
      <c r="Y156" s="713"/>
      <c r="Z156" s="713"/>
      <c r="AA156" s="699">
        <v>226000</v>
      </c>
      <c r="AB156" s="699">
        <f t="shared" si="187"/>
        <v>226000</v>
      </c>
      <c r="AC156" s="1252"/>
      <c r="AD156" s="1478"/>
      <c r="AE156" s="97">
        <f>+AB156</f>
        <v>226000</v>
      </c>
      <c r="AF156" s="77">
        <v>0</v>
      </c>
      <c r="AG156" s="77">
        <f t="shared" si="168"/>
        <v>226000</v>
      </c>
      <c r="AH156" s="337"/>
      <c r="AI156" s="97">
        <f t="shared" si="150"/>
        <v>0</v>
      </c>
      <c r="AJ156" s="97">
        <f t="shared" si="151"/>
        <v>22600</v>
      </c>
      <c r="AK156" s="97">
        <f t="shared" si="152"/>
        <v>135600</v>
      </c>
      <c r="AL156" s="97">
        <f t="shared" si="153"/>
        <v>67800</v>
      </c>
      <c r="AM156" s="97">
        <f t="shared" si="154"/>
        <v>0</v>
      </c>
      <c r="AN156" s="97">
        <f t="shared" si="155"/>
        <v>226000</v>
      </c>
      <c r="AO156" s="132"/>
      <c r="AP156" s="97">
        <v>0</v>
      </c>
      <c r="AQ156" s="97">
        <f>+AE156*10%</f>
        <v>22600</v>
      </c>
      <c r="AR156" s="97">
        <f>+AE156*60%</f>
        <v>135600</v>
      </c>
      <c r="AS156" s="97">
        <f>+AE156*30%</f>
        <v>67800</v>
      </c>
      <c r="AT156" s="97">
        <v>0</v>
      </c>
      <c r="AU156" s="97">
        <f>SUM(AP156:AT156)</f>
        <v>226000</v>
      </c>
      <c r="AV156" s="77"/>
      <c r="AW156" s="97"/>
      <c r="AX156" s="97"/>
      <c r="AY156" s="97"/>
      <c r="AZ156" s="97"/>
      <c r="BA156" s="97"/>
      <c r="BB156" s="97"/>
    </row>
    <row r="157" spans="1:54" s="1359" customFormat="1" ht="57.75" customHeight="1" outlineLevel="2" x14ac:dyDescent="0.35">
      <c r="A157" s="1504" t="s">
        <v>1078</v>
      </c>
      <c r="B157" s="1516" t="s">
        <v>2218</v>
      </c>
      <c r="C157" s="1511" t="s">
        <v>2217</v>
      </c>
      <c r="D157" s="1506" t="s">
        <v>273</v>
      </c>
      <c r="E157" s="1352"/>
      <c r="F157" s="1507" t="s">
        <v>2220</v>
      </c>
      <c r="G157" s="1508"/>
      <c r="H157" s="1509" t="s">
        <v>230</v>
      </c>
      <c r="I157" s="1509" t="s">
        <v>230</v>
      </c>
      <c r="J157" s="1509"/>
      <c r="K157" s="1509"/>
      <c r="L157" s="1509"/>
      <c r="M157" s="1509"/>
      <c r="N157" s="939"/>
      <c r="O157" s="1509" t="s">
        <v>2066</v>
      </c>
      <c r="P157" s="1509"/>
      <c r="Q157" s="1509"/>
      <c r="R157" s="1509"/>
      <c r="S157" s="1510" t="s">
        <v>956</v>
      </c>
      <c r="T157" s="1505"/>
      <c r="U157" s="939"/>
      <c r="V157" s="1511"/>
      <c r="W157" s="1512"/>
      <c r="X157" s="1512"/>
      <c r="Y157" s="1512"/>
      <c r="Z157" s="1512"/>
      <c r="AA157" s="1513"/>
      <c r="AB157" s="1513"/>
      <c r="AC157" s="1514"/>
      <c r="AD157" s="944"/>
      <c r="AE157" s="1513"/>
      <c r="AF157" s="1513"/>
      <c r="AG157" s="1513"/>
      <c r="AH157" s="1356"/>
      <c r="AI157" s="1515">
        <f t="shared" ref="AI157:AN157" si="188">+AP157+AW157</f>
        <v>0</v>
      </c>
      <c r="AJ157" s="1515">
        <f t="shared" si="188"/>
        <v>0</v>
      </c>
      <c r="AK157" s="1515">
        <f t="shared" si="188"/>
        <v>0</v>
      </c>
      <c r="AL157" s="1515">
        <f t="shared" si="188"/>
        <v>0</v>
      </c>
      <c r="AM157" s="1515">
        <f t="shared" si="188"/>
        <v>0</v>
      </c>
      <c r="AN157" s="1515">
        <f t="shared" si="188"/>
        <v>0</v>
      </c>
      <c r="AO157" s="1357"/>
      <c r="AP157" s="1515">
        <v>0</v>
      </c>
      <c r="AQ157" s="1515">
        <v>0</v>
      </c>
      <c r="AR157" s="1515">
        <v>0</v>
      </c>
      <c r="AS157" s="1515">
        <v>0</v>
      </c>
      <c r="AT157" s="1515">
        <v>0</v>
      </c>
      <c r="AU157" s="1515">
        <f>SUM(AP157:AT157)</f>
        <v>0</v>
      </c>
      <c r="AV157" s="1216"/>
      <c r="AW157" s="1515"/>
      <c r="AX157" s="1515"/>
      <c r="AY157" s="1515"/>
      <c r="AZ157" s="1515"/>
      <c r="BA157" s="1515"/>
      <c r="BB157" s="1515"/>
    </row>
    <row r="158" spans="1:54" s="854" customFormat="1" ht="42.75" customHeight="1" outlineLevel="2" x14ac:dyDescent="0.35">
      <c r="A158" s="1249" t="s">
        <v>2219</v>
      </c>
      <c r="B158" s="1230"/>
      <c r="C158" s="1231" t="s">
        <v>369</v>
      </c>
      <c r="D158" s="1244" t="s">
        <v>907</v>
      </c>
      <c r="E158" s="845"/>
      <c r="F158" s="1234"/>
      <c r="G158" s="1235"/>
      <c r="H158" s="1235"/>
      <c r="I158" s="1235"/>
      <c r="J158" s="1235" t="s">
        <v>230</v>
      </c>
      <c r="K158" s="1235" t="s">
        <v>230</v>
      </c>
      <c r="L158" s="1235" t="s">
        <v>230</v>
      </c>
      <c r="M158" s="1235"/>
      <c r="N158" s="847"/>
      <c r="O158" s="1373" t="s">
        <v>939</v>
      </c>
      <c r="P158" s="1373"/>
      <c r="Q158" s="1373"/>
      <c r="R158" s="1373"/>
      <c r="S158" s="1452" t="s">
        <v>1248</v>
      </c>
      <c r="T158" s="1236"/>
      <c r="U158" s="847"/>
      <c r="V158" s="1238" t="s">
        <v>122</v>
      </c>
      <c r="W158" s="1233">
        <v>1</v>
      </c>
      <c r="X158" s="1239"/>
      <c r="Y158" s="1239"/>
      <c r="Z158" s="1239"/>
      <c r="AA158" s="1240">
        <v>54000</v>
      </c>
      <c r="AB158" s="1240">
        <f t="shared" si="187"/>
        <v>54000</v>
      </c>
      <c r="AC158" s="1241"/>
      <c r="AD158" s="848"/>
      <c r="AE158" s="1240">
        <f>+AB158</f>
        <v>54000</v>
      </c>
      <c r="AF158" s="1240">
        <v>0</v>
      </c>
      <c r="AG158" s="1242">
        <f t="shared" si="168"/>
        <v>54000</v>
      </c>
      <c r="AH158" s="850"/>
      <c r="AI158" s="1240">
        <f t="shared" si="150"/>
        <v>0</v>
      </c>
      <c r="AJ158" s="1240">
        <f t="shared" si="151"/>
        <v>0</v>
      </c>
      <c r="AK158" s="1240">
        <f t="shared" si="152"/>
        <v>0</v>
      </c>
      <c r="AL158" s="1240">
        <f t="shared" si="153"/>
        <v>10800</v>
      </c>
      <c r="AM158" s="1240">
        <f t="shared" si="154"/>
        <v>43200</v>
      </c>
      <c r="AN158" s="1240">
        <f t="shared" si="155"/>
        <v>54000</v>
      </c>
      <c r="AO158" s="851"/>
      <c r="AP158" s="1240">
        <v>0</v>
      </c>
      <c r="AQ158" s="1240">
        <v>0</v>
      </c>
      <c r="AR158" s="1240">
        <v>0</v>
      </c>
      <c r="AS158" s="1240">
        <f>+AE158*20%</f>
        <v>10800</v>
      </c>
      <c r="AT158" s="1240">
        <f>+AE158*(40+40)%</f>
        <v>43200</v>
      </c>
      <c r="AU158" s="1240">
        <f>+SUM(AP158:AT158)</f>
        <v>54000</v>
      </c>
      <c r="AV158" s="852"/>
      <c r="AW158" s="1243"/>
      <c r="AX158" s="1243"/>
      <c r="AY158" s="1243"/>
      <c r="AZ158" s="1243"/>
      <c r="BA158" s="1243"/>
      <c r="BB158" s="1243"/>
    </row>
    <row r="159" spans="1:54" s="931" customFormat="1" ht="27.75" customHeight="1" outlineLevel="1" x14ac:dyDescent="0.35">
      <c r="A159" s="1118" t="s">
        <v>1081</v>
      </c>
      <c r="B159" s="1118"/>
      <c r="C159" s="1119" t="s">
        <v>1884</v>
      </c>
      <c r="D159" s="1423" t="s">
        <v>907</v>
      </c>
      <c r="E159" s="918"/>
      <c r="F159" s="1132" t="str">
        <f>+V159</f>
        <v># Actividades</v>
      </c>
      <c r="G159" s="1120"/>
      <c r="H159" s="1120"/>
      <c r="I159" s="1120" t="s">
        <v>230</v>
      </c>
      <c r="J159" s="1120" t="s">
        <v>230</v>
      </c>
      <c r="K159" s="1120" t="s">
        <v>230</v>
      </c>
      <c r="L159" s="1120"/>
      <c r="M159" s="1120">
        <f>SUM(H159:L159)</f>
        <v>0</v>
      </c>
      <c r="N159" s="922"/>
      <c r="O159" s="1365"/>
      <c r="P159" s="1365"/>
      <c r="Q159" s="1365"/>
      <c r="R159" s="1365"/>
      <c r="S159" s="1121"/>
      <c r="T159" s="1119"/>
      <c r="U159" s="922"/>
      <c r="V159" s="1122" t="s">
        <v>168</v>
      </c>
      <c r="W159" s="1123"/>
      <c r="X159" s="1123"/>
      <c r="Y159" s="1123"/>
      <c r="Z159" s="1123"/>
      <c r="AA159" s="1124"/>
      <c r="AB159" s="1124">
        <f>SUM(AB160:AB161)</f>
        <v>180000</v>
      </c>
      <c r="AC159" s="1425"/>
      <c r="AD159" s="926"/>
      <c r="AE159" s="1124">
        <f>SUM(AE160:AE161)</f>
        <v>180000</v>
      </c>
      <c r="AF159" s="1124">
        <f t="shared" ref="AF159" si="189">SUM(AF160:AF161)</f>
        <v>0</v>
      </c>
      <c r="AG159" s="1124">
        <f>+AE159+AF159</f>
        <v>180000</v>
      </c>
      <c r="AH159" s="927"/>
      <c r="AI159" s="1124">
        <f t="shared" si="150"/>
        <v>0</v>
      </c>
      <c r="AJ159" s="1124">
        <f t="shared" si="151"/>
        <v>0</v>
      </c>
      <c r="AK159" s="1124">
        <f t="shared" si="152"/>
        <v>75000</v>
      </c>
      <c r="AL159" s="1124">
        <f t="shared" si="153"/>
        <v>105000</v>
      </c>
      <c r="AM159" s="1124">
        <f t="shared" si="154"/>
        <v>0</v>
      </c>
      <c r="AN159" s="1133">
        <f t="shared" si="155"/>
        <v>180000</v>
      </c>
      <c r="AO159" s="929"/>
      <c r="AP159" s="1124">
        <f t="shared" ref="AP159:AT159" si="190">SUM(AP160:AP161)</f>
        <v>0</v>
      </c>
      <c r="AQ159" s="1124">
        <f t="shared" si="190"/>
        <v>0</v>
      </c>
      <c r="AR159" s="1124">
        <f t="shared" si="190"/>
        <v>75000</v>
      </c>
      <c r="AS159" s="1124">
        <f t="shared" si="190"/>
        <v>105000</v>
      </c>
      <c r="AT159" s="1124">
        <f t="shared" si="190"/>
        <v>0</v>
      </c>
      <c r="AU159" s="1133">
        <f>+SUM(AP159:AT159)</f>
        <v>180000</v>
      </c>
      <c r="AV159" s="930"/>
      <c r="AW159" s="1133"/>
      <c r="AX159" s="1133"/>
      <c r="AY159" s="1133"/>
      <c r="AZ159" s="1133"/>
      <c r="BA159" s="1133"/>
      <c r="BB159" s="1133"/>
    </row>
    <row r="160" spans="1:54" s="225" customFormat="1" ht="29.25" customHeight="1" outlineLevel="2" x14ac:dyDescent="0.35">
      <c r="A160" s="120" t="s">
        <v>1082</v>
      </c>
      <c r="B160" s="90"/>
      <c r="C160" s="91" t="s">
        <v>1882</v>
      </c>
      <c r="D160" s="767" t="s">
        <v>404</v>
      </c>
      <c r="E160" s="92"/>
      <c r="F160" s="93"/>
      <c r="G160" s="100"/>
      <c r="H160" s="101"/>
      <c r="I160" s="101" t="s">
        <v>230</v>
      </c>
      <c r="J160" s="101" t="s">
        <v>230</v>
      </c>
      <c r="K160" s="102"/>
      <c r="L160" s="102"/>
      <c r="M160" s="102"/>
      <c r="N160" s="94"/>
      <c r="O160" s="1344" t="str">
        <f>+'10.3_PA_Det'!$D$130</f>
        <v>3CV</v>
      </c>
      <c r="P160" s="1344" t="s">
        <v>81</v>
      </c>
      <c r="Q160" s="1344" t="s">
        <v>928</v>
      </c>
      <c r="R160" s="1344">
        <f>+'10.3_PA_Det'!$E$130</f>
        <v>69</v>
      </c>
      <c r="S160" s="1166" t="s">
        <v>929</v>
      </c>
      <c r="T160" s="94"/>
      <c r="U160" s="94"/>
      <c r="V160" s="774" t="s">
        <v>1083</v>
      </c>
      <c r="W160" s="1073">
        <v>1</v>
      </c>
      <c r="X160" s="121"/>
      <c r="Y160" s="121"/>
      <c r="Z160" s="121"/>
      <c r="AA160" s="97">
        <v>30000</v>
      </c>
      <c r="AB160" s="98">
        <f>+AA160*W160</f>
        <v>30000</v>
      </c>
      <c r="AC160" s="97"/>
      <c r="AD160" s="1478"/>
      <c r="AE160" s="98">
        <f>+AB160</f>
        <v>30000</v>
      </c>
      <c r="AF160" s="77">
        <v>0</v>
      </c>
      <c r="AG160" s="77">
        <f t="shared" ref="AG160:AG161" si="191">+AE160+AF160</f>
        <v>30000</v>
      </c>
      <c r="AH160" s="337"/>
      <c r="AI160" s="97">
        <f t="shared" si="150"/>
        <v>0</v>
      </c>
      <c r="AJ160" s="97">
        <f t="shared" si="151"/>
        <v>0</v>
      </c>
      <c r="AK160" s="97">
        <f t="shared" si="152"/>
        <v>30000</v>
      </c>
      <c r="AL160" s="97">
        <f t="shared" si="153"/>
        <v>0</v>
      </c>
      <c r="AM160" s="97">
        <f t="shared" si="154"/>
        <v>0</v>
      </c>
      <c r="AN160" s="97">
        <f t="shared" si="155"/>
        <v>30000</v>
      </c>
      <c r="AO160" s="132"/>
      <c r="AP160" s="97">
        <v>0</v>
      </c>
      <c r="AQ160" s="97">
        <v>0</v>
      </c>
      <c r="AR160" s="97">
        <f>+AE160</f>
        <v>30000</v>
      </c>
      <c r="AS160" s="97">
        <v>0</v>
      </c>
      <c r="AT160" s="97">
        <v>0</v>
      </c>
      <c r="AU160" s="97">
        <f>SUM(AP160:AT160)</f>
        <v>30000</v>
      </c>
      <c r="AV160" s="77"/>
      <c r="AW160" s="97"/>
      <c r="AX160" s="97"/>
      <c r="AY160" s="97"/>
      <c r="AZ160" s="97"/>
      <c r="BA160" s="97"/>
      <c r="BB160" s="97"/>
    </row>
    <row r="161" spans="1:54" s="225" customFormat="1" ht="21.75" customHeight="1" outlineLevel="2" x14ac:dyDescent="0.35">
      <c r="A161" s="120" t="s">
        <v>1084</v>
      </c>
      <c r="B161" s="90"/>
      <c r="C161" s="91" t="s">
        <v>1883</v>
      </c>
      <c r="D161" s="1250" t="s">
        <v>907</v>
      </c>
      <c r="E161" s="92"/>
      <c r="F161" s="93"/>
      <c r="G161" s="100"/>
      <c r="H161" s="101"/>
      <c r="I161" s="101"/>
      <c r="J161" s="101" t="s">
        <v>230</v>
      </c>
      <c r="K161" s="102" t="s">
        <v>230</v>
      </c>
      <c r="L161" s="102"/>
      <c r="M161" s="102"/>
      <c r="N161" s="94"/>
      <c r="O161" s="1344" t="s">
        <v>939</v>
      </c>
      <c r="P161" s="1344"/>
      <c r="Q161" s="1344"/>
      <c r="R161" s="1344"/>
      <c r="S161" s="1166" t="s">
        <v>932</v>
      </c>
      <c r="T161" s="94"/>
      <c r="U161" s="94"/>
      <c r="V161" s="774" t="s">
        <v>1083</v>
      </c>
      <c r="W161" s="1073">
        <v>1</v>
      </c>
      <c r="X161" s="121"/>
      <c r="Y161" s="121"/>
      <c r="Z161" s="121"/>
      <c r="AA161" s="97">
        <v>150000</v>
      </c>
      <c r="AB161" s="98">
        <f>+AA161*W161</f>
        <v>150000</v>
      </c>
      <c r="AC161" s="97"/>
      <c r="AD161" s="1478"/>
      <c r="AE161" s="98">
        <f>+AB161</f>
        <v>150000</v>
      </c>
      <c r="AF161" s="77">
        <v>0</v>
      </c>
      <c r="AG161" s="77">
        <f t="shared" si="191"/>
        <v>150000</v>
      </c>
      <c r="AH161" s="337"/>
      <c r="AI161" s="97">
        <f t="shared" si="150"/>
        <v>0</v>
      </c>
      <c r="AJ161" s="97">
        <f t="shared" si="151"/>
        <v>0</v>
      </c>
      <c r="AK161" s="97">
        <f t="shared" si="152"/>
        <v>45000</v>
      </c>
      <c r="AL161" s="97">
        <f t="shared" si="153"/>
        <v>105000</v>
      </c>
      <c r="AM161" s="97">
        <f t="shared" si="154"/>
        <v>0</v>
      </c>
      <c r="AN161" s="97">
        <f t="shared" si="155"/>
        <v>150000</v>
      </c>
      <c r="AO161" s="132"/>
      <c r="AP161" s="97">
        <v>0</v>
      </c>
      <c r="AQ161" s="97">
        <v>0</v>
      </c>
      <c r="AR161" s="97">
        <f>+AE161*30%</f>
        <v>45000</v>
      </c>
      <c r="AS161" s="97">
        <f>+AE161*70%</f>
        <v>105000</v>
      </c>
      <c r="AT161" s="97">
        <v>0</v>
      </c>
      <c r="AU161" s="97">
        <f>SUM(AP161:AT161)</f>
        <v>150000</v>
      </c>
      <c r="AV161" s="77"/>
      <c r="AW161" s="97"/>
      <c r="AX161" s="97"/>
      <c r="AY161" s="97"/>
      <c r="AZ161" s="97"/>
      <c r="BA161" s="97"/>
      <c r="BB161" s="97"/>
    </row>
    <row r="162" spans="1:54" s="225" customFormat="1" ht="21.75" customHeight="1" outlineLevel="1" x14ac:dyDescent="0.35">
      <c r="A162" s="120"/>
      <c r="B162" s="90"/>
      <c r="C162" s="91"/>
      <c r="D162" s="767"/>
      <c r="E162" s="92"/>
      <c r="F162" s="93"/>
      <c r="G162" s="100"/>
      <c r="H162" s="101"/>
      <c r="I162" s="101"/>
      <c r="J162" s="101"/>
      <c r="K162" s="102"/>
      <c r="L162" s="102"/>
      <c r="M162" s="102"/>
      <c r="N162" s="94"/>
      <c r="O162" s="1344"/>
      <c r="P162" s="1344"/>
      <c r="Q162" s="1344"/>
      <c r="R162" s="1344"/>
      <c r="S162" s="1166"/>
      <c r="T162" s="94"/>
      <c r="U162" s="94"/>
      <c r="V162" s="774"/>
      <c r="W162" s="1073"/>
      <c r="X162" s="121"/>
      <c r="Y162" s="121"/>
      <c r="Z162" s="121"/>
      <c r="AA162" s="97"/>
      <c r="AB162" s="98"/>
      <c r="AC162" s="97"/>
      <c r="AD162" s="1478"/>
      <c r="AE162" s="98"/>
      <c r="AF162" s="77"/>
      <c r="AG162" s="77"/>
      <c r="AH162" s="337"/>
      <c r="AI162" s="97">
        <f t="shared" si="150"/>
        <v>0</v>
      </c>
      <c r="AJ162" s="97">
        <f t="shared" si="151"/>
        <v>0</v>
      </c>
      <c r="AK162" s="97">
        <f t="shared" si="152"/>
        <v>0</v>
      </c>
      <c r="AL162" s="97">
        <f t="shared" si="153"/>
        <v>0</v>
      </c>
      <c r="AM162" s="97">
        <f t="shared" si="154"/>
        <v>0</v>
      </c>
      <c r="AN162" s="97">
        <f t="shared" si="155"/>
        <v>0</v>
      </c>
      <c r="AO162" s="132"/>
      <c r="AP162" s="97"/>
      <c r="AQ162" s="97"/>
      <c r="AR162" s="97"/>
      <c r="AS162" s="97"/>
      <c r="AT162" s="97"/>
      <c r="AU162" s="97"/>
      <c r="AV162" s="77"/>
      <c r="AW162" s="97"/>
      <c r="AX162" s="97"/>
      <c r="AY162" s="97"/>
      <c r="AZ162" s="97"/>
      <c r="BA162" s="97"/>
      <c r="BB162" s="97"/>
    </row>
    <row r="163" spans="1:54" s="853" customFormat="1" ht="32.25" customHeight="1" x14ac:dyDescent="0.35">
      <c r="A163" s="1443" t="s">
        <v>1085</v>
      </c>
      <c r="B163" s="1431" t="s">
        <v>1094</v>
      </c>
      <c r="C163" s="792" t="s">
        <v>2280</v>
      </c>
      <c r="D163" s="806" t="s">
        <v>907</v>
      </c>
      <c r="E163" s="848"/>
      <c r="F163" s="1441" t="str">
        <f>+V163</f>
        <v># Actividades</v>
      </c>
      <c r="G163" s="1442">
        <f>+'1_MdR'!D49</f>
        <v>0</v>
      </c>
      <c r="H163" s="1442">
        <f>+'1_MdR'!E49</f>
        <v>4</v>
      </c>
      <c r="I163" s="1442">
        <f>+'1_MdR'!F49</f>
        <v>7</v>
      </c>
      <c r="J163" s="1442">
        <f>+'1_MdR'!G49</f>
        <v>7</v>
      </c>
      <c r="K163" s="1442">
        <f>+'1_MdR'!H49</f>
        <v>4</v>
      </c>
      <c r="L163" s="1442">
        <f>+'1_MdR'!I49</f>
        <v>2</v>
      </c>
      <c r="M163" s="1434">
        <f>SUM(G163:L163)</f>
        <v>24</v>
      </c>
      <c r="N163" s="847"/>
      <c r="O163" s="1434"/>
      <c r="P163" s="1434"/>
      <c r="Q163" s="1434"/>
      <c r="R163" s="1435"/>
      <c r="S163" s="1436"/>
      <c r="T163" s="792"/>
      <c r="U163" s="847"/>
      <c r="V163" s="806" t="s">
        <v>168</v>
      </c>
      <c r="W163" s="1437"/>
      <c r="X163" s="1431"/>
      <c r="Y163" s="1431"/>
      <c r="Z163" s="1431"/>
      <c r="AA163" s="1431"/>
      <c r="AB163" s="1438">
        <f>+AB164+AB165+AB166</f>
        <v>798000</v>
      </c>
      <c r="AC163" s="1439"/>
      <c r="AD163" s="848"/>
      <c r="AE163" s="1438">
        <f>+AE164+AE165+AE166</f>
        <v>798000</v>
      </c>
      <c r="AF163" s="1438">
        <f>+AF164</f>
        <v>0</v>
      </c>
      <c r="AG163" s="1438">
        <f>+AE163+AF163</f>
        <v>798000</v>
      </c>
      <c r="AH163" s="850"/>
      <c r="AI163" s="1438">
        <f t="shared" si="150"/>
        <v>10000</v>
      </c>
      <c r="AJ163" s="1438">
        <f t="shared" si="151"/>
        <v>199400</v>
      </c>
      <c r="AK163" s="1438">
        <f t="shared" si="152"/>
        <v>233400</v>
      </c>
      <c r="AL163" s="1438">
        <f t="shared" si="153"/>
        <v>233400</v>
      </c>
      <c r="AM163" s="1438">
        <f t="shared" si="154"/>
        <v>121800</v>
      </c>
      <c r="AN163" s="1438">
        <f t="shared" si="155"/>
        <v>798000</v>
      </c>
      <c r="AO163" s="851"/>
      <c r="AP163" s="1438">
        <f t="shared" ref="AP163:AT163" si="192">+AP164+AP165+AP166</f>
        <v>10000</v>
      </c>
      <c r="AQ163" s="1438">
        <f t="shared" si="192"/>
        <v>199400</v>
      </c>
      <c r="AR163" s="1438">
        <f t="shared" si="192"/>
        <v>233400</v>
      </c>
      <c r="AS163" s="1438">
        <f t="shared" si="192"/>
        <v>233400</v>
      </c>
      <c r="AT163" s="1438">
        <f t="shared" si="192"/>
        <v>121800</v>
      </c>
      <c r="AU163" s="1438">
        <f>SUM(AP163:AT163)</f>
        <v>798000</v>
      </c>
      <c r="AV163" s="852"/>
      <c r="AW163" s="1438">
        <v>0</v>
      </c>
      <c r="AX163" s="1438">
        <v>0</v>
      </c>
      <c r="AY163" s="1438">
        <v>0</v>
      </c>
      <c r="AZ163" s="1438">
        <v>0</v>
      </c>
      <c r="BA163" s="1438">
        <v>0</v>
      </c>
      <c r="BB163" s="1438">
        <f>SUM(AW163:BA163)</f>
        <v>0</v>
      </c>
    </row>
    <row r="164" spans="1:54" s="225" customFormat="1" ht="27" customHeight="1" outlineLevel="1" x14ac:dyDescent="0.35">
      <c r="A164" s="89" t="s">
        <v>1087</v>
      </c>
      <c r="B164" s="90"/>
      <c r="C164" s="91" t="s">
        <v>1088</v>
      </c>
      <c r="D164" s="743" t="s">
        <v>404</v>
      </c>
      <c r="E164" s="92"/>
      <c r="F164" s="93"/>
      <c r="G164" s="100"/>
      <c r="H164" s="101" t="s">
        <v>230</v>
      </c>
      <c r="I164" s="101" t="s">
        <v>230</v>
      </c>
      <c r="J164" s="101"/>
      <c r="K164" s="102"/>
      <c r="L164" s="102"/>
      <c r="M164" s="102"/>
      <c r="N164" s="94"/>
      <c r="O164" s="1344" t="str">
        <f>+'10.3_PA_Det'!$D$131</f>
        <v>3CV</v>
      </c>
      <c r="P164" s="1344" t="s">
        <v>81</v>
      </c>
      <c r="Q164" s="1344" t="s">
        <v>928</v>
      </c>
      <c r="R164" s="1344">
        <f>+'10.3_PA_Det'!$E$131</f>
        <v>70</v>
      </c>
      <c r="S164" s="1166" t="s">
        <v>1902</v>
      </c>
      <c r="T164" s="94"/>
      <c r="U164" s="94"/>
      <c r="V164" s="1170" t="s">
        <v>122</v>
      </c>
      <c r="W164" s="1011">
        <v>1</v>
      </c>
      <c r="X164" s="92"/>
      <c r="Y164" s="92"/>
      <c r="Z164" s="92"/>
      <c r="AA164" s="97">
        <v>20000</v>
      </c>
      <c r="AB164" s="977">
        <f>+AA164*W164</f>
        <v>20000</v>
      </c>
      <c r="AC164" s="97"/>
      <c r="AD164" s="1478"/>
      <c r="AE164" s="977">
        <f>+AB164</f>
        <v>20000</v>
      </c>
      <c r="AF164" s="77"/>
      <c r="AG164" s="77">
        <f t="shared" ref="AG164:AG166" si="193">+AE164+AF164</f>
        <v>20000</v>
      </c>
      <c r="AH164" s="337"/>
      <c r="AI164" s="97">
        <f t="shared" ref="AI164:AI200" si="194">+AP164+AW164</f>
        <v>10000</v>
      </c>
      <c r="AJ164" s="97">
        <f t="shared" ref="AJ164:AJ200" si="195">+AQ164+AX164</f>
        <v>10000</v>
      </c>
      <c r="AK164" s="97">
        <f t="shared" ref="AK164:AK200" si="196">+AR164+AY164</f>
        <v>0</v>
      </c>
      <c r="AL164" s="97">
        <f t="shared" ref="AL164:AL200" si="197">+AS164+AZ164</f>
        <v>0</v>
      </c>
      <c r="AM164" s="97">
        <f t="shared" ref="AM164:AM200" si="198">+AT164+BA164</f>
        <v>0</v>
      </c>
      <c r="AN164" s="97">
        <f t="shared" ref="AN164:AN200" si="199">+AU164+BB164</f>
        <v>20000</v>
      </c>
      <c r="AO164" s="132"/>
      <c r="AP164" s="97">
        <f>+$AE$164*50%</f>
        <v>10000</v>
      </c>
      <c r="AQ164" s="97">
        <f>+$AE$164*50%</f>
        <v>10000</v>
      </c>
      <c r="AR164" s="97">
        <v>0</v>
      </c>
      <c r="AS164" s="97">
        <v>0</v>
      </c>
      <c r="AT164" s="97">
        <v>0</v>
      </c>
      <c r="AU164" s="97">
        <f>SUM(AP164:AT164)</f>
        <v>20000</v>
      </c>
      <c r="AV164" s="77"/>
      <c r="AW164" s="97"/>
      <c r="AX164" s="97"/>
      <c r="AY164" s="97"/>
      <c r="AZ164" s="97"/>
      <c r="BA164" s="97"/>
      <c r="BB164" s="97"/>
    </row>
    <row r="165" spans="1:54" s="225" customFormat="1" ht="48.75" customHeight="1" outlineLevel="1" x14ac:dyDescent="0.35">
      <c r="A165" s="89" t="s">
        <v>1089</v>
      </c>
      <c r="B165" s="90"/>
      <c r="C165" s="91" t="s">
        <v>1519</v>
      </c>
      <c r="D165" s="1170" t="s">
        <v>413</v>
      </c>
      <c r="E165" s="92"/>
      <c r="F165" s="93"/>
      <c r="G165" s="100"/>
      <c r="H165" s="101"/>
      <c r="I165" s="101" t="s">
        <v>230</v>
      </c>
      <c r="J165" s="101" t="s">
        <v>230</v>
      </c>
      <c r="K165" s="101" t="s">
        <v>230</v>
      </c>
      <c r="L165" s="101" t="s">
        <v>230</v>
      </c>
      <c r="M165" s="102"/>
      <c r="N165" s="94"/>
      <c r="O165" s="1344" t="str">
        <f>+'10.3_PA_Det'!$D$47</f>
        <v>Licitación Pública Internacional </v>
      </c>
      <c r="P165" s="1344" t="s">
        <v>81</v>
      </c>
      <c r="Q165" s="1344" t="s">
        <v>913</v>
      </c>
      <c r="R165" s="1344">
        <f>+'10.3_PA_Det'!$F$47</f>
        <v>17</v>
      </c>
      <c r="S165" s="1166" t="s">
        <v>960</v>
      </c>
      <c r="T165" s="1399"/>
      <c r="U165" s="94"/>
      <c r="V165" s="1170" t="s">
        <v>122</v>
      </c>
      <c r="W165" s="1011">
        <v>1</v>
      </c>
      <c r="X165" s="92"/>
      <c r="Y165" s="92"/>
      <c r="Z165" s="92"/>
      <c r="AA165" s="97">
        <v>338000</v>
      </c>
      <c r="AB165" s="977">
        <f>+AA165*W165</f>
        <v>338000</v>
      </c>
      <c r="AC165" s="712"/>
      <c r="AD165" s="1478"/>
      <c r="AE165" s="977">
        <f>+AB165</f>
        <v>338000</v>
      </c>
      <c r="AF165" s="77"/>
      <c r="AG165" s="77">
        <f t="shared" si="193"/>
        <v>338000</v>
      </c>
      <c r="AH165" s="337"/>
      <c r="AI165" s="97">
        <f t="shared" si="194"/>
        <v>0</v>
      </c>
      <c r="AJ165" s="97">
        <f t="shared" si="195"/>
        <v>101400</v>
      </c>
      <c r="AK165" s="97">
        <f t="shared" si="196"/>
        <v>101400</v>
      </c>
      <c r="AL165" s="97">
        <f t="shared" si="197"/>
        <v>101400</v>
      </c>
      <c r="AM165" s="97">
        <f t="shared" si="198"/>
        <v>33800</v>
      </c>
      <c r="AN165" s="97">
        <f t="shared" si="199"/>
        <v>338000</v>
      </c>
      <c r="AO165" s="132"/>
      <c r="AP165" s="97">
        <v>0</v>
      </c>
      <c r="AQ165" s="97">
        <f>+$AE$165*30%</f>
        <v>101400</v>
      </c>
      <c r="AR165" s="97">
        <f t="shared" ref="AR165:AS165" si="200">+$AE$165*30%</f>
        <v>101400</v>
      </c>
      <c r="AS165" s="97">
        <f t="shared" si="200"/>
        <v>101400</v>
      </c>
      <c r="AT165" s="97">
        <f>+$AE$165*10%</f>
        <v>33800</v>
      </c>
      <c r="AU165" s="97">
        <f>SUM(AP165:AT165)</f>
        <v>338000</v>
      </c>
      <c r="AV165" s="77"/>
      <c r="AW165" s="97"/>
      <c r="AX165" s="97"/>
      <c r="AY165" s="97"/>
      <c r="AZ165" s="97"/>
      <c r="BA165" s="97"/>
      <c r="BB165" s="97"/>
    </row>
    <row r="166" spans="1:54" s="225" customFormat="1" ht="13" outlineLevel="1" x14ac:dyDescent="0.35">
      <c r="A166" s="89" t="s">
        <v>1090</v>
      </c>
      <c r="B166" s="90"/>
      <c r="C166" s="99" t="s">
        <v>1091</v>
      </c>
      <c r="D166" s="1170" t="s">
        <v>413</v>
      </c>
      <c r="E166" s="92"/>
      <c r="F166" s="93"/>
      <c r="G166" s="100"/>
      <c r="H166" s="101"/>
      <c r="I166" s="101" t="s">
        <v>230</v>
      </c>
      <c r="J166" s="101" t="s">
        <v>230</v>
      </c>
      <c r="K166" s="101" t="s">
        <v>230</v>
      </c>
      <c r="L166" s="101" t="s">
        <v>230</v>
      </c>
      <c r="M166" s="102"/>
      <c r="N166" s="94"/>
      <c r="O166" s="1344" t="s">
        <v>939</v>
      </c>
      <c r="P166" s="1344"/>
      <c r="Q166" s="1344"/>
      <c r="R166" s="1344"/>
      <c r="S166" s="1166" t="s">
        <v>944</v>
      </c>
      <c r="T166" s="94"/>
      <c r="U166" s="94"/>
      <c r="V166" s="1170" t="s">
        <v>1092</v>
      </c>
      <c r="W166" s="1011">
        <v>22</v>
      </c>
      <c r="X166" s="92"/>
      <c r="Y166" s="92"/>
      <c r="Z166" s="92"/>
      <c r="AA166" s="97">
        <v>20000</v>
      </c>
      <c r="AB166" s="977">
        <f>+AA166*W166</f>
        <v>440000</v>
      </c>
      <c r="AC166" s="97"/>
      <c r="AD166" s="1478"/>
      <c r="AE166" s="977">
        <f>+AB166</f>
        <v>440000</v>
      </c>
      <c r="AF166" s="77"/>
      <c r="AG166" s="77">
        <f t="shared" si="193"/>
        <v>440000</v>
      </c>
      <c r="AH166" s="337"/>
      <c r="AI166" s="97">
        <f t="shared" si="194"/>
        <v>0</v>
      </c>
      <c r="AJ166" s="97">
        <f t="shared" si="195"/>
        <v>88000</v>
      </c>
      <c r="AK166" s="97">
        <f t="shared" si="196"/>
        <v>132000</v>
      </c>
      <c r="AL166" s="97">
        <f t="shared" si="197"/>
        <v>132000</v>
      </c>
      <c r="AM166" s="97">
        <f t="shared" si="198"/>
        <v>88000</v>
      </c>
      <c r="AN166" s="97">
        <f t="shared" si="199"/>
        <v>440000</v>
      </c>
      <c r="AO166" s="132"/>
      <c r="AP166" s="97">
        <v>0</v>
      </c>
      <c r="AQ166" s="97">
        <f>+$AE$166*20%</f>
        <v>88000</v>
      </c>
      <c r="AR166" s="97">
        <f t="shared" ref="AR166:AS166" si="201">+$AE$166*30%</f>
        <v>132000</v>
      </c>
      <c r="AS166" s="97">
        <f t="shared" si="201"/>
        <v>132000</v>
      </c>
      <c r="AT166" s="97">
        <f>+$AE$166*20%</f>
        <v>88000</v>
      </c>
      <c r="AU166" s="97">
        <f>SUM(AP166:AT166)</f>
        <v>440000</v>
      </c>
      <c r="AV166" s="77"/>
      <c r="AW166" s="97"/>
      <c r="AX166" s="97"/>
      <c r="AY166" s="97"/>
      <c r="AZ166" s="97"/>
      <c r="BA166" s="97"/>
      <c r="BB166" s="97"/>
    </row>
    <row r="167" spans="1:54" s="250" customFormat="1" ht="26.25" customHeight="1" x14ac:dyDescent="0.35">
      <c r="A167" s="402" t="s">
        <v>221</v>
      </c>
      <c r="B167" s="403"/>
      <c r="C167" s="404" t="s">
        <v>1093</v>
      </c>
      <c r="D167" s="404"/>
      <c r="E167" s="70"/>
      <c r="F167" s="404"/>
      <c r="G167" s="404"/>
      <c r="H167" s="404"/>
      <c r="I167" s="404"/>
      <c r="J167" s="404"/>
      <c r="K167" s="404"/>
      <c r="L167" s="404"/>
      <c r="M167" s="404"/>
      <c r="N167" s="72"/>
      <c r="O167" s="1368"/>
      <c r="P167" s="1368"/>
      <c r="Q167" s="1367"/>
      <c r="R167" s="1368"/>
      <c r="S167" s="404"/>
      <c r="T167" s="404"/>
      <c r="U167" s="72"/>
      <c r="V167" s="404"/>
      <c r="W167" s="1074"/>
      <c r="X167" s="405"/>
      <c r="Y167" s="405"/>
      <c r="Z167" s="405"/>
      <c r="AA167" s="406"/>
      <c r="AB167" s="406">
        <f>+AB168</f>
        <v>6000000</v>
      </c>
      <c r="AC167" s="407"/>
      <c r="AD167" s="1478"/>
      <c r="AE167" s="406">
        <f t="shared" ref="AE167:AG167" si="202">+AE168</f>
        <v>6000000</v>
      </c>
      <c r="AF167" s="406">
        <f t="shared" si="202"/>
        <v>0</v>
      </c>
      <c r="AG167" s="406">
        <f t="shared" si="202"/>
        <v>6000000</v>
      </c>
      <c r="AH167" s="337"/>
      <c r="AI167" s="406">
        <f t="shared" si="194"/>
        <v>1089760</v>
      </c>
      <c r="AJ167" s="406">
        <f t="shared" si="195"/>
        <v>4717740</v>
      </c>
      <c r="AK167" s="406">
        <f t="shared" si="196"/>
        <v>192500</v>
      </c>
      <c r="AL167" s="406">
        <f t="shared" si="197"/>
        <v>0</v>
      </c>
      <c r="AM167" s="406">
        <f t="shared" si="198"/>
        <v>0</v>
      </c>
      <c r="AN167" s="406">
        <f t="shared" si="199"/>
        <v>6000000</v>
      </c>
      <c r="AO167" s="132"/>
      <c r="AP167" s="406">
        <f t="shared" ref="AP167:AU167" si="203">+AP168</f>
        <v>1089760</v>
      </c>
      <c r="AQ167" s="406">
        <f t="shared" si="203"/>
        <v>4717740</v>
      </c>
      <c r="AR167" s="406">
        <f t="shared" si="203"/>
        <v>192500</v>
      </c>
      <c r="AS167" s="406">
        <f t="shared" si="203"/>
        <v>0</v>
      </c>
      <c r="AT167" s="406">
        <f t="shared" si="203"/>
        <v>0</v>
      </c>
      <c r="AU167" s="406">
        <f t="shared" si="203"/>
        <v>6000000</v>
      </c>
      <c r="AV167" s="77"/>
      <c r="AW167" s="406">
        <f t="shared" ref="AW167:BB167" si="204">+AW168</f>
        <v>0</v>
      </c>
      <c r="AX167" s="406">
        <f t="shared" si="204"/>
        <v>0</v>
      </c>
      <c r="AY167" s="406">
        <f t="shared" si="204"/>
        <v>0</v>
      </c>
      <c r="AZ167" s="406">
        <f t="shared" si="204"/>
        <v>0</v>
      </c>
      <c r="BA167" s="406">
        <f t="shared" si="204"/>
        <v>0</v>
      </c>
      <c r="BB167" s="406">
        <f t="shared" si="204"/>
        <v>0</v>
      </c>
    </row>
    <row r="168" spans="1:54" s="853" customFormat="1" ht="26.25" customHeight="1" x14ac:dyDescent="0.35">
      <c r="A168" s="1430" t="s">
        <v>225</v>
      </c>
      <c r="B168" s="1431" t="s">
        <v>1872</v>
      </c>
      <c r="C168" s="792" t="s">
        <v>2281</v>
      </c>
      <c r="D168" s="806" t="s">
        <v>1095</v>
      </c>
      <c r="E168" s="848"/>
      <c r="F168" s="1441" t="str">
        <f>+V168</f>
        <v># Insfraestructura actualizada</v>
      </c>
      <c r="G168" s="1442">
        <f>+'1_MdR'!D51</f>
        <v>0</v>
      </c>
      <c r="H168" s="1442" t="str">
        <f>+'1_MdR'!E51</f>
        <v>-</v>
      </c>
      <c r="I168" s="1442" t="str">
        <f>+'1_MdR'!F51</f>
        <v>-</v>
      </c>
      <c r="J168" s="1442" t="str">
        <f>+'1_MdR'!G51</f>
        <v>-</v>
      </c>
      <c r="K168" s="1442">
        <f>+'1_MdR'!H51</f>
        <v>1</v>
      </c>
      <c r="L168" s="1442" t="str">
        <f>+'1_MdR'!I51</f>
        <v>-</v>
      </c>
      <c r="M168" s="1434">
        <f>SUM(G168:L168)</f>
        <v>1</v>
      </c>
      <c r="N168" s="847"/>
      <c r="O168" s="1434"/>
      <c r="P168" s="1434"/>
      <c r="Q168" s="1434"/>
      <c r="R168" s="1435"/>
      <c r="S168" s="1436"/>
      <c r="T168" s="1453"/>
      <c r="U168" s="847"/>
      <c r="V168" s="806" t="s">
        <v>868</v>
      </c>
      <c r="W168" s="1437"/>
      <c r="X168" s="1431"/>
      <c r="Y168" s="1431"/>
      <c r="Z168" s="1431"/>
      <c r="AA168" s="1431"/>
      <c r="AB168" s="1438">
        <f>+AB169+AB174+AB176+AB191</f>
        <v>6000000</v>
      </c>
      <c r="AC168" s="1439"/>
      <c r="AD168" s="848"/>
      <c r="AE168" s="1438">
        <f>+AE169+AE174+AE176+AE191</f>
        <v>6000000</v>
      </c>
      <c r="AF168" s="1438">
        <f>+AF169+AF174+AF176+AF191</f>
        <v>0</v>
      </c>
      <c r="AG168" s="1438">
        <f>+AE168+AF168</f>
        <v>6000000</v>
      </c>
      <c r="AH168" s="850"/>
      <c r="AI168" s="1438">
        <f t="shared" si="194"/>
        <v>1089760</v>
      </c>
      <c r="AJ168" s="1438">
        <f t="shared" si="195"/>
        <v>4717740</v>
      </c>
      <c r="AK168" s="1438">
        <f t="shared" si="196"/>
        <v>192500</v>
      </c>
      <c r="AL168" s="1438">
        <f t="shared" si="197"/>
        <v>0</v>
      </c>
      <c r="AM168" s="1438">
        <f t="shared" si="198"/>
        <v>0</v>
      </c>
      <c r="AN168" s="1438">
        <f t="shared" si="199"/>
        <v>6000000</v>
      </c>
      <c r="AO168" s="851"/>
      <c r="AP168" s="1438">
        <f>+AP169+AP174+AP176+AP191</f>
        <v>1089760</v>
      </c>
      <c r="AQ168" s="1438">
        <f>+AQ169+AQ174+AQ176+AQ191</f>
        <v>4717740</v>
      </c>
      <c r="AR168" s="1438">
        <f>+AR169+AR174+AR176+AR191</f>
        <v>192500</v>
      </c>
      <c r="AS168" s="1438">
        <f>+AS169+AS174+AS176+AS191</f>
        <v>0</v>
      </c>
      <c r="AT168" s="1438">
        <f>+AT169+AT174+AT176+AT191</f>
        <v>0</v>
      </c>
      <c r="AU168" s="1438">
        <f>SUM(AP168:AT168)</f>
        <v>6000000</v>
      </c>
      <c r="AV168" s="852"/>
      <c r="AW168" s="1438">
        <v>0</v>
      </c>
      <c r="AX168" s="1438">
        <v>0</v>
      </c>
      <c r="AY168" s="1438">
        <v>0</v>
      </c>
      <c r="AZ168" s="1438">
        <v>0</v>
      </c>
      <c r="BA168" s="1438">
        <v>0</v>
      </c>
      <c r="BB168" s="1438">
        <f>SUM(AW168:BA168)</f>
        <v>0</v>
      </c>
    </row>
    <row r="169" spans="1:54" s="854" customFormat="1" ht="20.25" customHeight="1" outlineLevel="1" collapsed="1" x14ac:dyDescent="0.35">
      <c r="A169" s="1289" t="s">
        <v>228</v>
      </c>
      <c r="B169" s="1289"/>
      <c r="C169" s="1290" t="s">
        <v>1096</v>
      </c>
      <c r="D169" s="1291" t="s">
        <v>1095</v>
      </c>
      <c r="E169" s="845"/>
      <c r="F169" s="1292"/>
      <c r="G169" s="1293"/>
      <c r="H169" s="1293" t="s">
        <v>230</v>
      </c>
      <c r="I169" s="1293" t="s">
        <v>230</v>
      </c>
      <c r="J169" s="1293"/>
      <c r="K169" s="1293"/>
      <c r="L169" s="1293"/>
      <c r="M169" s="1293"/>
      <c r="N169" s="847"/>
      <c r="O169" s="1370"/>
      <c r="P169" s="1370"/>
      <c r="Q169" s="1370"/>
      <c r="R169" s="1370"/>
      <c r="S169" s="1294"/>
      <c r="T169" s="1290"/>
      <c r="U169" s="847"/>
      <c r="V169" s="1291"/>
      <c r="W169" s="1295"/>
      <c r="X169" s="1295"/>
      <c r="Y169" s="1295"/>
      <c r="Z169" s="1295"/>
      <c r="AA169" s="1296"/>
      <c r="AB169" s="1296">
        <f>SUM(AB170:AB173)</f>
        <v>328800</v>
      </c>
      <c r="AC169" s="1297"/>
      <c r="AD169" s="848"/>
      <c r="AE169" s="1296">
        <f t="shared" ref="AE169" si="205">SUM(AE170:AE173)</f>
        <v>328800</v>
      </c>
      <c r="AF169" s="1296">
        <f t="shared" ref="AF169" si="206">SUM(AF170:AF173)</f>
        <v>0</v>
      </c>
      <c r="AG169" s="1296">
        <f>+AE169</f>
        <v>328800</v>
      </c>
      <c r="AH169" s="850"/>
      <c r="AI169" s="1296">
        <f t="shared" si="194"/>
        <v>208040</v>
      </c>
      <c r="AJ169" s="1296">
        <f t="shared" si="195"/>
        <v>120760</v>
      </c>
      <c r="AK169" s="1296">
        <f t="shared" si="196"/>
        <v>0</v>
      </c>
      <c r="AL169" s="1296">
        <f t="shared" si="197"/>
        <v>0</v>
      </c>
      <c r="AM169" s="1296">
        <f t="shared" si="198"/>
        <v>0</v>
      </c>
      <c r="AN169" s="1133">
        <f t="shared" si="199"/>
        <v>328800</v>
      </c>
      <c r="AO169" s="851"/>
      <c r="AP169" s="1296">
        <f>SUM(AP170:AP173)</f>
        <v>208040</v>
      </c>
      <c r="AQ169" s="1296">
        <f t="shared" ref="AQ169:AT169" si="207">SUM(AQ170:AQ173)</f>
        <v>120760</v>
      </c>
      <c r="AR169" s="1296">
        <f t="shared" si="207"/>
        <v>0</v>
      </c>
      <c r="AS169" s="1296">
        <f t="shared" si="207"/>
        <v>0</v>
      </c>
      <c r="AT169" s="1296">
        <f t="shared" si="207"/>
        <v>0</v>
      </c>
      <c r="AU169" s="1133">
        <f>+SUM(AP169:AT169)</f>
        <v>328800</v>
      </c>
      <c r="AV169" s="852"/>
      <c r="AW169" s="1296"/>
      <c r="AX169" s="1296"/>
      <c r="AY169" s="1296"/>
      <c r="AZ169" s="1296"/>
      <c r="BA169" s="1296"/>
      <c r="BB169" s="1296"/>
    </row>
    <row r="170" spans="1:54" s="225" customFormat="1" ht="24.75" hidden="1" customHeight="1" outlineLevel="2" x14ac:dyDescent="0.35">
      <c r="A170" s="89" t="s">
        <v>1097</v>
      </c>
      <c r="B170" s="90"/>
      <c r="C170" s="710" t="s">
        <v>1098</v>
      </c>
      <c r="D170" s="1821" t="s">
        <v>1099</v>
      </c>
      <c r="E170" s="92"/>
      <c r="F170" s="93"/>
      <c r="G170" s="100"/>
      <c r="H170" s="101" t="s">
        <v>230</v>
      </c>
      <c r="I170" s="101" t="s">
        <v>230</v>
      </c>
      <c r="J170" s="101"/>
      <c r="K170" s="102"/>
      <c r="L170" s="102"/>
      <c r="M170" s="102"/>
      <c r="N170" s="94"/>
      <c r="O170" s="1777" t="str">
        <f>+'10.3_PA_Det'!$D$74</f>
        <v>Selección Basada en la Calidad y Costo </v>
      </c>
      <c r="P170" s="1778" t="s">
        <v>81</v>
      </c>
      <c r="Q170" s="1778" t="s">
        <v>931</v>
      </c>
      <c r="R170" s="1778">
        <f>+'10.3_PA_Det'!$E$74</f>
        <v>30</v>
      </c>
      <c r="S170" s="1167" t="s">
        <v>1898</v>
      </c>
      <c r="T170" s="94" t="s">
        <v>1100</v>
      </c>
      <c r="U170" s="94"/>
      <c r="V170" s="1170"/>
      <c r="W170" s="92">
        <v>1</v>
      </c>
      <c r="X170" s="92"/>
      <c r="Y170" s="92"/>
      <c r="Z170" s="92"/>
      <c r="AA170" s="734">
        <v>75000</v>
      </c>
      <c r="AB170" s="979">
        <f t="shared" ref="AB170:AB193" si="208">+AA170*W170</f>
        <v>75000</v>
      </c>
      <c r="AC170" s="97"/>
      <c r="AD170" s="1478"/>
      <c r="AE170" s="977">
        <f>+AB170</f>
        <v>75000</v>
      </c>
      <c r="AF170" s="77">
        <v>0</v>
      </c>
      <c r="AG170" s="77">
        <f t="shared" ref="AG170:AG192" si="209">+AE170+AF170</f>
        <v>75000</v>
      </c>
      <c r="AH170" s="337"/>
      <c r="AI170" s="97">
        <f t="shared" si="194"/>
        <v>45000</v>
      </c>
      <c r="AJ170" s="97">
        <f t="shared" si="195"/>
        <v>30000</v>
      </c>
      <c r="AK170" s="97">
        <f t="shared" si="196"/>
        <v>0</v>
      </c>
      <c r="AL170" s="97">
        <f t="shared" si="197"/>
        <v>0</v>
      </c>
      <c r="AM170" s="97">
        <f t="shared" si="198"/>
        <v>0</v>
      </c>
      <c r="AN170" s="97">
        <f t="shared" si="199"/>
        <v>75000</v>
      </c>
      <c r="AO170" s="132"/>
      <c r="AP170" s="97">
        <f>+AE170*60%</f>
        <v>45000</v>
      </c>
      <c r="AQ170" s="97">
        <f>+AE170*40%</f>
        <v>30000</v>
      </c>
      <c r="AR170" s="97">
        <v>0</v>
      </c>
      <c r="AS170" s="97">
        <v>0</v>
      </c>
      <c r="AT170" s="97">
        <v>0</v>
      </c>
      <c r="AU170" s="97">
        <f>SUM(AP170:AT170)</f>
        <v>75000</v>
      </c>
      <c r="AV170" s="77"/>
      <c r="AW170" s="97"/>
      <c r="AX170" s="97"/>
      <c r="AY170" s="97"/>
      <c r="AZ170" s="97"/>
      <c r="BA170" s="97"/>
      <c r="BB170" s="97"/>
    </row>
    <row r="171" spans="1:54" s="225" customFormat="1" ht="22.5" hidden="1" customHeight="1" outlineLevel="2" x14ac:dyDescent="0.35">
      <c r="A171" s="89" t="s">
        <v>1101</v>
      </c>
      <c r="B171" s="90"/>
      <c r="C171" s="710" t="s">
        <v>1102</v>
      </c>
      <c r="D171" s="1821"/>
      <c r="E171" s="92"/>
      <c r="F171" s="93"/>
      <c r="G171" s="100"/>
      <c r="H171" s="101" t="s">
        <v>230</v>
      </c>
      <c r="I171" s="101" t="s">
        <v>230</v>
      </c>
      <c r="J171" s="101"/>
      <c r="K171" s="102"/>
      <c r="L171" s="102"/>
      <c r="M171" s="102"/>
      <c r="N171" s="94"/>
      <c r="O171" s="1777"/>
      <c r="P171" s="1778"/>
      <c r="Q171" s="1778"/>
      <c r="R171" s="1778"/>
      <c r="S171" s="1167" t="s">
        <v>1248</v>
      </c>
      <c r="T171" s="94" t="s">
        <v>1103</v>
      </c>
      <c r="U171" s="94"/>
      <c r="V171" s="1170"/>
      <c r="W171" s="92">
        <v>1</v>
      </c>
      <c r="X171" s="92"/>
      <c r="Y171" s="92"/>
      <c r="Z171" s="92"/>
      <c r="AA171" s="734">
        <v>200000</v>
      </c>
      <c r="AB171" s="979">
        <f t="shared" si="208"/>
        <v>200000</v>
      </c>
      <c r="AC171" s="97"/>
      <c r="AD171" s="1478"/>
      <c r="AE171" s="977">
        <f>+AB171</f>
        <v>200000</v>
      </c>
      <c r="AF171" s="77">
        <v>0</v>
      </c>
      <c r="AG171" s="77">
        <f t="shared" si="209"/>
        <v>200000</v>
      </c>
      <c r="AH171" s="337"/>
      <c r="AI171" s="97">
        <f t="shared" si="194"/>
        <v>120000</v>
      </c>
      <c r="AJ171" s="97">
        <f t="shared" si="195"/>
        <v>80000</v>
      </c>
      <c r="AK171" s="97">
        <f t="shared" si="196"/>
        <v>0</v>
      </c>
      <c r="AL171" s="97">
        <f t="shared" si="197"/>
        <v>0</v>
      </c>
      <c r="AM171" s="97">
        <f t="shared" si="198"/>
        <v>0</v>
      </c>
      <c r="AN171" s="97">
        <f t="shared" si="199"/>
        <v>200000</v>
      </c>
      <c r="AO171" s="132"/>
      <c r="AP171" s="97">
        <f>+AE171*60%</f>
        <v>120000</v>
      </c>
      <c r="AQ171" s="97">
        <f>+AE171*40%</f>
        <v>80000</v>
      </c>
      <c r="AR171" s="97">
        <v>0</v>
      </c>
      <c r="AS171" s="97">
        <v>0</v>
      </c>
      <c r="AT171" s="97">
        <v>0</v>
      </c>
      <c r="AU171" s="97">
        <f>SUM(AP171:AT171)</f>
        <v>200000</v>
      </c>
      <c r="AV171" s="77"/>
      <c r="AW171" s="97"/>
      <c r="AX171" s="97"/>
      <c r="AY171" s="97"/>
      <c r="AZ171" s="97"/>
      <c r="BA171" s="97"/>
      <c r="BB171" s="97"/>
    </row>
    <row r="172" spans="1:54" s="225" customFormat="1" ht="29.25" hidden="1" customHeight="1" outlineLevel="2" x14ac:dyDescent="0.35">
      <c r="A172" s="89" t="s">
        <v>1104</v>
      </c>
      <c r="B172" s="90"/>
      <c r="C172" s="710" t="s">
        <v>1105</v>
      </c>
      <c r="D172" s="1331" t="s">
        <v>1099</v>
      </c>
      <c r="E172" s="92"/>
      <c r="F172" s="93"/>
      <c r="G172" s="100"/>
      <c r="H172" s="101" t="s">
        <v>230</v>
      </c>
      <c r="I172" s="101" t="s">
        <v>230</v>
      </c>
      <c r="J172" s="101"/>
      <c r="K172" s="102"/>
      <c r="L172" s="102"/>
      <c r="M172" s="102"/>
      <c r="N172" s="94"/>
      <c r="O172" s="1129" t="s">
        <v>1109</v>
      </c>
      <c r="P172" s="1129"/>
      <c r="Q172" s="1129"/>
      <c r="R172" s="1344" t="s">
        <v>939</v>
      </c>
      <c r="S172" s="1167" t="s">
        <v>1896</v>
      </c>
      <c r="T172" s="94" t="s">
        <v>1106</v>
      </c>
      <c r="U172" s="94"/>
      <c r="V172" s="1170"/>
      <c r="W172" s="92">
        <v>1</v>
      </c>
      <c r="X172" s="92"/>
      <c r="Y172" s="92"/>
      <c r="Z172" s="92"/>
      <c r="AA172" s="734">
        <v>18800</v>
      </c>
      <c r="AB172" s="979">
        <f t="shared" si="208"/>
        <v>18800</v>
      </c>
      <c r="AC172" s="97"/>
      <c r="AD172" s="1478"/>
      <c r="AE172" s="977">
        <f>+AB172</f>
        <v>18800</v>
      </c>
      <c r="AF172" s="77">
        <v>0</v>
      </c>
      <c r="AG172" s="77">
        <f t="shared" si="209"/>
        <v>18800</v>
      </c>
      <c r="AH172" s="337"/>
      <c r="AI172" s="97">
        <f t="shared" si="194"/>
        <v>15040</v>
      </c>
      <c r="AJ172" s="97">
        <f t="shared" si="195"/>
        <v>3760</v>
      </c>
      <c r="AK172" s="97">
        <f t="shared" si="196"/>
        <v>0</v>
      </c>
      <c r="AL172" s="97">
        <f t="shared" si="197"/>
        <v>0</v>
      </c>
      <c r="AM172" s="97">
        <f t="shared" si="198"/>
        <v>0</v>
      </c>
      <c r="AN172" s="97">
        <f t="shared" si="199"/>
        <v>18800</v>
      </c>
      <c r="AO172" s="132"/>
      <c r="AP172" s="97">
        <f>+AE172*80%</f>
        <v>15040</v>
      </c>
      <c r="AQ172" s="97">
        <f>+AE172*20%</f>
        <v>3760</v>
      </c>
      <c r="AR172" s="97">
        <v>0</v>
      </c>
      <c r="AS172" s="97">
        <v>0</v>
      </c>
      <c r="AT172" s="97">
        <v>0</v>
      </c>
      <c r="AU172" s="97">
        <f>SUM(AP172:AT172)</f>
        <v>18800</v>
      </c>
      <c r="AV172" s="77"/>
      <c r="AW172" s="97"/>
      <c r="AX172" s="97"/>
      <c r="AY172" s="97"/>
      <c r="AZ172" s="97"/>
      <c r="BA172" s="97"/>
      <c r="BB172" s="97"/>
    </row>
    <row r="173" spans="1:54" s="225" customFormat="1" ht="24" hidden="1" customHeight="1" outlineLevel="2" x14ac:dyDescent="0.35">
      <c r="A173" s="89" t="s">
        <v>1107</v>
      </c>
      <c r="B173" s="90"/>
      <c r="C173" s="710" t="s">
        <v>1108</v>
      </c>
      <c r="D173" s="1331" t="s">
        <v>1099</v>
      </c>
      <c r="E173" s="92"/>
      <c r="F173" s="93"/>
      <c r="G173" s="100"/>
      <c r="H173" s="101" t="s">
        <v>230</v>
      </c>
      <c r="I173" s="101" t="s">
        <v>230</v>
      </c>
      <c r="J173" s="101"/>
      <c r="K173" s="102"/>
      <c r="L173" s="102"/>
      <c r="M173" s="102"/>
      <c r="N173" s="94"/>
      <c r="O173" s="1129" t="s">
        <v>1109</v>
      </c>
      <c r="P173" s="1129"/>
      <c r="Q173" s="1129"/>
      <c r="R173" s="1344" t="s">
        <v>939</v>
      </c>
      <c r="S173" s="1167" t="s">
        <v>1896</v>
      </c>
      <c r="T173" s="94" t="s">
        <v>1110</v>
      </c>
      <c r="U173" s="94"/>
      <c r="V173" s="1170"/>
      <c r="W173" s="92">
        <v>1</v>
      </c>
      <c r="X173" s="92"/>
      <c r="Y173" s="92"/>
      <c r="Z173" s="92"/>
      <c r="AA173" s="734">
        <v>35000</v>
      </c>
      <c r="AB173" s="979">
        <f t="shared" si="208"/>
        <v>35000</v>
      </c>
      <c r="AC173" s="97"/>
      <c r="AD173" s="1478"/>
      <c r="AE173" s="977">
        <f>+AB173</f>
        <v>35000</v>
      </c>
      <c r="AF173" s="77">
        <v>0</v>
      </c>
      <c r="AG173" s="77">
        <f t="shared" si="209"/>
        <v>35000</v>
      </c>
      <c r="AH173" s="337"/>
      <c r="AI173" s="97">
        <f t="shared" si="194"/>
        <v>28000</v>
      </c>
      <c r="AJ173" s="97">
        <f t="shared" si="195"/>
        <v>7000</v>
      </c>
      <c r="AK173" s="97">
        <f t="shared" si="196"/>
        <v>0</v>
      </c>
      <c r="AL173" s="97">
        <f t="shared" si="197"/>
        <v>0</v>
      </c>
      <c r="AM173" s="97">
        <f t="shared" si="198"/>
        <v>0</v>
      </c>
      <c r="AN173" s="97">
        <f t="shared" si="199"/>
        <v>35000</v>
      </c>
      <c r="AO173" s="132"/>
      <c r="AP173" s="97">
        <f>+AE173*80%</f>
        <v>28000</v>
      </c>
      <c r="AQ173" s="97">
        <f>+AE173*20%</f>
        <v>7000</v>
      </c>
      <c r="AR173" s="97">
        <v>0</v>
      </c>
      <c r="AS173" s="97">
        <v>0</v>
      </c>
      <c r="AT173" s="97">
        <v>0</v>
      </c>
      <c r="AU173" s="97">
        <f>SUM(AP173:AT173)</f>
        <v>35000</v>
      </c>
      <c r="AV173" s="77"/>
      <c r="AW173" s="97"/>
      <c r="AX173" s="97"/>
      <c r="AY173" s="97"/>
      <c r="AZ173" s="97"/>
      <c r="BA173" s="97"/>
      <c r="BB173" s="97"/>
    </row>
    <row r="174" spans="1:54" s="854" customFormat="1" ht="34.5" customHeight="1" outlineLevel="1" collapsed="1" x14ac:dyDescent="0.35">
      <c r="A174" s="1289" t="s">
        <v>231</v>
      </c>
      <c r="B174" s="1289"/>
      <c r="C174" s="1290" t="s">
        <v>1111</v>
      </c>
      <c r="D174" s="1291" t="s">
        <v>1095</v>
      </c>
      <c r="E174" s="845"/>
      <c r="F174" s="1292"/>
      <c r="G174" s="1293"/>
      <c r="H174" s="1293" t="s">
        <v>230</v>
      </c>
      <c r="I174" s="1293"/>
      <c r="J174" s="1293"/>
      <c r="K174" s="1293"/>
      <c r="L174" s="1293"/>
      <c r="M174" s="1293"/>
      <c r="N174" s="847"/>
      <c r="O174" s="1370"/>
      <c r="P174" s="1370"/>
      <c r="Q174" s="1370"/>
      <c r="R174" s="1370"/>
      <c r="S174" s="1294"/>
      <c r="T174" s="1290"/>
      <c r="U174" s="847"/>
      <c r="V174" s="1291"/>
      <c r="W174" s="1295"/>
      <c r="X174" s="1295"/>
      <c r="Y174" s="1295"/>
      <c r="Z174" s="1295"/>
      <c r="AA174" s="1296"/>
      <c r="AB174" s="1296">
        <f>+AB175</f>
        <v>174000</v>
      </c>
      <c r="AC174" s="1297"/>
      <c r="AD174" s="848"/>
      <c r="AE174" s="1296">
        <f t="shared" ref="AE174:AF174" si="210">+AE175</f>
        <v>174000</v>
      </c>
      <c r="AF174" s="1296">
        <f t="shared" si="210"/>
        <v>0</v>
      </c>
      <c r="AG174" s="1296">
        <f>+AE174</f>
        <v>174000</v>
      </c>
      <c r="AH174" s="850"/>
      <c r="AI174" s="1296">
        <f t="shared" si="194"/>
        <v>174000</v>
      </c>
      <c r="AJ174" s="1296">
        <f t="shared" si="195"/>
        <v>0</v>
      </c>
      <c r="AK174" s="1296">
        <f t="shared" si="196"/>
        <v>0</v>
      </c>
      <c r="AL174" s="1296">
        <f t="shared" si="197"/>
        <v>0</v>
      </c>
      <c r="AM174" s="1296">
        <f t="shared" si="198"/>
        <v>0</v>
      </c>
      <c r="AN174" s="1133">
        <f t="shared" si="199"/>
        <v>174000</v>
      </c>
      <c r="AO174" s="851"/>
      <c r="AP174" s="1296">
        <f t="shared" ref="AP174:AT174" si="211">+AP175</f>
        <v>174000</v>
      </c>
      <c r="AQ174" s="1296">
        <f t="shared" si="211"/>
        <v>0</v>
      </c>
      <c r="AR174" s="1296">
        <f t="shared" si="211"/>
        <v>0</v>
      </c>
      <c r="AS174" s="1296">
        <f t="shared" si="211"/>
        <v>0</v>
      </c>
      <c r="AT174" s="1296">
        <f t="shared" si="211"/>
        <v>0</v>
      </c>
      <c r="AU174" s="1133">
        <f>+SUM(AP174:AT174)</f>
        <v>174000</v>
      </c>
      <c r="AV174" s="852"/>
      <c r="AW174" s="1296"/>
      <c r="AX174" s="1296"/>
      <c r="AY174" s="1296"/>
      <c r="AZ174" s="1296"/>
      <c r="BA174" s="1296"/>
      <c r="BB174" s="1296"/>
    </row>
    <row r="175" spans="1:54" s="225" customFormat="1" ht="58.5" hidden="1" customHeight="1" outlineLevel="2" x14ac:dyDescent="0.35">
      <c r="A175" s="89" t="s">
        <v>1112</v>
      </c>
      <c r="B175" s="90"/>
      <c r="C175" s="710" t="s">
        <v>1113</v>
      </c>
      <c r="D175" s="1329" t="s">
        <v>930</v>
      </c>
      <c r="E175" s="92"/>
      <c r="F175" s="93"/>
      <c r="G175" s="100"/>
      <c r="H175" s="101" t="s">
        <v>230</v>
      </c>
      <c r="I175" s="101"/>
      <c r="J175" s="101"/>
      <c r="K175" s="102"/>
      <c r="L175" s="102"/>
      <c r="M175" s="102"/>
      <c r="N175" s="94"/>
      <c r="O175" s="1129" t="str">
        <f>+'10.3_PA_Det'!$D$76</f>
        <v>Selección Basada en Comparación de Calificaciones de Consultores</v>
      </c>
      <c r="P175" s="1342" t="s">
        <v>81</v>
      </c>
      <c r="Q175" s="1342" t="s">
        <v>931</v>
      </c>
      <c r="R175" s="1344">
        <f>+'10.3_PA_Det'!$E$76</f>
        <v>31</v>
      </c>
      <c r="S175" s="1167" t="s">
        <v>929</v>
      </c>
      <c r="T175" s="94" t="s">
        <v>1114</v>
      </c>
      <c r="U175" s="94"/>
      <c r="V175" s="1170" t="s">
        <v>122</v>
      </c>
      <c r="W175" s="92">
        <v>1</v>
      </c>
      <c r="X175" s="92"/>
      <c r="Y175" s="92"/>
      <c r="Z175" s="92"/>
      <c r="AA175" s="734">
        <v>174000</v>
      </c>
      <c r="AB175" s="979">
        <f t="shared" si="208"/>
        <v>174000</v>
      </c>
      <c r="AC175" s="97"/>
      <c r="AD175" s="1478"/>
      <c r="AE175" s="977">
        <f>+AB175</f>
        <v>174000</v>
      </c>
      <c r="AF175" s="77">
        <v>0</v>
      </c>
      <c r="AG175" s="77">
        <f t="shared" si="209"/>
        <v>174000</v>
      </c>
      <c r="AH175" s="337"/>
      <c r="AI175" s="97">
        <f t="shared" si="194"/>
        <v>174000</v>
      </c>
      <c r="AJ175" s="97">
        <f t="shared" si="195"/>
        <v>0</v>
      </c>
      <c r="AK175" s="97">
        <f t="shared" si="196"/>
        <v>0</v>
      </c>
      <c r="AL175" s="97">
        <f t="shared" si="197"/>
        <v>0</v>
      </c>
      <c r="AM175" s="97">
        <f t="shared" si="198"/>
        <v>0</v>
      </c>
      <c r="AN175" s="97">
        <f t="shared" si="199"/>
        <v>174000</v>
      </c>
      <c r="AO175" s="132"/>
      <c r="AP175" s="97">
        <f>+AE175</f>
        <v>174000</v>
      </c>
      <c r="AQ175" s="97">
        <v>0</v>
      </c>
      <c r="AR175" s="97">
        <v>0</v>
      </c>
      <c r="AS175" s="97">
        <v>0</v>
      </c>
      <c r="AT175" s="97">
        <v>0</v>
      </c>
      <c r="AU175" s="97">
        <f>SUM(AP175:AT175)</f>
        <v>174000</v>
      </c>
      <c r="AV175" s="77"/>
      <c r="AW175" s="97"/>
      <c r="AX175" s="97"/>
      <c r="AY175" s="97"/>
      <c r="AZ175" s="97"/>
      <c r="BA175" s="97"/>
      <c r="BB175" s="97"/>
    </row>
    <row r="176" spans="1:54" s="854" customFormat="1" ht="20.25" customHeight="1" outlineLevel="1" collapsed="1" x14ac:dyDescent="0.35">
      <c r="A176" s="1289" t="s">
        <v>234</v>
      </c>
      <c r="B176" s="1289"/>
      <c r="C176" s="1290" t="s">
        <v>1115</v>
      </c>
      <c r="D176" s="1291" t="s">
        <v>1095</v>
      </c>
      <c r="E176" s="845"/>
      <c r="F176" s="1292"/>
      <c r="G176" s="1293"/>
      <c r="H176" s="1293" t="s">
        <v>230</v>
      </c>
      <c r="I176" s="1293" t="s">
        <v>230</v>
      </c>
      <c r="J176" s="1293"/>
      <c r="K176" s="1293"/>
      <c r="L176" s="1293"/>
      <c r="M176" s="1293"/>
      <c r="N176" s="847"/>
      <c r="O176" s="1370"/>
      <c r="P176" s="1370"/>
      <c r="Q176" s="1370"/>
      <c r="R176" s="1370"/>
      <c r="S176" s="1294"/>
      <c r="T176" s="1290"/>
      <c r="U176" s="847"/>
      <c r="V176" s="1291"/>
      <c r="W176" s="1295"/>
      <c r="X176" s="1295"/>
      <c r="Y176" s="1295"/>
      <c r="Z176" s="1295"/>
      <c r="AA176" s="1296"/>
      <c r="AB176" s="1296">
        <f>SUM(AB180:AB190)</f>
        <v>5222200</v>
      </c>
      <c r="AC176" s="1297"/>
      <c r="AD176" s="848"/>
      <c r="AE176" s="1296">
        <f t="shared" ref="AE176" si="212">SUM(AE180:AE190)</f>
        <v>5222200</v>
      </c>
      <c r="AF176" s="1296">
        <f t="shared" ref="AF176" si="213">SUM(AF180:AF190)</f>
        <v>0</v>
      </c>
      <c r="AG176" s="1296">
        <f>+AE176</f>
        <v>5222200</v>
      </c>
      <c r="AH176" s="850"/>
      <c r="AI176" s="1296">
        <f t="shared" si="194"/>
        <v>707720</v>
      </c>
      <c r="AJ176" s="1296">
        <f t="shared" si="195"/>
        <v>4514480</v>
      </c>
      <c r="AK176" s="1296">
        <f t="shared" si="196"/>
        <v>0</v>
      </c>
      <c r="AL176" s="1296">
        <f t="shared" si="197"/>
        <v>0</v>
      </c>
      <c r="AM176" s="1296">
        <f t="shared" si="198"/>
        <v>0</v>
      </c>
      <c r="AN176" s="1133">
        <f t="shared" si="199"/>
        <v>5222200</v>
      </c>
      <c r="AO176" s="851"/>
      <c r="AP176" s="1296">
        <f t="shared" ref="AP176:AT176" si="214">SUM(AP180:AP190)</f>
        <v>707720</v>
      </c>
      <c r="AQ176" s="1296">
        <f t="shared" si="214"/>
        <v>4514480</v>
      </c>
      <c r="AR176" s="1296">
        <f t="shared" si="214"/>
        <v>0</v>
      </c>
      <c r="AS176" s="1296">
        <f t="shared" si="214"/>
        <v>0</v>
      </c>
      <c r="AT176" s="1296">
        <f t="shared" si="214"/>
        <v>0</v>
      </c>
      <c r="AU176" s="1133">
        <f>+SUM(AP176:AT176)</f>
        <v>5222200</v>
      </c>
      <c r="AV176" s="852"/>
      <c r="AW176" s="1296"/>
      <c r="AX176" s="1296"/>
      <c r="AY176" s="1296"/>
      <c r="AZ176" s="1296"/>
      <c r="BA176" s="1296"/>
      <c r="BB176" s="1296"/>
    </row>
    <row r="177" spans="1:54" s="1359" customFormat="1" ht="69" customHeight="1" outlineLevel="2" x14ac:dyDescent="0.35">
      <c r="A177" s="1504" t="s">
        <v>1116</v>
      </c>
      <c r="B177" s="1516" t="s">
        <v>2207</v>
      </c>
      <c r="C177" s="1517" t="s">
        <v>2210</v>
      </c>
      <c r="D177" s="1506" t="s">
        <v>2114</v>
      </c>
      <c r="E177" s="1352"/>
      <c r="F177" s="1507" t="s">
        <v>168</v>
      </c>
      <c r="G177" s="1508"/>
      <c r="H177" s="1509" t="s">
        <v>230</v>
      </c>
      <c r="I177" s="1509"/>
      <c r="J177" s="1509"/>
      <c r="K177" s="1509"/>
      <c r="L177" s="1509"/>
      <c r="M177" s="1509"/>
      <c r="N177" s="939"/>
      <c r="O177" s="1509" t="s">
        <v>2066</v>
      </c>
      <c r="P177" s="1509"/>
      <c r="Q177" s="1509"/>
      <c r="R177" s="1509"/>
      <c r="S177" s="1510" t="s">
        <v>929</v>
      </c>
      <c r="T177" s="1505"/>
      <c r="U177" s="939"/>
      <c r="V177" s="1511"/>
      <c r="W177" s="1512"/>
      <c r="X177" s="1512"/>
      <c r="Y177" s="1512"/>
      <c r="Z177" s="1512"/>
      <c r="AA177" s="1513"/>
      <c r="AB177" s="1513"/>
      <c r="AC177" s="1514"/>
      <c r="AD177" s="944"/>
      <c r="AE177" s="1513"/>
      <c r="AF177" s="1513"/>
      <c r="AG177" s="1513"/>
      <c r="AH177" s="1356"/>
      <c r="AI177" s="1515"/>
      <c r="AJ177" s="1515"/>
      <c r="AK177" s="1515"/>
      <c r="AL177" s="1515"/>
      <c r="AM177" s="1515"/>
      <c r="AN177" s="1515"/>
      <c r="AO177" s="1357"/>
      <c r="AP177" s="1515"/>
      <c r="AQ177" s="1515"/>
      <c r="AR177" s="1515"/>
      <c r="AS177" s="1515"/>
      <c r="AT177" s="1515"/>
      <c r="AU177" s="1515"/>
      <c r="AV177" s="1216"/>
      <c r="AW177" s="1515"/>
      <c r="AX177" s="1515"/>
      <c r="AY177" s="1515"/>
      <c r="AZ177" s="1515"/>
      <c r="BA177" s="1515"/>
      <c r="BB177" s="1515"/>
    </row>
    <row r="178" spans="1:54" s="1359" customFormat="1" ht="69" customHeight="1" outlineLevel="2" x14ac:dyDescent="0.35">
      <c r="A178" s="1504" t="s">
        <v>1118</v>
      </c>
      <c r="B178" s="1516" t="s">
        <v>2213</v>
      </c>
      <c r="C178" s="1517" t="s">
        <v>2214</v>
      </c>
      <c r="D178" s="1506" t="s">
        <v>1095</v>
      </c>
      <c r="E178" s="1352"/>
      <c r="F178" s="1507" t="s">
        <v>168</v>
      </c>
      <c r="G178" s="1508"/>
      <c r="H178" s="1509" t="s">
        <v>230</v>
      </c>
      <c r="I178" s="1509"/>
      <c r="J178" s="1509"/>
      <c r="K178" s="1509"/>
      <c r="L178" s="1509"/>
      <c r="M178" s="1509"/>
      <c r="N178" s="939"/>
      <c r="O178" s="1509" t="s">
        <v>2066</v>
      </c>
      <c r="P178" s="1509"/>
      <c r="Q178" s="1509"/>
      <c r="R178" s="1509"/>
      <c r="S178" s="1510" t="s">
        <v>929</v>
      </c>
      <c r="T178" s="1505" t="s">
        <v>2215</v>
      </c>
      <c r="U178" s="939"/>
      <c r="V178" s="1511"/>
      <c r="W178" s="1512"/>
      <c r="X178" s="1512"/>
      <c r="Y178" s="1512"/>
      <c r="Z178" s="1512"/>
      <c r="AA178" s="1513"/>
      <c r="AB178" s="1513"/>
      <c r="AC178" s="1514"/>
      <c r="AD178" s="944"/>
      <c r="AE178" s="1513"/>
      <c r="AF178" s="1513"/>
      <c r="AG178" s="1513"/>
      <c r="AH178" s="1356"/>
      <c r="AI178" s="1515"/>
      <c r="AJ178" s="1515"/>
      <c r="AK178" s="1515"/>
      <c r="AL178" s="1515"/>
      <c r="AM178" s="1515"/>
      <c r="AN178" s="1515"/>
      <c r="AO178" s="1357"/>
      <c r="AP178" s="1515"/>
      <c r="AQ178" s="1515"/>
      <c r="AR178" s="1515"/>
      <c r="AS178" s="1515"/>
      <c r="AT178" s="1515"/>
      <c r="AU178" s="1515"/>
      <c r="AV178" s="1216"/>
      <c r="AW178" s="1515"/>
      <c r="AX178" s="1515"/>
      <c r="AY178" s="1515"/>
      <c r="AZ178" s="1515"/>
      <c r="BA178" s="1515"/>
      <c r="BB178" s="1515"/>
    </row>
    <row r="179" spans="1:54" s="1359" customFormat="1" ht="52.5" customHeight="1" outlineLevel="2" x14ac:dyDescent="0.35">
      <c r="A179" s="1504" t="s">
        <v>1121</v>
      </c>
      <c r="B179" s="1516" t="s">
        <v>2209</v>
      </c>
      <c r="C179" s="1517" t="s">
        <v>2211</v>
      </c>
      <c r="D179" s="1506" t="s">
        <v>2114</v>
      </c>
      <c r="E179" s="1352"/>
      <c r="F179" s="1507" t="s">
        <v>168</v>
      </c>
      <c r="G179" s="1508"/>
      <c r="H179" s="1509" t="s">
        <v>230</v>
      </c>
      <c r="I179" s="1509" t="s">
        <v>230</v>
      </c>
      <c r="J179" s="1509"/>
      <c r="K179" s="1509"/>
      <c r="L179" s="1509"/>
      <c r="M179" s="1509"/>
      <c r="N179" s="939"/>
      <c r="O179" s="1509" t="s">
        <v>2066</v>
      </c>
      <c r="P179" s="1509"/>
      <c r="Q179" s="1509"/>
      <c r="R179" s="1509"/>
      <c r="S179" s="1510" t="s">
        <v>2054</v>
      </c>
      <c r="T179" s="1505" t="s">
        <v>2212</v>
      </c>
      <c r="U179" s="939"/>
      <c r="V179" s="1511"/>
      <c r="W179" s="1512"/>
      <c r="X179" s="1512"/>
      <c r="Y179" s="1512"/>
      <c r="Z179" s="1512"/>
      <c r="AA179" s="1513"/>
      <c r="AB179" s="1513"/>
      <c r="AC179" s="1514"/>
      <c r="AD179" s="944"/>
      <c r="AE179" s="1513"/>
      <c r="AF179" s="1513"/>
      <c r="AG179" s="1513"/>
      <c r="AH179" s="1356"/>
      <c r="AI179" s="1515"/>
      <c r="AJ179" s="1515"/>
      <c r="AK179" s="1515"/>
      <c r="AL179" s="1515"/>
      <c r="AM179" s="1515"/>
      <c r="AN179" s="1515"/>
      <c r="AO179" s="1357"/>
      <c r="AP179" s="1515"/>
      <c r="AQ179" s="1515"/>
      <c r="AR179" s="1515"/>
      <c r="AS179" s="1515"/>
      <c r="AT179" s="1515"/>
      <c r="AU179" s="1515"/>
      <c r="AV179" s="1216"/>
      <c r="AW179" s="1515"/>
      <c r="AX179" s="1515"/>
      <c r="AY179" s="1515"/>
      <c r="AZ179" s="1515"/>
      <c r="BA179" s="1515"/>
      <c r="BB179" s="1515"/>
    </row>
    <row r="180" spans="1:54" s="225" customFormat="1" ht="30.75" customHeight="1" outlineLevel="2" x14ac:dyDescent="0.35">
      <c r="A180" s="89" t="s">
        <v>1121</v>
      </c>
      <c r="B180" s="90"/>
      <c r="C180" s="710" t="s">
        <v>1117</v>
      </c>
      <c r="D180" s="115" t="s">
        <v>241</v>
      </c>
      <c r="E180" s="92"/>
      <c r="F180" s="93"/>
      <c r="G180" s="100"/>
      <c r="H180" s="101" t="s">
        <v>230</v>
      </c>
      <c r="I180" s="101"/>
      <c r="J180" s="101"/>
      <c r="K180" s="102"/>
      <c r="L180" s="102"/>
      <c r="M180" s="102"/>
      <c r="N180" s="94"/>
      <c r="O180" s="1129" t="str">
        <f>+'10.3_PA_Det'!$D$19</f>
        <v>Licitación Pública Internacional por Lotes </v>
      </c>
      <c r="P180" s="1344" t="s">
        <v>81</v>
      </c>
      <c r="Q180" s="1344" t="s">
        <v>950</v>
      </c>
      <c r="R180" s="1344">
        <f>+'10.3_PA_Det'!$F$19</f>
        <v>7</v>
      </c>
      <c r="S180" s="1167" t="s">
        <v>956</v>
      </c>
      <c r="T180" s="94" t="s">
        <v>1114</v>
      </c>
      <c r="U180" s="94"/>
      <c r="V180" s="1170"/>
      <c r="W180" s="92">
        <v>1</v>
      </c>
      <c r="X180" s="92"/>
      <c r="Y180" s="92"/>
      <c r="Z180" s="92"/>
      <c r="AA180" s="734">
        <v>250000</v>
      </c>
      <c r="AB180" s="979">
        <f t="shared" si="208"/>
        <v>250000</v>
      </c>
      <c r="AC180" s="97"/>
      <c r="AD180" s="1478"/>
      <c r="AE180" s="977">
        <f t="shared" ref="AE180:AE190" si="215">+AB180</f>
        <v>250000</v>
      </c>
      <c r="AF180" s="77">
        <v>0</v>
      </c>
      <c r="AG180" s="77">
        <f t="shared" si="209"/>
        <v>250000</v>
      </c>
      <c r="AH180" s="337"/>
      <c r="AI180" s="97">
        <f t="shared" si="194"/>
        <v>250000</v>
      </c>
      <c r="AJ180" s="97">
        <f t="shared" si="195"/>
        <v>0</v>
      </c>
      <c r="AK180" s="97">
        <f t="shared" si="196"/>
        <v>0</v>
      </c>
      <c r="AL180" s="97">
        <f t="shared" si="197"/>
        <v>0</v>
      </c>
      <c r="AM180" s="97">
        <f t="shared" si="198"/>
        <v>0</v>
      </c>
      <c r="AN180" s="97">
        <f t="shared" si="199"/>
        <v>250000</v>
      </c>
      <c r="AO180" s="132"/>
      <c r="AP180" s="97">
        <f>+AE180</f>
        <v>250000</v>
      </c>
      <c r="AQ180" s="97">
        <v>0</v>
      </c>
      <c r="AR180" s="97">
        <v>0</v>
      </c>
      <c r="AS180" s="97">
        <v>0</v>
      </c>
      <c r="AT180" s="97">
        <v>0</v>
      </c>
      <c r="AU180" s="97">
        <f t="shared" ref="AU180:AU190" si="216">SUM(AP180:AT180)</f>
        <v>250000</v>
      </c>
      <c r="AV180" s="77"/>
      <c r="AW180" s="97"/>
      <c r="AX180" s="97"/>
      <c r="AY180" s="97"/>
      <c r="AZ180" s="97"/>
      <c r="BA180" s="97"/>
      <c r="BB180" s="97"/>
    </row>
    <row r="181" spans="1:54" s="225" customFormat="1" ht="13" outlineLevel="2" x14ac:dyDescent="0.35">
      <c r="A181" s="89" t="s">
        <v>1121</v>
      </c>
      <c r="B181" s="90"/>
      <c r="C181" s="710" t="s">
        <v>1119</v>
      </c>
      <c r="D181" s="115" t="s">
        <v>241</v>
      </c>
      <c r="E181" s="92"/>
      <c r="F181" s="93"/>
      <c r="G181" s="100"/>
      <c r="H181" s="101" t="s">
        <v>230</v>
      </c>
      <c r="I181" s="101" t="s">
        <v>230</v>
      </c>
      <c r="J181" s="101"/>
      <c r="K181" s="102"/>
      <c r="L181" s="102"/>
      <c r="M181" s="102"/>
      <c r="N181" s="94"/>
      <c r="O181" s="1778" t="str">
        <f>+'10.3_PA_Det'!$D$24</f>
        <v>Licitación Pública Internacional por Lotes </v>
      </c>
      <c r="P181" s="1778" t="s">
        <v>81</v>
      </c>
      <c r="Q181" s="1778" t="s">
        <v>950</v>
      </c>
      <c r="R181" s="1778">
        <f>+'10.3_PA_Det'!$F$24</f>
        <v>8</v>
      </c>
      <c r="S181" s="1167" t="s">
        <v>1898</v>
      </c>
      <c r="T181" s="94" t="s">
        <v>1120</v>
      </c>
      <c r="U181" s="94"/>
      <c r="V181" s="1170"/>
      <c r="W181" s="92">
        <v>1</v>
      </c>
      <c r="X181" s="92"/>
      <c r="Y181" s="92"/>
      <c r="Z181" s="92"/>
      <c r="AA181" s="734">
        <v>2250000</v>
      </c>
      <c r="AB181" s="979">
        <f t="shared" si="208"/>
        <v>2250000</v>
      </c>
      <c r="AC181" s="97"/>
      <c r="AD181" s="1478"/>
      <c r="AE181" s="977">
        <f t="shared" si="215"/>
        <v>2250000</v>
      </c>
      <c r="AF181" s="77">
        <v>0</v>
      </c>
      <c r="AG181" s="77">
        <f t="shared" si="209"/>
        <v>2250000</v>
      </c>
      <c r="AH181" s="337"/>
      <c r="AI181" s="97">
        <f t="shared" si="194"/>
        <v>0</v>
      </c>
      <c r="AJ181" s="97">
        <f t="shared" si="195"/>
        <v>2250000</v>
      </c>
      <c r="AK181" s="97">
        <f t="shared" si="196"/>
        <v>0</v>
      </c>
      <c r="AL181" s="97">
        <f t="shared" si="197"/>
        <v>0</v>
      </c>
      <c r="AM181" s="97">
        <f t="shared" si="198"/>
        <v>0</v>
      </c>
      <c r="AN181" s="97">
        <f t="shared" si="199"/>
        <v>2250000</v>
      </c>
      <c r="AO181" s="132"/>
      <c r="AP181" s="97">
        <v>0</v>
      </c>
      <c r="AQ181" s="97">
        <f>+AE181</f>
        <v>2250000</v>
      </c>
      <c r="AR181" s="97">
        <v>0</v>
      </c>
      <c r="AS181" s="97">
        <v>0</v>
      </c>
      <c r="AT181" s="97">
        <v>0</v>
      </c>
      <c r="AU181" s="97">
        <f t="shared" si="216"/>
        <v>2250000</v>
      </c>
      <c r="AV181" s="77"/>
      <c r="AW181" s="97"/>
      <c r="AX181" s="97"/>
      <c r="AY181" s="97"/>
      <c r="AZ181" s="97"/>
      <c r="BA181" s="97"/>
      <c r="BB181" s="97"/>
    </row>
    <row r="182" spans="1:54" s="225" customFormat="1" ht="13" outlineLevel="2" x14ac:dyDescent="0.35">
      <c r="A182" s="89" t="s">
        <v>1124</v>
      </c>
      <c r="B182" s="90"/>
      <c r="C182" s="710" t="s">
        <v>1122</v>
      </c>
      <c r="D182" s="115" t="s">
        <v>241</v>
      </c>
      <c r="E182" s="92"/>
      <c r="F182" s="93"/>
      <c r="G182" s="100"/>
      <c r="H182" s="101" t="s">
        <v>230</v>
      </c>
      <c r="I182" s="101" t="s">
        <v>230</v>
      </c>
      <c r="J182" s="101"/>
      <c r="K182" s="102"/>
      <c r="L182" s="102"/>
      <c r="M182" s="102"/>
      <c r="N182" s="94"/>
      <c r="O182" s="1778"/>
      <c r="P182" s="1778"/>
      <c r="Q182" s="1778"/>
      <c r="R182" s="1778"/>
      <c r="S182" s="1167" t="s">
        <v>1902</v>
      </c>
      <c r="T182" s="94" t="s">
        <v>1123</v>
      </c>
      <c r="U182" s="94"/>
      <c r="V182" s="1170"/>
      <c r="W182" s="92">
        <v>1</v>
      </c>
      <c r="X182" s="92"/>
      <c r="Y182" s="92"/>
      <c r="Z182" s="92"/>
      <c r="AA182" s="734">
        <v>350000</v>
      </c>
      <c r="AB182" s="979">
        <f t="shared" si="208"/>
        <v>350000</v>
      </c>
      <c r="AC182" s="97"/>
      <c r="AD182" s="1478"/>
      <c r="AE182" s="977">
        <f t="shared" si="215"/>
        <v>350000</v>
      </c>
      <c r="AF182" s="77">
        <v>0</v>
      </c>
      <c r="AG182" s="77">
        <f t="shared" si="209"/>
        <v>350000</v>
      </c>
      <c r="AH182" s="337"/>
      <c r="AI182" s="97">
        <f t="shared" si="194"/>
        <v>0</v>
      </c>
      <c r="AJ182" s="97">
        <f t="shared" si="195"/>
        <v>350000</v>
      </c>
      <c r="AK182" s="97">
        <f t="shared" si="196"/>
        <v>0</v>
      </c>
      <c r="AL182" s="97">
        <f t="shared" si="197"/>
        <v>0</v>
      </c>
      <c r="AM182" s="97">
        <f t="shared" si="198"/>
        <v>0</v>
      </c>
      <c r="AN182" s="97">
        <f t="shared" si="199"/>
        <v>350000</v>
      </c>
      <c r="AO182" s="132"/>
      <c r="AP182" s="97">
        <v>0</v>
      </c>
      <c r="AQ182" s="97">
        <f>+AE182</f>
        <v>350000</v>
      </c>
      <c r="AR182" s="97">
        <v>0</v>
      </c>
      <c r="AS182" s="97">
        <v>0</v>
      </c>
      <c r="AT182" s="97">
        <v>0</v>
      </c>
      <c r="AU182" s="97">
        <f t="shared" si="216"/>
        <v>350000</v>
      </c>
      <c r="AV182" s="77"/>
      <c r="AW182" s="97"/>
      <c r="AX182" s="97"/>
      <c r="AY182" s="97"/>
      <c r="AZ182" s="97"/>
      <c r="BA182" s="97"/>
      <c r="BB182" s="97"/>
    </row>
    <row r="183" spans="1:54" s="225" customFormat="1" ht="52" outlineLevel="2" x14ac:dyDescent="0.35">
      <c r="A183" s="89" t="s">
        <v>1127</v>
      </c>
      <c r="B183" s="90"/>
      <c r="C183" s="710" t="s">
        <v>1125</v>
      </c>
      <c r="D183" s="1329" t="s">
        <v>233</v>
      </c>
      <c r="E183" s="92"/>
      <c r="F183" s="93"/>
      <c r="G183" s="100"/>
      <c r="H183" s="101" t="s">
        <v>230</v>
      </c>
      <c r="I183" s="101"/>
      <c r="J183" s="101"/>
      <c r="K183" s="102"/>
      <c r="L183" s="102"/>
      <c r="M183" s="102"/>
      <c r="N183" s="94"/>
      <c r="O183" s="1344" t="str">
        <f>+'10.3_PA_Det'!$D$77</f>
        <v>Selección Basada en Comparación de Calificaciones de Consultores</v>
      </c>
      <c r="P183" s="1344" t="s">
        <v>81</v>
      </c>
      <c r="Q183" s="1344" t="s">
        <v>931</v>
      </c>
      <c r="R183" s="1344">
        <f>+'10.3_PA_Det'!$E$77</f>
        <v>32</v>
      </c>
      <c r="S183" s="1167" t="s">
        <v>1898</v>
      </c>
      <c r="T183" s="94" t="s">
        <v>1126</v>
      </c>
      <c r="U183" s="94"/>
      <c r="V183" s="1170"/>
      <c r="W183" s="92">
        <v>1</v>
      </c>
      <c r="X183" s="92"/>
      <c r="Y183" s="92"/>
      <c r="Z183" s="92"/>
      <c r="AA183" s="734">
        <v>120000</v>
      </c>
      <c r="AB183" s="979">
        <f t="shared" si="208"/>
        <v>120000</v>
      </c>
      <c r="AC183" s="97"/>
      <c r="AD183" s="1478"/>
      <c r="AE183" s="977">
        <f t="shared" si="215"/>
        <v>120000</v>
      </c>
      <c r="AF183" s="77">
        <v>0</v>
      </c>
      <c r="AG183" s="77">
        <f t="shared" si="209"/>
        <v>120000</v>
      </c>
      <c r="AH183" s="337"/>
      <c r="AI183" s="97">
        <f t="shared" si="194"/>
        <v>120000</v>
      </c>
      <c r="AJ183" s="97">
        <f t="shared" si="195"/>
        <v>0</v>
      </c>
      <c r="AK183" s="97">
        <f t="shared" si="196"/>
        <v>0</v>
      </c>
      <c r="AL183" s="97">
        <f t="shared" si="197"/>
        <v>0</v>
      </c>
      <c r="AM183" s="97">
        <f t="shared" si="198"/>
        <v>0</v>
      </c>
      <c r="AN183" s="97">
        <f t="shared" si="199"/>
        <v>120000</v>
      </c>
      <c r="AO183" s="132"/>
      <c r="AP183" s="97">
        <f>+AE183</f>
        <v>120000</v>
      </c>
      <c r="AQ183" s="97">
        <v>0</v>
      </c>
      <c r="AR183" s="97">
        <v>0</v>
      </c>
      <c r="AS183" s="97">
        <v>0</v>
      </c>
      <c r="AT183" s="97">
        <v>0</v>
      </c>
      <c r="AU183" s="97">
        <f t="shared" si="216"/>
        <v>120000</v>
      </c>
      <c r="AV183" s="77"/>
      <c r="AW183" s="97"/>
      <c r="AX183" s="97"/>
      <c r="AY183" s="97"/>
      <c r="AZ183" s="97"/>
      <c r="BA183" s="97"/>
      <c r="BB183" s="97"/>
    </row>
    <row r="184" spans="1:54" s="225" customFormat="1" ht="13" outlineLevel="2" x14ac:dyDescent="0.35">
      <c r="A184" s="89" t="s">
        <v>1131</v>
      </c>
      <c r="B184" s="90"/>
      <c r="C184" s="710" t="s">
        <v>1128</v>
      </c>
      <c r="D184" s="1822" t="s">
        <v>1129</v>
      </c>
      <c r="E184" s="92"/>
      <c r="F184" s="93"/>
      <c r="G184" s="100"/>
      <c r="H184" s="101" t="s">
        <v>230</v>
      </c>
      <c r="I184" s="101" t="s">
        <v>230</v>
      </c>
      <c r="J184" s="101"/>
      <c r="K184" s="102"/>
      <c r="L184" s="102"/>
      <c r="M184" s="102"/>
      <c r="N184" s="94"/>
      <c r="O184" s="1778" t="str">
        <f>+'10.3_PA_Det'!$D$24</f>
        <v>Licitación Pública Internacional por Lotes </v>
      </c>
      <c r="P184" s="1778" t="s">
        <v>81</v>
      </c>
      <c r="Q184" s="1778" t="s">
        <v>950</v>
      </c>
      <c r="R184" s="1778">
        <f>+'10.3_PA_Det'!$F$24</f>
        <v>8</v>
      </c>
      <c r="S184" s="1167" t="s">
        <v>1902</v>
      </c>
      <c r="T184" s="94" t="s">
        <v>1130</v>
      </c>
      <c r="U184" s="94"/>
      <c r="V184" s="1170"/>
      <c r="W184" s="92">
        <v>1</v>
      </c>
      <c r="X184" s="92"/>
      <c r="Y184" s="92"/>
      <c r="Z184" s="92"/>
      <c r="AA184" s="734">
        <v>250000</v>
      </c>
      <c r="AB184" s="979">
        <f t="shared" si="208"/>
        <v>250000</v>
      </c>
      <c r="AC184" s="97"/>
      <c r="AD184" s="1478"/>
      <c r="AE184" s="977">
        <f t="shared" si="215"/>
        <v>250000</v>
      </c>
      <c r="AF184" s="77">
        <v>0</v>
      </c>
      <c r="AG184" s="77">
        <f t="shared" si="209"/>
        <v>250000</v>
      </c>
      <c r="AH184" s="337"/>
      <c r="AI184" s="97">
        <f t="shared" si="194"/>
        <v>25000</v>
      </c>
      <c r="AJ184" s="97">
        <f t="shared" si="195"/>
        <v>225000</v>
      </c>
      <c r="AK184" s="97">
        <f t="shared" si="196"/>
        <v>0</v>
      </c>
      <c r="AL184" s="97">
        <f t="shared" si="197"/>
        <v>0</v>
      </c>
      <c r="AM184" s="97">
        <f t="shared" si="198"/>
        <v>0</v>
      </c>
      <c r="AN184" s="97">
        <f t="shared" si="199"/>
        <v>250000</v>
      </c>
      <c r="AO184" s="132"/>
      <c r="AP184" s="97">
        <f>+AE184*10%</f>
        <v>25000</v>
      </c>
      <c r="AQ184" s="97">
        <f>+AE184*90%</f>
        <v>225000</v>
      </c>
      <c r="AR184" s="97">
        <v>0</v>
      </c>
      <c r="AS184" s="97">
        <v>0</v>
      </c>
      <c r="AT184" s="97">
        <v>0</v>
      </c>
      <c r="AU184" s="97">
        <f t="shared" si="216"/>
        <v>250000</v>
      </c>
      <c r="AV184" s="77"/>
      <c r="AW184" s="97"/>
      <c r="AX184" s="97"/>
      <c r="AY184" s="97"/>
      <c r="AZ184" s="97"/>
      <c r="BA184" s="97"/>
      <c r="BB184" s="97"/>
    </row>
    <row r="185" spans="1:54" s="225" customFormat="1" ht="13" outlineLevel="2" x14ac:dyDescent="0.35">
      <c r="A185" s="89" t="s">
        <v>1134</v>
      </c>
      <c r="B185" s="90"/>
      <c r="C185" s="710" t="s">
        <v>1132</v>
      </c>
      <c r="D185" s="1822"/>
      <c r="E185" s="92"/>
      <c r="F185" s="93"/>
      <c r="G185" s="100"/>
      <c r="H185" s="101" t="s">
        <v>230</v>
      </c>
      <c r="I185" s="101" t="s">
        <v>230</v>
      </c>
      <c r="J185" s="101"/>
      <c r="K185" s="102"/>
      <c r="L185" s="102"/>
      <c r="M185" s="102"/>
      <c r="N185" s="94"/>
      <c r="O185" s="1778"/>
      <c r="P185" s="1778"/>
      <c r="Q185" s="1778"/>
      <c r="R185" s="1778"/>
      <c r="S185" s="1167" t="s">
        <v>1902</v>
      </c>
      <c r="T185" s="94" t="s">
        <v>1133</v>
      </c>
      <c r="U185" s="94"/>
      <c r="V185" s="1170"/>
      <c r="W185" s="92">
        <v>1</v>
      </c>
      <c r="X185" s="92"/>
      <c r="Y185" s="92"/>
      <c r="Z185" s="92"/>
      <c r="AA185" s="734">
        <v>500000</v>
      </c>
      <c r="AB185" s="979">
        <f t="shared" si="208"/>
        <v>500000</v>
      </c>
      <c r="AC185" s="97"/>
      <c r="AD185" s="1478"/>
      <c r="AE185" s="977">
        <f t="shared" si="215"/>
        <v>500000</v>
      </c>
      <c r="AF185" s="77">
        <v>0</v>
      </c>
      <c r="AG185" s="77">
        <f t="shared" si="209"/>
        <v>500000</v>
      </c>
      <c r="AH185" s="337"/>
      <c r="AI185" s="97">
        <f t="shared" si="194"/>
        <v>50000</v>
      </c>
      <c r="AJ185" s="97">
        <f t="shared" si="195"/>
        <v>450000</v>
      </c>
      <c r="AK185" s="97">
        <f t="shared" si="196"/>
        <v>0</v>
      </c>
      <c r="AL185" s="97">
        <f t="shared" si="197"/>
        <v>0</v>
      </c>
      <c r="AM185" s="97">
        <f t="shared" si="198"/>
        <v>0</v>
      </c>
      <c r="AN185" s="97">
        <f t="shared" si="199"/>
        <v>500000</v>
      </c>
      <c r="AO185" s="132"/>
      <c r="AP185" s="97">
        <f>+AE185*10%</f>
        <v>50000</v>
      </c>
      <c r="AQ185" s="97">
        <f>+AE185*90%</f>
        <v>450000</v>
      </c>
      <c r="AR185" s="97">
        <v>0</v>
      </c>
      <c r="AS185" s="97">
        <v>0</v>
      </c>
      <c r="AT185" s="97">
        <v>0</v>
      </c>
      <c r="AU185" s="97">
        <f t="shared" si="216"/>
        <v>500000</v>
      </c>
      <c r="AV185" s="77"/>
      <c r="AW185" s="97"/>
      <c r="AX185" s="97"/>
      <c r="AY185" s="97"/>
      <c r="AZ185" s="97"/>
      <c r="BA185" s="97"/>
      <c r="BB185" s="97"/>
    </row>
    <row r="186" spans="1:54" s="225" customFormat="1" ht="26" outlineLevel="2" x14ac:dyDescent="0.35">
      <c r="A186" s="89" t="s">
        <v>1135</v>
      </c>
      <c r="B186" s="90"/>
      <c r="C186" s="710" t="s">
        <v>708</v>
      </c>
      <c r="D186" s="1329" t="s">
        <v>241</v>
      </c>
      <c r="E186" s="92"/>
      <c r="F186" s="93"/>
      <c r="G186" s="100"/>
      <c r="H186" s="101" t="s">
        <v>230</v>
      </c>
      <c r="I186" s="101" t="s">
        <v>230</v>
      </c>
      <c r="J186" s="101"/>
      <c r="K186" s="102"/>
      <c r="L186" s="102"/>
      <c r="M186" s="102"/>
      <c r="N186" s="94"/>
      <c r="O186" s="1778"/>
      <c r="P186" s="1778"/>
      <c r="Q186" s="1778"/>
      <c r="R186" s="1778"/>
      <c r="S186" s="1167" t="s">
        <v>1898</v>
      </c>
      <c r="T186" s="94" t="s">
        <v>1120</v>
      </c>
      <c r="U186" s="94"/>
      <c r="V186" s="1170"/>
      <c r="W186" s="92">
        <v>1</v>
      </c>
      <c r="X186" s="92"/>
      <c r="Y186" s="92"/>
      <c r="Z186" s="92"/>
      <c r="AA186" s="734">
        <v>802200</v>
      </c>
      <c r="AB186" s="979">
        <f t="shared" si="208"/>
        <v>802200</v>
      </c>
      <c r="AC186" s="97"/>
      <c r="AD186" s="1478"/>
      <c r="AE186" s="977">
        <f t="shared" si="215"/>
        <v>802200</v>
      </c>
      <c r="AF186" s="77">
        <v>0</v>
      </c>
      <c r="AG186" s="77">
        <f t="shared" si="209"/>
        <v>802200</v>
      </c>
      <c r="AH186" s="337"/>
      <c r="AI186" s="97">
        <f t="shared" si="194"/>
        <v>80220</v>
      </c>
      <c r="AJ186" s="97">
        <f t="shared" si="195"/>
        <v>721980</v>
      </c>
      <c r="AK186" s="97">
        <f t="shared" si="196"/>
        <v>0</v>
      </c>
      <c r="AL186" s="97">
        <f t="shared" si="197"/>
        <v>0</v>
      </c>
      <c r="AM186" s="97">
        <f t="shared" si="198"/>
        <v>0</v>
      </c>
      <c r="AN186" s="97">
        <f t="shared" si="199"/>
        <v>802200</v>
      </c>
      <c r="AO186" s="132"/>
      <c r="AP186" s="97">
        <f>+AE186*10%</f>
        <v>80220</v>
      </c>
      <c r="AQ186" s="97">
        <f>+AE186*90%</f>
        <v>721980</v>
      </c>
      <c r="AR186" s="97">
        <v>0</v>
      </c>
      <c r="AS186" s="97">
        <v>0</v>
      </c>
      <c r="AT186" s="97">
        <v>0</v>
      </c>
      <c r="AU186" s="97">
        <f t="shared" si="216"/>
        <v>802200</v>
      </c>
      <c r="AV186" s="77"/>
      <c r="AW186" s="97"/>
      <c r="AX186" s="97"/>
      <c r="AY186" s="97"/>
      <c r="AZ186" s="97"/>
      <c r="BA186" s="97"/>
      <c r="BB186" s="97"/>
    </row>
    <row r="187" spans="1:54" s="225" customFormat="1" ht="13" outlineLevel="2" x14ac:dyDescent="0.35">
      <c r="A187" s="89" t="s">
        <v>1137</v>
      </c>
      <c r="B187" s="90"/>
      <c r="C187" s="710" t="s">
        <v>712</v>
      </c>
      <c r="D187" s="1329" t="s">
        <v>241</v>
      </c>
      <c r="E187" s="92"/>
      <c r="F187" s="93"/>
      <c r="G187" s="100"/>
      <c r="H187" s="101" t="s">
        <v>230</v>
      </c>
      <c r="I187" s="101" t="s">
        <v>230</v>
      </c>
      <c r="J187" s="101"/>
      <c r="K187" s="102"/>
      <c r="L187" s="102"/>
      <c r="M187" s="102"/>
      <c r="N187" s="94"/>
      <c r="O187" s="1777" t="str">
        <f>+'10.3_PA_Det'!$D$19</f>
        <v>Licitación Pública Internacional por Lotes </v>
      </c>
      <c r="P187" s="1778" t="s">
        <v>81</v>
      </c>
      <c r="Q187" s="1778" t="s">
        <v>950</v>
      </c>
      <c r="R187" s="1818">
        <f>+'10.3_PA_Det'!$F$19</f>
        <v>7</v>
      </c>
      <c r="S187" s="1167" t="s">
        <v>932</v>
      </c>
      <c r="T187" s="94" t="s">
        <v>1136</v>
      </c>
      <c r="U187" s="94"/>
      <c r="V187" s="1023"/>
      <c r="W187" s="92">
        <v>1</v>
      </c>
      <c r="X187" s="92"/>
      <c r="Y187" s="92"/>
      <c r="Z187" s="92"/>
      <c r="AA187" s="734">
        <v>575000</v>
      </c>
      <c r="AB187" s="979">
        <f t="shared" si="208"/>
        <v>575000</v>
      </c>
      <c r="AC187" s="97"/>
      <c r="AD187" s="1478"/>
      <c r="AE187" s="977">
        <f t="shared" si="215"/>
        <v>575000</v>
      </c>
      <c r="AF187" s="77">
        <v>0</v>
      </c>
      <c r="AG187" s="77">
        <f t="shared" si="209"/>
        <v>575000</v>
      </c>
      <c r="AH187" s="337"/>
      <c r="AI187" s="97">
        <f t="shared" si="194"/>
        <v>57500</v>
      </c>
      <c r="AJ187" s="97">
        <f t="shared" si="195"/>
        <v>517500</v>
      </c>
      <c r="AK187" s="97">
        <f t="shared" si="196"/>
        <v>0</v>
      </c>
      <c r="AL187" s="97">
        <f t="shared" si="197"/>
        <v>0</v>
      </c>
      <c r="AM187" s="97">
        <f t="shared" si="198"/>
        <v>0</v>
      </c>
      <c r="AN187" s="97">
        <f t="shared" si="199"/>
        <v>575000</v>
      </c>
      <c r="AO187" s="132"/>
      <c r="AP187" s="97">
        <f>+AE187*10%</f>
        <v>57500</v>
      </c>
      <c r="AQ187" s="97">
        <f>+AE187*90%</f>
        <v>517500</v>
      </c>
      <c r="AR187" s="97">
        <v>0</v>
      </c>
      <c r="AS187" s="97">
        <v>0</v>
      </c>
      <c r="AT187" s="97">
        <v>0</v>
      </c>
      <c r="AU187" s="97">
        <f t="shared" si="216"/>
        <v>575000</v>
      </c>
      <c r="AV187" s="77"/>
      <c r="AW187" s="97"/>
      <c r="AX187" s="97"/>
      <c r="AY187" s="97"/>
      <c r="AZ187" s="97"/>
      <c r="BA187" s="97"/>
      <c r="BB187" s="97"/>
    </row>
    <row r="188" spans="1:54" s="225" customFormat="1" ht="13" outlineLevel="2" x14ac:dyDescent="0.35">
      <c r="A188" s="89" t="s">
        <v>1141</v>
      </c>
      <c r="B188" s="90"/>
      <c r="C188" s="710" t="s">
        <v>1138</v>
      </c>
      <c r="D188" s="1822" t="s">
        <v>1139</v>
      </c>
      <c r="E188" s="92"/>
      <c r="F188" s="93"/>
      <c r="G188" s="100"/>
      <c r="H188" s="101" t="s">
        <v>230</v>
      </c>
      <c r="I188" s="101"/>
      <c r="J188" s="101"/>
      <c r="K188" s="102"/>
      <c r="L188" s="102"/>
      <c r="M188" s="102"/>
      <c r="N188" s="94"/>
      <c r="O188" s="1777"/>
      <c r="P188" s="1778"/>
      <c r="Q188" s="1778"/>
      <c r="R188" s="1818"/>
      <c r="S188" s="1167" t="s">
        <v>1902</v>
      </c>
      <c r="T188" s="94" t="s">
        <v>1140</v>
      </c>
      <c r="U188" s="94"/>
      <c r="V188" s="1170"/>
      <c r="W188" s="92">
        <v>1</v>
      </c>
      <c r="X188" s="92"/>
      <c r="Y188" s="92"/>
      <c r="Z188" s="92"/>
      <c r="AA188" s="734">
        <v>35000</v>
      </c>
      <c r="AB188" s="979">
        <f t="shared" si="208"/>
        <v>35000</v>
      </c>
      <c r="AC188" s="97"/>
      <c r="AD188" s="1478"/>
      <c r="AE188" s="977">
        <f t="shared" si="215"/>
        <v>35000</v>
      </c>
      <c r="AF188" s="77">
        <v>0</v>
      </c>
      <c r="AG188" s="77">
        <f t="shared" si="209"/>
        <v>35000</v>
      </c>
      <c r="AH188" s="337"/>
      <c r="AI188" s="97">
        <f t="shared" si="194"/>
        <v>35000</v>
      </c>
      <c r="AJ188" s="97">
        <f t="shared" si="195"/>
        <v>0</v>
      </c>
      <c r="AK188" s="97">
        <f t="shared" si="196"/>
        <v>0</v>
      </c>
      <c r="AL188" s="97">
        <f t="shared" si="197"/>
        <v>0</v>
      </c>
      <c r="AM188" s="97">
        <f t="shared" si="198"/>
        <v>0</v>
      </c>
      <c r="AN188" s="97">
        <f t="shared" si="199"/>
        <v>35000</v>
      </c>
      <c r="AO188" s="132"/>
      <c r="AP188" s="97">
        <f>+AE188</f>
        <v>35000</v>
      </c>
      <c r="AQ188" s="97">
        <v>0</v>
      </c>
      <c r="AR188" s="97">
        <v>0</v>
      </c>
      <c r="AS188" s="97">
        <v>0</v>
      </c>
      <c r="AT188" s="97">
        <v>0</v>
      </c>
      <c r="AU188" s="97">
        <f t="shared" si="216"/>
        <v>35000</v>
      </c>
      <c r="AV188" s="77"/>
      <c r="AW188" s="97"/>
      <c r="AX188" s="97"/>
      <c r="AY188" s="97"/>
      <c r="AZ188" s="97"/>
      <c r="BA188" s="97"/>
      <c r="BB188" s="97"/>
    </row>
    <row r="189" spans="1:54" s="225" customFormat="1" ht="13" outlineLevel="2" x14ac:dyDescent="0.35">
      <c r="A189" s="89" t="s">
        <v>1144</v>
      </c>
      <c r="B189" s="90"/>
      <c r="C189" s="710" t="s">
        <v>1142</v>
      </c>
      <c r="D189" s="1822"/>
      <c r="E189" s="92"/>
      <c r="F189" s="93"/>
      <c r="G189" s="100"/>
      <c r="H189" s="101" t="s">
        <v>230</v>
      </c>
      <c r="I189" s="101"/>
      <c r="J189" s="101"/>
      <c r="K189" s="102"/>
      <c r="L189" s="102"/>
      <c r="M189" s="102"/>
      <c r="N189" s="94"/>
      <c r="O189" s="1777"/>
      <c r="P189" s="1778"/>
      <c r="Q189" s="1778"/>
      <c r="R189" s="1818"/>
      <c r="S189" s="1167" t="s">
        <v>1901</v>
      </c>
      <c r="T189" s="94" t="s">
        <v>1143</v>
      </c>
      <c r="U189" s="94"/>
      <c r="V189" s="1170"/>
      <c r="W189" s="92">
        <v>1</v>
      </c>
      <c r="X189" s="92"/>
      <c r="Y189" s="92"/>
      <c r="Z189" s="92"/>
      <c r="AA189" s="734">
        <v>40000</v>
      </c>
      <c r="AB189" s="979">
        <f t="shared" si="208"/>
        <v>40000</v>
      </c>
      <c r="AC189" s="97"/>
      <c r="AD189" s="1478"/>
      <c r="AE189" s="977">
        <f t="shared" si="215"/>
        <v>40000</v>
      </c>
      <c r="AF189" s="77">
        <v>0</v>
      </c>
      <c r="AG189" s="77">
        <f t="shared" si="209"/>
        <v>40000</v>
      </c>
      <c r="AH189" s="337"/>
      <c r="AI189" s="97">
        <f t="shared" si="194"/>
        <v>40000</v>
      </c>
      <c r="AJ189" s="97">
        <f t="shared" si="195"/>
        <v>0</v>
      </c>
      <c r="AK189" s="97">
        <f t="shared" si="196"/>
        <v>0</v>
      </c>
      <c r="AL189" s="97">
        <f t="shared" si="197"/>
        <v>0</v>
      </c>
      <c r="AM189" s="97">
        <f t="shared" si="198"/>
        <v>0</v>
      </c>
      <c r="AN189" s="97">
        <f t="shared" si="199"/>
        <v>40000</v>
      </c>
      <c r="AO189" s="132"/>
      <c r="AP189" s="97">
        <f>+AE189</f>
        <v>40000</v>
      </c>
      <c r="AQ189" s="97">
        <v>0</v>
      </c>
      <c r="AR189" s="97">
        <v>0</v>
      </c>
      <c r="AS189" s="97">
        <v>0</v>
      </c>
      <c r="AT189" s="97">
        <v>0</v>
      </c>
      <c r="AU189" s="97">
        <f t="shared" si="216"/>
        <v>40000</v>
      </c>
      <c r="AV189" s="77"/>
      <c r="AW189" s="97"/>
      <c r="AX189" s="97"/>
      <c r="AY189" s="97"/>
      <c r="AZ189" s="97"/>
      <c r="BA189" s="97"/>
      <c r="BB189" s="97"/>
    </row>
    <row r="190" spans="1:54" s="225" customFormat="1" ht="27" customHeight="1" outlineLevel="2" x14ac:dyDescent="0.35">
      <c r="A190" s="89" t="s">
        <v>2208</v>
      </c>
      <c r="B190" s="90"/>
      <c r="C190" s="710" t="s">
        <v>1145</v>
      </c>
      <c r="D190" s="1822"/>
      <c r="E190" s="92"/>
      <c r="F190" s="93"/>
      <c r="G190" s="100"/>
      <c r="H190" s="101" t="s">
        <v>230</v>
      </c>
      <c r="I190" s="101"/>
      <c r="J190" s="101"/>
      <c r="K190" s="102"/>
      <c r="L190" s="102"/>
      <c r="M190" s="102"/>
      <c r="N190" s="94"/>
      <c r="O190" s="1777"/>
      <c r="P190" s="1778"/>
      <c r="Q190" s="1778"/>
      <c r="R190" s="1818"/>
      <c r="S190" s="1167" t="s">
        <v>1901</v>
      </c>
      <c r="T190" s="94" t="s">
        <v>1143</v>
      </c>
      <c r="U190" s="94"/>
      <c r="V190" s="1170"/>
      <c r="W190" s="92">
        <v>1</v>
      </c>
      <c r="X190" s="92"/>
      <c r="Y190" s="92"/>
      <c r="Z190" s="92"/>
      <c r="AA190" s="734">
        <v>50000</v>
      </c>
      <c r="AB190" s="979">
        <f t="shared" si="208"/>
        <v>50000</v>
      </c>
      <c r="AC190" s="97"/>
      <c r="AD190" s="1478"/>
      <c r="AE190" s="977">
        <f t="shared" si="215"/>
        <v>50000</v>
      </c>
      <c r="AF190" s="77">
        <v>0</v>
      </c>
      <c r="AG190" s="77">
        <f t="shared" si="209"/>
        <v>50000</v>
      </c>
      <c r="AH190" s="337"/>
      <c r="AI190" s="97">
        <f t="shared" si="194"/>
        <v>50000</v>
      </c>
      <c r="AJ190" s="97">
        <f t="shared" si="195"/>
        <v>0</v>
      </c>
      <c r="AK190" s="97">
        <f t="shared" si="196"/>
        <v>0</v>
      </c>
      <c r="AL190" s="97">
        <f t="shared" si="197"/>
        <v>0</v>
      </c>
      <c r="AM190" s="97">
        <f t="shared" si="198"/>
        <v>0</v>
      </c>
      <c r="AN190" s="97">
        <f t="shared" si="199"/>
        <v>50000</v>
      </c>
      <c r="AO190" s="132"/>
      <c r="AP190" s="97">
        <f>+AE190</f>
        <v>50000</v>
      </c>
      <c r="AQ190" s="97">
        <v>0</v>
      </c>
      <c r="AR190" s="97">
        <v>0</v>
      </c>
      <c r="AS190" s="97">
        <v>0</v>
      </c>
      <c r="AT190" s="97">
        <v>0</v>
      </c>
      <c r="AU190" s="97">
        <f t="shared" si="216"/>
        <v>50000</v>
      </c>
      <c r="AV190" s="77"/>
      <c r="AW190" s="97"/>
      <c r="AX190" s="97"/>
      <c r="AY190" s="97"/>
      <c r="AZ190" s="97"/>
      <c r="BA190" s="97"/>
      <c r="BB190" s="97"/>
    </row>
    <row r="191" spans="1:54" s="854" customFormat="1" ht="20.25" customHeight="1" outlineLevel="1" x14ac:dyDescent="0.35">
      <c r="A191" s="1289" t="s">
        <v>1146</v>
      </c>
      <c r="B191" s="1289"/>
      <c r="C191" s="1290" t="s">
        <v>1115</v>
      </c>
      <c r="D191" s="1291" t="s">
        <v>1095</v>
      </c>
      <c r="E191" s="845"/>
      <c r="F191" s="1292"/>
      <c r="G191" s="1293"/>
      <c r="H191" s="1293" t="s">
        <v>230</v>
      </c>
      <c r="I191" s="1293" t="s">
        <v>230</v>
      </c>
      <c r="J191" s="1293" t="s">
        <v>230</v>
      </c>
      <c r="K191" s="1293"/>
      <c r="L191" s="1293"/>
      <c r="M191" s="1293"/>
      <c r="N191" s="847"/>
      <c r="O191" s="1370"/>
      <c r="P191" s="1370"/>
      <c r="Q191" s="1370"/>
      <c r="R191" s="1370"/>
      <c r="S191" s="1294"/>
      <c r="T191" s="1290"/>
      <c r="U191" s="847"/>
      <c r="V191" s="1291"/>
      <c r="W191" s="1295"/>
      <c r="X191" s="1295"/>
      <c r="Y191" s="1295"/>
      <c r="Z191" s="1295"/>
      <c r="AA191" s="1296"/>
      <c r="AB191" s="1296">
        <f>SUM(AB192)</f>
        <v>275000</v>
      </c>
      <c r="AC191" s="1297"/>
      <c r="AD191" s="848"/>
      <c r="AE191" s="1296">
        <f t="shared" ref="AE191:AF191" si="217">SUM(AE192)</f>
        <v>275000</v>
      </c>
      <c r="AF191" s="1296">
        <f t="shared" si="217"/>
        <v>0</v>
      </c>
      <c r="AG191" s="1296">
        <f>+AE191+AF191</f>
        <v>275000</v>
      </c>
      <c r="AH191" s="850"/>
      <c r="AI191" s="1296">
        <f t="shared" si="194"/>
        <v>0</v>
      </c>
      <c r="AJ191" s="1296">
        <f t="shared" si="195"/>
        <v>82500</v>
      </c>
      <c r="AK191" s="1296">
        <f t="shared" si="196"/>
        <v>192500</v>
      </c>
      <c r="AL191" s="1296">
        <f t="shared" si="197"/>
        <v>0</v>
      </c>
      <c r="AM191" s="1296">
        <f t="shared" si="198"/>
        <v>0</v>
      </c>
      <c r="AN191" s="1133">
        <f t="shared" si="199"/>
        <v>275000</v>
      </c>
      <c r="AO191" s="851"/>
      <c r="AP191" s="1296">
        <f t="shared" ref="AP191:AT191" si="218">SUM(AP192)</f>
        <v>0</v>
      </c>
      <c r="AQ191" s="1296">
        <f t="shared" si="218"/>
        <v>82500</v>
      </c>
      <c r="AR191" s="1296">
        <f t="shared" si="218"/>
        <v>192500</v>
      </c>
      <c r="AS191" s="1296">
        <f t="shared" si="218"/>
        <v>0</v>
      </c>
      <c r="AT191" s="1296">
        <f t="shared" si="218"/>
        <v>0</v>
      </c>
      <c r="AU191" s="1133">
        <f>+SUM(AP191:AT191)</f>
        <v>275000</v>
      </c>
      <c r="AV191" s="852"/>
      <c r="AW191" s="1296"/>
      <c r="AX191" s="1296"/>
      <c r="AY191" s="1296"/>
      <c r="AZ191" s="1296"/>
      <c r="BA191" s="1296"/>
      <c r="BB191" s="1296"/>
    </row>
    <row r="192" spans="1:54" s="225" customFormat="1" ht="26.25" customHeight="1" outlineLevel="2" x14ac:dyDescent="0.35">
      <c r="A192" s="89" t="s">
        <v>1147</v>
      </c>
      <c r="B192" s="90"/>
      <c r="C192" s="710" t="s">
        <v>1148</v>
      </c>
      <c r="D192" s="1330" t="s">
        <v>241</v>
      </c>
      <c r="E192" s="92"/>
      <c r="F192" s="93"/>
      <c r="G192" s="100"/>
      <c r="H192" s="101" t="s">
        <v>230</v>
      </c>
      <c r="I192" s="101" t="s">
        <v>230</v>
      </c>
      <c r="J192" s="101" t="s">
        <v>230</v>
      </c>
      <c r="K192" s="102"/>
      <c r="L192" s="102"/>
      <c r="M192" s="102"/>
      <c r="N192" s="94"/>
      <c r="O192" s="1344" t="str">
        <f>+'10.3_PA_Det'!$D$29</f>
        <v>Licitación Pública Internacional </v>
      </c>
      <c r="P192" s="1344" t="s">
        <v>81</v>
      </c>
      <c r="Q192" s="1344" t="s">
        <v>950</v>
      </c>
      <c r="R192" s="1344">
        <f>+'10.3_PA_Det'!$F$29</f>
        <v>9</v>
      </c>
      <c r="S192" s="1167" t="s">
        <v>2050</v>
      </c>
      <c r="T192" s="94" t="s">
        <v>1149</v>
      </c>
      <c r="U192" s="94"/>
      <c r="V192" s="1170"/>
      <c r="W192" s="92">
        <v>1</v>
      </c>
      <c r="X192" s="92"/>
      <c r="Y192" s="92"/>
      <c r="Z192" s="92"/>
      <c r="AA192" s="734">
        <v>275000</v>
      </c>
      <c r="AB192" s="979">
        <f t="shared" si="208"/>
        <v>275000</v>
      </c>
      <c r="AC192" s="97"/>
      <c r="AD192" s="1478"/>
      <c r="AE192" s="977">
        <f>+AB192</f>
        <v>275000</v>
      </c>
      <c r="AF192" s="77">
        <v>0</v>
      </c>
      <c r="AG192" s="77">
        <f t="shared" si="209"/>
        <v>275000</v>
      </c>
      <c r="AH192" s="337"/>
      <c r="AI192" s="97">
        <f t="shared" si="194"/>
        <v>0</v>
      </c>
      <c r="AJ192" s="97">
        <f t="shared" si="195"/>
        <v>82500</v>
      </c>
      <c r="AK192" s="97">
        <f t="shared" si="196"/>
        <v>192500</v>
      </c>
      <c r="AL192" s="97">
        <f t="shared" si="197"/>
        <v>0</v>
      </c>
      <c r="AM192" s="97">
        <f t="shared" si="198"/>
        <v>0</v>
      </c>
      <c r="AN192" s="97">
        <f t="shared" si="199"/>
        <v>275000</v>
      </c>
      <c r="AO192" s="132"/>
      <c r="AP192" s="97">
        <v>0</v>
      </c>
      <c r="AQ192" s="97">
        <f>+AE192*30%</f>
        <v>82500</v>
      </c>
      <c r="AR192" s="97">
        <f>+AE192*70%</f>
        <v>192500</v>
      </c>
      <c r="AS192" s="97">
        <v>0</v>
      </c>
      <c r="AT192" s="97">
        <v>0</v>
      </c>
      <c r="AU192" s="97">
        <f>SUM(AP192:AT192)</f>
        <v>275000</v>
      </c>
      <c r="AV192" s="77"/>
      <c r="AW192" s="97"/>
      <c r="AX192" s="97"/>
      <c r="AY192" s="97"/>
      <c r="AZ192" s="97"/>
      <c r="BA192" s="97"/>
      <c r="BB192" s="97"/>
    </row>
    <row r="193" spans="1:54" s="225" customFormat="1" ht="18" customHeight="1" outlineLevel="1" x14ac:dyDescent="0.35">
      <c r="A193" s="89"/>
      <c r="B193" s="90"/>
      <c r="C193" s="710" t="s">
        <v>2051</v>
      </c>
      <c r="D193" s="743" t="s">
        <v>907</v>
      </c>
      <c r="E193" s="92"/>
      <c r="F193" s="93"/>
      <c r="G193" s="100"/>
      <c r="H193" s="101"/>
      <c r="I193" s="101"/>
      <c r="J193" s="101" t="s">
        <v>230</v>
      </c>
      <c r="K193" s="102" t="s">
        <v>230</v>
      </c>
      <c r="L193" s="102"/>
      <c r="M193" s="102"/>
      <c r="N193" s="94"/>
      <c r="O193" s="1344" t="s">
        <v>939</v>
      </c>
      <c r="P193" s="1344"/>
      <c r="Q193" s="1344"/>
      <c r="R193" s="1344"/>
      <c r="S193" s="1166" t="s">
        <v>989</v>
      </c>
      <c r="T193" s="94"/>
      <c r="U193" s="94"/>
      <c r="V193" s="1170"/>
      <c r="W193" s="92"/>
      <c r="X193" s="92"/>
      <c r="Y193" s="92"/>
      <c r="Z193" s="92"/>
      <c r="AA193" s="734"/>
      <c r="AB193" s="979">
        <f t="shared" si="208"/>
        <v>0</v>
      </c>
      <c r="AC193" s="97"/>
      <c r="AD193" s="1478"/>
      <c r="AE193" s="977"/>
      <c r="AF193" s="77"/>
      <c r="AG193" s="77"/>
      <c r="AH193" s="337"/>
      <c r="AI193" s="97">
        <f t="shared" si="194"/>
        <v>0</v>
      </c>
      <c r="AJ193" s="97">
        <f t="shared" si="195"/>
        <v>0</v>
      </c>
      <c r="AK193" s="97">
        <f t="shared" si="196"/>
        <v>0</v>
      </c>
      <c r="AL193" s="97">
        <f t="shared" si="197"/>
        <v>0</v>
      </c>
      <c r="AM193" s="97">
        <f t="shared" si="198"/>
        <v>0</v>
      </c>
      <c r="AN193" s="97">
        <f t="shared" si="199"/>
        <v>0</v>
      </c>
      <c r="AO193" s="132"/>
      <c r="AP193" s="97"/>
      <c r="AQ193" s="97"/>
      <c r="AR193" s="97"/>
      <c r="AS193" s="97"/>
      <c r="AT193" s="97"/>
      <c r="AU193" s="97"/>
      <c r="AV193" s="77"/>
      <c r="AW193" s="97"/>
      <c r="AX193" s="97"/>
      <c r="AY193" s="97"/>
      <c r="AZ193" s="97"/>
      <c r="BA193" s="97"/>
      <c r="BB193" s="97"/>
    </row>
    <row r="194" spans="1:54" s="250" customFormat="1" ht="20.25" customHeight="1" x14ac:dyDescent="0.35">
      <c r="A194" s="78" t="s">
        <v>246</v>
      </c>
      <c r="B194" s="79"/>
      <c r="C194" s="80" t="s">
        <v>1150</v>
      </c>
      <c r="D194" s="80"/>
      <c r="E194" s="70"/>
      <c r="F194" s="81"/>
      <c r="G194" s="81"/>
      <c r="H194" s="112"/>
      <c r="I194" s="112"/>
      <c r="J194" s="112"/>
      <c r="K194" s="112"/>
      <c r="L194" s="112"/>
      <c r="M194" s="112"/>
      <c r="N194" s="72"/>
      <c r="O194" s="1364"/>
      <c r="P194" s="1364"/>
      <c r="Q194" s="1364"/>
      <c r="R194" s="1364"/>
      <c r="S194" s="81"/>
      <c r="T194" s="82"/>
      <c r="U194" s="72"/>
      <c r="V194" s="80"/>
      <c r="W194" s="1072"/>
      <c r="X194" s="81"/>
      <c r="Y194" s="81"/>
      <c r="Z194" s="81"/>
      <c r="AA194" s="84"/>
      <c r="AB194" s="84">
        <f>+AB195+AB252</f>
        <v>21049999.803684212</v>
      </c>
      <c r="AC194" s="401"/>
      <c r="AD194" s="1478"/>
      <c r="AE194" s="84">
        <f>+AE195+AE252</f>
        <v>13049999.80368421</v>
      </c>
      <c r="AF194" s="84">
        <f>+AF195+AF252</f>
        <v>8000000</v>
      </c>
      <c r="AG194" s="84">
        <f>+AG195+AG252</f>
        <v>21049999.803684212</v>
      </c>
      <c r="AH194" s="337"/>
      <c r="AI194" s="84">
        <f t="shared" si="194"/>
        <v>478374.99921052635</v>
      </c>
      <c r="AJ194" s="84">
        <f t="shared" si="195"/>
        <v>3373989.808421053</v>
      </c>
      <c r="AK194" s="84">
        <f t="shared" si="196"/>
        <v>4174583.3317543855</v>
      </c>
      <c r="AL194" s="84">
        <f t="shared" si="197"/>
        <v>7845083.3317543855</v>
      </c>
      <c r="AM194" s="84">
        <f t="shared" si="198"/>
        <v>5177968.3325438593</v>
      </c>
      <c r="AN194" s="84">
        <f t="shared" si="199"/>
        <v>21049999.803684212</v>
      </c>
      <c r="AO194" s="132"/>
      <c r="AP194" s="84">
        <f t="shared" ref="AP194:AU194" si="219">+AP195+AP252</f>
        <v>478374.99921052635</v>
      </c>
      <c r="AQ194" s="84">
        <f t="shared" si="219"/>
        <v>3373989.808421053</v>
      </c>
      <c r="AR194" s="84">
        <f t="shared" si="219"/>
        <v>2574583.3317543855</v>
      </c>
      <c r="AS194" s="84">
        <f t="shared" si="219"/>
        <v>3045083.3317543855</v>
      </c>
      <c r="AT194" s="84">
        <f t="shared" si="219"/>
        <v>3577968.3325438597</v>
      </c>
      <c r="AU194" s="84">
        <f t="shared" si="219"/>
        <v>13049999.80368421</v>
      </c>
      <c r="AV194" s="77"/>
      <c r="AW194" s="84">
        <f t="shared" ref="AW194:BB194" si="220">+AW195+AW252</f>
        <v>0</v>
      </c>
      <c r="AX194" s="84">
        <f t="shared" si="220"/>
        <v>0</v>
      </c>
      <c r="AY194" s="84">
        <f t="shared" si="220"/>
        <v>1600000</v>
      </c>
      <c r="AZ194" s="84">
        <f t="shared" si="220"/>
        <v>4800000</v>
      </c>
      <c r="BA194" s="84">
        <f t="shared" si="220"/>
        <v>1600000</v>
      </c>
      <c r="BB194" s="84">
        <f t="shared" si="220"/>
        <v>8000000</v>
      </c>
    </row>
    <row r="195" spans="1:54" s="250" customFormat="1" ht="16.5" customHeight="1" x14ac:dyDescent="0.35">
      <c r="A195" s="402" t="s">
        <v>248</v>
      </c>
      <c r="B195" s="403"/>
      <c r="C195" s="404" t="s">
        <v>2294</v>
      </c>
      <c r="D195" s="404"/>
      <c r="E195" s="70"/>
      <c r="F195" s="404"/>
      <c r="G195" s="404"/>
      <c r="H195" s="404"/>
      <c r="I195" s="404"/>
      <c r="J195" s="404"/>
      <c r="K195" s="404"/>
      <c r="L195" s="404"/>
      <c r="M195" s="404"/>
      <c r="N195" s="72"/>
      <c r="O195" s="1368"/>
      <c r="P195" s="1368"/>
      <c r="Q195" s="1367"/>
      <c r="R195" s="1368"/>
      <c r="S195" s="404"/>
      <c r="T195" s="404"/>
      <c r="U195" s="72"/>
      <c r="V195" s="404"/>
      <c r="W195" s="1074"/>
      <c r="X195" s="405"/>
      <c r="Y195" s="405"/>
      <c r="Z195" s="405"/>
      <c r="AA195" s="406"/>
      <c r="AB195" s="406">
        <f>+AB196+AB199+AB221+AB236</f>
        <v>2119999.8036842104</v>
      </c>
      <c r="AC195" s="407"/>
      <c r="AD195" s="1478"/>
      <c r="AE195" s="406">
        <f>+AE196+AE199+AE221+AE236</f>
        <v>2119999.8036842104</v>
      </c>
      <c r="AF195" s="406">
        <f>+AF196+AF199+AF221+AF236</f>
        <v>0</v>
      </c>
      <c r="AG195" s="406">
        <f>+AG196+AG199+AG221+AG236</f>
        <v>2119999.8036842104</v>
      </c>
      <c r="AH195" s="337"/>
      <c r="AI195" s="406">
        <f t="shared" si="194"/>
        <v>89374.999210526323</v>
      </c>
      <c r="AJ195" s="406">
        <f t="shared" si="195"/>
        <v>1041989.8084210528</v>
      </c>
      <c r="AK195" s="406">
        <f t="shared" si="196"/>
        <v>437849.99842105265</v>
      </c>
      <c r="AL195" s="406">
        <f t="shared" si="197"/>
        <v>443049.99842105265</v>
      </c>
      <c r="AM195" s="406">
        <f t="shared" si="198"/>
        <v>107734.99921052632</v>
      </c>
      <c r="AN195" s="406">
        <f t="shared" si="199"/>
        <v>2119999.8036842104</v>
      </c>
      <c r="AO195" s="132"/>
      <c r="AP195" s="406">
        <f t="shared" ref="AP195:AU195" si="221">+AP196+AP199+AP221+AP236</f>
        <v>89374.999210526323</v>
      </c>
      <c r="AQ195" s="406">
        <f t="shared" si="221"/>
        <v>1041989.8084210528</v>
      </c>
      <c r="AR195" s="406">
        <f t="shared" si="221"/>
        <v>437849.99842105265</v>
      </c>
      <c r="AS195" s="406">
        <f t="shared" si="221"/>
        <v>443049.99842105265</v>
      </c>
      <c r="AT195" s="406">
        <f t="shared" si="221"/>
        <v>107734.99921052632</v>
      </c>
      <c r="AU195" s="406">
        <f t="shared" si="221"/>
        <v>2119999.8036842104</v>
      </c>
      <c r="AV195" s="77"/>
      <c r="AW195" s="406">
        <f t="shared" ref="AW195:BB195" si="222">+AW196+AW199+AW221+AW236</f>
        <v>0</v>
      </c>
      <c r="AX195" s="406">
        <f t="shared" si="222"/>
        <v>0</v>
      </c>
      <c r="AY195" s="406">
        <f t="shared" si="222"/>
        <v>0</v>
      </c>
      <c r="AZ195" s="406">
        <f t="shared" si="222"/>
        <v>0</v>
      </c>
      <c r="BA195" s="406">
        <f t="shared" si="222"/>
        <v>0</v>
      </c>
      <c r="BB195" s="406">
        <f t="shared" si="222"/>
        <v>0</v>
      </c>
    </row>
    <row r="196" spans="1:54" s="853" customFormat="1" ht="25.5" customHeight="1" x14ac:dyDescent="0.35">
      <c r="A196" s="1430" t="s">
        <v>252</v>
      </c>
      <c r="B196" s="1431" t="s">
        <v>1154</v>
      </c>
      <c r="C196" s="792" t="s">
        <v>2282</v>
      </c>
      <c r="D196" s="806" t="s">
        <v>907</v>
      </c>
      <c r="E196" s="848"/>
      <c r="F196" s="1441" t="str">
        <f>+V196</f>
        <v># Plan</v>
      </c>
      <c r="G196" s="1442">
        <f>+'1_MdR'!D56</f>
        <v>0</v>
      </c>
      <c r="H196" s="1442" t="str">
        <f>+'1_MdR'!E56</f>
        <v>-</v>
      </c>
      <c r="I196" s="1442" t="str">
        <f>+'1_MdR'!F56</f>
        <v>-</v>
      </c>
      <c r="J196" s="1442">
        <f>+'1_MdR'!G56</f>
        <v>1</v>
      </c>
      <c r="K196" s="1442" t="str">
        <f>+'1_MdR'!H56</f>
        <v>-</v>
      </c>
      <c r="L196" s="1442" t="str">
        <f>+'1_MdR'!I56</f>
        <v>-</v>
      </c>
      <c r="M196" s="1434">
        <f>SUM(G196:L196)</f>
        <v>1</v>
      </c>
      <c r="N196" s="847"/>
      <c r="O196" s="1434"/>
      <c r="P196" s="1434"/>
      <c r="Q196" s="1434"/>
      <c r="R196" s="1435"/>
      <c r="S196" s="1436"/>
      <c r="T196" s="792"/>
      <c r="U196" s="847"/>
      <c r="V196" s="806" t="s">
        <v>1059</v>
      </c>
      <c r="W196" s="1437"/>
      <c r="X196" s="1431"/>
      <c r="Y196" s="1431"/>
      <c r="Z196" s="1431"/>
      <c r="AA196" s="1431"/>
      <c r="AB196" s="1438">
        <f>+SUM(AB197:AB198)</f>
        <v>400000</v>
      </c>
      <c r="AC196" s="1446"/>
      <c r="AD196" s="848"/>
      <c r="AE196" s="1438">
        <f t="shared" ref="AE196:AG196" si="223">+SUM(AE197:AE198)</f>
        <v>400000</v>
      </c>
      <c r="AF196" s="1438">
        <f t="shared" si="223"/>
        <v>0</v>
      </c>
      <c r="AG196" s="1438">
        <f t="shared" si="223"/>
        <v>400000</v>
      </c>
      <c r="AH196" s="850"/>
      <c r="AI196" s="1438">
        <f t="shared" si="194"/>
        <v>0</v>
      </c>
      <c r="AJ196" s="1438">
        <f t="shared" si="195"/>
        <v>400000</v>
      </c>
      <c r="AK196" s="1438">
        <f t="shared" si="196"/>
        <v>0</v>
      </c>
      <c r="AL196" s="1438">
        <f t="shared" si="197"/>
        <v>0</v>
      </c>
      <c r="AM196" s="1438">
        <f t="shared" si="198"/>
        <v>0</v>
      </c>
      <c r="AN196" s="1438">
        <f t="shared" si="199"/>
        <v>400000</v>
      </c>
      <c r="AO196" s="851"/>
      <c r="AP196" s="1438">
        <f t="shared" ref="AP196:AT196" si="224">+SUM(AP197:AP198)</f>
        <v>0</v>
      </c>
      <c r="AQ196" s="1438">
        <f t="shared" si="224"/>
        <v>400000</v>
      </c>
      <c r="AR196" s="1438">
        <f t="shared" si="224"/>
        <v>0</v>
      </c>
      <c r="AS196" s="1438">
        <f t="shared" si="224"/>
        <v>0</v>
      </c>
      <c r="AT196" s="1438">
        <f t="shared" si="224"/>
        <v>0</v>
      </c>
      <c r="AU196" s="1438">
        <f>SUM(AP196:AT196)</f>
        <v>400000</v>
      </c>
      <c r="AV196" s="852"/>
      <c r="AW196" s="1438">
        <v>0</v>
      </c>
      <c r="AX196" s="1438">
        <v>0</v>
      </c>
      <c r="AY196" s="1438">
        <v>0</v>
      </c>
      <c r="AZ196" s="1438">
        <v>0</v>
      </c>
      <c r="BA196" s="1438">
        <v>0</v>
      </c>
      <c r="BB196" s="1438">
        <f>SUM(AW196:BA196)</f>
        <v>0</v>
      </c>
    </row>
    <row r="197" spans="1:54" s="225" customFormat="1" ht="26" outlineLevel="1" x14ac:dyDescent="0.35">
      <c r="A197" s="89" t="s">
        <v>555</v>
      </c>
      <c r="B197" s="90"/>
      <c r="C197" s="94" t="s">
        <v>1903</v>
      </c>
      <c r="D197" s="1329" t="s">
        <v>930</v>
      </c>
      <c r="E197" s="92"/>
      <c r="F197" s="93"/>
      <c r="G197" s="100"/>
      <c r="H197" s="101" t="s">
        <v>230</v>
      </c>
      <c r="I197" s="101" t="s">
        <v>230</v>
      </c>
      <c r="J197" s="101"/>
      <c r="K197" s="102"/>
      <c r="L197" s="102"/>
      <c r="M197" s="102"/>
      <c r="N197" s="94"/>
      <c r="O197" s="965" t="str">
        <f>+'10.3_PA_Det'!$D$78</f>
        <v>Selección Basada en la Calidad y Costo </v>
      </c>
      <c r="P197" s="965" t="s">
        <v>81</v>
      </c>
      <c r="Q197" s="965" t="s">
        <v>931</v>
      </c>
      <c r="R197" s="965">
        <f>+'10.3_PA_Det'!$E$78</f>
        <v>33</v>
      </c>
      <c r="S197" s="1168" t="s">
        <v>932</v>
      </c>
      <c r="T197" s="94"/>
      <c r="U197" s="94"/>
      <c r="V197" s="97" t="s">
        <v>1151</v>
      </c>
      <c r="W197" s="1076">
        <v>1</v>
      </c>
      <c r="X197" s="804"/>
      <c r="Y197" s="97"/>
      <c r="Z197" s="97"/>
      <c r="AA197" s="97">
        <v>400000</v>
      </c>
      <c r="AB197" s="97">
        <f>+AA197*W197</f>
        <v>400000</v>
      </c>
      <c r="AC197" s="129"/>
      <c r="AD197" s="1478"/>
      <c r="AE197" s="98">
        <f>+AB197</f>
        <v>400000</v>
      </c>
      <c r="AF197" s="77">
        <v>0</v>
      </c>
      <c r="AG197" s="77">
        <f>+AE197+AF197</f>
        <v>400000</v>
      </c>
      <c r="AH197" s="337"/>
      <c r="AI197" s="97">
        <f t="shared" si="194"/>
        <v>0</v>
      </c>
      <c r="AJ197" s="97">
        <f t="shared" si="195"/>
        <v>400000</v>
      </c>
      <c r="AK197" s="97">
        <f t="shared" si="196"/>
        <v>0</v>
      </c>
      <c r="AL197" s="97">
        <f t="shared" si="197"/>
        <v>0</v>
      </c>
      <c r="AM197" s="97">
        <f t="shared" si="198"/>
        <v>0</v>
      </c>
      <c r="AN197" s="97">
        <f t="shared" si="199"/>
        <v>400000</v>
      </c>
      <c r="AO197" s="132"/>
      <c r="AP197" s="97">
        <v>0</v>
      </c>
      <c r="AQ197" s="97">
        <f>+AE197</f>
        <v>400000</v>
      </c>
      <c r="AR197" s="97">
        <v>0</v>
      </c>
      <c r="AS197" s="97">
        <v>0</v>
      </c>
      <c r="AT197" s="97">
        <v>0</v>
      </c>
      <c r="AU197" s="97">
        <f>SUM(AP197:AT197)</f>
        <v>400000</v>
      </c>
      <c r="AV197" s="77"/>
      <c r="AW197" s="97"/>
      <c r="AX197" s="97"/>
      <c r="AY197" s="97"/>
      <c r="AZ197" s="97"/>
      <c r="BA197" s="97"/>
      <c r="BB197" s="97"/>
    </row>
    <row r="198" spans="1:54" s="225" customFormat="1" ht="26" outlineLevel="1" x14ac:dyDescent="0.35">
      <c r="A198" s="89" t="s">
        <v>557</v>
      </c>
      <c r="B198" s="90"/>
      <c r="C198" s="91" t="s">
        <v>1152</v>
      </c>
      <c r="D198" s="1170" t="s">
        <v>1153</v>
      </c>
      <c r="E198" s="92"/>
      <c r="F198" s="93"/>
      <c r="G198" s="100"/>
      <c r="H198" s="101"/>
      <c r="I198" s="101"/>
      <c r="J198" s="101" t="s">
        <v>230</v>
      </c>
      <c r="K198" s="102"/>
      <c r="L198" s="102"/>
      <c r="M198" s="102"/>
      <c r="N198" s="94"/>
      <c r="O198" s="965" t="s">
        <v>939</v>
      </c>
      <c r="P198" s="965"/>
      <c r="Q198" s="965"/>
      <c r="R198" s="965"/>
      <c r="S198" s="1168" t="s">
        <v>932</v>
      </c>
      <c r="T198" s="94"/>
      <c r="U198" s="94"/>
      <c r="V198" s="97"/>
      <c r="W198" s="1076"/>
      <c r="X198" s="804"/>
      <c r="Y198" s="97"/>
      <c r="Z198" s="97"/>
      <c r="AA198" s="97"/>
      <c r="AB198" s="97">
        <f t="shared" ref="AB198" si="225">+AA198*W198</f>
        <v>0</v>
      </c>
      <c r="AC198" s="129"/>
      <c r="AD198" s="1478"/>
      <c r="AE198" s="98">
        <f>+AB198</f>
        <v>0</v>
      </c>
      <c r="AF198" s="77">
        <v>0</v>
      </c>
      <c r="AG198" s="77">
        <f>+AE198+AF198</f>
        <v>0</v>
      </c>
      <c r="AH198" s="337"/>
      <c r="AI198" s="97">
        <f t="shared" si="194"/>
        <v>0</v>
      </c>
      <c r="AJ198" s="97">
        <f t="shared" si="195"/>
        <v>0</v>
      </c>
      <c r="AK198" s="97">
        <f t="shared" si="196"/>
        <v>0</v>
      </c>
      <c r="AL198" s="97">
        <f t="shared" si="197"/>
        <v>0</v>
      </c>
      <c r="AM198" s="97">
        <f t="shared" si="198"/>
        <v>0</v>
      </c>
      <c r="AN198" s="97">
        <f t="shared" si="199"/>
        <v>0</v>
      </c>
      <c r="AO198" s="132"/>
      <c r="AP198" s="97"/>
      <c r="AQ198" s="97"/>
      <c r="AR198" s="97"/>
      <c r="AS198" s="97"/>
      <c r="AT198" s="97"/>
      <c r="AU198" s="97"/>
      <c r="AV198" s="77"/>
      <c r="AW198" s="97"/>
      <c r="AX198" s="97"/>
      <c r="AY198" s="97"/>
      <c r="AZ198" s="97"/>
      <c r="BA198" s="97"/>
      <c r="BB198" s="97"/>
    </row>
    <row r="199" spans="1:54" s="853" customFormat="1" ht="41.25" customHeight="1" x14ac:dyDescent="0.35">
      <c r="A199" s="1430" t="s">
        <v>254</v>
      </c>
      <c r="B199" s="1431" t="s">
        <v>1162</v>
      </c>
      <c r="C199" s="792" t="s">
        <v>2283</v>
      </c>
      <c r="D199" s="806" t="s">
        <v>907</v>
      </c>
      <c r="E199" s="848"/>
      <c r="F199" s="1441" t="str">
        <f>+V199</f>
        <v># Centro</v>
      </c>
      <c r="G199" s="1442">
        <f>+'1_MdR'!D57</f>
        <v>0</v>
      </c>
      <c r="H199" s="1442" t="str">
        <f>+'1_MdR'!E57</f>
        <v>-</v>
      </c>
      <c r="I199" s="1442" t="str">
        <f>+'1_MdR'!F57</f>
        <v>-</v>
      </c>
      <c r="J199" s="1442" t="str">
        <f>+'1_MdR'!G57</f>
        <v>-</v>
      </c>
      <c r="K199" s="1442" t="str">
        <f>+'1_MdR'!H57</f>
        <v>-</v>
      </c>
      <c r="L199" s="1442">
        <f>+'1_MdR'!I57</f>
        <v>1</v>
      </c>
      <c r="M199" s="1434">
        <f>SUM(G199:L199)</f>
        <v>1</v>
      </c>
      <c r="N199" s="847"/>
      <c r="O199" s="1434"/>
      <c r="P199" s="1434"/>
      <c r="Q199" s="1434"/>
      <c r="R199" s="1435"/>
      <c r="S199" s="1436"/>
      <c r="T199" s="792"/>
      <c r="U199" s="847"/>
      <c r="V199" s="806" t="s">
        <v>1155</v>
      </c>
      <c r="W199" s="1437"/>
      <c r="X199" s="1431"/>
      <c r="Y199" s="1431"/>
      <c r="Z199" s="1431"/>
      <c r="AA199" s="1431"/>
      <c r="AB199" s="1438">
        <f>+AB200+AB204+AB207+AB211+AB217</f>
        <v>484999.81</v>
      </c>
      <c r="AC199" s="1446"/>
      <c r="AD199" s="848"/>
      <c r="AE199" s="1438">
        <f t="shared" ref="AE199:AG199" si="226">+AE200+AE204+AE207+AE211+AE217</f>
        <v>484999.81</v>
      </c>
      <c r="AF199" s="1438">
        <f t="shared" si="226"/>
        <v>0</v>
      </c>
      <c r="AG199" s="1438">
        <f t="shared" si="226"/>
        <v>484999.81</v>
      </c>
      <c r="AH199" s="850"/>
      <c r="AI199" s="1438">
        <f t="shared" si="194"/>
        <v>0</v>
      </c>
      <c r="AJ199" s="1438">
        <f t="shared" si="195"/>
        <v>291639.81</v>
      </c>
      <c r="AK199" s="1438">
        <f t="shared" si="196"/>
        <v>87500</v>
      </c>
      <c r="AL199" s="1438">
        <f t="shared" si="197"/>
        <v>87500</v>
      </c>
      <c r="AM199" s="1438">
        <f t="shared" si="198"/>
        <v>18360</v>
      </c>
      <c r="AN199" s="1438">
        <f t="shared" si="199"/>
        <v>484999.81</v>
      </c>
      <c r="AO199" s="851"/>
      <c r="AP199" s="1438">
        <f t="shared" ref="AP199:AT199" si="227">+AP200+AP204+AP207+AP211+AP217</f>
        <v>0</v>
      </c>
      <c r="AQ199" s="1438">
        <f t="shared" si="227"/>
        <v>291639.81</v>
      </c>
      <c r="AR199" s="1438">
        <f t="shared" si="227"/>
        <v>87500</v>
      </c>
      <c r="AS199" s="1438">
        <f t="shared" si="227"/>
        <v>87500</v>
      </c>
      <c r="AT199" s="1438">
        <f t="shared" si="227"/>
        <v>18360</v>
      </c>
      <c r="AU199" s="1438">
        <f>SUM(AP199:AT199)</f>
        <v>484999.81</v>
      </c>
      <c r="AV199" s="852"/>
      <c r="AW199" s="1438">
        <f t="shared" ref="AW199:BA199" si="228">+AW200+AW204+AW207+AW211+AW217</f>
        <v>0</v>
      </c>
      <c r="AX199" s="1438">
        <f t="shared" si="228"/>
        <v>0</v>
      </c>
      <c r="AY199" s="1438">
        <f t="shared" si="228"/>
        <v>0</v>
      </c>
      <c r="AZ199" s="1438">
        <f t="shared" si="228"/>
        <v>0</v>
      </c>
      <c r="BA199" s="1438">
        <f t="shared" si="228"/>
        <v>0</v>
      </c>
      <c r="BB199" s="1438">
        <f t="shared" ref="BB199:BB219" si="229">SUM(AW199:BA199)</f>
        <v>0</v>
      </c>
    </row>
    <row r="200" spans="1:54" s="931" customFormat="1" ht="19.5" customHeight="1" outlineLevel="1" x14ac:dyDescent="0.35">
      <c r="A200" s="1118" t="s">
        <v>578</v>
      </c>
      <c r="B200" s="1118"/>
      <c r="C200" s="1421" t="s">
        <v>2041</v>
      </c>
      <c r="D200" s="1423" t="s">
        <v>907</v>
      </c>
      <c r="E200" s="918"/>
      <c r="F200" s="1424"/>
      <c r="G200" s="1120"/>
      <c r="H200" s="1120" t="s">
        <v>230</v>
      </c>
      <c r="I200" s="1120" t="s">
        <v>230</v>
      </c>
      <c r="J200" s="1120" t="s">
        <v>230</v>
      </c>
      <c r="K200" s="1120" t="s">
        <v>230</v>
      </c>
      <c r="L200" s="1120" t="s">
        <v>230</v>
      </c>
      <c r="M200" s="1120"/>
      <c r="N200" s="922"/>
      <c r="O200" s="1365"/>
      <c r="P200" s="1365"/>
      <c r="Q200" s="1422"/>
      <c r="R200" s="1365"/>
      <c r="S200" s="1421"/>
      <c r="T200" s="1421"/>
      <c r="U200" s="922"/>
      <c r="V200" s="1122"/>
      <c r="W200" s="1123"/>
      <c r="X200" s="1123"/>
      <c r="Y200" s="1123"/>
      <c r="Z200" s="1123"/>
      <c r="AA200" s="1124"/>
      <c r="AB200" s="1124">
        <f>SUM(AB201:AB203)</f>
        <v>128520</v>
      </c>
      <c r="AC200" s="1425"/>
      <c r="AD200" s="926"/>
      <c r="AE200" s="1124">
        <f t="shared" ref="AE200:AG200" si="230">SUM(AE201:AE203)</f>
        <v>128520</v>
      </c>
      <c r="AF200" s="1124">
        <f t="shared" si="230"/>
        <v>0</v>
      </c>
      <c r="AG200" s="1124">
        <f t="shared" si="230"/>
        <v>128520</v>
      </c>
      <c r="AH200" s="927"/>
      <c r="AI200" s="1124">
        <f t="shared" si="194"/>
        <v>0</v>
      </c>
      <c r="AJ200" s="1124">
        <f t="shared" si="195"/>
        <v>36720</v>
      </c>
      <c r="AK200" s="1124">
        <f t="shared" si="196"/>
        <v>36720</v>
      </c>
      <c r="AL200" s="1124">
        <f t="shared" si="197"/>
        <v>36720</v>
      </c>
      <c r="AM200" s="1124">
        <f t="shared" si="198"/>
        <v>18360</v>
      </c>
      <c r="AN200" s="1296">
        <f t="shared" si="199"/>
        <v>128520</v>
      </c>
      <c r="AO200" s="929"/>
      <c r="AP200" s="1124">
        <f t="shared" ref="AP200:AT200" si="231">SUM(AP201:AP203)</f>
        <v>0</v>
      </c>
      <c r="AQ200" s="1124">
        <f t="shared" si="231"/>
        <v>36720</v>
      </c>
      <c r="AR200" s="1124">
        <f t="shared" si="231"/>
        <v>36720</v>
      </c>
      <c r="AS200" s="1124">
        <f t="shared" si="231"/>
        <v>36720</v>
      </c>
      <c r="AT200" s="1124">
        <f t="shared" si="231"/>
        <v>18360</v>
      </c>
      <c r="AU200" s="1296">
        <f t="shared" ref="AU200:AU219" si="232">+SUM(AP200:AT200)</f>
        <v>128520</v>
      </c>
      <c r="AV200" s="930"/>
      <c r="AW200" s="1124">
        <f t="shared" ref="AW200" si="233">SUM(AW201:AW203)</f>
        <v>0</v>
      </c>
      <c r="AX200" s="1124">
        <f t="shared" ref="AX200" si="234">SUM(AX201:AX203)</f>
        <v>0</v>
      </c>
      <c r="AY200" s="1124">
        <f t="shared" ref="AY200" si="235">SUM(AY201:AY203)</f>
        <v>0</v>
      </c>
      <c r="AZ200" s="1124">
        <f t="shared" ref="AZ200" si="236">SUM(AZ201:AZ203)</f>
        <v>0</v>
      </c>
      <c r="BA200" s="1124">
        <f t="shared" ref="BA200" si="237">SUM(BA201:BA203)</f>
        <v>0</v>
      </c>
      <c r="BB200" s="1296">
        <f t="shared" si="229"/>
        <v>0</v>
      </c>
    </row>
    <row r="201" spans="1:54" s="1359" customFormat="1" ht="26" outlineLevel="2" x14ac:dyDescent="0.35">
      <c r="A201" s="1351" t="s">
        <v>1157</v>
      </c>
      <c r="B201" s="1351"/>
      <c r="C201" s="1360" t="s">
        <v>1972</v>
      </c>
      <c r="D201" s="935" t="s">
        <v>2063</v>
      </c>
      <c r="E201" s="1352"/>
      <c r="F201" s="1353"/>
      <c r="G201" s="1354"/>
      <c r="H201" s="1354" t="s">
        <v>230</v>
      </c>
      <c r="I201" s="1354" t="s">
        <v>230</v>
      </c>
      <c r="J201" s="1354" t="s">
        <v>230</v>
      </c>
      <c r="K201" s="1354" t="s">
        <v>230</v>
      </c>
      <c r="L201" s="1354" t="s">
        <v>230</v>
      </c>
      <c r="M201" s="1354"/>
      <c r="N201" s="939"/>
      <c r="O201" s="1375" t="str">
        <f>+'10.3_PA_Det'!D132</f>
        <v>3CV</v>
      </c>
      <c r="P201" s="1375" t="s">
        <v>81</v>
      </c>
      <c r="Q201" s="1374" t="s">
        <v>1766</v>
      </c>
      <c r="R201" s="1375">
        <f>+'10.3_PA_Det'!E132</f>
        <v>97</v>
      </c>
      <c r="S201" s="1360" t="s">
        <v>2052</v>
      </c>
      <c r="T201" s="1454"/>
      <c r="U201" s="939"/>
      <c r="V201" s="935" t="s">
        <v>1975</v>
      </c>
      <c r="W201" s="944" t="s">
        <v>1973</v>
      </c>
      <c r="X201" s="1352">
        <v>3</v>
      </c>
      <c r="Y201" s="1352"/>
      <c r="Z201" s="1352"/>
      <c r="AA201" s="1355">
        <v>1200</v>
      </c>
      <c r="AB201" s="1355">
        <f>+AA201*X201*W201</f>
        <v>50400</v>
      </c>
      <c r="AC201" s="1350"/>
      <c r="AD201" s="944"/>
      <c r="AE201" s="1355">
        <f>+AB201</f>
        <v>50400</v>
      </c>
      <c r="AF201" s="1355"/>
      <c r="AG201" s="1355">
        <f>SUM(AE201:AF201)</f>
        <v>50400</v>
      </c>
      <c r="AH201" s="1356"/>
      <c r="AI201" s="1355">
        <f t="shared" ref="AI201:AI219" si="238">+AP201+AW201</f>
        <v>0</v>
      </c>
      <c r="AJ201" s="1382">
        <f t="shared" ref="AJ201:AJ219" si="239">+AQ201+AX201</f>
        <v>14400</v>
      </c>
      <c r="AK201" s="1382">
        <f t="shared" ref="AK201:AK219" si="240">+AR201+AY201</f>
        <v>14400</v>
      </c>
      <c r="AL201" s="1382">
        <f t="shared" ref="AL201:AL219" si="241">+AS201+AZ201</f>
        <v>14400</v>
      </c>
      <c r="AM201" s="1382">
        <f t="shared" ref="AM201:AM219" si="242">+AT201+BA201</f>
        <v>7200</v>
      </c>
      <c r="AN201" s="1218">
        <f t="shared" ref="AN201:AN219" si="243">+AU201+BB201</f>
        <v>50400</v>
      </c>
      <c r="AO201" s="1357"/>
      <c r="AP201" s="1355"/>
      <c r="AQ201" s="1382">
        <f>+$AE$201/42*12</f>
        <v>14400</v>
      </c>
      <c r="AR201" s="1382">
        <f t="shared" ref="AR201:AS201" si="244">+$AE$201/42*12</f>
        <v>14400</v>
      </c>
      <c r="AS201" s="1382">
        <f t="shared" si="244"/>
        <v>14400</v>
      </c>
      <c r="AT201" s="1382">
        <f>+$AE$201/42*6</f>
        <v>7200</v>
      </c>
      <c r="AU201" s="1218">
        <f t="shared" si="232"/>
        <v>50400</v>
      </c>
      <c r="AV201" s="1358"/>
      <c r="AW201" s="1355"/>
      <c r="AX201" s="1355"/>
      <c r="AY201" s="1355"/>
      <c r="AZ201" s="1355"/>
      <c r="BA201" s="1355"/>
      <c r="BB201" s="1218">
        <f t="shared" si="229"/>
        <v>0</v>
      </c>
    </row>
    <row r="202" spans="1:54" s="1359" customFormat="1" ht="26" outlineLevel="2" x14ac:dyDescent="0.35">
      <c r="A202" s="1351" t="s">
        <v>1158</v>
      </c>
      <c r="B202" s="1351"/>
      <c r="C202" s="1360" t="s">
        <v>1388</v>
      </c>
      <c r="D202" s="935" t="s">
        <v>2063</v>
      </c>
      <c r="E202" s="1352"/>
      <c r="F202" s="1353"/>
      <c r="G202" s="1354"/>
      <c r="H202" s="1354" t="s">
        <v>230</v>
      </c>
      <c r="I202" s="1354" t="s">
        <v>230</v>
      </c>
      <c r="J202" s="1354" t="s">
        <v>230</v>
      </c>
      <c r="K202" s="1354" t="s">
        <v>230</v>
      </c>
      <c r="L202" s="1354" t="s">
        <v>230</v>
      </c>
      <c r="M202" s="1354"/>
      <c r="N202" s="939"/>
      <c r="O202" s="1375" t="str">
        <f>+'10.3_PA_Det'!D133</f>
        <v>3CV</v>
      </c>
      <c r="P202" s="1375" t="s">
        <v>81</v>
      </c>
      <c r="Q202" s="1374" t="s">
        <v>1766</v>
      </c>
      <c r="R202" s="1375">
        <f>+'10.3_PA_Det'!E133</f>
        <v>98</v>
      </c>
      <c r="S202" s="1360" t="s">
        <v>2052</v>
      </c>
      <c r="T202" s="1454"/>
      <c r="U202" s="939"/>
      <c r="V202" s="935" t="s">
        <v>1975</v>
      </c>
      <c r="W202" s="1352">
        <v>14</v>
      </c>
      <c r="X202" s="1352">
        <v>3</v>
      </c>
      <c r="Y202" s="1352"/>
      <c r="Z202" s="1352"/>
      <c r="AA202" s="1355">
        <v>860</v>
      </c>
      <c r="AB202" s="1355">
        <f>+AA202*X202*W202</f>
        <v>36120</v>
      </c>
      <c r="AC202" s="1350"/>
      <c r="AD202" s="944"/>
      <c r="AE202" s="1355">
        <f t="shared" ref="AE202:AE203" si="245">+AB202</f>
        <v>36120</v>
      </c>
      <c r="AF202" s="1355"/>
      <c r="AG202" s="1355">
        <f t="shared" ref="AG202:AG203" si="246">SUM(AE202:AF202)</f>
        <v>36120</v>
      </c>
      <c r="AH202" s="1356"/>
      <c r="AI202" s="1355">
        <f t="shared" si="238"/>
        <v>0</v>
      </c>
      <c r="AJ202" s="1382">
        <f t="shared" si="239"/>
        <v>10320</v>
      </c>
      <c r="AK202" s="1382">
        <f t="shared" si="240"/>
        <v>10320</v>
      </c>
      <c r="AL202" s="1382">
        <f t="shared" si="241"/>
        <v>10320</v>
      </c>
      <c r="AM202" s="1382">
        <f t="shared" si="242"/>
        <v>5160</v>
      </c>
      <c r="AN202" s="1218">
        <f t="shared" si="243"/>
        <v>36120</v>
      </c>
      <c r="AO202" s="1357"/>
      <c r="AP202" s="1355"/>
      <c r="AQ202" s="1382">
        <f>+$AE$202/42*12</f>
        <v>10320</v>
      </c>
      <c r="AR202" s="1382">
        <f t="shared" ref="AR202:AS202" si="247">+$AE$202/42*12</f>
        <v>10320</v>
      </c>
      <c r="AS202" s="1382">
        <f t="shared" si="247"/>
        <v>10320</v>
      </c>
      <c r="AT202" s="1382">
        <f>+$AE$202/42*6</f>
        <v>5160</v>
      </c>
      <c r="AU202" s="1218">
        <f t="shared" si="232"/>
        <v>36120</v>
      </c>
      <c r="AV202" s="1358"/>
      <c r="AW202" s="1355"/>
      <c r="AX202" s="1355"/>
      <c r="AY202" s="1355"/>
      <c r="AZ202" s="1355"/>
      <c r="BA202" s="1355"/>
      <c r="BB202" s="1218">
        <f t="shared" si="229"/>
        <v>0</v>
      </c>
    </row>
    <row r="203" spans="1:54" s="1359" customFormat="1" ht="26" outlineLevel="2" x14ac:dyDescent="0.35">
      <c r="A203" s="1351" t="s">
        <v>1982</v>
      </c>
      <c r="B203" s="1351"/>
      <c r="C203" s="1360" t="s">
        <v>1974</v>
      </c>
      <c r="D203" s="935" t="s">
        <v>2063</v>
      </c>
      <c r="E203" s="1352"/>
      <c r="F203" s="1353"/>
      <c r="G203" s="1354"/>
      <c r="H203" s="1354" t="s">
        <v>230</v>
      </c>
      <c r="I203" s="1354" t="s">
        <v>230</v>
      </c>
      <c r="J203" s="1354" t="s">
        <v>230</v>
      </c>
      <c r="K203" s="1354" t="s">
        <v>230</v>
      </c>
      <c r="L203" s="1354" t="s">
        <v>230</v>
      </c>
      <c r="M203" s="1354"/>
      <c r="N203" s="939"/>
      <c r="O203" s="1375" t="str">
        <f>+'10.3_PA_Det'!D134</f>
        <v>3CV</v>
      </c>
      <c r="P203" s="1375" t="s">
        <v>81</v>
      </c>
      <c r="Q203" s="1374" t="s">
        <v>1766</v>
      </c>
      <c r="R203" s="1375">
        <f>+'10.3_PA_Det'!E134</f>
        <v>99</v>
      </c>
      <c r="S203" s="1360" t="s">
        <v>2052</v>
      </c>
      <c r="T203" s="1360"/>
      <c r="U203" s="939"/>
      <c r="V203" s="935" t="s">
        <v>1975</v>
      </c>
      <c r="W203" s="1352">
        <v>14</v>
      </c>
      <c r="X203" s="1352">
        <v>3</v>
      </c>
      <c r="Y203" s="1352"/>
      <c r="Z203" s="1352"/>
      <c r="AA203" s="1355">
        <v>1000</v>
      </c>
      <c r="AB203" s="1355">
        <f>+AA203*X203*W203</f>
        <v>42000</v>
      </c>
      <c r="AC203" s="1350"/>
      <c r="AD203" s="944"/>
      <c r="AE203" s="1355">
        <f t="shared" si="245"/>
        <v>42000</v>
      </c>
      <c r="AF203" s="1355"/>
      <c r="AG203" s="1355">
        <f t="shared" si="246"/>
        <v>42000</v>
      </c>
      <c r="AH203" s="1356"/>
      <c r="AI203" s="1355">
        <f t="shared" si="238"/>
        <v>0</v>
      </c>
      <c r="AJ203" s="1382">
        <f t="shared" si="239"/>
        <v>12000</v>
      </c>
      <c r="AK203" s="1382">
        <f t="shared" si="240"/>
        <v>12000</v>
      </c>
      <c r="AL203" s="1382">
        <f t="shared" si="241"/>
        <v>12000</v>
      </c>
      <c r="AM203" s="1382">
        <f t="shared" si="242"/>
        <v>6000</v>
      </c>
      <c r="AN203" s="1218">
        <f t="shared" si="243"/>
        <v>42000</v>
      </c>
      <c r="AO203" s="1357"/>
      <c r="AP203" s="1355"/>
      <c r="AQ203" s="1382">
        <f>+$AE$203/42*12</f>
        <v>12000</v>
      </c>
      <c r="AR203" s="1382">
        <f t="shared" ref="AR203:AS203" si="248">+$AE$203/42*12</f>
        <v>12000</v>
      </c>
      <c r="AS203" s="1382">
        <f t="shared" si="248"/>
        <v>12000</v>
      </c>
      <c r="AT203" s="1382">
        <f>+$AE$203/42*6</f>
        <v>6000</v>
      </c>
      <c r="AU203" s="1218">
        <f t="shared" si="232"/>
        <v>42000</v>
      </c>
      <c r="AV203" s="1358"/>
      <c r="AW203" s="1355"/>
      <c r="AX203" s="1355"/>
      <c r="AY203" s="1355"/>
      <c r="AZ203" s="1355"/>
      <c r="BA203" s="1355"/>
      <c r="BB203" s="1218">
        <f t="shared" si="229"/>
        <v>0</v>
      </c>
    </row>
    <row r="204" spans="1:54" s="931" customFormat="1" ht="21" customHeight="1" outlineLevel="1" x14ac:dyDescent="0.35">
      <c r="A204" s="1118" t="s">
        <v>580</v>
      </c>
      <c r="B204" s="1118"/>
      <c r="C204" s="1421" t="s">
        <v>1968</v>
      </c>
      <c r="D204" s="1423" t="s">
        <v>907</v>
      </c>
      <c r="E204" s="918"/>
      <c r="F204" s="1424"/>
      <c r="G204" s="1120"/>
      <c r="H204" s="1120" t="s">
        <v>230</v>
      </c>
      <c r="I204" s="1120" t="s">
        <v>230</v>
      </c>
      <c r="J204" s="1120" t="s">
        <v>230</v>
      </c>
      <c r="K204" s="1120" t="s">
        <v>230</v>
      </c>
      <c r="L204" s="1120"/>
      <c r="M204" s="1120"/>
      <c r="N204" s="922"/>
      <c r="O204" s="1365"/>
      <c r="P204" s="1365"/>
      <c r="Q204" s="1422"/>
      <c r="R204" s="1365"/>
      <c r="S204" s="1421"/>
      <c r="T204" s="1421"/>
      <c r="U204" s="922"/>
      <c r="V204" s="1122"/>
      <c r="W204" s="1123"/>
      <c r="X204" s="1123"/>
      <c r="Y204" s="1123"/>
      <c r="Z204" s="1123"/>
      <c r="AA204" s="1124"/>
      <c r="AB204" s="1124">
        <f>SUM(AB205:AB206)</f>
        <v>46800</v>
      </c>
      <c r="AC204" s="1425"/>
      <c r="AD204" s="926"/>
      <c r="AE204" s="1124">
        <f t="shared" ref="AE204:AG204" si="249">SUM(AE205:AE206)</f>
        <v>46800</v>
      </c>
      <c r="AF204" s="1124">
        <f t="shared" si="249"/>
        <v>0</v>
      </c>
      <c r="AG204" s="1124">
        <f t="shared" si="249"/>
        <v>46800</v>
      </c>
      <c r="AH204" s="927"/>
      <c r="AI204" s="1124">
        <f t="shared" si="238"/>
        <v>0</v>
      </c>
      <c r="AJ204" s="1124">
        <f t="shared" si="239"/>
        <v>15600</v>
      </c>
      <c r="AK204" s="1124">
        <f t="shared" si="240"/>
        <v>15600</v>
      </c>
      <c r="AL204" s="1124">
        <f t="shared" si="241"/>
        <v>15600</v>
      </c>
      <c r="AM204" s="1124">
        <f t="shared" si="242"/>
        <v>0</v>
      </c>
      <c r="AN204" s="1296">
        <f t="shared" si="243"/>
        <v>46800</v>
      </c>
      <c r="AO204" s="929"/>
      <c r="AP204" s="1124">
        <f t="shared" ref="AP204:AT204" si="250">SUM(AP205:AP206)</f>
        <v>0</v>
      </c>
      <c r="AQ204" s="1124">
        <f t="shared" si="250"/>
        <v>15600</v>
      </c>
      <c r="AR204" s="1124">
        <f t="shared" si="250"/>
        <v>15600</v>
      </c>
      <c r="AS204" s="1124">
        <f t="shared" si="250"/>
        <v>15600</v>
      </c>
      <c r="AT204" s="1124">
        <f t="shared" si="250"/>
        <v>0</v>
      </c>
      <c r="AU204" s="1296">
        <f t="shared" si="232"/>
        <v>46800</v>
      </c>
      <c r="AV204" s="930"/>
      <c r="AW204" s="1124">
        <f t="shared" ref="AW204" si="251">SUM(AW205:AW206)</f>
        <v>0</v>
      </c>
      <c r="AX204" s="1124">
        <f t="shared" ref="AX204" si="252">SUM(AX205:AX206)</f>
        <v>0</v>
      </c>
      <c r="AY204" s="1124">
        <f t="shared" ref="AY204" si="253">SUM(AY205:AY206)</f>
        <v>0</v>
      </c>
      <c r="AZ204" s="1124">
        <f t="shared" ref="AZ204" si="254">SUM(AZ205:AZ206)</f>
        <v>0</v>
      </c>
      <c r="BA204" s="1124">
        <f t="shared" ref="BA204" si="255">SUM(BA205:BA206)</f>
        <v>0</v>
      </c>
      <c r="BB204" s="1296">
        <f t="shared" si="229"/>
        <v>0</v>
      </c>
    </row>
    <row r="205" spans="1:54" s="1359" customFormat="1" ht="21" customHeight="1" outlineLevel="2" x14ac:dyDescent="0.35">
      <c r="A205" s="1351" t="s">
        <v>1983</v>
      </c>
      <c r="B205" s="1351"/>
      <c r="C205" s="1360" t="s">
        <v>1976</v>
      </c>
      <c r="D205" s="935" t="s">
        <v>2063</v>
      </c>
      <c r="E205" s="1352"/>
      <c r="F205" s="1353"/>
      <c r="G205" s="1354"/>
      <c r="H205" s="1354" t="s">
        <v>230</v>
      </c>
      <c r="I205" s="1354" t="s">
        <v>230</v>
      </c>
      <c r="J205" s="1354" t="s">
        <v>230</v>
      </c>
      <c r="K205" s="1354" t="s">
        <v>230</v>
      </c>
      <c r="L205" s="1354"/>
      <c r="M205" s="1354"/>
      <c r="N205" s="939"/>
      <c r="O205" s="1375" t="s">
        <v>939</v>
      </c>
      <c r="P205" s="1375"/>
      <c r="Q205" s="1374"/>
      <c r="R205" s="1375"/>
      <c r="S205" s="1360" t="s">
        <v>960</v>
      </c>
      <c r="T205" s="1360"/>
      <c r="U205" s="939"/>
      <c r="V205" s="935" t="s">
        <v>1975</v>
      </c>
      <c r="W205" s="1352">
        <v>12</v>
      </c>
      <c r="X205" s="1352">
        <v>3</v>
      </c>
      <c r="Y205" s="1352"/>
      <c r="Z205" s="1352"/>
      <c r="AA205" s="1355">
        <v>300</v>
      </c>
      <c r="AB205" s="1355">
        <f>+AA205*X205*W205</f>
        <v>10800</v>
      </c>
      <c r="AC205" s="1350"/>
      <c r="AD205" s="944"/>
      <c r="AE205" s="1355">
        <f t="shared" ref="AE205:AE206" si="256">+AB205</f>
        <v>10800</v>
      </c>
      <c r="AF205" s="1355"/>
      <c r="AG205" s="1355">
        <f t="shared" ref="AG205:AG206" si="257">SUM(AE205:AF205)</f>
        <v>10800</v>
      </c>
      <c r="AH205" s="1356"/>
      <c r="AI205" s="1355">
        <f t="shared" si="238"/>
        <v>0</v>
      </c>
      <c r="AJ205" s="1355">
        <f t="shared" si="239"/>
        <v>3600</v>
      </c>
      <c r="AK205" s="1355">
        <f t="shared" si="240"/>
        <v>3600</v>
      </c>
      <c r="AL205" s="1355">
        <f t="shared" si="241"/>
        <v>3600</v>
      </c>
      <c r="AM205" s="1355">
        <f t="shared" si="242"/>
        <v>0</v>
      </c>
      <c r="AN205" s="1218">
        <f t="shared" si="243"/>
        <v>10800</v>
      </c>
      <c r="AO205" s="1357"/>
      <c r="AP205" s="1355"/>
      <c r="AQ205" s="1355">
        <f>+$AE$205/3</f>
        <v>3600</v>
      </c>
      <c r="AR205" s="1355">
        <f t="shared" ref="AR205:AS205" si="258">+$AE$205/3</f>
        <v>3600</v>
      </c>
      <c r="AS205" s="1355">
        <f t="shared" si="258"/>
        <v>3600</v>
      </c>
      <c r="AT205" s="1355"/>
      <c r="AU205" s="1218">
        <f t="shared" si="232"/>
        <v>10800</v>
      </c>
      <c r="AV205" s="1358"/>
      <c r="AW205" s="1355"/>
      <c r="AX205" s="1355"/>
      <c r="AY205" s="1355"/>
      <c r="AZ205" s="1355"/>
      <c r="BA205" s="1355"/>
      <c r="BB205" s="1218">
        <f t="shared" si="229"/>
        <v>0</v>
      </c>
    </row>
    <row r="206" spans="1:54" s="1359" customFormat="1" ht="21" customHeight="1" outlineLevel="2" x14ac:dyDescent="0.35">
      <c r="A206" s="1351" t="s">
        <v>1984</v>
      </c>
      <c r="B206" s="1351"/>
      <c r="C206" s="1360" t="s">
        <v>1977</v>
      </c>
      <c r="D206" s="935" t="s">
        <v>2063</v>
      </c>
      <c r="E206" s="1352"/>
      <c r="F206" s="1353"/>
      <c r="G206" s="1354"/>
      <c r="H206" s="1354" t="s">
        <v>230</v>
      </c>
      <c r="I206" s="1354" t="s">
        <v>230</v>
      </c>
      <c r="J206" s="1354" t="s">
        <v>230</v>
      </c>
      <c r="K206" s="1354" t="s">
        <v>230</v>
      </c>
      <c r="L206" s="1354"/>
      <c r="M206" s="1354"/>
      <c r="N206" s="939"/>
      <c r="O206" s="1375" t="s">
        <v>939</v>
      </c>
      <c r="P206" s="1375"/>
      <c r="Q206" s="1374"/>
      <c r="R206" s="1375"/>
      <c r="S206" s="1360" t="s">
        <v>960</v>
      </c>
      <c r="T206" s="1360"/>
      <c r="U206" s="939"/>
      <c r="V206" s="935" t="s">
        <v>1978</v>
      </c>
      <c r="W206" s="1352">
        <v>3</v>
      </c>
      <c r="X206" s="1352"/>
      <c r="Y206" s="1352"/>
      <c r="Z206" s="1352"/>
      <c r="AA206" s="1355">
        <f>300000/25</f>
        <v>12000</v>
      </c>
      <c r="AB206" s="1355">
        <f>+AA206*W206</f>
        <v>36000</v>
      </c>
      <c r="AC206" s="1350"/>
      <c r="AD206" s="944"/>
      <c r="AE206" s="1355">
        <f t="shared" si="256"/>
        <v>36000</v>
      </c>
      <c r="AF206" s="1355"/>
      <c r="AG206" s="1355">
        <f t="shared" si="257"/>
        <v>36000</v>
      </c>
      <c r="AH206" s="1356"/>
      <c r="AI206" s="1355">
        <f t="shared" si="238"/>
        <v>0</v>
      </c>
      <c r="AJ206" s="1355">
        <f t="shared" si="239"/>
        <v>12000</v>
      </c>
      <c r="AK206" s="1355">
        <f t="shared" si="240"/>
        <v>12000</v>
      </c>
      <c r="AL206" s="1355">
        <f t="shared" si="241"/>
        <v>12000</v>
      </c>
      <c r="AM206" s="1355">
        <f t="shared" si="242"/>
        <v>0</v>
      </c>
      <c r="AN206" s="1218">
        <f t="shared" si="243"/>
        <v>36000</v>
      </c>
      <c r="AO206" s="1357"/>
      <c r="AP206" s="1355"/>
      <c r="AQ206" s="1355">
        <f>+$AE$206/3</f>
        <v>12000</v>
      </c>
      <c r="AR206" s="1355">
        <f t="shared" ref="AR206:AS206" si="259">+$AE$206/3</f>
        <v>12000</v>
      </c>
      <c r="AS206" s="1355">
        <f t="shared" si="259"/>
        <v>12000</v>
      </c>
      <c r="AT206" s="1355"/>
      <c r="AU206" s="1218">
        <f t="shared" si="232"/>
        <v>36000</v>
      </c>
      <c r="AV206" s="1358"/>
      <c r="AW206" s="1355"/>
      <c r="AX206" s="1355"/>
      <c r="AY206" s="1355"/>
      <c r="AZ206" s="1355"/>
      <c r="BA206" s="1355"/>
      <c r="BB206" s="1218">
        <f t="shared" si="229"/>
        <v>0</v>
      </c>
    </row>
    <row r="207" spans="1:54" s="931" customFormat="1" ht="17.25" customHeight="1" outlineLevel="1" x14ac:dyDescent="0.35">
      <c r="A207" s="1118" t="s">
        <v>582</v>
      </c>
      <c r="B207" s="1118"/>
      <c r="C207" s="1421" t="s">
        <v>1969</v>
      </c>
      <c r="D207" s="1423" t="s">
        <v>907</v>
      </c>
      <c r="E207" s="918"/>
      <c r="F207" s="1424"/>
      <c r="G207" s="1120"/>
      <c r="H207" s="1120" t="s">
        <v>230</v>
      </c>
      <c r="I207" s="1120" t="s">
        <v>230</v>
      </c>
      <c r="J207" s="1120" t="s">
        <v>230</v>
      </c>
      <c r="K207" s="1120" t="s">
        <v>230</v>
      </c>
      <c r="L207" s="1120"/>
      <c r="M207" s="1120"/>
      <c r="N207" s="922"/>
      <c r="O207" s="1365"/>
      <c r="P207" s="1365"/>
      <c r="Q207" s="1422"/>
      <c r="R207" s="1365"/>
      <c r="S207" s="1421"/>
      <c r="T207" s="1421"/>
      <c r="U207" s="922"/>
      <c r="V207" s="1122"/>
      <c r="W207" s="1123"/>
      <c r="X207" s="1123"/>
      <c r="Y207" s="1123"/>
      <c r="Z207" s="1123"/>
      <c r="AA207" s="1124"/>
      <c r="AB207" s="1124">
        <f>SUM(AB208:AB210)</f>
        <v>19140</v>
      </c>
      <c r="AC207" s="1425"/>
      <c r="AD207" s="926"/>
      <c r="AE207" s="1124">
        <f t="shared" ref="AE207:AG207" si="260">SUM(AE208:AE210)</f>
        <v>19140</v>
      </c>
      <c r="AF207" s="1124">
        <f t="shared" si="260"/>
        <v>0</v>
      </c>
      <c r="AG207" s="1124">
        <f t="shared" si="260"/>
        <v>19140</v>
      </c>
      <c r="AH207" s="927"/>
      <c r="AI207" s="1124">
        <f t="shared" si="238"/>
        <v>0</v>
      </c>
      <c r="AJ207" s="1124">
        <f t="shared" si="239"/>
        <v>6380</v>
      </c>
      <c r="AK207" s="1124">
        <f t="shared" si="240"/>
        <v>6380</v>
      </c>
      <c r="AL207" s="1124">
        <f t="shared" si="241"/>
        <v>6380</v>
      </c>
      <c r="AM207" s="1124">
        <f t="shared" si="242"/>
        <v>0</v>
      </c>
      <c r="AN207" s="1296">
        <f t="shared" si="243"/>
        <v>19140</v>
      </c>
      <c r="AO207" s="929"/>
      <c r="AP207" s="1124">
        <f t="shared" ref="AP207:AT207" si="261">SUM(AP208:AP210)</f>
        <v>0</v>
      </c>
      <c r="AQ207" s="1124">
        <f t="shared" si="261"/>
        <v>6380</v>
      </c>
      <c r="AR207" s="1124">
        <f t="shared" si="261"/>
        <v>6380</v>
      </c>
      <c r="AS207" s="1124">
        <f t="shared" si="261"/>
        <v>6380</v>
      </c>
      <c r="AT207" s="1124">
        <f t="shared" si="261"/>
        <v>0</v>
      </c>
      <c r="AU207" s="1296">
        <f t="shared" si="232"/>
        <v>19140</v>
      </c>
      <c r="AV207" s="930"/>
      <c r="AW207" s="1124">
        <f t="shared" ref="AW207" si="262">SUM(AW208:AW210)</f>
        <v>0</v>
      </c>
      <c r="AX207" s="1124">
        <f t="shared" ref="AX207" si="263">SUM(AX208:AX210)</f>
        <v>0</v>
      </c>
      <c r="AY207" s="1124">
        <f t="shared" ref="AY207" si="264">SUM(AY208:AY210)</f>
        <v>0</v>
      </c>
      <c r="AZ207" s="1124">
        <f t="shared" ref="AZ207" si="265">SUM(AZ208:AZ210)</f>
        <v>0</v>
      </c>
      <c r="BA207" s="1124">
        <f t="shared" ref="BA207" si="266">SUM(BA208:BA210)</f>
        <v>0</v>
      </c>
      <c r="BB207" s="1296">
        <f t="shared" si="229"/>
        <v>0</v>
      </c>
    </row>
    <row r="208" spans="1:54" s="1359" customFormat="1" ht="17.25" customHeight="1" outlineLevel="2" x14ac:dyDescent="0.35">
      <c r="A208" s="1351" t="s">
        <v>1159</v>
      </c>
      <c r="B208" s="1351"/>
      <c r="C208" s="1360" t="s">
        <v>1979</v>
      </c>
      <c r="D208" s="935" t="s">
        <v>2063</v>
      </c>
      <c r="E208" s="1352"/>
      <c r="F208" s="1353"/>
      <c r="G208" s="1354"/>
      <c r="H208" s="1354" t="s">
        <v>230</v>
      </c>
      <c r="I208" s="1354" t="s">
        <v>230</v>
      </c>
      <c r="J208" s="1354" t="s">
        <v>230</v>
      </c>
      <c r="K208" s="1354" t="s">
        <v>230</v>
      </c>
      <c r="L208" s="1354"/>
      <c r="M208" s="1354"/>
      <c r="N208" s="939"/>
      <c r="O208" s="1375" t="s">
        <v>939</v>
      </c>
      <c r="P208" s="1375"/>
      <c r="Q208" s="1374"/>
      <c r="R208" s="1375"/>
      <c r="S208" s="1360" t="s">
        <v>960</v>
      </c>
      <c r="T208" s="1360"/>
      <c r="U208" s="939"/>
      <c r="V208" s="939" t="s">
        <v>1979</v>
      </c>
      <c r="W208" s="1352">
        <v>10</v>
      </c>
      <c r="X208" s="1352"/>
      <c r="Y208" s="1352"/>
      <c r="Z208" s="1352"/>
      <c r="AA208" s="1355">
        <v>414</v>
      </c>
      <c r="AB208" s="1355">
        <f>+AA208*W208</f>
        <v>4140</v>
      </c>
      <c r="AC208" s="1350"/>
      <c r="AD208" s="944"/>
      <c r="AE208" s="1355">
        <f t="shared" ref="AE208:AE210" si="267">+AB208</f>
        <v>4140</v>
      </c>
      <c r="AF208" s="1355"/>
      <c r="AG208" s="1355">
        <f t="shared" ref="AG208:AG210" si="268">SUM(AE208:AF208)</f>
        <v>4140</v>
      </c>
      <c r="AH208" s="1356"/>
      <c r="AI208" s="1355">
        <f t="shared" si="238"/>
        <v>0</v>
      </c>
      <c r="AJ208" s="1355">
        <f t="shared" si="239"/>
        <v>1380</v>
      </c>
      <c r="AK208" s="1355">
        <f t="shared" si="240"/>
        <v>1380</v>
      </c>
      <c r="AL208" s="1355">
        <f t="shared" si="241"/>
        <v>1380</v>
      </c>
      <c r="AM208" s="1355">
        <f t="shared" si="242"/>
        <v>0</v>
      </c>
      <c r="AN208" s="1218">
        <f t="shared" si="243"/>
        <v>4140</v>
      </c>
      <c r="AO208" s="1357"/>
      <c r="AP208" s="1355"/>
      <c r="AQ208" s="1355">
        <f>+$AE$208/3</f>
        <v>1380</v>
      </c>
      <c r="AR208" s="1355">
        <f t="shared" ref="AR208:AS208" si="269">+$AE$208/3</f>
        <v>1380</v>
      </c>
      <c r="AS208" s="1355">
        <f t="shared" si="269"/>
        <v>1380</v>
      </c>
      <c r="AT208" s="1355"/>
      <c r="AU208" s="1218">
        <f t="shared" si="232"/>
        <v>4140</v>
      </c>
      <c r="AV208" s="1358"/>
      <c r="AW208" s="1355"/>
      <c r="AX208" s="1355"/>
      <c r="AY208" s="1355"/>
      <c r="AZ208" s="1355"/>
      <c r="BA208" s="1355"/>
      <c r="BB208" s="1218">
        <f t="shared" si="229"/>
        <v>0</v>
      </c>
    </row>
    <row r="209" spans="1:54" s="1359" customFormat="1" ht="17.25" customHeight="1" outlineLevel="2" x14ac:dyDescent="0.35">
      <c r="A209" s="1351" t="s">
        <v>1160</v>
      </c>
      <c r="B209" s="1351"/>
      <c r="C209" s="1360" t="s">
        <v>1980</v>
      </c>
      <c r="D209" s="935" t="s">
        <v>2063</v>
      </c>
      <c r="E209" s="1352"/>
      <c r="F209" s="1353"/>
      <c r="G209" s="1354"/>
      <c r="H209" s="1354" t="s">
        <v>230</v>
      </c>
      <c r="I209" s="1354" t="s">
        <v>230</v>
      </c>
      <c r="J209" s="1354" t="s">
        <v>230</v>
      </c>
      <c r="K209" s="1354" t="s">
        <v>230</v>
      </c>
      <c r="L209" s="1354"/>
      <c r="M209" s="1354"/>
      <c r="N209" s="939"/>
      <c r="O209" s="1375" t="s">
        <v>939</v>
      </c>
      <c r="P209" s="1375"/>
      <c r="Q209" s="1374"/>
      <c r="R209" s="1375"/>
      <c r="S209" s="1360" t="s">
        <v>960</v>
      </c>
      <c r="T209" s="1360"/>
      <c r="U209" s="939"/>
      <c r="V209" s="939" t="s">
        <v>1980</v>
      </c>
      <c r="W209" s="1352">
        <v>5</v>
      </c>
      <c r="X209" s="1352"/>
      <c r="Y209" s="1352"/>
      <c r="Z209" s="1352"/>
      <c r="AA209" s="1355">
        <v>600</v>
      </c>
      <c r="AB209" s="1355">
        <f t="shared" ref="AB209:AB210" si="270">+AA209*W209</f>
        <v>3000</v>
      </c>
      <c r="AC209" s="1350"/>
      <c r="AD209" s="944"/>
      <c r="AE209" s="1355">
        <f t="shared" si="267"/>
        <v>3000</v>
      </c>
      <c r="AF209" s="1355"/>
      <c r="AG209" s="1355">
        <f t="shared" si="268"/>
        <v>3000</v>
      </c>
      <c r="AH209" s="1356"/>
      <c r="AI209" s="1355">
        <f t="shared" si="238"/>
        <v>0</v>
      </c>
      <c r="AJ209" s="1355">
        <f t="shared" si="239"/>
        <v>1000</v>
      </c>
      <c r="AK209" s="1355">
        <f t="shared" si="240"/>
        <v>1000</v>
      </c>
      <c r="AL209" s="1355">
        <f t="shared" si="241"/>
        <v>1000</v>
      </c>
      <c r="AM209" s="1355">
        <f t="shared" si="242"/>
        <v>0</v>
      </c>
      <c r="AN209" s="1218">
        <f t="shared" si="243"/>
        <v>3000</v>
      </c>
      <c r="AO209" s="1357"/>
      <c r="AP209" s="1355"/>
      <c r="AQ209" s="1355">
        <f>+$AE$209/3</f>
        <v>1000</v>
      </c>
      <c r="AR209" s="1355">
        <f t="shared" ref="AR209:AS209" si="271">+$AE$209/3</f>
        <v>1000</v>
      </c>
      <c r="AS209" s="1355">
        <f t="shared" si="271"/>
        <v>1000</v>
      </c>
      <c r="AT209" s="1355"/>
      <c r="AU209" s="1218">
        <f t="shared" si="232"/>
        <v>3000</v>
      </c>
      <c r="AV209" s="1358"/>
      <c r="AW209" s="1355"/>
      <c r="AX209" s="1355"/>
      <c r="AY209" s="1355"/>
      <c r="AZ209" s="1355"/>
      <c r="BA209" s="1355"/>
      <c r="BB209" s="1218">
        <f t="shared" si="229"/>
        <v>0</v>
      </c>
    </row>
    <row r="210" spans="1:54" s="1359" customFormat="1" ht="17.25" customHeight="1" outlineLevel="2" x14ac:dyDescent="0.35">
      <c r="A210" s="1351" t="s">
        <v>1161</v>
      </c>
      <c r="B210" s="1351"/>
      <c r="C210" s="1360" t="s">
        <v>1981</v>
      </c>
      <c r="D210" s="935" t="s">
        <v>2063</v>
      </c>
      <c r="E210" s="1352"/>
      <c r="F210" s="1353"/>
      <c r="G210" s="1354"/>
      <c r="H210" s="1354" t="s">
        <v>230</v>
      </c>
      <c r="I210" s="1354" t="s">
        <v>230</v>
      </c>
      <c r="J210" s="1354" t="s">
        <v>230</v>
      </c>
      <c r="K210" s="1354" t="s">
        <v>230</v>
      </c>
      <c r="L210" s="1354"/>
      <c r="M210" s="1354"/>
      <c r="N210" s="939"/>
      <c r="O210" s="1375" t="s">
        <v>939</v>
      </c>
      <c r="P210" s="1375"/>
      <c r="Q210" s="1374"/>
      <c r="R210" s="1375"/>
      <c r="S210" s="1360" t="s">
        <v>960</v>
      </c>
      <c r="T210" s="1360"/>
      <c r="U210" s="939"/>
      <c r="V210" s="939" t="s">
        <v>1981</v>
      </c>
      <c r="W210" s="1352">
        <v>3</v>
      </c>
      <c r="X210" s="1352"/>
      <c r="Y210" s="1352"/>
      <c r="Z210" s="1352"/>
      <c r="AA210" s="1355">
        <f>100000/25</f>
        <v>4000</v>
      </c>
      <c r="AB210" s="1355">
        <f t="shared" si="270"/>
        <v>12000</v>
      </c>
      <c r="AC210" s="1350"/>
      <c r="AD210" s="944"/>
      <c r="AE210" s="1355">
        <f t="shared" si="267"/>
        <v>12000</v>
      </c>
      <c r="AF210" s="1355"/>
      <c r="AG210" s="1355">
        <f t="shared" si="268"/>
        <v>12000</v>
      </c>
      <c r="AH210" s="1356"/>
      <c r="AI210" s="1355">
        <f t="shared" si="238"/>
        <v>0</v>
      </c>
      <c r="AJ210" s="1355">
        <f t="shared" si="239"/>
        <v>4000</v>
      </c>
      <c r="AK210" s="1355">
        <f t="shared" si="240"/>
        <v>4000</v>
      </c>
      <c r="AL210" s="1355">
        <f t="shared" si="241"/>
        <v>4000</v>
      </c>
      <c r="AM210" s="1355">
        <f t="shared" si="242"/>
        <v>0</v>
      </c>
      <c r="AN210" s="1218">
        <f t="shared" si="243"/>
        <v>12000</v>
      </c>
      <c r="AO210" s="1357"/>
      <c r="AP210" s="1355"/>
      <c r="AQ210" s="1355">
        <f>+$AE$210/3</f>
        <v>4000</v>
      </c>
      <c r="AR210" s="1355">
        <f t="shared" ref="AR210:AS210" si="272">+$AE$210/3</f>
        <v>4000</v>
      </c>
      <c r="AS210" s="1355">
        <f t="shared" si="272"/>
        <v>4000</v>
      </c>
      <c r="AT210" s="1355"/>
      <c r="AU210" s="1218">
        <f t="shared" si="232"/>
        <v>12000</v>
      </c>
      <c r="AV210" s="1358"/>
      <c r="AW210" s="1355"/>
      <c r="AX210" s="1355"/>
      <c r="AY210" s="1355"/>
      <c r="AZ210" s="1355"/>
      <c r="BA210" s="1355"/>
      <c r="BB210" s="1218">
        <f t="shared" si="229"/>
        <v>0</v>
      </c>
    </row>
    <row r="211" spans="1:54" s="854" customFormat="1" ht="20.25" customHeight="1" outlineLevel="1" x14ac:dyDescent="0.35">
      <c r="A211" s="1118" t="s">
        <v>584</v>
      </c>
      <c r="B211" s="1289"/>
      <c r="C211" s="1421" t="s">
        <v>1970</v>
      </c>
      <c r="D211" s="1423" t="s">
        <v>907</v>
      </c>
      <c r="E211" s="845"/>
      <c r="F211" s="1292"/>
      <c r="G211" s="1293"/>
      <c r="H211" s="1120" t="s">
        <v>230</v>
      </c>
      <c r="I211" s="1120" t="s">
        <v>230</v>
      </c>
      <c r="J211" s="1120" t="s">
        <v>230</v>
      </c>
      <c r="K211" s="1120" t="s">
        <v>230</v>
      </c>
      <c r="L211" s="1293"/>
      <c r="M211" s="1293"/>
      <c r="N211" s="847"/>
      <c r="O211" s="1365"/>
      <c r="P211" s="1365"/>
      <c r="Q211" s="1422"/>
      <c r="R211" s="1365"/>
      <c r="S211" s="1421"/>
      <c r="T211" s="1421"/>
      <c r="U211" s="847"/>
      <c r="V211" s="1291"/>
      <c r="W211" s="1295"/>
      <c r="X211" s="1295"/>
      <c r="Y211" s="1295"/>
      <c r="Z211" s="1295"/>
      <c r="AA211" s="1296"/>
      <c r="AB211" s="1296">
        <f>SUM(AB212:AB216)</f>
        <v>86400</v>
      </c>
      <c r="AC211" s="1297"/>
      <c r="AD211" s="848"/>
      <c r="AE211" s="1296">
        <f t="shared" ref="AE211:AG211" si="273">SUM(AE212:AE216)</f>
        <v>86400</v>
      </c>
      <c r="AF211" s="1296">
        <f t="shared" si="273"/>
        <v>0</v>
      </c>
      <c r="AG211" s="1296">
        <f t="shared" si="273"/>
        <v>86400</v>
      </c>
      <c r="AH211" s="850"/>
      <c r="AI211" s="1296">
        <f t="shared" si="238"/>
        <v>0</v>
      </c>
      <c r="AJ211" s="1296">
        <f t="shared" si="239"/>
        <v>28800</v>
      </c>
      <c r="AK211" s="1296">
        <f t="shared" si="240"/>
        <v>28800</v>
      </c>
      <c r="AL211" s="1296">
        <f t="shared" si="241"/>
        <v>28800</v>
      </c>
      <c r="AM211" s="1296">
        <f t="shared" si="242"/>
        <v>0</v>
      </c>
      <c r="AN211" s="1296">
        <f t="shared" si="243"/>
        <v>86400</v>
      </c>
      <c r="AO211" s="851"/>
      <c r="AP211" s="1296">
        <f t="shared" ref="AP211:AT211" si="274">SUM(AP212:AP216)</f>
        <v>0</v>
      </c>
      <c r="AQ211" s="1296">
        <f t="shared" si="274"/>
        <v>28800</v>
      </c>
      <c r="AR211" s="1296">
        <f t="shared" si="274"/>
        <v>28800</v>
      </c>
      <c r="AS211" s="1296">
        <f t="shared" si="274"/>
        <v>28800</v>
      </c>
      <c r="AT211" s="1296">
        <f t="shared" si="274"/>
        <v>0</v>
      </c>
      <c r="AU211" s="1296">
        <f t="shared" si="232"/>
        <v>86400</v>
      </c>
      <c r="AV211" s="852"/>
      <c r="AW211" s="1296">
        <f t="shared" ref="AW211" si="275">SUM(AW212:AW216)</f>
        <v>0</v>
      </c>
      <c r="AX211" s="1296">
        <f t="shared" ref="AX211" si="276">SUM(AX212:AX216)</f>
        <v>0</v>
      </c>
      <c r="AY211" s="1296">
        <f t="shared" ref="AY211" si="277">SUM(AY212:AY216)</f>
        <v>0</v>
      </c>
      <c r="AZ211" s="1296">
        <f t="shared" ref="AZ211" si="278">SUM(AZ212:AZ216)</f>
        <v>0</v>
      </c>
      <c r="BA211" s="1296">
        <f t="shared" ref="BA211" si="279">SUM(BA212:BA216)</f>
        <v>0</v>
      </c>
      <c r="BB211" s="1296">
        <f t="shared" si="229"/>
        <v>0</v>
      </c>
    </row>
    <row r="212" spans="1:54" s="225" customFormat="1" ht="15" customHeight="1" outlineLevel="2" x14ac:dyDescent="0.35">
      <c r="A212" s="89" t="s">
        <v>1985</v>
      </c>
      <c r="B212" s="90"/>
      <c r="C212" s="1069" t="s">
        <v>1992</v>
      </c>
      <c r="D212" s="935" t="s">
        <v>2063</v>
      </c>
      <c r="E212" s="92"/>
      <c r="F212" s="100"/>
      <c r="G212" s="100"/>
      <c r="H212" s="1354" t="s">
        <v>230</v>
      </c>
      <c r="I212" s="1354" t="s">
        <v>230</v>
      </c>
      <c r="J212" s="1354" t="s">
        <v>230</v>
      </c>
      <c r="K212" s="1354" t="s">
        <v>230</v>
      </c>
      <c r="L212" s="102"/>
      <c r="M212" s="102"/>
      <c r="N212" s="94"/>
      <c r="O212" s="1375" t="s">
        <v>939</v>
      </c>
      <c r="P212" s="713"/>
      <c r="Q212" s="1376"/>
      <c r="R212" s="713"/>
      <c r="S212" s="1360" t="s">
        <v>960</v>
      </c>
      <c r="T212" s="1069"/>
      <c r="U212" s="94"/>
      <c r="V212" s="744" t="s">
        <v>2001</v>
      </c>
      <c r="W212" s="1077">
        <v>2</v>
      </c>
      <c r="X212" s="745">
        <v>3</v>
      </c>
      <c r="Y212" s="745"/>
      <c r="Z212" s="745"/>
      <c r="AA212" s="97">
        <f>60000/25</f>
        <v>2400</v>
      </c>
      <c r="AB212" s="1355">
        <f t="shared" ref="AB212:AB214" si="280">+AA212*X212*W212</f>
        <v>14400</v>
      </c>
      <c r="AC212" s="98"/>
      <c r="AD212" s="1478"/>
      <c r="AE212" s="1355">
        <f t="shared" ref="AE212:AE216" si="281">+AB212</f>
        <v>14400</v>
      </c>
      <c r="AF212" s="1355"/>
      <c r="AG212" s="1355">
        <f t="shared" ref="AG212:AG216" si="282">SUM(AE212:AF212)</f>
        <v>14400</v>
      </c>
      <c r="AH212" s="337"/>
      <c r="AI212" s="1355">
        <f t="shared" si="238"/>
        <v>0</v>
      </c>
      <c r="AJ212" s="1355">
        <f t="shared" si="239"/>
        <v>4800</v>
      </c>
      <c r="AK212" s="1355">
        <f t="shared" si="240"/>
        <v>4800</v>
      </c>
      <c r="AL212" s="1355">
        <f t="shared" si="241"/>
        <v>4800</v>
      </c>
      <c r="AM212" s="1355">
        <f t="shared" si="242"/>
        <v>0</v>
      </c>
      <c r="AN212" s="97">
        <f t="shared" si="243"/>
        <v>14400</v>
      </c>
      <c r="AO212" s="132"/>
      <c r="AP212" s="1355"/>
      <c r="AQ212" s="1355">
        <f>+$AE$212/3</f>
        <v>4800</v>
      </c>
      <c r="AR212" s="1355">
        <f t="shared" ref="AR212:AS212" si="283">+$AE$212/3</f>
        <v>4800</v>
      </c>
      <c r="AS212" s="1355">
        <f t="shared" si="283"/>
        <v>4800</v>
      </c>
      <c r="AT212" s="1355"/>
      <c r="AU212" s="97">
        <f t="shared" si="232"/>
        <v>14400</v>
      </c>
      <c r="AV212" s="77"/>
      <c r="AW212" s="1355"/>
      <c r="AX212" s="1355"/>
      <c r="AY212" s="1355"/>
      <c r="AZ212" s="1355"/>
      <c r="BA212" s="1355"/>
      <c r="BB212" s="97">
        <f t="shared" si="229"/>
        <v>0</v>
      </c>
    </row>
    <row r="213" spans="1:54" s="225" customFormat="1" ht="15" customHeight="1" outlineLevel="2" x14ac:dyDescent="0.35">
      <c r="A213" s="89" t="s">
        <v>1986</v>
      </c>
      <c r="B213" s="90"/>
      <c r="C213" s="1069" t="s">
        <v>1993</v>
      </c>
      <c r="D213" s="935" t="s">
        <v>2063</v>
      </c>
      <c r="E213" s="92"/>
      <c r="F213" s="100"/>
      <c r="G213" s="100"/>
      <c r="H213" s="1354" t="s">
        <v>230</v>
      </c>
      <c r="I213" s="1354" t="s">
        <v>230</v>
      </c>
      <c r="J213" s="1354" t="s">
        <v>230</v>
      </c>
      <c r="K213" s="1354" t="s">
        <v>230</v>
      </c>
      <c r="L213" s="102"/>
      <c r="M213" s="102"/>
      <c r="N213" s="94"/>
      <c r="O213" s="1375" t="s">
        <v>939</v>
      </c>
      <c r="P213" s="713"/>
      <c r="Q213" s="1376"/>
      <c r="R213" s="713"/>
      <c r="S213" s="1360" t="s">
        <v>960</v>
      </c>
      <c r="T213" s="1069"/>
      <c r="U213" s="94"/>
      <c r="V213" s="744" t="s">
        <v>2002</v>
      </c>
      <c r="W213" s="1077">
        <v>2</v>
      </c>
      <c r="X213" s="745">
        <v>3</v>
      </c>
      <c r="Y213" s="745"/>
      <c r="Z213" s="745"/>
      <c r="AA213" s="97">
        <f t="shared" ref="AA213" si="284">120000/25</f>
        <v>4800</v>
      </c>
      <c r="AB213" s="1355">
        <f t="shared" si="280"/>
        <v>28800</v>
      </c>
      <c r="AC213" s="98"/>
      <c r="AD213" s="1478"/>
      <c r="AE213" s="1355">
        <f t="shared" si="281"/>
        <v>28800</v>
      </c>
      <c r="AF213" s="1355"/>
      <c r="AG213" s="1355">
        <f t="shared" si="282"/>
        <v>28800</v>
      </c>
      <c r="AH213" s="337"/>
      <c r="AI213" s="1355">
        <f t="shared" si="238"/>
        <v>0</v>
      </c>
      <c r="AJ213" s="1355">
        <f t="shared" si="239"/>
        <v>9600</v>
      </c>
      <c r="AK213" s="1355">
        <f t="shared" si="240"/>
        <v>9600</v>
      </c>
      <c r="AL213" s="1355">
        <f t="shared" si="241"/>
        <v>9600</v>
      </c>
      <c r="AM213" s="1355">
        <f t="shared" si="242"/>
        <v>0</v>
      </c>
      <c r="AN213" s="97">
        <f t="shared" si="243"/>
        <v>28800</v>
      </c>
      <c r="AO213" s="132"/>
      <c r="AP213" s="1355"/>
      <c r="AQ213" s="1355">
        <f>+$AE$213/3</f>
        <v>9600</v>
      </c>
      <c r="AR213" s="1355">
        <f t="shared" ref="AR213:AS213" si="285">+$AE$213/3</f>
        <v>9600</v>
      </c>
      <c r="AS213" s="1355">
        <f t="shared" si="285"/>
        <v>9600</v>
      </c>
      <c r="AT213" s="1355"/>
      <c r="AU213" s="97">
        <f t="shared" si="232"/>
        <v>28800</v>
      </c>
      <c r="AV213" s="77"/>
      <c r="AW213" s="1355"/>
      <c r="AX213" s="1355"/>
      <c r="AY213" s="1355"/>
      <c r="AZ213" s="1355"/>
      <c r="BA213" s="1355"/>
      <c r="BB213" s="97">
        <f t="shared" si="229"/>
        <v>0</v>
      </c>
    </row>
    <row r="214" spans="1:54" s="225" customFormat="1" ht="15" customHeight="1" outlineLevel="2" x14ac:dyDescent="0.35">
      <c r="A214" s="89" t="s">
        <v>1987</v>
      </c>
      <c r="B214" s="90"/>
      <c r="C214" s="1069" t="s">
        <v>1994</v>
      </c>
      <c r="D214" s="935" t="s">
        <v>2063</v>
      </c>
      <c r="E214" s="92"/>
      <c r="F214" s="100"/>
      <c r="G214" s="100"/>
      <c r="H214" s="1354" t="s">
        <v>230</v>
      </c>
      <c r="I214" s="1354" t="s">
        <v>230</v>
      </c>
      <c r="J214" s="1354" t="s">
        <v>230</v>
      </c>
      <c r="K214" s="1354" t="s">
        <v>230</v>
      </c>
      <c r="L214" s="102"/>
      <c r="M214" s="102"/>
      <c r="N214" s="94"/>
      <c r="O214" s="1375" t="s">
        <v>939</v>
      </c>
      <c r="P214" s="713"/>
      <c r="Q214" s="1376"/>
      <c r="R214" s="713"/>
      <c r="S214" s="1360" t="s">
        <v>960</v>
      </c>
      <c r="T214" s="1069"/>
      <c r="U214" s="94"/>
      <c r="V214" s="744" t="s">
        <v>2003</v>
      </c>
      <c r="W214" s="1077">
        <v>1</v>
      </c>
      <c r="X214" s="745">
        <v>3</v>
      </c>
      <c r="Y214" s="745"/>
      <c r="Z214" s="745"/>
      <c r="AA214" s="97">
        <f>60000/25</f>
        <v>2400</v>
      </c>
      <c r="AB214" s="1355">
        <f t="shared" si="280"/>
        <v>7200</v>
      </c>
      <c r="AC214" s="98"/>
      <c r="AD214" s="1478"/>
      <c r="AE214" s="1355">
        <f t="shared" si="281"/>
        <v>7200</v>
      </c>
      <c r="AF214" s="1355"/>
      <c r="AG214" s="1355">
        <f t="shared" si="282"/>
        <v>7200</v>
      </c>
      <c r="AH214" s="337"/>
      <c r="AI214" s="1355">
        <f t="shared" si="238"/>
        <v>0</v>
      </c>
      <c r="AJ214" s="1355">
        <f t="shared" si="239"/>
        <v>2400</v>
      </c>
      <c r="AK214" s="1355">
        <f t="shared" si="240"/>
        <v>2400</v>
      </c>
      <c r="AL214" s="1355">
        <f t="shared" si="241"/>
        <v>2400</v>
      </c>
      <c r="AM214" s="1355">
        <f t="shared" si="242"/>
        <v>0</v>
      </c>
      <c r="AN214" s="97">
        <f t="shared" si="243"/>
        <v>7200</v>
      </c>
      <c r="AO214" s="132"/>
      <c r="AP214" s="1355"/>
      <c r="AQ214" s="1355">
        <f>+$AE$214/3</f>
        <v>2400</v>
      </c>
      <c r="AR214" s="1355">
        <f t="shared" ref="AR214:AS214" si="286">+$AE$214/3</f>
        <v>2400</v>
      </c>
      <c r="AS214" s="1355">
        <f t="shared" si="286"/>
        <v>2400</v>
      </c>
      <c r="AT214" s="1355"/>
      <c r="AU214" s="97">
        <f t="shared" si="232"/>
        <v>7200</v>
      </c>
      <c r="AV214" s="77"/>
      <c r="AW214" s="1355"/>
      <c r="AX214" s="1355"/>
      <c r="AY214" s="1355"/>
      <c r="AZ214" s="1355"/>
      <c r="BA214" s="1355"/>
      <c r="BB214" s="97">
        <f t="shared" si="229"/>
        <v>0</v>
      </c>
    </row>
    <row r="215" spans="1:54" s="225" customFormat="1" ht="15" customHeight="1" outlineLevel="2" x14ac:dyDescent="0.35">
      <c r="A215" s="89" t="s">
        <v>1988</v>
      </c>
      <c r="B215" s="90"/>
      <c r="C215" s="1069" t="s">
        <v>1995</v>
      </c>
      <c r="D215" s="935" t="s">
        <v>2063</v>
      </c>
      <c r="E215" s="92"/>
      <c r="F215" s="100"/>
      <c r="G215" s="100"/>
      <c r="H215" s="1354" t="s">
        <v>230</v>
      </c>
      <c r="I215" s="1354" t="s">
        <v>230</v>
      </c>
      <c r="J215" s="1354" t="s">
        <v>230</v>
      </c>
      <c r="K215" s="1354" t="s">
        <v>230</v>
      </c>
      <c r="L215" s="102"/>
      <c r="M215" s="102"/>
      <c r="N215" s="94"/>
      <c r="O215" s="1375" t="s">
        <v>939</v>
      </c>
      <c r="P215" s="713"/>
      <c r="Q215" s="1376"/>
      <c r="R215" s="713"/>
      <c r="S215" s="1360" t="s">
        <v>960</v>
      </c>
      <c r="T215" s="1069"/>
      <c r="U215" s="94"/>
      <c r="V215" s="744" t="s">
        <v>1999</v>
      </c>
      <c r="W215" s="1077">
        <v>1</v>
      </c>
      <c r="X215" s="745">
        <v>3</v>
      </c>
      <c r="Y215" s="745"/>
      <c r="Z215" s="745"/>
      <c r="AA215" s="97">
        <f>180000/25</f>
        <v>7200</v>
      </c>
      <c r="AB215" s="1355">
        <f t="shared" ref="AB215:AB216" si="287">+AA215*X215*W215</f>
        <v>21600</v>
      </c>
      <c r="AC215" s="98"/>
      <c r="AD215" s="1478"/>
      <c r="AE215" s="1355">
        <f t="shared" si="281"/>
        <v>21600</v>
      </c>
      <c r="AF215" s="1355"/>
      <c r="AG215" s="1355">
        <f t="shared" si="282"/>
        <v>21600</v>
      </c>
      <c r="AH215" s="337"/>
      <c r="AI215" s="1355">
        <f t="shared" si="238"/>
        <v>0</v>
      </c>
      <c r="AJ215" s="1355">
        <f t="shared" si="239"/>
        <v>7200</v>
      </c>
      <c r="AK215" s="1355">
        <f t="shared" si="240"/>
        <v>7200</v>
      </c>
      <c r="AL215" s="1355">
        <f t="shared" si="241"/>
        <v>7200</v>
      </c>
      <c r="AM215" s="1355">
        <f t="shared" si="242"/>
        <v>0</v>
      </c>
      <c r="AN215" s="97">
        <f t="shared" si="243"/>
        <v>21600</v>
      </c>
      <c r="AO215" s="132"/>
      <c r="AP215" s="1355"/>
      <c r="AQ215" s="1355">
        <f>+$AE$215/3</f>
        <v>7200</v>
      </c>
      <c r="AR215" s="1355">
        <f t="shared" ref="AR215:AS215" si="288">+$AE$215/3</f>
        <v>7200</v>
      </c>
      <c r="AS215" s="1355">
        <f t="shared" si="288"/>
        <v>7200</v>
      </c>
      <c r="AT215" s="1355"/>
      <c r="AU215" s="97">
        <f t="shared" si="232"/>
        <v>21600</v>
      </c>
      <c r="AV215" s="77"/>
      <c r="AW215" s="1355"/>
      <c r="AX215" s="1355"/>
      <c r="AY215" s="1355"/>
      <c r="AZ215" s="1355"/>
      <c r="BA215" s="1355"/>
      <c r="BB215" s="97">
        <f t="shared" si="229"/>
        <v>0</v>
      </c>
    </row>
    <row r="216" spans="1:54" s="225" customFormat="1" ht="15" customHeight="1" outlineLevel="2" x14ac:dyDescent="0.35">
      <c r="A216" s="89" t="s">
        <v>1989</v>
      </c>
      <c r="B216" s="90"/>
      <c r="C216" s="1069" t="s">
        <v>1996</v>
      </c>
      <c r="D216" s="935" t="s">
        <v>2063</v>
      </c>
      <c r="E216" s="92"/>
      <c r="F216" s="100"/>
      <c r="G216" s="100"/>
      <c r="H216" s="1354" t="s">
        <v>230</v>
      </c>
      <c r="I216" s="1354" t="s">
        <v>230</v>
      </c>
      <c r="J216" s="1354" t="s">
        <v>230</v>
      </c>
      <c r="K216" s="1354" t="s">
        <v>230</v>
      </c>
      <c r="L216" s="102"/>
      <c r="M216" s="102"/>
      <c r="N216" s="94"/>
      <c r="O216" s="1375" t="s">
        <v>939</v>
      </c>
      <c r="P216" s="713"/>
      <c r="Q216" s="1376"/>
      <c r="R216" s="713"/>
      <c r="S216" s="1360" t="s">
        <v>960</v>
      </c>
      <c r="T216" s="1069"/>
      <c r="U216" s="94"/>
      <c r="V216" s="744" t="s">
        <v>2000</v>
      </c>
      <c r="W216" s="1077">
        <v>1</v>
      </c>
      <c r="X216" s="745">
        <v>3</v>
      </c>
      <c r="Y216" s="745"/>
      <c r="Z216" s="745"/>
      <c r="AA216" s="97">
        <f>120000/25</f>
        <v>4800</v>
      </c>
      <c r="AB216" s="1355">
        <f t="shared" si="287"/>
        <v>14400</v>
      </c>
      <c r="AC216" s="98"/>
      <c r="AD216" s="1478"/>
      <c r="AE216" s="1355">
        <f t="shared" si="281"/>
        <v>14400</v>
      </c>
      <c r="AF216" s="1355"/>
      <c r="AG216" s="1355">
        <f t="shared" si="282"/>
        <v>14400</v>
      </c>
      <c r="AH216" s="337"/>
      <c r="AI216" s="1355">
        <f t="shared" si="238"/>
        <v>0</v>
      </c>
      <c r="AJ216" s="1355">
        <f t="shared" si="239"/>
        <v>4800</v>
      </c>
      <c r="AK216" s="1355">
        <f t="shared" si="240"/>
        <v>4800</v>
      </c>
      <c r="AL216" s="1355">
        <f t="shared" si="241"/>
        <v>4800</v>
      </c>
      <c r="AM216" s="1355">
        <f t="shared" si="242"/>
        <v>0</v>
      </c>
      <c r="AN216" s="97">
        <f t="shared" si="243"/>
        <v>14400</v>
      </c>
      <c r="AO216" s="132"/>
      <c r="AP216" s="1355"/>
      <c r="AQ216" s="1355">
        <f>+$AE$216/3</f>
        <v>4800</v>
      </c>
      <c r="AR216" s="1355">
        <f t="shared" ref="AR216:AS216" si="289">+$AE$216/3</f>
        <v>4800</v>
      </c>
      <c r="AS216" s="1355">
        <f t="shared" si="289"/>
        <v>4800</v>
      </c>
      <c r="AT216" s="1355"/>
      <c r="AU216" s="97">
        <f t="shared" si="232"/>
        <v>14400</v>
      </c>
      <c r="AV216" s="77"/>
      <c r="AW216" s="1355"/>
      <c r="AX216" s="1355"/>
      <c r="AY216" s="1355"/>
      <c r="AZ216" s="1355"/>
      <c r="BA216" s="1355"/>
      <c r="BB216" s="97">
        <f t="shared" si="229"/>
        <v>0</v>
      </c>
    </row>
    <row r="217" spans="1:54" s="854" customFormat="1" ht="20.25" customHeight="1" outlineLevel="1" x14ac:dyDescent="0.35">
      <c r="A217" s="1118" t="s">
        <v>1991</v>
      </c>
      <c r="B217" s="1289"/>
      <c r="C217" s="1421" t="s">
        <v>1971</v>
      </c>
      <c r="D217" s="1423" t="s">
        <v>907</v>
      </c>
      <c r="E217" s="845"/>
      <c r="F217" s="1292"/>
      <c r="G217" s="1293"/>
      <c r="H217" s="1293" t="s">
        <v>230</v>
      </c>
      <c r="I217" s="1293" t="s">
        <v>230</v>
      </c>
      <c r="J217" s="1293"/>
      <c r="K217" s="1293"/>
      <c r="L217" s="1293"/>
      <c r="M217" s="1293"/>
      <c r="N217" s="847"/>
      <c r="O217" s="1365"/>
      <c r="P217" s="1365"/>
      <c r="Q217" s="1422"/>
      <c r="R217" s="1365"/>
      <c r="S217" s="1421"/>
      <c r="T217" s="1421"/>
      <c r="U217" s="847"/>
      <c r="V217" s="1291"/>
      <c r="W217" s="1295"/>
      <c r="X217" s="1295"/>
      <c r="Y217" s="1295"/>
      <c r="Z217" s="1295"/>
      <c r="AA217" s="1296"/>
      <c r="AB217" s="1296">
        <f>SUM(AB218:AB220)</f>
        <v>204139.81</v>
      </c>
      <c r="AC217" s="1297"/>
      <c r="AD217" s="848"/>
      <c r="AE217" s="1296">
        <f t="shared" ref="AE217:AG217" si="290">SUM(AE218:AE220)</f>
        <v>204139.81</v>
      </c>
      <c r="AF217" s="1296">
        <f t="shared" si="290"/>
        <v>0</v>
      </c>
      <c r="AG217" s="1296">
        <f t="shared" si="290"/>
        <v>204139.81</v>
      </c>
      <c r="AH217" s="850"/>
      <c r="AI217" s="1296">
        <f t="shared" si="238"/>
        <v>0</v>
      </c>
      <c r="AJ217" s="1296">
        <f t="shared" si="239"/>
        <v>204139.81</v>
      </c>
      <c r="AK217" s="1296">
        <f t="shared" si="240"/>
        <v>0</v>
      </c>
      <c r="AL217" s="1296">
        <f t="shared" si="241"/>
        <v>0</v>
      </c>
      <c r="AM217" s="1296">
        <f t="shared" si="242"/>
        <v>0</v>
      </c>
      <c r="AN217" s="1296">
        <f t="shared" si="243"/>
        <v>204139.81</v>
      </c>
      <c r="AO217" s="851"/>
      <c r="AP217" s="1296">
        <f t="shared" ref="AP217:AT217" si="291">SUM(AP218:AP220)</f>
        <v>0</v>
      </c>
      <c r="AQ217" s="1296">
        <f t="shared" si="291"/>
        <v>204139.81</v>
      </c>
      <c r="AR217" s="1296">
        <f t="shared" si="291"/>
        <v>0</v>
      </c>
      <c r="AS217" s="1296">
        <f t="shared" si="291"/>
        <v>0</v>
      </c>
      <c r="AT217" s="1296">
        <f t="shared" si="291"/>
        <v>0</v>
      </c>
      <c r="AU217" s="1296">
        <f t="shared" si="232"/>
        <v>204139.81</v>
      </c>
      <c r="AV217" s="852"/>
      <c r="AW217" s="1296">
        <f t="shared" ref="AW217" si="292">SUM(AW218:AW220)</f>
        <v>0</v>
      </c>
      <c r="AX217" s="1296">
        <f t="shared" ref="AX217" si="293">SUM(AX218:AX220)</f>
        <v>0</v>
      </c>
      <c r="AY217" s="1296">
        <f t="shared" ref="AY217" si="294">SUM(AY218:AY220)</f>
        <v>0</v>
      </c>
      <c r="AZ217" s="1296">
        <f t="shared" ref="AZ217" si="295">SUM(AZ218:AZ220)</f>
        <v>0</v>
      </c>
      <c r="BA217" s="1296">
        <f t="shared" ref="BA217" si="296">SUM(BA218:BA220)</f>
        <v>0</v>
      </c>
      <c r="BB217" s="1296">
        <f t="shared" si="229"/>
        <v>0</v>
      </c>
    </row>
    <row r="218" spans="1:54" s="225" customFormat="1" ht="15" customHeight="1" outlineLevel="2" x14ac:dyDescent="0.35">
      <c r="A218" s="89" t="s">
        <v>1990</v>
      </c>
      <c r="B218" s="90"/>
      <c r="C218" s="1069" t="s">
        <v>1998</v>
      </c>
      <c r="D218" s="935" t="s">
        <v>2063</v>
      </c>
      <c r="E218" s="92"/>
      <c r="F218" s="100"/>
      <c r="G218" s="100"/>
      <c r="H218" s="101" t="s">
        <v>230</v>
      </c>
      <c r="I218" s="101" t="s">
        <v>230</v>
      </c>
      <c r="J218" s="101"/>
      <c r="K218" s="102"/>
      <c r="L218" s="102"/>
      <c r="M218" s="102"/>
      <c r="N218" s="94"/>
      <c r="O218" s="1375" t="s">
        <v>939</v>
      </c>
      <c r="P218" s="713"/>
      <c r="Q218" s="1376"/>
      <c r="R218" s="713"/>
      <c r="S218" s="1069" t="s">
        <v>929</v>
      </c>
      <c r="T218" s="1069"/>
      <c r="U218" s="94"/>
      <c r="V218" s="744" t="s">
        <v>122</v>
      </c>
      <c r="W218" s="1077">
        <v>1</v>
      </c>
      <c r="X218" s="745"/>
      <c r="Y218" s="745"/>
      <c r="Z218" s="745"/>
      <c r="AA218" s="97">
        <v>164419.5</v>
      </c>
      <c r="AB218" s="1355">
        <f t="shared" ref="AB218:AB219" si="297">+AA218*W218</f>
        <v>164419.5</v>
      </c>
      <c r="AC218" s="98"/>
      <c r="AD218" s="1478"/>
      <c r="AE218" s="1355">
        <f t="shared" ref="AE218:AE220" si="298">+AB218</f>
        <v>164419.5</v>
      </c>
      <c r="AF218" s="1355"/>
      <c r="AG218" s="1355">
        <f t="shared" ref="AG218:AG220" si="299">SUM(AE218:AF218)</f>
        <v>164419.5</v>
      </c>
      <c r="AH218" s="337"/>
      <c r="AI218" s="1355">
        <f t="shared" si="238"/>
        <v>0</v>
      </c>
      <c r="AJ218" s="1355">
        <f t="shared" si="239"/>
        <v>164419.5</v>
      </c>
      <c r="AK218" s="1355">
        <f t="shared" si="240"/>
        <v>0</v>
      </c>
      <c r="AL218" s="1355">
        <f t="shared" si="241"/>
        <v>0</v>
      </c>
      <c r="AM218" s="1355">
        <f t="shared" si="242"/>
        <v>0</v>
      </c>
      <c r="AN218" s="97">
        <f t="shared" si="243"/>
        <v>164419.5</v>
      </c>
      <c r="AO218" s="132"/>
      <c r="AP218" s="1355"/>
      <c r="AQ218" s="1355">
        <f>+$AE$218</f>
        <v>164419.5</v>
      </c>
      <c r="AR218" s="1355"/>
      <c r="AS218" s="1355"/>
      <c r="AT218" s="1355"/>
      <c r="AU218" s="97">
        <f t="shared" si="232"/>
        <v>164419.5</v>
      </c>
      <c r="AV218" s="77"/>
      <c r="AW218" s="97"/>
      <c r="AX218" s="97"/>
      <c r="AY218" s="97"/>
      <c r="AZ218" s="97"/>
      <c r="BA218" s="97"/>
      <c r="BB218" s="97">
        <f t="shared" si="229"/>
        <v>0</v>
      </c>
    </row>
    <row r="219" spans="1:54" s="225" customFormat="1" ht="15" customHeight="1" outlineLevel="2" x14ac:dyDescent="0.35">
      <c r="A219" s="89" t="s">
        <v>1997</v>
      </c>
      <c r="B219" s="90"/>
      <c r="C219" s="1069" t="s">
        <v>968</v>
      </c>
      <c r="D219" s="935" t="s">
        <v>2063</v>
      </c>
      <c r="E219" s="92"/>
      <c r="F219" s="100"/>
      <c r="G219" s="100"/>
      <c r="H219" s="101" t="s">
        <v>230</v>
      </c>
      <c r="I219" s="101" t="s">
        <v>230</v>
      </c>
      <c r="J219" s="101"/>
      <c r="K219" s="102"/>
      <c r="L219" s="102"/>
      <c r="M219" s="102"/>
      <c r="N219" s="94"/>
      <c r="O219" s="1375" t="s">
        <v>939</v>
      </c>
      <c r="P219" s="713"/>
      <c r="Q219" s="1376"/>
      <c r="R219" s="713"/>
      <c r="S219" s="1069" t="s">
        <v>929</v>
      </c>
      <c r="T219" s="1069"/>
      <c r="U219" s="94"/>
      <c r="V219" s="744" t="s">
        <v>122</v>
      </c>
      <c r="W219" s="1077">
        <v>1</v>
      </c>
      <c r="X219" s="745"/>
      <c r="Y219" s="745"/>
      <c r="Z219" s="745"/>
      <c r="AA219" s="97">
        <v>39720.31</v>
      </c>
      <c r="AB219" s="1355">
        <f t="shared" si="297"/>
        <v>39720.31</v>
      </c>
      <c r="AC219" s="98"/>
      <c r="AD219" s="1478"/>
      <c r="AE219" s="1355">
        <f t="shared" si="298"/>
        <v>39720.31</v>
      </c>
      <c r="AF219" s="1355"/>
      <c r="AG219" s="1355">
        <f t="shared" si="299"/>
        <v>39720.31</v>
      </c>
      <c r="AH219" s="337"/>
      <c r="AI219" s="1355">
        <f t="shared" si="238"/>
        <v>0</v>
      </c>
      <c r="AJ219" s="1355">
        <f t="shared" si="239"/>
        <v>39720.31</v>
      </c>
      <c r="AK219" s="1355">
        <f t="shared" si="240"/>
        <v>0</v>
      </c>
      <c r="AL219" s="1355">
        <f t="shared" si="241"/>
        <v>0</v>
      </c>
      <c r="AM219" s="1355">
        <f t="shared" si="242"/>
        <v>0</v>
      </c>
      <c r="AN219" s="97">
        <f t="shared" si="243"/>
        <v>39720.31</v>
      </c>
      <c r="AO219" s="132"/>
      <c r="AP219" s="1355"/>
      <c r="AQ219" s="1355">
        <f>+$AE$219</f>
        <v>39720.31</v>
      </c>
      <c r="AR219" s="1355"/>
      <c r="AS219" s="1355"/>
      <c r="AT219" s="1355"/>
      <c r="AU219" s="97">
        <f t="shared" si="232"/>
        <v>39720.31</v>
      </c>
      <c r="AV219" s="77"/>
      <c r="AW219" s="97"/>
      <c r="AX219" s="97"/>
      <c r="AY219" s="97"/>
      <c r="AZ219" s="97"/>
      <c r="BA219" s="97"/>
      <c r="BB219" s="97">
        <f t="shared" si="229"/>
        <v>0</v>
      </c>
    </row>
    <row r="220" spans="1:54" s="225" customFormat="1" ht="15" customHeight="1" outlineLevel="1" x14ac:dyDescent="0.35">
      <c r="A220" s="89"/>
      <c r="B220" s="90"/>
      <c r="C220" s="1069"/>
      <c r="D220" s="743"/>
      <c r="E220" s="92"/>
      <c r="F220" s="100"/>
      <c r="G220" s="100"/>
      <c r="H220" s="101"/>
      <c r="I220" s="101"/>
      <c r="J220" s="101"/>
      <c r="K220" s="102"/>
      <c r="L220" s="102"/>
      <c r="M220" s="102"/>
      <c r="N220" s="94"/>
      <c r="O220" s="713"/>
      <c r="P220" s="713"/>
      <c r="Q220" s="773"/>
      <c r="R220" s="713"/>
      <c r="S220" s="743"/>
      <c r="T220" s="743"/>
      <c r="U220" s="94"/>
      <c r="V220" s="744"/>
      <c r="W220" s="1077"/>
      <c r="X220" s="745"/>
      <c r="Y220" s="745"/>
      <c r="Z220" s="745"/>
      <c r="AA220" s="97"/>
      <c r="AB220" s="97"/>
      <c r="AC220" s="98"/>
      <c r="AD220" s="1478"/>
      <c r="AE220" s="1355">
        <f t="shared" si="298"/>
        <v>0</v>
      </c>
      <c r="AF220" s="1355"/>
      <c r="AG220" s="1355">
        <f t="shared" si="299"/>
        <v>0</v>
      </c>
      <c r="AH220" s="337"/>
      <c r="AI220" s="97"/>
      <c r="AJ220" s="97"/>
      <c r="AK220" s="97"/>
      <c r="AL220" s="97"/>
      <c r="AM220" s="97"/>
      <c r="AN220" s="97"/>
      <c r="AO220" s="132"/>
      <c r="AP220" s="97"/>
      <c r="AQ220" s="97"/>
      <c r="AR220" s="97"/>
      <c r="AS220" s="97"/>
      <c r="AT220" s="97"/>
      <c r="AU220" s="97"/>
      <c r="AV220" s="77"/>
      <c r="AW220" s="97"/>
      <c r="AX220" s="97"/>
      <c r="AY220" s="97"/>
      <c r="AZ220" s="97"/>
      <c r="BA220" s="97"/>
      <c r="BB220" s="97"/>
    </row>
    <row r="221" spans="1:54" s="853" customFormat="1" ht="28.5" customHeight="1" x14ac:dyDescent="0.35">
      <c r="A221" s="1430" t="s">
        <v>256</v>
      </c>
      <c r="B221" s="1431" t="s">
        <v>1193</v>
      </c>
      <c r="C221" s="792" t="s">
        <v>2284</v>
      </c>
      <c r="D221" s="806" t="s">
        <v>1163</v>
      </c>
      <c r="E221" s="848"/>
      <c r="F221" s="1441" t="str">
        <f>+V221</f>
        <v xml:space="preserve"># Incubadora </v>
      </c>
      <c r="G221" s="1442">
        <f>+'1_MdR'!D59</f>
        <v>0</v>
      </c>
      <c r="H221" s="1442">
        <f>+'1_MdR'!E59</f>
        <v>1</v>
      </c>
      <c r="I221" s="1442">
        <f>+'1_MdR'!F59</f>
        <v>2</v>
      </c>
      <c r="J221" s="1442">
        <f>+'1_MdR'!G59</f>
        <v>2</v>
      </c>
      <c r="K221" s="1442">
        <f>+'1_MdR'!H59</f>
        <v>1</v>
      </c>
      <c r="L221" s="1442" t="str">
        <f>+'1_MdR'!I59</f>
        <v>-</v>
      </c>
      <c r="M221" s="1434">
        <f>SUM(G221:L221)</f>
        <v>6</v>
      </c>
      <c r="N221" s="847"/>
      <c r="O221" s="1434"/>
      <c r="P221" s="1434"/>
      <c r="Q221" s="1434"/>
      <c r="R221" s="1435"/>
      <c r="S221" s="1436"/>
      <c r="T221" s="792"/>
      <c r="U221" s="847"/>
      <c r="V221" s="806" t="s">
        <v>1164</v>
      </c>
      <c r="W221" s="1437"/>
      <c r="X221" s="1431"/>
      <c r="Y221" s="1431"/>
      <c r="Z221" s="1431"/>
      <c r="AA221" s="1431"/>
      <c r="AB221" s="1438">
        <f>+AB222+AB231+AB234</f>
        <v>520000</v>
      </c>
      <c r="AC221" s="1446"/>
      <c r="AD221" s="848"/>
      <c r="AE221" s="1438">
        <f t="shared" ref="AE221:AG221" si="300">+AE222+AE231+AE234</f>
        <v>520000</v>
      </c>
      <c r="AF221" s="1438">
        <f t="shared" si="300"/>
        <v>0</v>
      </c>
      <c r="AG221" s="1438">
        <f t="shared" si="300"/>
        <v>520000</v>
      </c>
      <c r="AH221" s="850"/>
      <c r="AI221" s="1438">
        <f t="shared" ref="AI221:AI252" si="301">+AP221+AW221</f>
        <v>0</v>
      </c>
      <c r="AJ221" s="1438">
        <f t="shared" ref="AJ221:AJ252" si="302">+AQ221+AX221</f>
        <v>171600</v>
      </c>
      <c r="AK221" s="1438">
        <f t="shared" ref="AK221:AK252" si="303">+AR221+AY221</f>
        <v>171600</v>
      </c>
      <c r="AL221" s="1438">
        <f t="shared" ref="AL221:AL252" si="304">+AS221+AZ221</f>
        <v>176800</v>
      </c>
      <c r="AM221" s="1438">
        <f t="shared" ref="AM221:AM252" si="305">+AT221+BA221</f>
        <v>0</v>
      </c>
      <c r="AN221" s="1438">
        <f t="shared" ref="AN221:AN252" si="306">+AU221+BB221</f>
        <v>520000</v>
      </c>
      <c r="AO221" s="851"/>
      <c r="AP221" s="1438">
        <v>0</v>
      </c>
      <c r="AQ221" s="1438">
        <f>+$AG$221*33%</f>
        <v>171600</v>
      </c>
      <c r="AR221" s="1438">
        <f t="shared" ref="AR221" si="307">+$AG$221*33%</f>
        <v>171600</v>
      </c>
      <c r="AS221" s="1438">
        <f>+$AG$221*34%</f>
        <v>176800</v>
      </c>
      <c r="AT221" s="1438">
        <v>0</v>
      </c>
      <c r="AU221" s="1438">
        <f>SUM(AP221:AT221)</f>
        <v>520000</v>
      </c>
      <c r="AV221" s="852"/>
      <c r="AW221" s="1438">
        <v>0</v>
      </c>
      <c r="AX221" s="1438">
        <v>0</v>
      </c>
      <c r="AY221" s="1438">
        <v>0</v>
      </c>
      <c r="AZ221" s="1438">
        <v>0</v>
      </c>
      <c r="BA221" s="1438">
        <v>0</v>
      </c>
      <c r="BB221" s="1438">
        <f>SUM(AW221:BA221)</f>
        <v>0</v>
      </c>
    </row>
    <row r="222" spans="1:54" s="854" customFormat="1" ht="20.25" customHeight="1" outlineLevel="1" x14ac:dyDescent="0.35">
      <c r="A222" s="1289" t="s">
        <v>258</v>
      </c>
      <c r="B222" s="1289"/>
      <c r="C222" s="1290" t="s">
        <v>1165</v>
      </c>
      <c r="D222" s="1291" t="s">
        <v>1166</v>
      </c>
      <c r="E222" s="845"/>
      <c r="F222" s="1292"/>
      <c r="G222" s="1293"/>
      <c r="H222" s="1293" t="s">
        <v>230</v>
      </c>
      <c r="I222" s="1293" t="s">
        <v>230</v>
      </c>
      <c r="J222" s="1293" t="s">
        <v>230</v>
      </c>
      <c r="K222" s="1293" t="s">
        <v>230</v>
      </c>
      <c r="L222" s="1293"/>
      <c r="M222" s="1293"/>
      <c r="N222" s="847"/>
      <c r="O222" s="1787" t="s">
        <v>1156</v>
      </c>
      <c r="P222" s="1787"/>
      <c r="Q222" s="1787" t="s">
        <v>1156</v>
      </c>
      <c r="R222" s="1787">
        <f>+'10.3_PA_Det'!$E$172</f>
        <v>96</v>
      </c>
      <c r="S222" s="1786" t="s">
        <v>2052</v>
      </c>
      <c r="T222" s="1785"/>
      <c r="U222" s="847"/>
      <c r="V222" s="1291"/>
      <c r="W222" s="1295"/>
      <c r="X222" s="1295"/>
      <c r="Y222" s="1295"/>
      <c r="Z222" s="1295"/>
      <c r="AA222" s="1296"/>
      <c r="AB222" s="1296">
        <f>SUM(AB223:AB230)</f>
        <v>400000</v>
      </c>
      <c r="AC222" s="1297"/>
      <c r="AD222" s="848"/>
      <c r="AE222" s="1296">
        <f t="shared" ref="AE222:AG222" si="308">SUM(AE223:AE230)</f>
        <v>400000</v>
      </c>
      <c r="AF222" s="1296">
        <f t="shared" si="308"/>
        <v>0</v>
      </c>
      <c r="AG222" s="1296">
        <f t="shared" si="308"/>
        <v>400000</v>
      </c>
      <c r="AH222" s="850"/>
      <c r="AI222" s="1296">
        <f t="shared" si="301"/>
        <v>80000</v>
      </c>
      <c r="AJ222" s="1296">
        <f t="shared" si="302"/>
        <v>120000</v>
      </c>
      <c r="AK222" s="1296">
        <f t="shared" si="303"/>
        <v>120000</v>
      </c>
      <c r="AL222" s="1296">
        <f t="shared" si="304"/>
        <v>80000</v>
      </c>
      <c r="AM222" s="1296">
        <f t="shared" si="305"/>
        <v>0</v>
      </c>
      <c r="AN222" s="1133">
        <f t="shared" si="306"/>
        <v>400000</v>
      </c>
      <c r="AO222" s="851"/>
      <c r="AP222" s="1296">
        <f t="shared" ref="AP222:AT222" si="309">SUM(AP223:AP230)</f>
        <v>80000</v>
      </c>
      <c r="AQ222" s="1296">
        <f t="shared" si="309"/>
        <v>120000</v>
      </c>
      <c r="AR222" s="1296">
        <f t="shared" si="309"/>
        <v>120000</v>
      </c>
      <c r="AS222" s="1296">
        <f t="shared" si="309"/>
        <v>80000</v>
      </c>
      <c r="AT222" s="1296">
        <f t="shared" si="309"/>
        <v>0</v>
      </c>
      <c r="AU222" s="1133">
        <f>+SUM(AP222:AT222)</f>
        <v>400000</v>
      </c>
      <c r="AV222" s="852"/>
      <c r="AW222" s="1296"/>
      <c r="AX222" s="1296"/>
      <c r="AY222" s="1296"/>
      <c r="AZ222" s="1296"/>
      <c r="BA222" s="1296"/>
      <c r="BB222" s="1296"/>
    </row>
    <row r="223" spans="1:54" s="225" customFormat="1" ht="25.5" customHeight="1" outlineLevel="2" x14ac:dyDescent="0.35">
      <c r="A223" s="89" t="s">
        <v>1167</v>
      </c>
      <c r="B223" s="90"/>
      <c r="C223" s="974" t="s">
        <v>1168</v>
      </c>
      <c r="D223" s="987" t="s">
        <v>1166</v>
      </c>
      <c r="E223" s="92"/>
      <c r="F223" s="93"/>
      <c r="G223" s="100"/>
      <c r="H223" s="101" t="s">
        <v>230</v>
      </c>
      <c r="I223" s="101" t="s">
        <v>230</v>
      </c>
      <c r="J223" s="101" t="s">
        <v>230</v>
      </c>
      <c r="K223" s="101" t="s">
        <v>230</v>
      </c>
      <c r="L223" s="102"/>
      <c r="M223" s="102"/>
      <c r="N223" s="94"/>
      <c r="O223" s="1787"/>
      <c r="P223" s="1787"/>
      <c r="Q223" s="1787"/>
      <c r="R223" s="1787"/>
      <c r="S223" s="1786"/>
      <c r="T223" s="1785"/>
      <c r="U223" s="94"/>
      <c r="V223" s="119" t="s">
        <v>1169</v>
      </c>
      <c r="W223" s="1076">
        <v>10</v>
      </c>
      <c r="X223" s="804"/>
      <c r="Y223" s="77"/>
      <c r="Z223" s="77"/>
      <c r="AA223" s="77">
        <v>4000</v>
      </c>
      <c r="AB223" s="77">
        <f>+AA223*W223</f>
        <v>40000</v>
      </c>
      <c r="AC223" s="129"/>
      <c r="AD223" s="1478"/>
      <c r="AE223" s="98">
        <f>+AB223</f>
        <v>40000</v>
      </c>
      <c r="AF223" s="77">
        <v>0</v>
      </c>
      <c r="AG223" s="77">
        <f t="shared" ref="AG223:AG230" si="310">SUM(AE223:AF223)</f>
        <v>40000</v>
      </c>
      <c r="AH223" s="337"/>
      <c r="AI223" s="97">
        <f t="shared" si="301"/>
        <v>8000</v>
      </c>
      <c r="AJ223" s="97">
        <f t="shared" si="302"/>
        <v>12000</v>
      </c>
      <c r="AK223" s="97">
        <f t="shared" si="303"/>
        <v>12000</v>
      </c>
      <c r="AL223" s="97">
        <f t="shared" si="304"/>
        <v>8000</v>
      </c>
      <c r="AM223" s="97">
        <f t="shared" si="305"/>
        <v>0</v>
      </c>
      <c r="AN223" s="97">
        <f t="shared" si="306"/>
        <v>40000</v>
      </c>
      <c r="AO223" s="132"/>
      <c r="AP223" s="97">
        <f t="shared" ref="AP223:AP230" si="311">+AE223*20%</f>
        <v>8000</v>
      </c>
      <c r="AQ223" s="97">
        <f t="shared" ref="AQ223:AQ230" si="312">+AE223*30%</f>
        <v>12000</v>
      </c>
      <c r="AR223" s="97">
        <f t="shared" ref="AR223:AR230" si="313">+AE223*30%</f>
        <v>12000</v>
      </c>
      <c r="AS223" s="97">
        <f t="shared" ref="AS223:AS230" si="314">+AE223*20%</f>
        <v>8000</v>
      </c>
      <c r="AT223" s="97">
        <v>0</v>
      </c>
      <c r="AU223" s="97">
        <f t="shared" ref="AU223:AU230" si="315">SUM(AP223:AT223)</f>
        <v>40000</v>
      </c>
      <c r="AV223" s="77"/>
      <c r="AW223" s="97"/>
      <c r="AX223" s="97"/>
      <c r="AY223" s="97"/>
      <c r="AZ223" s="97"/>
      <c r="BA223" s="97"/>
      <c r="BB223" s="97"/>
    </row>
    <row r="224" spans="1:54" s="225" customFormat="1" ht="25.5" customHeight="1" outlineLevel="2" x14ac:dyDescent="0.35">
      <c r="A224" s="89" t="s">
        <v>1170</v>
      </c>
      <c r="B224" s="90"/>
      <c r="C224" s="974" t="s">
        <v>1171</v>
      </c>
      <c r="D224" s="987" t="s">
        <v>1166</v>
      </c>
      <c r="E224" s="92"/>
      <c r="F224" s="93"/>
      <c r="G224" s="100"/>
      <c r="H224" s="101" t="s">
        <v>230</v>
      </c>
      <c r="I224" s="101" t="s">
        <v>230</v>
      </c>
      <c r="J224" s="101" t="s">
        <v>230</v>
      </c>
      <c r="K224" s="101" t="s">
        <v>230</v>
      </c>
      <c r="L224" s="102"/>
      <c r="M224" s="102"/>
      <c r="N224" s="94"/>
      <c r="O224" s="1787"/>
      <c r="P224" s="1787"/>
      <c r="Q224" s="1787"/>
      <c r="R224" s="1787"/>
      <c r="S224" s="1786"/>
      <c r="T224" s="1785"/>
      <c r="U224" s="94"/>
      <c r="V224" s="119" t="s">
        <v>1169</v>
      </c>
      <c r="W224" s="1076">
        <v>10</v>
      </c>
      <c r="X224" s="804"/>
      <c r="Y224" s="77"/>
      <c r="Z224" s="77"/>
      <c r="AA224" s="77">
        <v>4000</v>
      </c>
      <c r="AB224" s="77">
        <f t="shared" ref="AB224:AB230" si="316">+AA224*W224</f>
        <v>40000</v>
      </c>
      <c r="AC224" s="129"/>
      <c r="AD224" s="1478"/>
      <c r="AE224" s="98">
        <f t="shared" ref="AE224:AE230" si="317">+AB224</f>
        <v>40000</v>
      </c>
      <c r="AF224" s="77">
        <v>0</v>
      </c>
      <c r="AG224" s="77">
        <f t="shared" si="310"/>
        <v>40000</v>
      </c>
      <c r="AH224" s="337"/>
      <c r="AI224" s="97">
        <f t="shared" si="301"/>
        <v>8000</v>
      </c>
      <c r="AJ224" s="97">
        <f t="shared" si="302"/>
        <v>12000</v>
      </c>
      <c r="AK224" s="97">
        <f t="shared" si="303"/>
        <v>12000</v>
      </c>
      <c r="AL224" s="97">
        <f t="shared" si="304"/>
        <v>8000</v>
      </c>
      <c r="AM224" s="97">
        <f t="shared" si="305"/>
        <v>0</v>
      </c>
      <c r="AN224" s="97">
        <f t="shared" si="306"/>
        <v>40000</v>
      </c>
      <c r="AO224" s="132"/>
      <c r="AP224" s="97">
        <f t="shared" si="311"/>
        <v>8000</v>
      </c>
      <c r="AQ224" s="97">
        <f t="shared" si="312"/>
        <v>12000</v>
      </c>
      <c r="AR224" s="97">
        <f t="shared" si="313"/>
        <v>12000</v>
      </c>
      <c r="AS224" s="97">
        <f t="shared" si="314"/>
        <v>8000</v>
      </c>
      <c r="AT224" s="97">
        <v>0</v>
      </c>
      <c r="AU224" s="97">
        <f t="shared" si="315"/>
        <v>40000</v>
      </c>
      <c r="AV224" s="77"/>
      <c r="AW224" s="97"/>
      <c r="AX224" s="97"/>
      <c r="AY224" s="97"/>
      <c r="AZ224" s="97"/>
      <c r="BA224" s="97"/>
      <c r="BB224" s="97"/>
    </row>
    <row r="225" spans="1:54" s="225" customFormat="1" ht="25.5" customHeight="1" outlineLevel="2" x14ac:dyDescent="0.35">
      <c r="A225" s="89" t="s">
        <v>1172</v>
      </c>
      <c r="B225" s="90"/>
      <c r="C225" s="974" t="s">
        <v>1173</v>
      </c>
      <c r="D225" s="987" t="s">
        <v>1166</v>
      </c>
      <c r="E225" s="92"/>
      <c r="F225" s="93"/>
      <c r="G225" s="100"/>
      <c r="H225" s="101" t="s">
        <v>230</v>
      </c>
      <c r="I225" s="101" t="s">
        <v>230</v>
      </c>
      <c r="J225" s="101" t="s">
        <v>230</v>
      </c>
      <c r="K225" s="101" t="s">
        <v>230</v>
      </c>
      <c r="L225" s="102"/>
      <c r="M225" s="102"/>
      <c r="N225" s="94"/>
      <c r="O225" s="1787"/>
      <c r="P225" s="1787"/>
      <c r="Q225" s="1787"/>
      <c r="R225" s="1787"/>
      <c r="S225" s="1786"/>
      <c r="T225" s="1785"/>
      <c r="U225" s="94"/>
      <c r="V225" s="119" t="s">
        <v>1169</v>
      </c>
      <c r="W225" s="1076">
        <v>10</v>
      </c>
      <c r="X225" s="804"/>
      <c r="Y225" s="77"/>
      <c r="Z225" s="77"/>
      <c r="AA225" s="77">
        <v>4000</v>
      </c>
      <c r="AB225" s="77">
        <f t="shared" si="316"/>
        <v>40000</v>
      </c>
      <c r="AC225" s="129"/>
      <c r="AD225" s="1478"/>
      <c r="AE225" s="98">
        <f t="shared" si="317"/>
        <v>40000</v>
      </c>
      <c r="AF225" s="77">
        <v>0</v>
      </c>
      <c r="AG225" s="77">
        <f t="shared" si="310"/>
        <v>40000</v>
      </c>
      <c r="AH225" s="337"/>
      <c r="AI225" s="97">
        <f t="shared" si="301"/>
        <v>8000</v>
      </c>
      <c r="AJ225" s="97">
        <f t="shared" si="302"/>
        <v>12000</v>
      </c>
      <c r="AK225" s="97">
        <f t="shared" si="303"/>
        <v>12000</v>
      </c>
      <c r="AL225" s="97">
        <f t="shared" si="304"/>
        <v>8000</v>
      </c>
      <c r="AM225" s="97">
        <f t="shared" si="305"/>
        <v>0</v>
      </c>
      <c r="AN225" s="97">
        <f t="shared" si="306"/>
        <v>40000</v>
      </c>
      <c r="AO225" s="132"/>
      <c r="AP225" s="97">
        <f t="shared" si="311"/>
        <v>8000</v>
      </c>
      <c r="AQ225" s="97">
        <f t="shared" si="312"/>
        <v>12000</v>
      </c>
      <c r="AR225" s="97">
        <f t="shared" si="313"/>
        <v>12000</v>
      </c>
      <c r="AS225" s="97">
        <f t="shared" si="314"/>
        <v>8000</v>
      </c>
      <c r="AT225" s="97">
        <v>0</v>
      </c>
      <c r="AU225" s="97">
        <f t="shared" si="315"/>
        <v>40000</v>
      </c>
      <c r="AV225" s="77"/>
      <c r="AW225" s="97"/>
      <c r="AX225" s="97"/>
      <c r="AY225" s="97"/>
      <c r="AZ225" s="97"/>
      <c r="BA225" s="97"/>
      <c r="BB225" s="97"/>
    </row>
    <row r="226" spans="1:54" s="225" customFormat="1" ht="25.5" customHeight="1" outlineLevel="2" x14ac:dyDescent="0.35">
      <c r="A226" s="89" t="s">
        <v>1174</v>
      </c>
      <c r="B226" s="90"/>
      <c r="C226" s="974" t="s">
        <v>1175</v>
      </c>
      <c r="D226" s="987" t="s">
        <v>1166</v>
      </c>
      <c r="E226" s="92"/>
      <c r="F226" s="93"/>
      <c r="G226" s="100"/>
      <c r="H226" s="101" t="s">
        <v>230</v>
      </c>
      <c r="I226" s="101" t="s">
        <v>230</v>
      </c>
      <c r="J226" s="101" t="s">
        <v>230</v>
      </c>
      <c r="K226" s="101" t="s">
        <v>230</v>
      </c>
      <c r="L226" s="102"/>
      <c r="M226" s="102"/>
      <c r="N226" s="94"/>
      <c r="O226" s="1787"/>
      <c r="P226" s="1787"/>
      <c r="Q226" s="1787"/>
      <c r="R226" s="1787"/>
      <c r="S226" s="1786"/>
      <c r="T226" s="1785"/>
      <c r="U226" s="94"/>
      <c r="V226" s="119" t="s">
        <v>1169</v>
      </c>
      <c r="W226" s="1076">
        <v>10</v>
      </c>
      <c r="X226" s="804"/>
      <c r="Y226" s="77"/>
      <c r="Z226" s="77"/>
      <c r="AA226" s="77">
        <v>4000</v>
      </c>
      <c r="AB226" s="77">
        <f t="shared" si="316"/>
        <v>40000</v>
      </c>
      <c r="AC226" s="129"/>
      <c r="AD226" s="1478"/>
      <c r="AE226" s="98">
        <f t="shared" si="317"/>
        <v>40000</v>
      </c>
      <c r="AF226" s="77">
        <v>0</v>
      </c>
      <c r="AG226" s="77">
        <f t="shared" si="310"/>
        <v>40000</v>
      </c>
      <c r="AH226" s="337"/>
      <c r="AI226" s="97">
        <f t="shared" si="301"/>
        <v>8000</v>
      </c>
      <c r="AJ226" s="97">
        <f t="shared" si="302"/>
        <v>12000</v>
      </c>
      <c r="AK226" s="97">
        <f t="shared" si="303"/>
        <v>12000</v>
      </c>
      <c r="AL226" s="97">
        <f t="shared" si="304"/>
        <v>8000</v>
      </c>
      <c r="AM226" s="97">
        <f t="shared" si="305"/>
        <v>0</v>
      </c>
      <c r="AN226" s="97">
        <f t="shared" si="306"/>
        <v>40000</v>
      </c>
      <c r="AO226" s="132"/>
      <c r="AP226" s="97">
        <f t="shared" si="311"/>
        <v>8000</v>
      </c>
      <c r="AQ226" s="97">
        <f t="shared" si="312"/>
        <v>12000</v>
      </c>
      <c r="AR226" s="97">
        <f t="shared" si="313"/>
        <v>12000</v>
      </c>
      <c r="AS226" s="97">
        <f t="shared" si="314"/>
        <v>8000</v>
      </c>
      <c r="AT226" s="97">
        <v>0</v>
      </c>
      <c r="AU226" s="97">
        <f t="shared" si="315"/>
        <v>40000</v>
      </c>
      <c r="AV226" s="77"/>
      <c r="AW226" s="97"/>
      <c r="AX226" s="97"/>
      <c r="AY226" s="97"/>
      <c r="AZ226" s="97"/>
      <c r="BA226" s="97"/>
      <c r="BB226" s="97"/>
    </row>
    <row r="227" spans="1:54" s="225" customFormat="1" ht="25.5" customHeight="1" outlineLevel="2" x14ac:dyDescent="0.35">
      <c r="A227" s="89" t="s">
        <v>1176</v>
      </c>
      <c r="B227" s="90"/>
      <c r="C227" s="974" t="s">
        <v>1177</v>
      </c>
      <c r="D227" s="987" t="s">
        <v>1166</v>
      </c>
      <c r="E227" s="92"/>
      <c r="F227" s="93"/>
      <c r="G227" s="100"/>
      <c r="H227" s="101" t="s">
        <v>230</v>
      </c>
      <c r="I227" s="101" t="s">
        <v>230</v>
      </c>
      <c r="J227" s="101" t="s">
        <v>230</v>
      </c>
      <c r="K227" s="101" t="s">
        <v>230</v>
      </c>
      <c r="L227" s="102"/>
      <c r="M227" s="102"/>
      <c r="N227" s="94"/>
      <c r="O227" s="1787"/>
      <c r="P227" s="1787"/>
      <c r="Q227" s="1787"/>
      <c r="R227" s="1787"/>
      <c r="S227" s="1786"/>
      <c r="T227" s="1785"/>
      <c r="U227" s="94"/>
      <c r="V227" s="119" t="s">
        <v>1169</v>
      </c>
      <c r="W227" s="1076">
        <v>10</v>
      </c>
      <c r="X227" s="804"/>
      <c r="Y227" s="77"/>
      <c r="Z227" s="77"/>
      <c r="AA227" s="77">
        <v>4000</v>
      </c>
      <c r="AB227" s="77">
        <f t="shared" si="316"/>
        <v>40000</v>
      </c>
      <c r="AC227" s="129"/>
      <c r="AD227" s="1478"/>
      <c r="AE227" s="98">
        <f t="shared" si="317"/>
        <v>40000</v>
      </c>
      <c r="AF227" s="77">
        <v>0</v>
      </c>
      <c r="AG227" s="77">
        <f t="shared" si="310"/>
        <v>40000</v>
      </c>
      <c r="AH227" s="337"/>
      <c r="AI227" s="97">
        <f t="shared" si="301"/>
        <v>8000</v>
      </c>
      <c r="AJ227" s="97">
        <f t="shared" si="302"/>
        <v>12000</v>
      </c>
      <c r="AK227" s="97">
        <f t="shared" si="303"/>
        <v>12000</v>
      </c>
      <c r="AL227" s="97">
        <f t="shared" si="304"/>
        <v>8000</v>
      </c>
      <c r="AM227" s="97">
        <f t="shared" si="305"/>
        <v>0</v>
      </c>
      <c r="AN227" s="97">
        <f t="shared" si="306"/>
        <v>40000</v>
      </c>
      <c r="AO227" s="132"/>
      <c r="AP227" s="97">
        <f t="shared" si="311"/>
        <v>8000</v>
      </c>
      <c r="AQ227" s="97">
        <f t="shared" si="312"/>
        <v>12000</v>
      </c>
      <c r="AR227" s="97">
        <f t="shared" si="313"/>
        <v>12000</v>
      </c>
      <c r="AS227" s="97">
        <f t="shared" si="314"/>
        <v>8000</v>
      </c>
      <c r="AT227" s="97">
        <v>0</v>
      </c>
      <c r="AU227" s="97">
        <f t="shared" si="315"/>
        <v>40000</v>
      </c>
      <c r="AV227" s="77"/>
      <c r="AW227" s="97"/>
      <c r="AX227" s="97"/>
      <c r="AY227" s="97"/>
      <c r="AZ227" s="97"/>
      <c r="BA227" s="97"/>
      <c r="BB227" s="97"/>
    </row>
    <row r="228" spans="1:54" s="225" customFormat="1" ht="25.5" customHeight="1" outlineLevel="2" x14ac:dyDescent="0.35">
      <c r="A228" s="89" t="s">
        <v>1178</v>
      </c>
      <c r="B228" s="90"/>
      <c r="C228" s="974" t="s">
        <v>1179</v>
      </c>
      <c r="D228" s="987" t="s">
        <v>1166</v>
      </c>
      <c r="E228" s="92"/>
      <c r="F228" s="93"/>
      <c r="G228" s="100"/>
      <c r="H228" s="101" t="s">
        <v>230</v>
      </c>
      <c r="I228" s="101" t="s">
        <v>230</v>
      </c>
      <c r="J228" s="101" t="s">
        <v>230</v>
      </c>
      <c r="K228" s="101" t="s">
        <v>230</v>
      </c>
      <c r="L228" s="102"/>
      <c r="M228" s="102"/>
      <c r="N228" s="94"/>
      <c r="O228" s="1787"/>
      <c r="P228" s="1787"/>
      <c r="Q228" s="1787"/>
      <c r="R228" s="1787"/>
      <c r="S228" s="1786"/>
      <c r="T228" s="1785"/>
      <c r="U228" s="94"/>
      <c r="V228" s="119" t="s">
        <v>1180</v>
      </c>
      <c r="W228" s="1076">
        <v>20</v>
      </c>
      <c r="X228" s="804"/>
      <c r="Y228" s="77"/>
      <c r="Z228" s="77"/>
      <c r="AA228" s="77">
        <v>4000</v>
      </c>
      <c r="AB228" s="77">
        <f t="shared" si="316"/>
        <v>80000</v>
      </c>
      <c r="AC228" s="129"/>
      <c r="AD228" s="1478"/>
      <c r="AE228" s="98">
        <f t="shared" si="317"/>
        <v>80000</v>
      </c>
      <c r="AF228" s="77">
        <v>0</v>
      </c>
      <c r="AG228" s="77">
        <f t="shared" si="310"/>
        <v>80000</v>
      </c>
      <c r="AH228" s="337"/>
      <c r="AI228" s="97">
        <f t="shared" si="301"/>
        <v>16000</v>
      </c>
      <c r="AJ228" s="97">
        <f t="shared" si="302"/>
        <v>24000</v>
      </c>
      <c r="AK228" s="97">
        <f t="shared" si="303"/>
        <v>24000</v>
      </c>
      <c r="AL228" s="97">
        <f t="shared" si="304"/>
        <v>16000</v>
      </c>
      <c r="AM228" s="97">
        <f t="shared" si="305"/>
        <v>0</v>
      </c>
      <c r="AN228" s="97">
        <f t="shared" si="306"/>
        <v>80000</v>
      </c>
      <c r="AO228" s="132"/>
      <c r="AP228" s="97">
        <f t="shared" si="311"/>
        <v>16000</v>
      </c>
      <c r="AQ228" s="97">
        <f t="shared" si="312"/>
        <v>24000</v>
      </c>
      <c r="AR228" s="97">
        <f t="shared" si="313"/>
        <v>24000</v>
      </c>
      <c r="AS228" s="97">
        <f t="shared" si="314"/>
        <v>16000</v>
      </c>
      <c r="AT228" s="97">
        <v>0</v>
      </c>
      <c r="AU228" s="97">
        <f t="shared" si="315"/>
        <v>80000</v>
      </c>
      <c r="AV228" s="77"/>
      <c r="AW228" s="97"/>
      <c r="AX228" s="97"/>
      <c r="AY228" s="97"/>
      <c r="AZ228" s="97"/>
      <c r="BA228" s="97"/>
      <c r="BB228" s="97"/>
    </row>
    <row r="229" spans="1:54" s="225" customFormat="1" ht="25.5" customHeight="1" outlineLevel="2" x14ac:dyDescent="0.35">
      <c r="A229" s="89" t="s">
        <v>1181</v>
      </c>
      <c r="B229" s="90"/>
      <c r="C229" s="974" t="s">
        <v>1182</v>
      </c>
      <c r="D229" s="987" t="s">
        <v>1166</v>
      </c>
      <c r="E229" s="92"/>
      <c r="F229" s="93"/>
      <c r="G229" s="100"/>
      <c r="H229" s="101" t="s">
        <v>230</v>
      </c>
      <c r="I229" s="101" t="s">
        <v>230</v>
      </c>
      <c r="J229" s="101" t="s">
        <v>230</v>
      </c>
      <c r="K229" s="101" t="s">
        <v>230</v>
      </c>
      <c r="L229" s="102"/>
      <c r="M229" s="102"/>
      <c r="N229" s="94"/>
      <c r="O229" s="1787"/>
      <c r="P229" s="1787"/>
      <c r="Q229" s="1787"/>
      <c r="R229" s="1787"/>
      <c r="S229" s="1786"/>
      <c r="T229" s="1785"/>
      <c r="U229" s="94"/>
      <c r="V229" s="119" t="s">
        <v>1180</v>
      </c>
      <c r="W229" s="1076">
        <v>15</v>
      </c>
      <c r="X229" s="804"/>
      <c r="Y229" s="77"/>
      <c r="Z229" s="77"/>
      <c r="AA229" s="77">
        <v>4000</v>
      </c>
      <c r="AB229" s="77">
        <f t="shared" si="316"/>
        <v>60000</v>
      </c>
      <c r="AC229" s="129"/>
      <c r="AD229" s="1478"/>
      <c r="AE229" s="98">
        <f t="shared" si="317"/>
        <v>60000</v>
      </c>
      <c r="AF229" s="77">
        <v>0</v>
      </c>
      <c r="AG229" s="77">
        <f t="shared" si="310"/>
        <v>60000</v>
      </c>
      <c r="AH229" s="337"/>
      <c r="AI229" s="97">
        <f t="shared" si="301"/>
        <v>12000</v>
      </c>
      <c r="AJ229" s="97">
        <f t="shared" si="302"/>
        <v>18000</v>
      </c>
      <c r="AK229" s="97">
        <f t="shared" si="303"/>
        <v>18000</v>
      </c>
      <c r="AL229" s="97">
        <f t="shared" si="304"/>
        <v>12000</v>
      </c>
      <c r="AM229" s="97">
        <f t="shared" si="305"/>
        <v>0</v>
      </c>
      <c r="AN229" s="97">
        <f t="shared" si="306"/>
        <v>60000</v>
      </c>
      <c r="AO229" s="132"/>
      <c r="AP229" s="97">
        <f t="shared" si="311"/>
        <v>12000</v>
      </c>
      <c r="AQ229" s="97">
        <f t="shared" si="312"/>
        <v>18000</v>
      </c>
      <c r="AR229" s="97">
        <f t="shared" si="313"/>
        <v>18000</v>
      </c>
      <c r="AS229" s="97">
        <f t="shared" si="314"/>
        <v>12000</v>
      </c>
      <c r="AT229" s="97">
        <v>0</v>
      </c>
      <c r="AU229" s="97">
        <f t="shared" si="315"/>
        <v>60000</v>
      </c>
      <c r="AV229" s="77"/>
      <c r="AW229" s="97"/>
      <c r="AX229" s="97"/>
      <c r="AY229" s="97"/>
      <c r="AZ229" s="97"/>
      <c r="BA229" s="97"/>
      <c r="BB229" s="97"/>
    </row>
    <row r="230" spans="1:54" s="225" customFormat="1" ht="25.5" customHeight="1" outlineLevel="2" x14ac:dyDescent="0.35">
      <c r="A230" s="89" t="s">
        <v>1183</v>
      </c>
      <c r="B230" s="90"/>
      <c r="C230" s="974" t="s">
        <v>1184</v>
      </c>
      <c r="D230" s="987" t="s">
        <v>1166</v>
      </c>
      <c r="E230" s="92"/>
      <c r="F230" s="93"/>
      <c r="G230" s="100"/>
      <c r="H230" s="101" t="s">
        <v>230</v>
      </c>
      <c r="I230" s="101" t="s">
        <v>230</v>
      </c>
      <c r="J230" s="101" t="s">
        <v>230</v>
      </c>
      <c r="K230" s="101" t="s">
        <v>230</v>
      </c>
      <c r="L230" s="102"/>
      <c r="M230" s="102"/>
      <c r="N230" s="94"/>
      <c r="O230" s="1787"/>
      <c r="P230" s="1787"/>
      <c r="Q230" s="1787"/>
      <c r="R230" s="1787"/>
      <c r="S230" s="1786"/>
      <c r="T230" s="1785"/>
      <c r="U230" s="94"/>
      <c r="V230" s="119" t="s">
        <v>1180</v>
      </c>
      <c r="W230" s="1076">
        <v>15</v>
      </c>
      <c r="X230" s="804"/>
      <c r="Y230" s="77"/>
      <c r="Z230" s="77"/>
      <c r="AA230" s="77">
        <v>4000</v>
      </c>
      <c r="AB230" s="77">
        <f t="shared" si="316"/>
        <v>60000</v>
      </c>
      <c r="AC230" s="129"/>
      <c r="AD230" s="1478"/>
      <c r="AE230" s="98">
        <f t="shared" si="317"/>
        <v>60000</v>
      </c>
      <c r="AF230" s="77">
        <v>0</v>
      </c>
      <c r="AG230" s="77">
        <f t="shared" si="310"/>
        <v>60000</v>
      </c>
      <c r="AH230" s="337"/>
      <c r="AI230" s="97">
        <f t="shared" si="301"/>
        <v>12000</v>
      </c>
      <c r="AJ230" s="97">
        <f t="shared" si="302"/>
        <v>18000</v>
      </c>
      <c r="AK230" s="97">
        <f t="shared" si="303"/>
        <v>18000</v>
      </c>
      <c r="AL230" s="97">
        <f t="shared" si="304"/>
        <v>12000</v>
      </c>
      <c r="AM230" s="97">
        <f t="shared" si="305"/>
        <v>0</v>
      </c>
      <c r="AN230" s="97">
        <f t="shared" si="306"/>
        <v>60000</v>
      </c>
      <c r="AO230" s="132"/>
      <c r="AP230" s="97">
        <f t="shared" si="311"/>
        <v>12000</v>
      </c>
      <c r="AQ230" s="97">
        <f t="shared" si="312"/>
        <v>18000</v>
      </c>
      <c r="AR230" s="97">
        <f t="shared" si="313"/>
        <v>18000</v>
      </c>
      <c r="AS230" s="97">
        <f t="shared" si="314"/>
        <v>12000</v>
      </c>
      <c r="AT230" s="97">
        <v>0</v>
      </c>
      <c r="AU230" s="97">
        <f t="shared" si="315"/>
        <v>60000</v>
      </c>
      <c r="AV230" s="77"/>
      <c r="AW230" s="97"/>
      <c r="AX230" s="97"/>
      <c r="AY230" s="97"/>
      <c r="AZ230" s="97"/>
      <c r="BA230" s="97"/>
      <c r="BB230" s="97"/>
    </row>
    <row r="231" spans="1:54" s="854" customFormat="1" ht="20.25" customHeight="1" outlineLevel="1" x14ac:dyDescent="0.35">
      <c r="A231" s="1289" t="s">
        <v>261</v>
      </c>
      <c r="B231" s="1289"/>
      <c r="C231" s="1290" t="s">
        <v>1185</v>
      </c>
      <c r="D231" s="1291" t="s">
        <v>1166</v>
      </c>
      <c r="E231" s="845"/>
      <c r="F231" s="1292"/>
      <c r="G231" s="1293"/>
      <c r="H231" s="1293" t="s">
        <v>230</v>
      </c>
      <c r="I231" s="1293" t="s">
        <v>230</v>
      </c>
      <c r="J231" s="1293" t="s">
        <v>230</v>
      </c>
      <c r="K231" s="1293" t="s">
        <v>230</v>
      </c>
      <c r="L231" s="1293"/>
      <c r="M231" s="1293"/>
      <c r="N231" s="847"/>
      <c r="O231" s="1787"/>
      <c r="P231" s="1787"/>
      <c r="Q231" s="1787"/>
      <c r="R231" s="1787"/>
      <c r="S231" s="1786"/>
      <c r="T231" s="1785"/>
      <c r="U231" s="847"/>
      <c r="V231" s="1291"/>
      <c r="W231" s="1295"/>
      <c r="X231" s="1295"/>
      <c r="Y231" s="1295"/>
      <c r="Z231" s="1295"/>
      <c r="AA231" s="1296"/>
      <c r="AB231" s="1296">
        <f>SUM(AB232:AB233)</f>
        <v>80000</v>
      </c>
      <c r="AC231" s="1297"/>
      <c r="AD231" s="848"/>
      <c r="AE231" s="1296">
        <f t="shared" ref="AE231:AG231" si="318">SUM(AE232:AE233)</f>
        <v>80000</v>
      </c>
      <c r="AF231" s="1296">
        <f t="shared" si="318"/>
        <v>0</v>
      </c>
      <c r="AG231" s="1296">
        <f t="shared" si="318"/>
        <v>80000</v>
      </c>
      <c r="AH231" s="850"/>
      <c r="AI231" s="1296">
        <f t="shared" si="301"/>
        <v>16000</v>
      </c>
      <c r="AJ231" s="1296">
        <f t="shared" si="302"/>
        <v>24000</v>
      </c>
      <c r="AK231" s="1296">
        <f t="shared" si="303"/>
        <v>24000</v>
      </c>
      <c r="AL231" s="1296">
        <f t="shared" si="304"/>
        <v>16000</v>
      </c>
      <c r="AM231" s="1296">
        <f t="shared" si="305"/>
        <v>0</v>
      </c>
      <c r="AN231" s="1133">
        <f t="shared" si="306"/>
        <v>80000</v>
      </c>
      <c r="AO231" s="851"/>
      <c r="AP231" s="1296">
        <f t="shared" ref="AP231:AT231" si="319">SUM(AP232:AP233)</f>
        <v>16000</v>
      </c>
      <c r="AQ231" s="1296">
        <f t="shared" si="319"/>
        <v>24000</v>
      </c>
      <c r="AR231" s="1296">
        <f t="shared" si="319"/>
        <v>24000</v>
      </c>
      <c r="AS231" s="1296">
        <f t="shared" si="319"/>
        <v>16000</v>
      </c>
      <c r="AT231" s="1296">
        <f t="shared" si="319"/>
        <v>0</v>
      </c>
      <c r="AU231" s="1133">
        <f>+SUM(AP231:AT231)</f>
        <v>80000</v>
      </c>
      <c r="AV231" s="852"/>
      <c r="AW231" s="1296"/>
      <c r="AX231" s="1296"/>
      <c r="AY231" s="1296"/>
      <c r="AZ231" s="1296"/>
      <c r="BA231" s="1296"/>
      <c r="BB231" s="1296"/>
    </row>
    <row r="232" spans="1:54" s="225" customFormat="1" ht="15" customHeight="1" outlineLevel="2" x14ac:dyDescent="0.35">
      <c r="A232" s="89" t="s">
        <v>1186</v>
      </c>
      <c r="B232" s="90"/>
      <c r="C232" s="974" t="s">
        <v>1187</v>
      </c>
      <c r="D232" s="987" t="s">
        <v>1166</v>
      </c>
      <c r="E232" s="92"/>
      <c r="F232" s="93"/>
      <c r="G232" s="100"/>
      <c r="H232" s="101" t="s">
        <v>230</v>
      </c>
      <c r="I232" s="101" t="s">
        <v>230</v>
      </c>
      <c r="J232" s="101" t="s">
        <v>230</v>
      </c>
      <c r="K232" s="101" t="s">
        <v>230</v>
      </c>
      <c r="L232" s="102"/>
      <c r="M232" s="102"/>
      <c r="N232" s="94"/>
      <c r="O232" s="1787"/>
      <c r="P232" s="1787"/>
      <c r="Q232" s="1787"/>
      <c r="R232" s="1787"/>
      <c r="S232" s="1786"/>
      <c r="T232" s="1785"/>
      <c r="U232" s="94"/>
      <c r="V232" s="119" t="s">
        <v>1188</v>
      </c>
      <c r="W232" s="1076">
        <v>10</v>
      </c>
      <c r="X232" s="804"/>
      <c r="Y232" s="77"/>
      <c r="Z232" s="77"/>
      <c r="AA232" s="77">
        <v>4000</v>
      </c>
      <c r="AB232" s="77">
        <f>+AA232*W232</f>
        <v>40000</v>
      </c>
      <c r="AC232" s="129"/>
      <c r="AD232" s="1478"/>
      <c r="AE232" s="98">
        <f>+AB232</f>
        <v>40000</v>
      </c>
      <c r="AF232" s="77">
        <v>0</v>
      </c>
      <c r="AG232" s="77">
        <f>SUM(AE232:AF232)</f>
        <v>40000</v>
      </c>
      <c r="AH232" s="337"/>
      <c r="AI232" s="97">
        <f t="shared" si="301"/>
        <v>8000</v>
      </c>
      <c r="AJ232" s="97">
        <f t="shared" si="302"/>
        <v>12000</v>
      </c>
      <c r="AK232" s="97">
        <f t="shared" si="303"/>
        <v>12000</v>
      </c>
      <c r="AL232" s="97">
        <f t="shared" si="304"/>
        <v>8000</v>
      </c>
      <c r="AM232" s="97">
        <f t="shared" si="305"/>
        <v>0</v>
      </c>
      <c r="AN232" s="97">
        <f t="shared" si="306"/>
        <v>40000</v>
      </c>
      <c r="AO232" s="132"/>
      <c r="AP232" s="97">
        <f>+$AE$232*20%</f>
        <v>8000</v>
      </c>
      <c r="AQ232" s="97">
        <f>+$AE$232*30%</f>
        <v>12000</v>
      </c>
      <c r="AR232" s="97">
        <f>+$AE$232*30%</f>
        <v>12000</v>
      </c>
      <c r="AS232" s="97">
        <f>+$AE$232*20%</f>
        <v>8000</v>
      </c>
      <c r="AT232" s="97">
        <v>0</v>
      </c>
      <c r="AU232" s="97">
        <f>SUM(AP232:AT232)</f>
        <v>40000</v>
      </c>
      <c r="AV232" s="77"/>
      <c r="AW232" s="97"/>
      <c r="AX232" s="97"/>
      <c r="AY232" s="97"/>
      <c r="AZ232" s="97"/>
      <c r="BA232" s="97"/>
      <c r="BB232" s="97"/>
    </row>
    <row r="233" spans="1:54" s="225" customFormat="1" ht="15" customHeight="1" outlineLevel="2" x14ac:dyDescent="0.35">
      <c r="A233" s="89" t="s">
        <v>1189</v>
      </c>
      <c r="B233" s="90"/>
      <c r="C233" s="974" t="s">
        <v>1190</v>
      </c>
      <c r="D233" s="987" t="s">
        <v>1166</v>
      </c>
      <c r="E233" s="92"/>
      <c r="F233" s="93"/>
      <c r="G233" s="100"/>
      <c r="H233" s="101" t="s">
        <v>230</v>
      </c>
      <c r="I233" s="101" t="s">
        <v>230</v>
      </c>
      <c r="J233" s="101" t="s">
        <v>230</v>
      </c>
      <c r="K233" s="101" t="s">
        <v>230</v>
      </c>
      <c r="L233" s="102"/>
      <c r="M233" s="102"/>
      <c r="N233" s="94"/>
      <c r="O233" s="1787"/>
      <c r="P233" s="1787"/>
      <c r="Q233" s="1787"/>
      <c r="R233" s="1787"/>
      <c r="S233" s="1786"/>
      <c r="T233" s="1785"/>
      <c r="U233" s="94"/>
      <c r="V233" s="119" t="s">
        <v>1188</v>
      </c>
      <c r="W233" s="1076">
        <v>10</v>
      </c>
      <c r="X233" s="804"/>
      <c r="Y233" s="77"/>
      <c r="Z233" s="77"/>
      <c r="AA233" s="77">
        <v>4000</v>
      </c>
      <c r="AB233" s="77">
        <f>+AA233*W233</f>
        <v>40000</v>
      </c>
      <c r="AC233" s="129"/>
      <c r="AD233" s="1478"/>
      <c r="AE233" s="98">
        <f t="shared" ref="AE233:AE234" si="320">+AB233</f>
        <v>40000</v>
      </c>
      <c r="AF233" s="77">
        <v>0</v>
      </c>
      <c r="AG233" s="77">
        <f>SUM(AE233:AF233)</f>
        <v>40000</v>
      </c>
      <c r="AH233" s="337"/>
      <c r="AI233" s="97">
        <f t="shared" si="301"/>
        <v>8000</v>
      </c>
      <c r="AJ233" s="97">
        <f t="shared" si="302"/>
        <v>12000</v>
      </c>
      <c r="AK233" s="97">
        <f t="shared" si="303"/>
        <v>12000</v>
      </c>
      <c r="AL233" s="97">
        <f t="shared" si="304"/>
        <v>8000</v>
      </c>
      <c r="AM233" s="97">
        <f t="shared" si="305"/>
        <v>0</v>
      </c>
      <c r="AN233" s="97">
        <f t="shared" si="306"/>
        <v>40000</v>
      </c>
      <c r="AO233" s="132"/>
      <c r="AP233" s="97">
        <f>+$AE$233*20%</f>
        <v>8000</v>
      </c>
      <c r="AQ233" s="97">
        <f>+$AE$233*30%</f>
        <v>12000</v>
      </c>
      <c r="AR233" s="97">
        <f>+$AE$233*30%</f>
        <v>12000</v>
      </c>
      <c r="AS233" s="97">
        <f>+$AE$233*20%</f>
        <v>8000</v>
      </c>
      <c r="AT233" s="97">
        <v>0</v>
      </c>
      <c r="AU233" s="97">
        <f>SUM(AP233:AT233)</f>
        <v>40000</v>
      </c>
      <c r="AV233" s="77"/>
      <c r="AW233" s="97"/>
      <c r="AX233" s="97"/>
      <c r="AY233" s="97"/>
      <c r="AZ233" s="97"/>
      <c r="BA233" s="97"/>
      <c r="BB233" s="97"/>
    </row>
    <row r="234" spans="1:54" s="854" customFormat="1" ht="19.5" customHeight="1" outlineLevel="1" x14ac:dyDescent="0.35">
      <c r="A234" s="1289" t="s">
        <v>264</v>
      </c>
      <c r="B234" s="1289"/>
      <c r="C234" s="1290" t="s">
        <v>1191</v>
      </c>
      <c r="D234" s="1291" t="s">
        <v>1166</v>
      </c>
      <c r="E234" s="845"/>
      <c r="F234" s="1292"/>
      <c r="G234" s="1292"/>
      <c r="H234" s="1292" t="s">
        <v>230</v>
      </c>
      <c r="I234" s="1292" t="s">
        <v>230</v>
      </c>
      <c r="J234" s="1292" t="s">
        <v>230</v>
      </c>
      <c r="K234" s="1292" t="s">
        <v>230</v>
      </c>
      <c r="L234" s="1292"/>
      <c r="M234" s="1292"/>
      <c r="N234" s="847"/>
      <c r="O234" s="1787"/>
      <c r="P234" s="1787"/>
      <c r="Q234" s="1787"/>
      <c r="R234" s="1787"/>
      <c r="S234" s="1786"/>
      <c r="T234" s="1785"/>
      <c r="U234" s="847"/>
      <c r="V234" s="1291" t="s">
        <v>122</v>
      </c>
      <c r="W234" s="1295">
        <v>1</v>
      </c>
      <c r="X234" s="1295"/>
      <c r="Y234" s="1295"/>
      <c r="Z234" s="1295"/>
      <c r="AA234" s="1296">
        <f>60000-20000</f>
        <v>40000</v>
      </c>
      <c r="AB234" s="1296">
        <f>+AA234*W234</f>
        <v>40000</v>
      </c>
      <c r="AC234" s="1297"/>
      <c r="AD234" s="848"/>
      <c r="AE234" s="1296">
        <f t="shared" si="320"/>
        <v>40000</v>
      </c>
      <c r="AF234" s="1296"/>
      <c r="AG234" s="1296">
        <f>SUM(AE234:AF234)</f>
        <v>40000</v>
      </c>
      <c r="AH234" s="850"/>
      <c r="AI234" s="1296">
        <f t="shared" si="301"/>
        <v>8000</v>
      </c>
      <c r="AJ234" s="1296">
        <f t="shared" si="302"/>
        <v>12000</v>
      </c>
      <c r="AK234" s="1296">
        <f t="shared" si="303"/>
        <v>12000</v>
      </c>
      <c r="AL234" s="1296">
        <f t="shared" si="304"/>
        <v>8000</v>
      </c>
      <c r="AM234" s="1296">
        <f t="shared" si="305"/>
        <v>0</v>
      </c>
      <c r="AN234" s="1133">
        <f t="shared" si="306"/>
        <v>40000</v>
      </c>
      <c r="AO234" s="851"/>
      <c r="AP234" s="1296">
        <f>+$AE$234*20%</f>
        <v>8000</v>
      </c>
      <c r="AQ234" s="1296">
        <f>+$AE$234*30%</f>
        <v>12000</v>
      </c>
      <c r="AR234" s="1296">
        <f>+$AE$234*30%</f>
        <v>12000</v>
      </c>
      <c r="AS234" s="1296">
        <f>+$AE$234*20%</f>
        <v>8000</v>
      </c>
      <c r="AT234" s="1296">
        <v>0</v>
      </c>
      <c r="AU234" s="1133">
        <f>+SUM(AP234:AT234)</f>
        <v>40000</v>
      </c>
      <c r="AV234" s="852"/>
      <c r="AW234" s="1296"/>
      <c r="AX234" s="1296"/>
      <c r="AY234" s="1296"/>
      <c r="AZ234" s="1296"/>
      <c r="BA234" s="1296"/>
      <c r="BB234" s="1296"/>
    </row>
    <row r="235" spans="1:54" s="225" customFormat="1" ht="15" customHeight="1" outlineLevel="1" x14ac:dyDescent="0.35">
      <c r="A235" s="89"/>
      <c r="B235" s="90"/>
      <c r="C235" s="91"/>
      <c r="D235" s="743"/>
      <c r="E235" s="92"/>
      <c r="F235" s="93"/>
      <c r="G235" s="100"/>
      <c r="H235" s="101"/>
      <c r="I235" s="101"/>
      <c r="J235" s="101"/>
      <c r="K235" s="102"/>
      <c r="L235" s="102"/>
      <c r="M235" s="102"/>
      <c r="N235" s="94"/>
      <c r="O235" s="965"/>
      <c r="P235" s="965"/>
      <c r="Q235" s="965"/>
      <c r="R235" s="965"/>
      <c r="S235" s="1168"/>
      <c r="T235" s="94"/>
      <c r="U235" s="94"/>
      <c r="V235" s="77"/>
      <c r="W235" s="1076"/>
      <c r="X235" s="804"/>
      <c r="Y235" s="77"/>
      <c r="Z235" s="77"/>
      <c r="AA235" s="77"/>
      <c r="AB235" s="77"/>
      <c r="AC235" s="129"/>
      <c r="AD235" s="1478"/>
      <c r="AE235" s="98"/>
      <c r="AF235" s="77"/>
      <c r="AG235" s="77"/>
      <c r="AH235" s="337"/>
      <c r="AI235" s="97">
        <f t="shared" si="301"/>
        <v>0</v>
      </c>
      <c r="AJ235" s="97">
        <f t="shared" si="302"/>
        <v>0</v>
      </c>
      <c r="AK235" s="97">
        <f t="shared" si="303"/>
        <v>0</v>
      </c>
      <c r="AL235" s="97">
        <f t="shared" si="304"/>
        <v>0</v>
      </c>
      <c r="AM235" s="97">
        <f t="shared" si="305"/>
        <v>0</v>
      </c>
      <c r="AN235" s="97">
        <f t="shared" si="306"/>
        <v>0</v>
      </c>
      <c r="AO235" s="132"/>
      <c r="AP235" s="97"/>
      <c r="AQ235" s="97"/>
      <c r="AR235" s="97"/>
      <c r="AS235" s="97"/>
      <c r="AT235" s="97"/>
      <c r="AU235" s="97"/>
      <c r="AV235" s="77"/>
      <c r="AW235" s="97"/>
      <c r="AX235" s="97"/>
      <c r="AY235" s="97"/>
      <c r="AZ235" s="97"/>
      <c r="BA235" s="97"/>
      <c r="BB235" s="97"/>
    </row>
    <row r="236" spans="1:54" s="853" customFormat="1" ht="25.5" customHeight="1" x14ac:dyDescent="0.35">
      <c r="A236" s="1430" t="s">
        <v>1192</v>
      </c>
      <c r="B236" s="1431" t="s">
        <v>1226</v>
      </c>
      <c r="C236" s="792" t="s">
        <v>2285</v>
      </c>
      <c r="D236" s="806" t="s">
        <v>1194</v>
      </c>
      <c r="E236" s="848"/>
      <c r="F236" s="1441" t="str">
        <f>+V236</f>
        <v># Actividades</v>
      </c>
      <c r="G236" s="1442">
        <f>+'1_MdR'!D60</f>
        <v>0</v>
      </c>
      <c r="H236" s="1442">
        <f>+'1_MdR'!E60</f>
        <v>1</v>
      </c>
      <c r="I236" s="1442">
        <f>+'1_MdR'!F60</f>
        <v>2</v>
      </c>
      <c r="J236" s="1442">
        <f>+'1_MdR'!G60</f>
        <v>2</v>
      </c>
      <c r="K236" s="1442">
        <f>+'1_MdR'!H60</f>
        <v>2</v>
      </c>
      <c r="L236" s="1442">
        <f>+'1_MdR'!I60</f>
        <v>1</v>
      </c>
      <c r="M236" s="1434">
        <f>SUM(G236:L236)</f>
        <v>8</v>
      </c>
      <c r="N236" s="847"/>
      <c r="O236" s="1434"/>
      <c r="P236" s="1434"/>
      <c r="Q236" s="1434"/>
      <c r="R236" s="1435"/>
      <c r="S236" s="1436"/>
      <c r="T236" s="792"/>
      <c r="U236" s="847"/>
      <c r="V236" s="806" t="s">
        <v>168</v>
      </c>
      <c r="W236" s="1437"/>
      <c r="X236" s="1431"/>
      <c r="Y236" s="1431"/>
      <c r="Z236" s="1431"/>
      <c r="AA236" s="1431"/>
      <c r="AB236" s="1438">
        <f>+AB237+AB246</f>
        <v>714999.99368421058</v>
      </c>
      <c r="AC236" s="1446"/>
      <c r="AD236" s="848"/>
      <c r="AE236" s="1438">
        <f>+AE237+AE246</f>
        <v>714999.99368421058</v>
      </c>
      <c r="AF236" s="1438">
        <f t="shared" ref="AF236" si="321">+AF237+AF246</f>
        <v>0</v>
      </c>
      <c r="AG236" s="1438">
        <f>+AE236+AF236</f>
        <v>714999.99368421058</v>
      </c>
      <c r="AH236" s="850"/>
      <c r="AI236" s="1438">
        <f t="shared" si="301"/>
        <v>89374.999210526323</v>
      </c>
      <c r="AJ236" s="1438">
        <f t="shared" si="302"/>
        <v>178749.99842105265</v>
      </c>
      <c r="AK236" s="1438">
        <f t="shared" si="303"/>
        <v>178749.99842105265</v>
      </c>
      <c r="AL236" s="1438">
        <f t="shared" si="304"/>
        <v>178749.99842105265</v>
      </c>
      <c r="AM236" s="1438">
        <f t="shared" si="305"/>
        <v>89374.999210526323</v>
      </c>
      <c r="AN236" s="1438">
        <f t="shared" si="306"/>
        <v>714999.99368421058</v>
      </c>
      <c r="AO236" s="851"/>
      <c r="AP236" s="1438">
        <f t="shared" ref="AP236:AT236" si="322">+AP237+AP246</f>
        <v>89374.999210526323</v>
      </c>
      <c r="AQ236" s="1438">
        <f t="shared" si="322"/>
        <v>178749.99842105265</v>
      </c>
      <c r="AR236" s="1438">
        <f t="shared" si="322"/>
        <v>178749.99842105265</v>
      </c>
      <c r="AS236" s="1438">
        <f t="shared" si="322"/>
        <v>178749.99842105265</v>
      </c>
      <c r="AT236" s="1438">
        <f t="shared" si="322"/>
        <v>89374.999210526323</v>
      </c>
      <c r="AU236" s="1438">
        <f>SUM(AP236:AT236)</f>
        <v>714999.99368421058</v>
      </c>
      <c r="AV236" s="852"/>
      <c r="AW236" s="1438">
        <v>0</v>
      </c>
      <c r="AX236" s="1438">
        <v>0</v>
      </c>
      <c r="AY236" s="1438">
        <v>0</v>
      </c>
      <c r="AZ236" s="1438">
        <v>0</v>
      </c>
      <c r="BA236" s="1438">
        <v>0</v>
      </c>
      <c r="BB236" s="1438">
        <f>SUM(AW236:BA236)</f>
        <v>0</v>
      </c>
    </row>
    <row r="237" spans="1:54" s="854" customFormat="1" ht="20.25" customHeight="1" outlineLevel="1" x14ac:dyDescent="0.35">
      <c r="A237" s="1289" t="s">
        <v>1195</v>
      </c>
      <c r="B237" s="1289"/>
      <c r="C237" s="1290" t="s">
        <v>1196</v>
      </c>
      <c r="D237" s="1291" t="s">
        <v>1166</v>
      </c>
      <c r="E237" s="845"/>
      <c r="F237" s="1292"/>
      <c r="G237" s="1293"/>
      <c r="H237" s="1293" t="s">
        <v>230</v>
      </c>
      <c r="I237" s="1293" t="s">
        <v>230</v>
      </c>
      <c r="J237" s="1293" t="s">
        <v>230</v>
      </c>
      <c r="K237" s="1293" t="s">
        <v>230</v>
      </c>
      <c r="L237" s="1293" t="s">
        <v>230</v>
      </c>
      <c r="M237" s="1293"/>
      <c r="N237" s="847"/>
      <c r="O237" s="1787" t="s">
        <v>1156</v>
      </c>
      <c r="P237" s="1787"/>
      <c r="Q237" s="1787" t="s">
        <v>1156</v>
      </c>
      <c r="R237" s="1787">
        <f>+'10.3_PA_Det'!$E$172</f>
        <v>96</v>
      </c>
      <c r="S237" s="1786" t="s">
        <v>914</v>
      </c>
      <c r="T237" s="1785"/>
      <c r="U237" s="847"/>
      <c r="V237" s="1291"/>
      <c r="W237" s="1295"/>
      <c r="X237" s="1295"/>
      <c r="Y237" s="1295"/>
      <c r="Z237" s="1295"/>
      <c r="AA237" s="1296"/>
      <c r="AB237" s="1296">
        <f>SUM(AB238:AB245)</f>
        <v>285849.99611336034</v>
      </c>
      <c r="AC237" s="1297"/>
      <c r="AD237" s="848"/>
      <c r="AE237" s="1296">
        <f t="shared" ref="AE237" si="323">SUM(AE238:AE245)</f>
        <v>285849.99611336034</v>
      </c>
      <c r="AF237" s="1296">
        <f t="shared" ref="AF237" si="324">SUM(AF238:AF245)</f>
        <v>0</v>
      </c>
      <c r="AG237" s="1296">
        <f>+AE237+AF237</f>
        <v>285849.99611336034</v>
      </c>
      <c r="AH237" s="850"/>
      <c r="AI237" s="1296">
        <f t="shared" si="301"/>
        <v>35731.249514170042</v>
      </c>
      <c r="AJ237" s="1296">
        <f t="shared" si="302"/>
        <v>71462.499028340084</v>
      </c>
      <c r="AK237" s="1296">
        <f t="shared" si="303"/>
        <v>71462.499028340084</v>
      </c>
      <c r="AL237" s="1296">
        <f t="shared" si="304"/>
        <v>71462.499028340084</v>
      </c>
      <c r="AM237" s="1296">
        <f t="shared" si="305"/>
        <v>35731.249514170042</v>
      </c>
      <c r="AN237" s="1133">
        <f t="shared" si="306"/>
        <v>285849.99611336034</v>
      </c>
      <c r="AO237" s="851"/>
      <c r="AP237" s="1296">
        <f t="shared" ref="AP237:AT237" si="325">SUM(AP238:AP245)</f>
        <v>35731.249514170042</v>
      </c>
      <c r="AQ237" s="1296">
        <f t="shared" si="325"/>
        <v>71462.499028340084</v>
      </c>
      <c r="AR237" s="1296">
        <f t="shared" si="325"/>
        <v>71462.499028340084</v>
      </c>
      <c r="AS237" s="1296">
        <f t="shared" si="325"/>
        <v>71462.499028340084</v>
      </c>
      <c r="AT237" s="1296">
        <f t="shared" si="325"/>
        <v>35731.249514170042</v>
      </c>
      <c r="AU237" s="1133">
        <f>+SUM(AP237:AT237)</f>
        <v>285849.99611336034</v>
      </c>
      <c r="AV237" s="852"/>
      <c r="AW237" s="1296"/>
      <c r="AX237" s="1296"/>
      <c r="AY237" s="1296"/>
      <c r="AZ237" s="1296"/>
      <c r="BA237" s="1296"/>
      <c r="BB237" s="1296"/>
    </row>
    <row r="238" spans="1:54" s="225" customFormat="1" ht="15" customHeight="1" outlineLevel="2" x14ac:dyDescent="0.35">
      <c r="A238" s="89" t="s">
        <v>1197</v>
      </c>
      <c r="B238" s="90"/>
      <c r="C238" s="975" t="s">
        <v>1198</v>
      </c>
      <c r="D238" s="94" t="s">
        <v>1166</v>
      </c>
      <c r="E238" s="1225"/>
      <c r="F238" s="93"/>
      <c r="G238" s="100"/>
      <c r="H238" s="101" t="s">
        <v>230</v>
      </c>
      <c r="I238" s="101" t="s">
        <v>230</v>
      </c>
      <c r="J238" s="101" t="s">
        <v>230</v>
      </c>
      <c r="K238" s="101" t="s">
        <v>230</v>
      </c>
      <c r="L238" s="101" t="s">
        <v>230</v>
      </c>
      <c r="M238" s="102"/>
      <c r="N238" s="94"/>
      <c r="O238" s="1787"/>
      <c r="P238" s="1787"/>
      <c r="Q238" s="1787"/>
      <c r="R238" s="1787"/>
      <c r="S238" s="1786"/>
      <c r="T238" s="1785"/>
      <c r="U238" s="94"/>
      <c r="V238" s="77" t="s">
        <v>1199</v>
      </c>
      <c r="W238" s="1076">
        <v>4</v>
      </c>
      <c r="X238" s="804"/>
      <c r="Y238" s="77"/>
      <c r="Z238" s="77"/>
      <c r="AA238" s="77">
        <f>300000/X2</f>
        <v>12145.748987854251</v>
      </c>
      <c r="AB238" s="77">
        <f>+AA238*W238</f>
        <v>48582.995951417004</v>
      </c>
      <c r="AC238" s="129"/>
      <c r="AD238" s="1478"/>
      <c r="AE238" s="98">
        <f>+AB238</f>
        <v>48582.995951417004</v>
      </c>
      <c r="AF238" s="77">
        <v>0</v>
      </c>
      <c r="AG238" s="77">
        <f t="shared" ref="AG238:AG250" si="326">SUM(AE238:AF238)</f>
        <v>48582.995951417004</v>
      </c>
      <c r="AH238" s="337"/>
      <c r="AI238" s="97">
        <f t="shared" si="301"/>
        <v>6072.8744939271255</v>
      </c>
      <c r="AJ238" s="97">
        <f t="shared" si="302"/>
        <v>12145.748987854251</v>
      </c>
      <c r="AK238" s="97">
        <f t="shared" si="303"/>
        <v>12145.748987854251</v>
      </c>
      <c r="AL238" s="97">
        <f t="shared" si="304"/>
        <v>12145.748987854251</v>
      </c>
      <c r="AM238" s="97">
        <f t="shared" si="305"/>
        <v>6072.8744939271255</v>
      </c>
      <c r="AN238" s="97">
        <f t="shared" si="306"/>
        <v>48582.995951417004</v>
      </c>
      <c r="AO238" s="132"/>
      <c r="AP238" s="97">
        <f t="shared" ref="AP238:AP245" si="327">+AE238*12.5%</f>
        <v>6072.8744939271255</v>
      </c>
      <c r="AQ238" s="97">
        <f t="shared" ref="AQ238:AQ245" si="328">+AE238*25%</f>
        <v>12145.748987854251</v>
      </c>
      <c r="AR238" s="97">
        <f t="shared" ref="AR238:AR245" si="329">+AE238*25%</f>
        <v>12145.748987854251</v>
      </c>
      <c r="AS238" s="97">
        <f t="shared" ref="AS238:AS245" si="330">+AE238*25%</f>
        <v>12145.748987854251</v>
      </c>
      <c r="AT238" s="97">
        <f t="shared" ref="AT238:AT245" si="331">+AE238*12.5%</f>
        <v>6072.8744939271255</v>
      </c>
      <c r="AU238" s="97">
        <f t="shared" ref="AU238:AU245" si="332">SUM(AP238:AT238)</f>
        <v>48582.995951417004</v>
      </c>
      <c r="AV238" s="77"/>
      <c r="AW238" s="97"/>
      <c r="AX238" s="97"/>
      <c r="AY238" s="97"/>
      <c r="AZ238" s="97"/>
      <c r="BA238" s="97"/>
      <c r="BB238" s="97"/>
    </row>
    <row r="239" spans="1:54" s="225" customFormat="1" ht="15" customHeight="1" outlineLevel="2" x14ac:dyDescent="0.35">
      <c r="A239" s="89" t="s">
        <v>1200</v>
      </c>
      <c r="B239" s="90"/>
      <c r="C239" s="975" t="s">
        <v>1201</v>
      </c>
      <c r="D239" s="94" t="s">
        <v>1166</v>
      </c>
      <c r="E239" s="1225"/>
      <c r="F239" s="93"/>
      <c r="G239" s="100"/>
      <c r="H239" s="101" t="s">
        <v>230</v>
      </c>
      <c r="I239" s="101" t="s">
        <v>230</v>
      </c>
      <c r="J239" s="101" t="s">
        <v>230</v>
      </c>
      <c r="K239" s="101" t="s">
        <v>230</v>
      </c>
      <c r="L239" s="101" t="s">
        <v>230</v>
      </c>
      <c r="M239" s="102"/>
      <c r="N239" s="94"/>
      <c r="O239" s="1787"/>
      <c r="P239" s="1787"/>
      <c r="Q239" s="1787"/>
      <c r="R239" s="1787"/>
      <c r="S239" s="1786"/>
      <c r="T239" s="1785"/>
      <c r="U239" s="94"/>
      <c r="V239" s="77" t="s">
        <v>1199</v>
      </c>
      <c r="W239" s="1076">
        <v>4</v>
      </c>
      <c r="X239" s="804"/>
      <c r="Y239" s="77"/>
      <c r="Z239" s="77"/>
      <c r="AA239" s="77">
        <f>30000/X2</f>
        <v>1214.5748987854251</v>
      </c>
      <c r="AB239" s="77">
        <f>+AA239*W239-0.3</f>
        <v>4857.9995951417004</v>
      </c>
      <c r="AC239" s="129"/>
      <c r="AD239" s="1478"/>
      <c r="AE239" s="98">
        <f t="shared" ref="AE239:AE244" si="333">+AB239</f>
        <v>4857.9995951417004</v>
      </c>
      <c r="AF239" s="77">
        <v>0</v>
      </c>
      <c r="AG239" s="77">
        <f t="shared" si="326"/>
        <v>4857.9995951417004</v>
      </c>
      <c r="AH239" s="337"/>
      <c r="AI239" s="97">
        <f t="shared" si="301"/>
        <v>607.24994939271255</v>
      </c>
      <c r="AJ239" s="97">
        <f t="shared" si="302"/>
        <v>1214.4998987854251</v>
      </c>
      <c r="AK239" s="97">
        <f t="shared" si="303"/>
        <v>1214.4998987854251</v>
      </c>
      <c r="AL239" s="97">
        <f t="shared" si="304"/>
        <v>1214.4998987854251</v>
      </c>
      <c r="AM239" s="97">
        <f t="shared" si="305"/>
        <v>607.24994939271255</v>
      </c>
      <c r="AN239" s="97">
        <f t="shared" si="306"/>
        <v>4857.9995951417004</v>
      </c>
      <c r="AO239" s="132"/>
      <c r="AP239" s="97">
        <f t="shared" si="327"/>
        <v>607.24994939271255</v>
      </c>
      <c r="AQ239" s="97">
        <f t="shared" si="328"/>
        <v>1214.4998987854251</v>
      </c>
      <c r="AR239" s="97">
        <f t="shared" si="329"/>
        <v>1214.4998987854251</v>
      </c>
      <c r="AS239" s="97">
        <f t="shared" si="330"/>
        <v>1214.4998987854251</v>
      </c>
      <c r="AT239" s="97">
        <f t="shared" si="331"/>
        <v>607.24994939271255</v>
      </c>
      <c r="AU239" s="97">
        <f t="shared" si="332"/>
        <v>4857.9995951417004</v>
      </c>
      <c r="AV239" s="77"/>
      <c r="AW239" s="97"/>
      <c r="AX239" s="97"/>
      <c r="AY239" s="97"/>
      <c r="AZ239" s="97"/>
      <c r="BA239" s="97"/>
      <c r="BB239" s="97"/>
    </row>
    <row r="240" spans="1:54" s="225" customFormat="1" ht="15" customHeight="1" outlineLevel="2" x14ac:dyDescent="0.35">
      <c r="A240" s="89" t="s">
        <v>1202</v>
      </c>
      <c r="B240" s="90"/>
      <c r="C240" s="975" t="s">
        <v>1203</v>
      </c>
      <c r="D240" s="94" t="s">
        <v>1166</v>
      </c>
      <c r="E240" s="1225"/>
      <c r="F240" s="93"/>
      <c r="G240" s="100"/>
      <c r="H240" s="101" t="s">
        <v>230</v>
      </c>
      <c r="I240" s="101" t="s">
        <v>230</v>
      </c>
      <c r="J240" s="101" t="s">
        <v>230</v>
      </c>
      <c r="K240" s="101" t="s">
        <v>230</v>
      </c>
      <c r="L240" s="101" t="s">
        <v>230</v>
      </c>
      <c r="M240" s="102"/>
      <c r="N240" s="94"/>
      <c r="O240" s="1787"/>
      <c r="P240" s="1787"/>
      <c r="Q240" s="1787"/>
      <c r="R240" s="1787"/>
      <c r="S240" s="1786"/>
      <c r="T240" s="1785"/>
      <c r="U240" s="94"/>
      <c r="V240" s="77" t="s">
        <v>1199</v>
      </c>
      <c r="W240" s="1076">
        <v>4</v>
      </c>
      <c r="X240" s="804"/>
      <c r="Y240" s="77"/>
      <c r="Z240" s="77"/>
      <c r="AA240" s="77">
        <f>250000/X2</f>
        <v>10121.457489878543</v>
      </c>
      <c r="AB240" s="77">
        <f>+AA240*W240-0.83</f>
        <v>40484.999959514171</v>
      </c>
      <c r="AC240" s="129"/>
      <c r="AD240" s="1478"/>
      <c r="AE240" s="98">
        <f t="shared" si="333"/>
        <v>40484.999959514171</v>
      </c>
      <c r="AF240" s="77">
        <v>0</v>
      </c>
      <c r="AG240" s="77">
        <f t="shared" si="326"/>
        <v>40484.999959514171</v>
      </c>
      <c r="AH240" s="337"/>
      <c r="AI240" s="97">
        <f t="shared" si="301"/>
        <v>5060.6249949392713</v>
      </c>
      <c r="AJ240" s="97">
        <f t="shared" si="302"/>
        <v>10121.249989878543</v>
      </c>
      <c r="AK240" s="97">
        <f t="shared" si="303"/>
        <v>10121.249989878543</v>
      </c>
      <c r="AL240" s="97">
        <f t="shared" si="304"/>
        <v>10121.249989878543</v>
      </c>
      <c r="AM240" s="97">
        <f t="shared" si="305"/>
        <v>5060.6249949392713</v>
      </c>
      <c r="AN240" s="97">
        <f t="shared" si="306"/>
        <v>40484.999959514178</v>
      </c>
      <c r="AO240" s="132"/>
      <c r="AP240" s="97">
        <f t="shared" si="327"/>
        <v>5060.6249949392713</v>
      </c>
      <c r="AQ240" s="97">
        <f t="shared" si="328"/>
        <v>10121.249989878543</v>
      </c>
      <c r="AR240" s="97">
        <f t="shared" si="329"/>
        <v>10121.249989878543</v>
      </c>
      <c r="AS240" s="97">
        <f t="shared" si="330"/>
        <v>10121.249989878543</v>
      </c>
      <c r="AT240" s="97">
        <f t="shared" si="331"/>
        <v>5060.6249949392713</v>
      </c>
      <c r="AU240" s="97">
        <f t="shared" si="332"/>
        <v>40484.999959514178</v>
      </c>
      <c r="AV240" s="77"/>
      <c r="AW240" s="97"/>
      <c r="AX240" s="97"/>
      <c r="AY240" s="97"/>
      <c r="AZ240" s="97"/>
      <c r="BA240" s="97"/>
      <c r="BB240" s="97"/>
    </row>
    <row r="241" spans="1:54" s="225" customFormat="1" ht="15.75" customHeight="1" outlineLevel="2" x14ac:dyDescent="0.35">
      <c r="A241" s="89" t="s">
        <v>1204</v>
      </c>
      <c r="B241" s="90"/>
      <c r="C241" s="975" t="s">
        <v>1205</v>
      </c>
      <c r="D241" s="94" t="s">
        <v>1166</v>
      </c>
      <c r="E241" s="1225"/>
      <c r="F241" s="93"/>
      <c r="G241" s="100"/>
      <c r="H241" s="101" t="s">
        <v>230</v>
      </c>
      <c r="I241" s="101" t="s">
        <v>230</v>
      </c>
      <c r="J241" s="101" t="s">
        <v>230</v>
      </c>
      <c r="K241" s="101" t="s">
        <v>230</v>
      </c>
      <c r="L241" s="101" t="s">
        <v>230</v>
      </c>
      <c r="M241" s="102"/>
      <c r="N241" s="94"/>
      <c r="O241" s="1787"/>
      <c r="P241" s="1787"/>
      <c r="Q241" s="1787"/>
      <c r="R241" s="1787"/>
      <c r="S241" s="1786"/>
      <c r="T241" s="1785"/>
      <c r="U241" s="94"/>
      <c r="V241" s="77" t="s">
        <v>1199</v>
      </c>
      <c r="W241" s="1076">
        <v>4</v>
      </c>
      <c r="X241" s="804"/>
      <c r="Y241" s="77"/>
      <c r="Z241" s="77"/>
      <c r="AA241" s="77">
        <f>270000/X2</f>
        <v>10931.174089068827</v>
      </c>
      <c r="AB241" s="77">
        <f>+AA241*W241+0.3</f>
        <v>43724.996356275311</v>
      </c>
      <c r="AC241" s="129"/>
      <c r="AD241" s="1478"/>
      <c r="AE241" s="98">
        <f t="shared" si="333"/>
        <v>43724.996356275311</v>
      </c>
      <c r="AF241" s="77">
        <v>0</v>
      </c>
      <c r="AG241" s="77">
        <f t="shared" si="326"/>
        <v>43724.996356275311</v>
      </c>
      <c r="AH241" s="337"/>
      <c r="AI241" s="97">
        <f t="shared" si="301"/>
        <v>5465.6245445344139</v>
      </c>
      <c r="AJ241" s="97">
        <f t="shared" si="302"/>
        <v>10931.249089068828</v>
      </c>
      <c r="AK241" s="97">
        <f t="shared" si="303"/>
        <v>10931.249089068828</v>
      </c>
      <c r="AL241" s="97">
        <f t="shared" si="304"/>
        <v>10931.249089068828</v>
      </c>
      <c r="AM241" s="97">
        <f t="shared" si="305"/>
        <v>5465.6245445344139</v>
      </c>
      <c r="AN241" s="97">
        <f t="shared" si="306"/>
        <v>43724.996356275311</v>
      </c>
      <c r="AO241" s="132"/>
      <c r="AP241" s="97">
        <f t="shared" si="327"/>
        <v>5465.6245445344139</v>
      </c>
      <c r="AQ241" s="97">
        <f t="shared" si="328"/>
        <v>10931.249089068828</v>
      </c>
      <c r="AR241" s="97">
        <f t="shared" si="329"/>
        <v>10931.249089068828</v>
      </c>
      <c r="AS241" s="97">
        <f t="shared" si="330"/>
        <v>10931.249089068828</v>
      </c>
      <c r="AT241" s="97">
        <f t="shared" si="331"/>
        <v>5465.6245445344139</v>
      </c>
      <c r="AU241" s="97">
        <f t="shared" si="332"/>
        <v>43724.996356275311</v>
      </c>
      <c r="AV241" s="77"/>
      <c r="AW241" s="97"/>
      <c r="AX241" s="97"/>
      <c r="AY241" s="97"/>
      <c r="AZ241" s="97"/>
      <c r="BA241" s="97"/>
      <c r="BB241" s="97"/>
    </row>
    <row r="242" spans="1:54" s="225" customFormat="1" ht="18" customHeight="1" outlineLevel="2" x14ac:dyDescent="0.35">
      <c r="A242" s="89" t="s">
        <v>1206</v>
      </c>
      <c r="B242" s="90"/>
      <c r="C242" s="975" t="s">
        <v>1207</v>
      </c>
      <c r="D242" s="94" t="s">
        <v>1166</v>
      </c>
      <c r="E242" s="1225"/>
      <c r="F242" s="93"/>
      <c r="G242" s="100"/>
      <c r="H242" s="101" t="s">
        <v>230</v>
      </c>
      <c r="I242" s="101" t="s">
        <v>230</v>
      </c>
      <c r="J242" s="101" t="s">
        <v>230</v>
      </c>
      <c r="K242" s="101" t="s">
        <v>230</v>
      </c>
      <c r="L242" s="101" t="s">
        <v>230</v>
      </c>
      <c r="M242" s="102"/>
      <c r="N242" s="94"/>
      <c r="O242" s="1787"/>
      <c r="P242" s="1787"/>
      <c r="Q242" s="1787"/>
      <c r="R242" s="1787"/>
      <c r="S242" s="1786"/>
      <c r="T242" s="1785"/>
      <c r="U242" s="94"/>
      <c r="V242" s="77" t="s">
        <v>1199</v>
      </c>
      <c r="W242" s="1076">
        <v>4</v>
      </c>
      <c r="X242" s="804"/>
      <c r="Y242" s="77"/>
      <c r="Z242" s="77"/>
      <c r="AA242" s="77">
        <f>100000/X2</f>
        <v>4048.5829959514172</v>
      </c>
      <c r="AB242" s="77">
        <f>+AA242*W242-0.33</f>
        <v>16194.001983805669</v>
      </c>
      <c r="AC242" s="129"/>
      <c r="AD242" s="1478"/>
      <c r="AE242" s="98">
        <f t="shared" si="333"/>
        <v>16194.001983805669</v>
      </c>
      <c r="AF242" s="77">
        <v>0</v>
      </c>
      <c r="AG242" s="77">
        <f t="shared" si="326"/>
        <v>16194.001983805669</v>
      </c>
      <c r="AH242" s="337"/>
      <c r="AI242" s="97">
        <f t="shared" si="301"/>
        <v>2024.2502479757086</v>
      </c>
      <c r="AJ242" s="97">
        <f t="shared" si="302"/>
        <v>4048.5004959514172</v>
      </c>
      <c r="AK242" s="97">
        <f t="shared" si="303"/>
        <v>4048.5004959514172</v>
      </c>
      <c r="AL242" s="97">
        <f t="shared" si="304"/>
        <v>4048.5004959514172</v>
      </c>
      <c r="AM242" s="97">
        <f t="shared" si="305"/>
        <v>2024.2502479757086</v>
      </c>
      <c r="AN242" s="97">
        <f t="shared" si="306"/>
        <v>16194.001983805669</v>
      </c>
      <c r="AO242" s="132"/>
      <c r="AP242" s="97">
        <f t="shared" si="327"/>
        <v>2024.2502479757086</v>
      </c>
      <c r="AQ242" s="97">
        <f t="shared" si="328"/>
        <v>4048.5004959514172</v>
      </c>
      <c r="AR242" s="97">
        <f t="shared" si="329"/>
        <v>4048.5004959514172</v>
      </c>
      <c r="AS242" s="97">
        <f t="shared" si="330"/>
        <v>4048.5004959514172</v>
      </c>
      <c r="AT242" s="97">
        <f t="shared" si="331"/>
        <v>2024.2502479757086</v>
      </c>
      <c r="AU242" s="97">
        <f t="shared" si="332"/>
        <v>16194.001983805669</v>
      </c>
      <c r="AV242" s="77"/>
      <c r="AW242" s="97"/>
      <c r="AX242" s="97"/>
      <c r="AY242" s="97"/>
      <c r="AZ242" s="97"/>
      <c r="BA242" s="97"/>
      <c r="BB242" s="97"/>
    </row>
    <row r="243" spans="1:54" s="225" customFormat="1" ht="15" customHeight="1" outlineLevel="2" x14ac:dyDescent="0.35">
      <c r="A243" s="89" t="s">
        <v>1208</v>
      </c>
      <c r="B243" s="90"/>
      <c r="C243" s="975" t="s">
        <v>1209</v>
      </c>
      <c r="D243" s="94" t="s">
        <v>1166</v>
      </c>
      <c r="E243" s="1225"/>
      <c r="F243" s="93"/>
      <c r="G243" s="100"/>
      <c r="H243" s="101" t="s">
        <v>230</v>
      </c>
      <c r="I243" s="101" t="s">
        <v>230</v>
      </c>
      <c r="J243" s="101" t="s">
        <v>230</v>
      </c>
      <c r="K243" s="101" t="s">
        <v>230</v>
      </c>
      <c r="L243" s="101" t="s">
        <v>230</v>
      </c>
      <c r="M243" s="102"/>
      <c r="N243" s="94"/>
      <c r="O243" s="1787"/>
      <c r="P243" s="1787"/>
      <c r="Q243" s="1787"/>
      <c r="R243" s="1787"/>
      <c r="S243" s="1786"/>
      <c r="T243" s="1785"/>
      <c r="U243" s="94"/>
      <c r="V243" s="77" t="s">
        <v>1199</v>
      </c>
      <c r="W243" s="1076">
        <v>4</v>
      </c>
      <c r="X243" s="804"/>
      <c r="Y243" s="77"/>
      <c r="Z243" s="77"/>
      <c r="AA243" s="77">
        <f>200000/X2</f>
        <v>8097.1659919028343</v>
      </c>
      <c r="AB243" s="77">
        <f>+AA243*W243-0.66</f>
        <v>32388.003967611337</v>
      </c>
      <c r="AC243" s="129"/>
      <c r="AD243" s="1478"/>
      <c r="AE243" s="98">
        <f t="shared" si="333"/>
        <v>32388.003967611337</v>
      </c>
      <c r="AF243" s="77">
        <v>0</v>
      </c>
      <c r="AG243" s="77">
        <f t="shared" si="326"/>
        <v>32388.003967611337</v>
      </c>
      <c r="AH243" s="337"/>
      <c r="AI243" s="97">
        <f t="shared" si="301"/>
        <v>4048.5004959514172</v>
      </c>
      <c r="AJ243" s="97">
        <f t="shared" si="302"/>
        <v>8097.0009919028344</v>
      </c>
      <c r="AK243" s="97">
        <f t="shared" si="303"/>
        <v>8097.0009919028344</v>
      </c>
      <c r="AL243" s="97">
        <f t="shared" si="304"/>
        <v>8097.0009919028344</v>
      </c>
      <c r="AM243" s="97">
        <f t="shared" si="305"/>
        <v>4048.5004959514172</v>
      </c>
      <c r="AN243" s="97">
        <f t="shared" si="306"/>
        <v>32388.003967611337</v>
      </c>
      <c r="AO243" s="132"/>
      <c r="AP243" s="97">
        <f t="shared" si="327"/>
        <v>4048.5004959514172</v>
      </c>
      <c r="AQ243" s="97">
        <f t="shared" si="328"/>
        <v>8097.0009919028344</v>
      </c>
      <c r="AR243" s="97">
        <f t="shared" si="329"/>
        <v>8097.0009919028344</v>
      </c>
      <c r="AS243" s="97">
        <f t="shared" si="330"/>
        <v>8097.0009919028344</v>
      </c>
      <c r="AT243" s="97">
        <f t="shared" si="331"/>
        <v>4048.5004959514172</v>
      </c>
      <c r="AU243" s="97">
        <f t="shared" si="332"/>
        <v>32388.003967611337</v>
      </c>
      <c r="AV243" s="77"/>
      <c r="AW243" s="97"/>
      <c r="AX243" s="97"/>
      <c r="AY243" s="97"/>
      <c r="AZ243" s="97"/>
      <c r="BA243" s="97"/>
      <c r="BB243" s="97"/>
    </row>
    <row r="244" spans="1:54" s="225" customFormat="1" ht="15" customHeight="1" outlineLevel="2" x14ac:dyDescent="0.35">
      <c r="A244" s="89" t="s">
        <v>1210</v>
      </c>
      <c r="B244" s="90"/>
      <c r="C244" s="975" t="s">
        <v>1211</v>
      </c>
      <c r="D244" s="94" t="s">
        <v>1166</v>
      </c>
      <c r="E244" s="1225"/>
      <c r="F244" s="93"/>
      <c r="G244" s="100"/>
      <c r="H244" s="101" t="s">
        <v>230</v>
      </c>
      <c r="I244" s="101" t="s">
        <v>230</v>
      </c>
      <c r="J244" s="101" t="s">
        <v>230</v>
      </c>
      <c r="K244" s="101" t="s">
        <v>230</v>
      </c>
      <c r="L244" s="101" t="s">
        <v>230</v>
      </c>
      <c r="M244" s="102"/>
      <c r="N244" s="94"/>
      <c r="O244" s="1787"/>
      <c r="P244" s="1787"/>
      <c r="Q244" s="1787"/>
      <c r="R244" s="1787"/>
      <c r="S244" s="1786"/>
      <c r="T244" s="1785"/>
      <c r="U244" s="94"/>
      <c r="V244" s="77" t="s">
        <v>1199</v>
      </c>
      <c r="W244" s="1076">
        <v>4</v>
      </c>
      <c r="X244" s="804"/>
      <c r="Y244" s="77"/>
      <c r="Z244" s="77"/>
      <c r="AA244" s="77">
        <f>120000/X2</f>
        <v>4858.2995951417006</v>
      </c>
      <c r="AB244" s="77">
        <f>+AA244*W244+1.8</f>
        <v>19434.998380566802</v>
      </c>
      <c r="AC244" s="129"/>
      <c r="AD244" s="1478"/>
      <c r="AE244" s="98">
        <f t="shared" si="333"/>
        <v>19434.998380566802</v>
      </c>
      <c r="AF244" s="77">
        <v>0</v>
      </c>
      <c r="AG244" s="77">
        <f t="shared" si="326"/>
        <v>19434.998380566802</v>
      </c>
      <c r="AH244" s="337"/>
      <c r="AI244" s="97">
        <f t="shared" si="301"/>
        <v>2429.3747975708502</v>
      </c>
      <c r="AJ244" s="97">
        <f t="shared" si="302"/>
        <v>4858.7495951417004</v>
      </c>
      <c r="AK244" s="97">
        <f t="shared" si="303"/>
        <v>4858.7495951417004</v>
      </c>
      <c r="AL244" s="97">
        <f t="shared" si="304"/>
        <v>4858.7495951417004</v>
      </c>
      <c r="AM244" s="97">
        <f t="shared" si="305"/>
        <v>2429.3747975708502</v>
      </c>
      <c r="AN244" s="97">
        <f t="shared" si="306"/>
        <v>19434.998380566802</v>
      </c>
      <c r="AO244" s="132"/>
      <c r="AP244" s="97">
        <f t="shared" si="327"/>
        <v>2429.3747975708502</v>
      </c>
      <c r="AQ244" s="97">
        <f t="shared" si="328"/>
        <v>4858.7495951417004</v>
      </c>
      <c r="AR244" s="97">
        <f t="shared" si="329"/>
        <v>4858.7495951417004</v>
      </c>
      <c r="AS244" s="97">
        <f t="shared" si="330"/>
        <v>4858.7495951417004</v>
      </c>
      <c r="AT244" s="97">
        <f t="shared" si="331"/>
        <v>2429.3747975708502</v>
      </c>
      <c r="AU244" s="97">
        <f t="shared" si="332"/>
        <v>19434.998380566802</v>
      </c>
      <c r="AV244" s="77"/>
      <c r="AW244" s="97"/>
      <c r="AX244" s="97"/>
      <c r="AY244" s="97"/>
      <c r="AZ244" s="97"/>
      <c r="BA244" s="97"/>
      <c r="BB244" s="97"/>
    </row>
    <row r="245" spans="1:54" s="225" customFormat="1" ht="15" customHeight="1" outlineLevel="2" x14ac:dyDescent="0.35">
      <c r="A245" s="89" t="s">
        <v>1212</v>
      </c>
      <c r="B245" s="90"/>
      <c r="C245" s="975" t="s">
        <v>1213</v>
      </c>
      <c r="D245" s="94" t="s">
        <v>1166</v>
      </c>
      <c r="E245" s="1225"/>
      <c r="F245" s="93"/>
      <c r="G245" s="100"/>
      <c r="H245" s="101" t="s">
        <v>230</v>
      </c>
      <c r="I245" s="101" t="s">
        <v>230</v>
      </c>
      <c r="J245" s="101" t="s">
        <v>230</v>
      </c>
      <c r="K245" s="101" t="s">
        <v>230</v>
      </c>
      <c r="L245" s="101" t="s">
        <v>230</v>
      </c>
      <c r="M245" s="102"/>
      <c r="N245" s="94"/>
      <c r="O245" s="1787"/>
      <c r="P245" s="1787"/>
      <c r="Q245" s="1787"/>
      <c r="R245" s="1787"/>
      <c r="S245" s="1786"/>
      <c r="T245" s="1785"/>
      <c r="U245" s="94"/>
      <c r="V245" s="77" t="s">
        <v>1199</v>
      </c>
      <c r="W245" s="1076">
        <v>4</v>
      </c>
      <c r="X245" s="804"/>
      <c r="Y245" s="77"/>
      <c r="Z245" s="77"/>
      <c r="AA245" s="77">
        <f>500000/X2-197.25</f>
        <v>20045.664979757086</v>
      </c>
      <c r="AB245" s="77">
        <f>+AA245*W245-0.66</f>
        <v>80181.999919028342</v>
      </c>
      <c r="AC245" s="129" t="s">
        <v>1214</v>
      </c>
      <c r="AD245" s="1478"/>
      <c r="AE245" s="98">
        <f>+AB245</f>
        <v>80181.999919028342</v>
      </c>
      <c r="AF245" s="77">
        <v>0</v>
      </c>
      <c r="AG245" s="77">
        <f t="shared" si="326"/>
        <v>80181.999919028342</v>
      </c>
      <c r="AH245" s="337"/>
      <c r="AI245" s="97">
        <f t="shared" si="301"/>
        <v>10022.749989878543</v>
      </c>
      <c r="AJ245" s="97">
        <f t="shared" si="302"/>
        <v>20045.499979757085</v>
      </c>
      <c r="AK245" s="97">
        <f t="shared" si="303"/>
        <v>20045.499979757085</v>
      </c>
      <c r="AL245" s="97">
        <f t="shared" si="304"/>
        <v>20045.499979757085</v>
      </c>
      <c r="AM245" s="97">
        <f t="shared" si="305"/>
        <v>10022.749989878543</v>
      </c>
      <c r="AN245" s="97">
        <f t="shared" si="306"/>
        <v>80181.999919028356</v>
      </c>
      <c r="AO245" s="132"/>
      <c r="AP245" s="97">
        <f t="shared" si="327"/>
        <v>10022.749989878543</v>
      </c>
      <c r="AQ245" s="97">
        <f t="shared" si="328"/>
        <v>20045.499979757085</v>
      </c>
      <c r="AR245" s="97">
        <f t="shared" si="329"/>
        <v>20045.499979757085</v>
      </c>
      <c r="AS245" s="97">
        <f t="shared" si="330"/>
        <v>20045.499979757085</v>
      </c>
      <c r="AT245" s="97">
        <f t="shared" si="331"/>
        <v>10022.749989878543</v>
      </c>
      <c r="AU245" s="97">
        <f t="shared" si="332"/>
        <v>80181.999919028356</v>
      </c>
      <c r="AV245" s="77"/>
      <c r="AW245" s="97"/>
      <c r="AX245" s="97"/>
      <c r="AY245" s="97"/>
      <c r="AZ245" s="97"/>
      <c r="BA245" s="97"/>
      <c r="BB245" s="97"/>
    </row>
    <row r="246" spans="1:54" s="854" customFormat="1" ht="20.25" customHeight="1" outlineLevel="1" x14ac:dyDescent="0.35">
      <c r="A246" s="1289" t="s">
        <v>1215</v>
      </c>
      <c r="B246" s="1289"/>
      <c r="C246" s="1290" t="s">
        <v>1216</v>
      </c>
      <c r="D246" s="1291" t="s">
        <v>1166</v>
      </c>
      <c r="E246" s="845"/>
      <c r="F246" s="1292"/>
      <c r="G246" s="1293"/>
      <c r="H246" s="1293" t="s">
        <v>230</v>
      </c>
      <c r="I246" s="1293" t="s">
        <v>230</v>
      </c>
      <c r="J246" s="1293" t="s">
        <v>230</v>
      </c>
      <c r="K246" s="1293" t="s">
        <v>230</v>
      </c>
      <c r="L246" s="1293" t="s">
        <v>230</v>
      </c>
      <c r="M246" s="1293"/>
      <c r="N246" s="847"/>
      <c r="O246" s="1787"/>
      <c r="P246" s="1787"/>
      <c r="Q246" s="1787"/>
      <c r="R246" s="1787"/>
      <c r="S246" s="1786"/>
      <c r="T246" s="1785"/>
      <c r="U246" s="847"/>
      <c r="V246" s="1291" t="s">
        <v>1199</v>
      </c>
      <c r="W246" s="1295">
        <v>4</v>
      </c>
      <c r="X246" s="1295"/>
      <c r="Y246" s="1295"/>
      <c r="Z246" s="1295"/>
      <c r="AA246" s="1296"/>
      <c r="AB246" s="1296">
        <f>SUM(AB247:AB250)</f>
        <v>429149.99757085025</v>
      </c>
      <c r="AC246" s="1297"/>
      <c r="AD246" s="848"/>
      <c r="AE246" s="1296">
        <f t="shared" ref="AE246" si="334">SUM(AE247:AE250)</f>
        <v>429149.99757085025</v>
      </c>
      <c r="AF246" s="1296">
        <f t="shared" ref="AF246" si="335">SUM(AF247:AF250)</f>
        <v>0</v>
      </c>
      <c r="AG246" s="1296">
        <f>SUM(AE246:AF246)</f>
        <v>429149.99757085025</v>
      </c>
      <c r="AH246" s="850"/>
      <c r="AI246" s="1296">
        <f t="shared" si="301"/>
        <v>53643.749696356281</v>
      </c>
      <c r="AJ246" s="1296">
        <f t="shared" si="302"/>
        <v>107287.49939271256</v>
      </c>
      <c r="AK246" s="1296">
        <f t="shared" si="303"/>
        <v>107287.49939271256</v>
      </c>
      <c r="AL246" s="1296">
        <f t="shared" si="304"/>
        <v>107287.49939271256</v>
      </c>
      <c r="AM246" s="1296">
        <f t="shared" si="305"/>
        <v>53643.749696356281</v>
      </c>
      <c r="AN246" s="1133">
        <f t="shared" si="306"/>
        <v>429149.99757085025</v>
      </c>
      <c r="AO246" s="851"/>
      <c r="AP246" s="1296">
        <f t="shared" ref="AP246:AT246" si="336">SUM(AP247:AP250)</f>
        <v>53643.749696356281</v>
      </c>
      <c r="AQ246" s="1296">
        <f t="shared" si="336"/>
        <v>107287.49939271256</v>
      </c>
      <c r="AR246" s="1296">
        <f t="shared" si="336"/>
        <v>107287.49939271256</v>
      </c>
      <c r="AS246" s="1296">
        <f t="shared" si="336"/>
        <v>107287.49939271256</v>
      </c>
      <c r="AT246" s="1296">
        <f t="shared" si="336"/>
        <v>53643.749696356281</v>
      </c>
      <c r="AU246" s="1133">
        <f>+SUM(AP246:AT246)</f>
        <v>429149.99757085025</v>
      </c>
      <c r="AV246" s="852"/>
      <c r="AW246" s="1296"/>
      <c r="AX246" s="1296"/>
      <c r="AY246" s="1296"/>
      <c r="AZ246" s="1296"/>
      <c r="BA246" s="1296"/>
      <c r="BB246" s="1296"/>
    </row>
    <row r="247" spans="1:54" s="225" customFormat="1" ht="15" customHeight="1" outlineLevel="2" x14ac:dyDescent="0.35">
      <c r="A247" s="89" t="s">
        <v>1217</v>
      </c>
      <c r="B247" s="90"/>
      <c r="C247" s="975" t="s">
        <v>1218</v>
      </c>
      <c r="D247" s="94" t="s">
        <v>1166</v>
      </c>
      <c r="E247" s="1225"/>
      <c r="F247" s="93"/>
      <c r="G247" s="100"/>
      <c r="H247" s="101" t="s">
        <v>230</v>
      </c>
      <c r="I247" s="101" t="s">
        <v>230</v>
      </c>
      <c r="J247" s="101" t="s">
        <v>230</v>
      </c>
      <c r="K247" s="101" t="s">
        <v>230</v>
      </c>
      <c r="L247" s="101" t="s">
        <v>230</v>
      </c>
      <c r="M247" s="102"/>
      <c r="N247" s="94"/>
      <c r="O247" s="1787"/>
      <c r="P247" s="1787"/>
      <c r="Q247" s="1787"/>
      <c r="R247" s="1787"/>
      <c r="S247" s="1786"/>
      <c r="T247" s="1785"/>
      <c r="U247" s="94"/>
      <c r="V247" s="77" t="s">
        <v>1199</v>
      </c>
      <c r="W247" s="1076">
        <v>4</v>
      </c>
      <c r="X247" s="804"/>
      <c r="Y247" s="77"/>
      <c r="Z247" s="77"/>
      <c r="AA247" s="77">
        <f>700000/X2</f>
        <v>28340.080971659921</v>
      </c>
      <c r="AB247" s="77">
        <f>+AA247*W247+0.2</f>
        <v>113360.52388663968</v>
      </c>
      <c r="AC247" s="129" t="s">
        <v>1219</v>
      </c>
      <c r="AD247" s="1478"/>
      <c r="AE247" s="98">
        <f>+AB247</f>
        <v>113360.52388663968</v>
      </c>
      <c r="AF247" s="77">
        <v>0</v>
      </c>
      <c r="AG247" s="77">
        <f t="shared" si="326"/>
        <v>113360.52388663968</v>
      </c>
      <c r="AH247" s="337"/>
      <c r="AI247" s="97">
        <f t="shared" si="301"/>
        <v>14170.06548582996</v>
      </c>
      <c r="AJ247" s="97">
        <f t="shared" si="302"/>
        <v>28340.130971659921</v>
      </c>
      <c r="AK247" s="97">
        <f t="shared" si="303"/>
        <v>28340.130971659921</v>
      </c>
      <c r="AL247" s="97">
        <f t="shared" si="304"/>
        <v>28340.130971659921</v>
      </c>
      <c r="AM247" s="97">
        <f t="shared" si="305"/>
        <v>14170.06548582996</v>
      </c>
      <c r="AN247" s="97">
        <f t="shared" si="306"/>
        <v>113360.52388663968</v>
      </c>
      <c r="AO247" s="132"/>
      <c r="AP247" s="97">
        <f>+AE247*12.5%</f>
        <v>14170.06548582996</v>
      </c>
      <c r="AQ247" s="97">
        <f>+AE247*25%</f>
        <v>28340.130971659921</v>
      </c>
      <c r="AR247" s="97">
        <f>+AE247*25%</f>
        <v>28340.130971659921</v>
      </c>
      <c r="AS247" s="97">
        <f>+AE247*25%</f>
        <v>28340.130971659921</v>
      </c>
      <c r="AT247" s="97">
        <f>+AE247*12.5%</f>
        <v>14170.06548582996</v>
      </c>
      <c r="AU247" s="97">
        <f>SUM(AP247:AT247)</f>
        <v>113360.52388663968</v>
      </c>
      <c r="AV247" s="77"/>
      <c r="AW247" s="97"/>
      <c r="AX247" s="97"/>
      <c r="AY247" s="97"/>
      <c r="AZ247" s="97"/>
      <c r="BA247" s="97"/>
      <c r="BB247" s="97"/>
    </row>
    <row r="248" spans="1:54" s="225" customFormat="1" ht="15" customHeight="1" outlineLevel="2" x14ac:dyDescent="0.35">
      <c r="A248" s="89" t="s">
        <v>1220</v>
      </c>
      <c r="B248" s="90"/>
      <c r="C248" s="975" t="s">
        <v>1221</v>
      </c>
      <c r="D248" s="94" t="s">
        <v>1166</v>
      </c>
      <c r="E248" s="1225"/>
      <c r="F248" s="93"/>
      <c r="G248" s="100"/>
      <c r="H248" s="101" t="s">
        <v>230</v>
      </c>
      <c r="I248" s="101" t="s">
        <v>230</v>
      </c>
      <c r="J248" s="101" t="s">
        <v>230</v>
      </c>
      <c r="K248" s="101" t="s">
        <v>230</v>
      </c>
      <c r="L248" s="101" t="s">
        <v>230</v>
      </c>
      <c r="M248" s="102"/>
      <c r="N248" s="94"/>
      <c r="O248" s="1787"/>
      <c r="P248" s="1787"/>
      <c r="Q248" s="1787"/>
      <c r="R248" s="1787"/>
      <c r="S248" s="1786"/>
      <c r="T248" s="1785"/>
      <c r="U248" s="94"/>
      <c r="V248" s="77" t="s">
        <v>1199</v>
      </c>
      <c r="W248" s="1076">
        <v>4</v>
      </c>
      <c r="X248" s="804"/>
      <c r="Y248" s="77"/>
      <c r="Z248" s="77"/>
      <c r="AA248" s="77">
        <f>650000/X2</f>
        <v>26315.78947368421</v>
      </c>
      <c r="AB248" s="77">
        <f t="shared" ref="AB248:AB250" si="337">+AA248*W248</f>
        <v>105263.15789473684</v>
      </c>
      <c r="AC248" s="129"/>
      <c r="AD248" s="1478"/>
      <c r="AE248" s="98">
        <f t="shared" ref="AE248:AE250" si="338">+AB248</f>
        <v>105263.15789473684</v>
      </c>
      <c r="AF248" s="77">
        <v>0</v>
      </c>
      <c r="AG248" s="77">
        <f t="shared" si="326"/>
        <v>105263.15789473684</v>
      </c>
      <c r="AH248" s="337"/>
      <c r="AI248" s="97">
        <f t="shared" si="301"/>
        <v>13157.894736842105</v>
      </c>
      <c r="AJ248" s="97">
        <f t="shared" si="302"/>
        <v>26315.78947368421</v>
      </c>
      <c r="AK248" s="97">
        <f t="shared" si="303"/>
        <v>26315.78947368421</v>
      </c>
      <c r="AL248" s="97">
        <f t="shared" si="304"/>
        <v>26315.78947368421</v>
      </c>
      <c r="AM248" s="97">
        <f t="shared" si="305"/>
        <v>13157.894736842105</v>
      </c>
      <c r="AN248" s="97">
        <f t="shared" si="306"/>
        <v>105263.15789473684</v>
      </c>
      <c r="AO248" s="132"/>
      <c r="AP248" s="97">
        <f>+AE248*12.5%</f>
        <v>13157.894736842105</v>
      </c>
      <c r="AQ248" s="97">
        <f>+AE248*25%</f>
        <v>26315.78947368421</v>
      </c>
      <c r="AR248" s="97">
        <f>+AE248*25%</f>
        <v>26315.78947368421</v>
      </c>
      <c r="AS248" s="97">
        <f>+AE248*25%</f>
        <v>26315.78947368421</v>
      </c>
      <c r="AT248" s="97">
        <f>+AE248*12.5%</f>
        <v>13157.894736842105</v>
      </c>
      <c r="AU248" s="97">
        <f>SUM(AP248:AT248)</f>
        <v>105263.15789473684</v>
      </c>
      <c r="AV248" s="77"/>
      <c r="AW248" s="97"/>
      <c r="AX248" s="97"/>
      <c r="AY248" s="97"/>
      <c r="AZ248" s="97"/>
      <c r="BA248" s="97"/>
      <c r="BB248" s="97"/>
    </row>
    <row r="249" spans="1:54" s="225" customFormat="1" ht="15" customHeight="1" outlineLevel="2" x14ac:dyDescent="0.35">
      <c r="A249" s="89" t="s">
        <v>1222</v>
      </c>
      <c r="B249" s="90"/>
      <c r="C249" s="975" t="s">
        <v>1223</v>
      </c>
      <c r="D249" s="94" t="s">
        <v>1166</v>
      </c>
      <c r="E249" s="1225"/>
      <c r="F249" s="93"/>
      <c r="G249" s="100"/>
      <c r="H249" s="101" t="s">
        <v>230</v>
      </c>
      <c r="I249" s="101" t="s">
        <v>230</v>
      </c>
      <c r="J249" s="101" t="s">
        <v>230</v>
      </c>
      <c r="K249" s="101" t="s">
        <v>230</v>
      </c>
      <c r="L249" s="101" t="s">
        <v>230</v>
      </c>
      <c r="M249" s="102"/>
      <c r="N249" s="94"/>
      <c r="O249" s="1787"/>
      <c r="P249" s="1787"/>
      <c r="Q249" s="1787"/>
      <c r="R249" s="1787"/>
      <c r="S249" s="1786"/>
      <c r="T249" s="1785"/>
      <c r="U249" s="94"/>
      <c r="V249" s="77" t="s">
        <v>1199</v>
      </c>
      <c r="W249" s="1076">
        <v>4</v>
      </c>
      <c r="X249" s="804"/>
      <c r="Y249" s="77"/>
      <c r="Z249" s="77"/>
      <c r="AA249" s="77">
        <f>500000/X2</f>
        <v>20242.914979757086</v>
      </c>
      <c r="AB249" s="77">
        <f t="shared" si="337"/>
        <v>80971.659919028345</v>
      </c>
      <c r="AC249" s="129"/>
      <c r="AD249" s="1478"/>
      <c r="AE249" s="98">
        <f t="shared" si="338"/>
        <v>80971.659919028345</v>
      </c>
      <c r="AF249" s="77">
        <v>0</v>
      </c>
      <c r="AG249" s="77">
        <f t="shared" si="326"/>
        <v>80971.659919028345</v>
      </c>
      <c r="AH249" s="337"/>
      <c r="AI249" s="97">
        <f t="shared" si="301"/>
        <v>10121.457489878543</v>
      </c>
      <c r="AJ249" s="97">
        <f t="shared" si="302"/>
        <v>20242.914979757086</v>
      </c>
      <c r="AK249" s="97">
        <f t="shared" si="303"/>
        <v>20242.914979757086</v>
      </c>
      <c r="AL249" s="97">
        <f t="shared" si="304"/>
        <v>20242.914979757086</v>
      </c>
      <c r="AM249" s="97">
        <f t="shared" si="305"/>
        <v>10121.457489878543</v>
      </c>
      <c r="AN249" s="97">
        <f t="shared" si="306"/>
        <v>80971.659919028345</v>
      </c>
      <c r="AO249" s="132"/>
      <c r="AP249" s="97">
        <f>+AE249*12.5%</f>
        <v>10121.457489878543</v>
      </c>
      <c r="AQ249" s="97">
        <f>+AE249*25%</f>
        <v>20242.914979757086</v>
      </c>
      <c r="AR249" s="97">
        <f>+AE249*25%</f>
        <v>20242.914979757086</v>
      </c>
      <c r="AS249" s="97">
        <f>+AE249*25%</f>
        <v>20242.914979757086</v>
      </c>
      <c r="AT249" s="97">
        <f>+AE249*12.5%</f>
        <v>10121.457489878543</v>
      </c>
      <c r="AU249" s="97">
        <f>SUM(AP249:AT249)</f>
        <v>80971.659919028345</v>
      </c>
      <c r="AV249" s="77"/>
      <c r="AW249" s="97"/>
      <c r="AX249" s="97"/>
      <c r="AY249" s="97"/>
      <c r="AZ249" s="97"/>
      <c r="BA249" s="97"/>
      <c r="BB249" s="97"/>
    </row>
    <row r="250" spans="1:54" s="225" customFormat="1" ht="15" customHeight="1" outlineLevel="2" x14ac:dyDescent="0.35">
      <c r="A250" s="89" t="s">
        <v>1224</v>
      </c>
      <c r="B250" s="90"/>
      <c r="C250" s="975" t="s">
        <v>1225</v>
      </c>
      <c r="D250" s="94" t="s">
        <v>1166</v>
      </c>
      <c r="E250" s="1225"/>
      <c r="F250" s="93"/>
      <c r="G250" s="100"/>
      <c r="H250" s="101" t="s">
        <v>230</v>
      </c>
      <c r="I250" s="101" t="s">
        <v>230</v>
      </c>
      <c r="J250" s="101" t="s">
        <v>230</v>
      </c>
      <c r="K250" s="101" t="s">
        <v>230</v>
      </c>
      <c r="L250" s="101" t="s">
        <v>230</v>
      </c>
      <c r="M250" s="102"/>
      <c r="N250" s="94"/>
      <c r="O250" s="1787"/>
      <c r="P250" s="1787"/>
      <c r="Q250" s="1787"/>
      <c r="R250" s="1787"/>
      <c r="S250" s="1786"/>
      <c r="T250" s="1785"/>
      <c r="U250" s="94"/>
      <c r="V250" s="77" t="s">
        <v>1199</v>
      </c>
      <c r="W250" s="1076">
        <v>4</v>
      </c>
      <c r="X250" s="804"/>
      <c r="Y250" s="77"/>
      <c r="Z250" s="77"/>
      <c r="AA250" s="77">
        <f>800000/X2</f>
        <v>32388.663967611337</v>
      </c>
      <c r="AB250" s="77">
        <f t="shared" si="337"/>
        <v>129554.65587044535</v>
      </c>
      <c r="AC250" s="129"/>
      <c r="AD250" s="1478"/>
      <c r="AE250" s="98">
        <f t="shared" si="338"/>
        <v>129554.65587044535</v>
      </c>
      <c r="AF250" s="77">
        <v>0</v>
      </c>
      <c r="AG250" s="77">
        <f t="shared" si="326"/>
        <v>129554.65587044535</v>
      </c>
      <c r="AH250" s="337"/>
      <c r="AI250" s="97">
        <f t="shared" si="301"/>
        <v>16194.331983805669</v>
      </c>
      <c r="AJ250" s="97">
        <f t="shared" si="302"/>
        <v>32388.663967611337</v>
      </c>
      <c r="AK250" s="97">
        <f t="shared" si="303"/>
        <v>32388.663967611337</v>
      </c>
      <c r="AL250" s="97">
        <f t="shared" si="304"/>
        <v>32388.663967611337</v>
      </c>
      <c r="AM250" s="97">
        <f t="shared" si="305"/>
        <v>16194.331983805669</v>
      </c>
      <c r="AN250" s="97">
        <f t="shared" si="306"/>
        <v>129554.65587044535</v>
      </c>
      <c r="AO250" s="132"/>
      <c r="AP250" s="97">
        <f>+AE250*12.5%</f>
        <v>16194.331983805669</v>
      </c>
      <c r="AQ250" s="97">
        <f>+AE250*25%</f>
        <v>32388.663967611337</v>
      </c>
      <c r="AR250" s="97">
        <f>+AE250*25%</f>
        <v>32388.663967611337</v>
      </c>
      <c r="AS250" s="97">
        <f>+AE250*25%</f>
        <v>32388.663967611337</v>
      </c>
      <c r="AT250" s="97">
        <f>+AE250*12.5%</f>
        <v>16194.331983805669</v>
      </c>
      <c r="AU250" s="97">
        <f>SUM(AP250:AT250)</f>
        <v>129554.65587044535</v>
      </c>
      <c r="AV250" s="77"/>
      <c r="AW250" s="97"/>
      <c r="AX250" s="97"/>
      <c r="AY250" s="97"/>
      <c r="AZ250" s="97"/>
      <c r="BA250" s="97"/>
      <c r="BB250" s="97"/>
    </row>
    <row r="251" spans="1:54" s="225" customFormat="1" ht="15" customHeight="1" outlineLevel="1" x14ac:dyDescent="0.35">
      <c r="A251" s="89"/>
      <c r="B251" s="90"/>
      <c r="C251" s="94"/>
      <c r="D251" s="94"/>
      <c r="E251" s="1225"/>
      <c r="F251" s="93"/>
      <c r="G251" s="100"/>
      <c r="H251" s="101"/>
      <c r="I251" s="101"/>
      <c r="J251" s="101"/>
      <c r="K251" s="101"/>
      <c r="L251" s="101"/>
      <c r="M251" s="102"/>
      <c r="N251" s="94"/>
      <c r="O251" s="965"/>
      <c r="P251" s="965"/>
      <c r="Q251" s="965"/>
      <c r="R251" s="965"/>
      <c r="S251" s="1168"/>
      <c r="T251" s="94"/>
      <c r="U251" s="94"/>
      <c r="V251" s="77"/>
      <c r="W251" s="1076"/>
      <c r="X251" s="804"/>
      <c r="Y251" s="77"/>
      <c r="Z251" s="77"/>
      <c r="AA251" s="77"/>
      <c r="AB251" s="77"/>
      <c r="AC251" s="129"/>
      <c r="AD251" s="1478"/>
      <c r="AE251" s="98"/>
      <c r="AF251" s="77"/>
      <c r="AG251" s="77"/>
      <c r="AH251" s="337"/>
      <c r="AI251" s="97">
        <f t="shared" si="301"/>
        <v>0</v>
      </c>
      <c r="AJ251" s="97">
        <f t="shared" si="302"/>
        <v>0</v>
      </c>
      <c r="AK251" s="97">
        <f t="shared" si="303"/>
        <v>0</v>
      </c>
      <c r="AL251" s="97">
        <f t="shared" si="304"/>
        <v>0</v>
      </c>
      <c r="AM251" s="97">
        <f t="shared" si="305"/>
        <v>0</v>
      </c>
      <c r="AN251" s="97">
        <f t="shared" si="306"/>
        <v>0</v>
      </c>
      <c r="AO251" s="132"/>
      <c r="AP251" s="97"/>
      <c r="AQ251" s="97"/>
      <c r="AR251" s="97"/>
      <c r="AS251" s="97"/>
      <c r="AT251" s="97"/>
      <c r="AU251" s="97"/>
      <c r="AV251" s="77"/>
      <c r="AW251" s="97"/>
      <c r="AX251" s="97"/>
      <c r="AY251" s="97"/>
      <c r="AZ251" s="97"/>
      <c r="BA251" s="97"/>
      <c r="BB251" s="97"/>
    </row>
    <row r="252" spans="1:54" s="250" customFormat="1" ht="24.75" customHeight="1" x14ac:dyDescent="0.35">
      <c r="A252" s="402" t="s">
        <v>267</v>
      </c>
      <c r="B252" s="403"/>
      <c r="C252" s="404" t="s">
        <v>2295</v>
      </c>
      <c r="D252" s="404" t="s">
        <v>626</v>
      </c>
      <c r="E252" s="70"/>
      <c r="F252" s="404"/>
      <c r="G252" s="404"/>
      <c r="H252" s="404"/>
      <c r="I252" s="404"/>
      <c r="J252" s="404"/>
      <c r="K252" s="404"/>
      <c r="L252" s="404"/>
      <c r="M252" s="404"/>
      <c r="N252" s="72"/>
      <c r="O252" s="1368"/>
      <c r="P252" s="1368"/>
      <c r="Q252" s="1367"/>
      <c r="R252" s="1368"/>
      <c r="S252" s="404"/>
      <c r="T252" s="404"/>
      <c r="U252" s="72"/>
      <c r="V252" s="404"/>
      <c r="W252" s="1074"/>
      <c r="X252" s="405"/>
      <c r="Y252" s="405"/>
      <c r="Z252" s="405"/>
      <c r="AA252" s="406"/>
      <c r="AB252" s="406">
        <f>+AB253+AB268+AB273+AB277+AB284</f>
        <v>18930000</v>
      </c>
      <c r="AC252" s="407"/>
      <c r="AD252" s="1478"/>
      <c r="AE252" s="406">
        <f>+AE253+AE268+AE273+AE277+AE284</f>
        <v>10930000</v>
      </c>
      <c r="AF252" s="406">
        <f>+AF253+AF268+AF273+AF277+AF284</f>
        <v>8000000</v>
      </c>
      <c r="AG252" s="406">
        <f>+AG253+AG268+AG273+AG277+AG284</f>
        <v>18930000</v>
      </c>
      <c r="AH252" s="337"/>
      <c r="AI252" s="406">
        <f t="shared" si="301"/>
        <v>389000</v>
      </c>
      <c r="AJ252" s="406">
        <f t="shared" si="302"/>
        <v>2332000</v>
      </c>
      <c r="AK252" s="406">
        <f t="shared" si="303"/>
        <v>3736733.333333333</v>
      </c>
      <c r="AL252" s="406">
        <f t="shared" si="304"/>
        <v>7402033.333333333</v>
      </c>
      <c r="AM252" s="406">
        <f t="shared" si="305"/>
        <v>5070233.333333334</v>
      </c>
      <c r="AN252" s="406">
        <f t="shared" si="306"/>
        <v>18930000</v>
      </c>
      <c r="AO252" s="132"/>
      <c r="AP252" s="406">
        <f t="shared" ref="AP252:AU252" si="339">+AP253+AP268+AP273+AP277+AP284</f>
        <v>389000</v>
      </c>
      <c r="AQ252" s="406">
        <f t="shared" si="339"/>
        <v>2332000</v>
      </c>
      <c r="AR252" s="406">
        <f t="shared" si="339"/>
        <v>2136733.333333333</v>
      </c>
      <c r="AS252" s="406">
        <f t="shared" si="339"/>
        <v>2602033.333333333</v>
      </c>
      <c r="AT252" s="406">
        <f t="shared" si="339"/>
        <v>3470233.3333333335</v>
      </c>
      <c r="AU252" s="406">
        <f t="shared" si="339"/>
        <v>10930000</v>
      </c>
      <c r="AV252" s="77"/>
      <c r="AW252" s="406">
        <f t="shared" ref="AW252:BB252" si="340">+AW253+AW268+AW273+AW277+AW284</f>
        <v>0</v>
      </c>
      <c r="AX252" s="406">
        <f t="shared" si="340"/>
        <v>0</v>
      </c>
      <c r="AY252" s="406">
        <f t="shared" si="340"/>
        <v>1600000</v>
      </c>
      <c r="AZ252" s="406">
        <f t="shared" si="340"/>
        <v>4800000</v>
      </c>
      <c r="BA252" s="406">
        <f t="shared" si="340"/>
        <v>1600000</v>
      </c>
      <c r="BB252" s="406">
        <f t="shared" si="340"/>
        <v>8000000</v>
      </c>
    </row>
    <row r="253" spans="1:54" s="853" customFormat="1" ht="29.25" customHeight="1" x14ac:dyDescent="0.35">
      <c r="A253" s="1430" t="s">
        <v>271</v>
      </c>
      <c r="B253" s="1431" t="s">
        <v>1255</v>
      </c>
      <c r="C253" s="792" t="s">
        <v>2286</v>
      </c>
      <c r="D253" s="806" t="s">
        <v>2063</v>
      </c>
      <c r="E253" s="848"/>
      <c r="F253" s="1441" t="str">
        <f>+V253</f>
        <v># Distrito</v>
      </c>
      <c r="G253" s="1442">
        <f>+'1_MdR'!D63</f>
        <v>0</v>
      </c>
      <c r="H253" s="1442" t="str">
        <f>+'1_MdR'!E63</f>
        <v>-</v>
      </c>
      <c r="I253" s="1442" t="str">
        <f>+'1_MdR'!F63</f>
        <v>-</v>
      </c>
      <c r="J253" s="1442" t="str">
        <f>+'1_MdR'!G63</f>
        <v>-</v>
      </c>
      <c r="K253" s="1442" t="str">
        <f>+'1_MdR'!H63</f>
        <v>-</v>
      </c>
      <c r="L253" s="1442">
        <f>+'1_MdR'!I63</f>
        <v>1</v>
      </c>
      <c r="M253" s="1434">
        <f>SUM(G253:L253)</f>
        <v>1</v>
      </c>
      <c r="N253" s="847"/>
      <c r="O253" s="1434"/>
      <c r="P253" s="1434"/>
      <c r="Q253" s="1434"/>
      <c r="R253" s="1435"/>
      <c r="S253" s="1436"/>
      <c r="T253" s="792"/>
      <c r="U253" s="847"/>
      <c r="V253" s="806" t="s">
        <v>490</v>
      </c>
      <c r="W253" s="1437"/>
      <c r="X253" s="1431"/>
      <c r="Y253" s="1431"/>
      <c r="Z253" s="1431"/>
      <c r="AA253" s="1431"/>
      <c r="AB253" s="1438">
        <f>+AB254+AB258+AB264</f>
        <v>16200000</v>
      </c>
      <c r="AC253" s="1439"/>
      <c r="AD253" s="848"/>
      <c r="AE253" s="1438">
        <f t="shared" ref="AE253:AF253" si="341">+AE254+AE258+AE264</f>
        <v>8200000</v>
      </c>
      <c r="AF253" s="1438">
        <f t="shared" si="341"/>
        <v>8000000</v>
      </c>
      <c r="AG253" s="1438">
        <f>+AF253+AE253</f>
        <v>16200000</v>
      </c>
      <c r="AH253" s="850"/>
      <c r="AI253" s="1438">
        <f t="shared" ref="AI253:AI285" si="342">+AP253+AW253</f>
        <v>222000</v>
      </c>
      <c r="AJ253" s="1438">
        <f t="shared" ref="AJ253:AJ285" si="343">+AQ253+AX253</f>
        <v>1247000</v>
      </c>
      <c r="AK253" s="1438">
        <f t="shared" ref="AK253:AK285" si="344">+AR253+AY253</f>
        <v>3071483.333333333</v>
      </c>
      <c r="AL253" s="1438">
        <f t="shared" ref="AL253:AL285" si="345">+AS253+AZ253</f>
        <v>6958283.333333333</v>
      </c>
      <c r="AM253" s="1438">
        <f t="shared" ref="AM253:AM285" si="346">+AT253+BA253</f>
        <v>4701233.333333334</v>
      </c>
      <c r="AN253" s="1438">
        <f t="shared" ref="AN253:AN285" si="347">+AU253+BB253</f>
        <v>16200000</v>
      </c>
      <c r="AO253" s="851"/>
      <c r="AP253" s="1438">
        <f>+AP254+AP258+AP264</f>
        <v>222000</v>
      </c>
      <c r="AQ253" s="1438">
        <f t="shared" ref="AQ253:AT253" si="348">+AQ254+AQ258+AQ264</f>
        <v>1247000</v>
      </c>
      <c r="AR253" s="1438">
        <f t="shared" si="348"/>
        <v>1471483.3333333333</v>
      </c>
      <c r="AS253" s="1438">
        <f t="shared" si="348"/>
        <v>2158283.333333333</v>
      </c>
      <c r="AT253" s="1438">
        <f t="shared" si="348"/>
        <v>3101233.3333333335</v>
      </c>
      <c r="AU253" s="1438">
        <f>SUM(AP253:AT253)</f>
        <v>8200000</v>
      </c>
      <c r="AV253" s="852"/>
      <c r="AW253" s="1438">
        <f t="shared" ref="AW253:BA253" si="349">+AW254+AW258+AW264</f>
        <v>0</v>
      </c>
      <c r="AX253" s="1438">
        <f t="shared" si="349"/>
        <v>0</v>
      </c>
      <c r="AY253" s="1438">
        <f t="shared" si="349"/>
        <v>1600000</v>
      </c>
      <c r="AZ253" s="1438">
        <f t="shared" si="349"/>
        <v>4800000</v>
      </c>
      <c r="BA253" s="1438">
        <f t="shared" si="349"/>
        <v>1600000</v>
      </c>
      <c r="BB253" s="1438">
        <f>SUM(AW253:BA253)</f>
        <v>8000000</v>
      </c>
    </row>
    <row r="254" spans="1:54" s="931" customFormat="1" ht="27.75" hidden="1" customHeight="1" outlineLevel="1" x14ac:dyDescent="0.35">
      <c r="A254" s="1118" t="s">
        <v>1227</v>
      </c>
      <c r="B254" s="1118"/>
      <c r="C254" s="1119" t="s">
        <v>1228</v>
      </c>
      <c r="D254" s="1423" t="s">
        <v>626</v>
      </c>
      <c r="E254" s="918"/>
      <c r="F254" s="1132" t="str">
        <f>+'1_MdR'!C64</f>
        <v># Plan Maestro</v>
      </c>
      <c r="G254" s="1120">
        <f>+'1_MdR'!D64</f>
        <v>0</v>
      </c>
      <c r="H254" s="1120" t="str">
        <f>+'1_MdR'!E64</f>
        <v>-</v>
      </c>
      <c r="I254" s="1120">
        <f>+'1_MdR'!F64</f>
        <v>1</v>
      </c>
      <c r="J254" s="1120" t="str">
        <f>+'1_MdR'!G64</f>
        <v>-</v>
      </c>
      <c r="K254" s="1120" t="str">
        <f>+'1_MdR'!H64</f>
        <v>-</v>
      </c>
      <c r="L254" s="1120" t="str">
        <f>+'1_MdR'!I64</f>
        <v>-</v>
      </c>
      <c r="M254" s="1120">
        <f>SUM(G254:L254)</f>
        <v>1</v>
      </c>
      <c r="N254" s="922"/>
      <c r="O254" s="1365"/>
      <c r="P254" s="1365"/>
      <c r="Q254" s="1365"/>
      <c r="R254" s="1365"/>
      <c r="S254" s="1121"/>
      <c r="T254" s="1119"/>
      <c r="U254" s="922"/>
      <c r="V254" s="1122" t="s">
        <v>871</v>
      </c>
      <c r="W254" s="1123"/>
      <c r="X254" s="1123"/>
      <c r="Y254" s="1123"/>
      <c r="Z254" s="1123"/>
      <c r="AA254" s="1124"/>
      <c r="AB254" s="1124">
        <f>+SUM(AB255:AB257)</f>
        <v>500000</v>
      </c>
      <c r="AC254" s="1425"/>
      <c r="AD254" s="926"/>
      <c r="AE254" s="1124">
        <f>+SUM(AE255:AE257)</f>
        <v>500000</v>
      </c>
      <c r="AF254" s="1124">
        <f>+SUM(AF255:AF257)</f>
        <v>0</v>
      </c>
      <c r="AG254" s="1124">
        <f>+AE254+AF254</f>
        <v>500000</v>
      </c>
      <c r="AH254" s="927"/>
      <c r="AI254" s="1124">
        <f t="shared" si="342"/>
        <v>150000</v>
      </c>
      <c r="AJ254" s="1124">
        <f t="shared" si="343"/>
        <v>350000</v>
      </c>
      <c r="AK254" s="1124">
        <f t="shared" si="344"/>
        <v>0</v>
      </c>
      <c r="AL254" s="1124">
        <f t="shared" si="345"/>
        <v>0</v>
      </c>
      <c r="AM254" s="1124">
        <f t="shared" si="346"/>
        <v>0</v>
      </c>
      <c r="AN254" s="1133">
        <f t="shared" si="347"/>
        <v>500000</v>
      </c>
      <c r="AO254" s="929"/>
      <c r="AP254" s="1124">
        <f t="shared" ref="AP254:AT254" si="350">+SUM(AP255:AP257)</f>
        <v>150000</v>
      </c>
      <c r="AQ254" s="1124">
        <f t="shared" si="350"/>
        <v>350000</v>
      </c>
      <c r="AR254" s="1124">
        <f t="shared" si="350"/>
        <v>0</v>
      </c>
      <c r="AS254" s="1124">
        <f t="shared" si="350"/>
        <v>0</v>
      </c>
      <c r="AT254" s="1124">
        <f t="shared" si="350"/>
        <v>0</v>
      </c>
      <c r="AU254" s="1133">
        <f>+SUM(AP254:AT254)</f>
        <v>500000</v>
      </c>
      <c r="AV254" s="930"/>
      <c r="AW254" s="1133">
        <v>0</v>
      </c>
      <c r="AX254" s="1133">
        <v>0</v>
      </c>
      <c r="AY254" s="1133">
        <v>0</v>
      </c>
      <c r="AZ254" s="1133">
        <v>0</v>
      </c>
      <c r="BA254" s="1133">
        <v>0</v>
      </c>
      <c r="BB254" s="1133">
        <v>0</v>
      </c>
    </row>
    <row r="255" spans="1:54" s="1359" customFormat="1" ht="30" hidden="1" customHeight="1" outlineLevel="2" x14ac:dyDescent="0.35">
      <c r="A255" s="1504" t="s">
        <v>1229</v>
      </c>
      <c r="B255" s="1753" t="s">
        <v>2224</v>
      </c>
      <c r="C255" s="1517" t="s">
        <v>493</v>
      </c>
      <c r="D255" s="1815" t="s">
        <v>930</v>
      </c>
      <c r="E255" s="1352"/>
      <c r="F255" s="1507" t="s">
        <v>871</v>
      </c>
      <c r="G255" s="1508"/>
      <c r="H255" s="1509" t="s">
        <v>230</v>
      </c>
      <c r="I255" s="1509" t="s">
        <v>230</v>
      </c>
      <c r="J255" s="1509"/>
      <c r="K255" s="1509"/>
      <c r="L255" s="1509"/>
      <c r="M255" s="1509"/>
      <c r="N255" s="939"/>
      <c r="O255" s="1765" t="str">
        <f>+'10.3_PA_Det'!$D$79</f>
        <v>Selección Basada en la Calidad y Costo </v>
      </c>
      <c r="P255" s="1765" t="s">
        <v>81</v>
      </c>
      <c r="Q255" s="1765" t="s">
        <v>931</v>
      </c>
      <c r="R255" s="1765">
        <f>+'10.3_PA_Det'!$E$79</f>
        <v>34</v>
      </c>
      <c r="S255" s="1768" t="s">
        <v>932</v>
      </c>
      <c r="T255" s="1753"/>
      <c r="U255" s="939"/>
      <c r="V255" s="1771" t="s">
        <v>122</v>
      </c>
      <c r="W255" s="1774">
        <v>1</v>
      </c>
      <c r="X255" s="1774"/>
      <c r="Y255" s="1774"/>
      <c r="Z255" s="1774"/>
      <c r="AA255" s="1825">
        <v>500000</v>
      </c>
      <c r="AB255" s="1825">
        <f>+W255*AA255</f>
        <v>500000</v>
      </c>
      <c r="AC255" s="1830" t="s">
        <v>1230</v>
      </c>
      <c r="AD255" s="944"/>
      <c r="AE255" s="1762">
        <f>+AB255</f>
        <v>500000</v>
      </c>
      <c r="AF255" s="1762">
        <v>0</v>
      </c>
      <c r="AG255" s="1762">
        <f>+AE255+AF255</f>
        <v>500000</v>
      </c>
      <c r="AH255" s="1356"/>
      <c r="AI255" s="1759">
        <f t="shared" si="342"/>
        <v>150000</v>
      </c>
      <c r="AJ255" s="1759">
        <f t="shared" si="343"/>
        <v>350000</v>
      </c>
      <c r="AK255" s="1759">
        <f t="shared" si="344"/>
        <v>0</v>
      </c>
      <c r="AL255" s="1759">
        <f t="shared" si="345"/>
        <v>0</v>
      </c>
      <c r="AM255" s="1759">
        <f t="shared" si="346"/>
        <v>0</v>
      </c>
      <c r="AN255" s="1759">
        <f t="shared" si="347"/>
        <v>500000</v>
      </c>
      <c r="AO255" s="1357"/>
      <c r="AP255" s="1759">
        <f>+AE255*30%</f>
        <v>150000</v>
      </c>
      <c r="AQ255" s="1759">
        <f>+AE255*70%</f>
        <v>350000</v>
      </c>
      <c r="AR255" s="1759">
        <v>0</v>
      </c>
      <c r="AS255" s="1759">
        <v>0</v>
      </c>
      <c r="AT255" s="1759">
        <v>0</v>
      </c>
      <c r="AU255" s="1759">
        <f>SUM(AP255:AT255)</f>
        <v>500000</v>
      </c>
      <c r="AV255" s="1216"/>
      <c r="AW255" s="1759">
        <v>0</v>
      </c>
      <c r="AX255" s="1759">
        <v>0</v>
      </c>
      <c r="AY255" s="1759">
        <v>0</v>
      </c>
      <c r="AZ255" s="1759">
        <v>0</v>
      </c>
      <c r="BA255" s="1759">
        <v>0</v>
      </c>
      <c r="BB255" s="1759">
        <v>0</v>
      </c>
    </row>
    <row r="256" spans="1:54" s="1359" customFormat="1" ht="15" hidden="1" customHeight="1" outlineLevel="2" x14ac:dyDescent="0.35">
      <c r="A256" s="1504" t="s">
        <v>1231</v>
      </c>
      <c r="B256" s="1754"/>
      <c r="C256" s="1517" t="s">
        <v>495</v>
      </c>
      <c r="D256" s="1816"/>
      <c r="E256" s="1352"/>
      <c r="F256" s="1507"/>
      <c r="G256" s="1508"/>
      <c r="H256" s="1509" t="s">
        <v>230</v>
      </c>
      <c r="I256" s="1509" t="s">
        <v>230</v>
      </c>
      <c r="J256" s="1509"/>
      <c r="K256" s="1509"/>
      <c r="L256" s="1509"/>
      <c r="M256" s="1509"/>
      <c r="N256" s="939"/>
      <c r="O256" s="1766"/>
      <c r="P256" s="1766"/>
      <c r="Q256" s="1766"/>
      <c r="R256" s="1766"/>
      <c r="S256" s="1769"/>
      <c r="T256" s="1754"/>
      <c r="U256" s="939"/>
      <c r="V256" s="1772"/>
      <c r="W256" s="1775"/>
      <c r="X256" s="1775"/>
      <c r="Y256" s="1775"/>
      <c r="Z256" s="1775"/>
      <c r="AA256" s="1826"/>
      <c r="AB256" s="1826"/>
      <c r="AC256" s="1831"/>
      <c r="AD256" s="944"/>
      <c r="AE256" s="1763"/>
      <c r="AF256" s="1763"/>
      <c r="AG256" s="1763"/>
      <c r="AH256" s="1356"/>
      <c r="AI256" s="1760"/>
      <c r="AJ256" s="1760"/>
      <c r="AK256" s="1760"/>
      <c r="AL256" s="1760"/>
      <c r="AM256" s="1760"/>
      <c r="AN256" s="1760"/>
      <c r="AO256" s="1357"/>
      <c r="AP256" s="1760"/>
      <c r="AQ256" s="1760"/>
      <c r="AR256" s="1760"/>
      <c r="AS256" s="1760"/>
      <c r="AT256" s="1760"/>
      <c r="AU256" s="1760"/>
      <c r="AV256" s="1216"/>
      <c r="AW256" s="1760"/>
      <c r="AX256" s="1760"/>
      <c r="AY256" s="1760"/>
      <c r="AZ256" s="1760"/>
      <c r="BA256" s="1760"/>
      <c r="BB256" s="1760"/>
    </row>
    <row r="257" spans="1:54" s="1359" customFormat="1" ht="77.25" hidden="1" customHeight="1" outlineLevel="2" x14ac:dyDescent="0.35">
      <c r="A257" s="1504" t="s">
        <v>1232</v>
      </c>
      <c r="B257" s="1755"/>
      <c r="C257" s="1517" t="s">
        <v>2231</v>
      </c>
      <c r="D257" s="1817"/>
      <c r="E257" s="1352"/>
      <c r="F257" s="1507"/>
      <c r="G257" s="1508"/>
      <c r="H257" s="1509" t="s">
        <v>230</v>
      </c>
      <c r="I257" s="1509" t="s">
        <v>230</v>
      </c>
      <c r="J257" s="1509"/>
      <c r="K257" s="1509"/>
      <c r="L257" s="1509"/>
      <c r="M257" s="1509"/>
      <c r="N257" s="939"/>
      <c r="O257" s="1767"/>
      <c r="P257" s="1767"/>
      <c r="Q257" s="1767"/>
      <c r="R257" s="1767"/>
      <c r="S257" s="1770"/>
      <c r="T257" s="1755"/>
      <c r="U257" s="939"/>
      <c r="V257" s="1773"/>
      <c r="W257" s="1776"/>
      <c r="X257" s="1776"/>
      <c r="Y257" s="1776"/>
      <c r="Z257" s="1776"/>
      <c r="AA257" s="1827"/>
      <c r="AB257" s="1827"/>
      <c r="AC257" s="1832"/>
      <c r="AD257" s="944"/>
      <c r="AE257" s="1764"/>
      <c r="AF257" s="1764"/>
      <c r="AG257" s="1764"/>
      <c r="AH257" s="1356"/>
      <c r="AI257" s="1761"/>
      <c r="AJ257" s="1761"/>
      <c r="AK257" s="1761"/>
      <c r="AL257" s="1761"/>
      <c r="AM257" s="1761"/>
      <c r="AN257" s="1761"/>
      <c r="AO257" s="1357"/>
      <c r="AP257" s="1761"/>
      <c r="AQ257" s="1761"/>
      <c r="AR257" s="1761"/>
      <c r="AS257" s="1761"/>
      <c r="AT257" s="1761"/>
      <c r="AU257" s="1761"/>
      <c r="AV257" s="1216"/>
      <c r="AW257" s="1761"/>
      <c r="AX257" s="1761"/>
      <c r="AY257" s="1761"/>
      <c r="AZ257" s="1761"/>
      <c r="BA257" s="1761"/>
      <c r="BB257" s="1761"/>
    </row>
    <row r="258" spans="1:54" s="931" customFormat="1" ht="27.75" hidden="1" customHeight="1" outlineLevel="1" x14ac:dyDescent="0.35">
      <c r="A258" s="1118" t="s">
        <v>1233</v>
      </c>
      <c r="B258" s="1118"/>
      <c r="C258" s="1119" t="s">
        <v>1234</v>
      </c>
      <c r="D258" s="1423" t="s">
        <v>626</v>
      </c>
      <c r="E258" s="918"/>
      <c r="F258" s="1132" t="s">
        <v>2228</v>
      </c>
      <c r="G258" s="1120"/>
      <c r="H258" s="1120" t="s">
        <v>230</v>
      </c>
      <c r="I258" s="1120" t="s">
        <v>230</v>
      </c>
      <c r="J258" s="1120" t="s">
        <v>230</v>
      </c>
      <c r="K258" s="1120" t="s">
        <v>230</v>
      </c>
      <c r="L258" s="1120" t="s">
        <v>230</v>
      </c>
      <c r="M258" s="1120"/>
      <c r="N258" s="922"/>
      <c r="O258" s="1365"/>
      <c r="P258" s="1365"/>
      <c r="Q258" s="1365"/>
      <c r="R258" s="1365"/>
      <c r="S258" s="1121"/>
      <c r="T258" s="1119"/>
      <c r="U258" s="922"/>
      <c r="V258" s="1122" t="s">
        <v>872</v>
      </c>
      <c r="W258" s="1123"/>
      <c r="X258" s="1123"/>
      <c r="Y258" s="1123"/>
      <c r="Z258" s="1123"/>
      <c r="AA258" s="1124"/>
      <c r="AB258" s="1124">
        <f>+SUM(AB260:AB263)</f>
        <v>15240000</v>
      </c>
      <c r="AC258" s="1425" t="s">
        <v>1235</v>
      </c>
      <c r="AD258" s="926"/>
      <c r="AE258" s="1124">
        <f t="shared" ref="AE258" si="351">+SUM(AE260:AE263)</f>
        <v>7240000</v>
      </c>
      <c r="AF258" s="1124">
        <f t="shared" ref="AF258" si="352">+SUM(AF260:AF263)</f>
        <v>8000000</v>
      </c>
      <c r="AG258" s="1124">
        <f>+AF258+AE258</f>
        <v>15240000</v>
      </c>
      <c r="AH258" s="927"/>
      <c r="AI258" s="1124">
        <f t="shared" si="342"/>
        <v>0</v>
      </c>
      <c r="AJ258" s="1124">
        <f t="shared" si="343"/>
        <v>825000</v>
      </c>
      <c r="AK258" s="1124">
        <f t="shared" si="344"/>
        <v>2999483.333333333</v>
      </c>
      <c r="AL258" s="1124">
        <f t="shared" si="345"/>
        <v>6886283.333333333</v>
      </c>
      <c r="AM258" s="1124">
        <f t="shared" si="346"/>
        <v>4529233.333333334</v>
      </c>
      <c r="AN258" s="1133">
        <f t="shared" si="347"/>
        <v>15240000</v>
      </c>
      <c r="AO258" s="929"/>
      <c r="AP258" s="1124">
        <f>+SUM(AP260:AP263)</f>
        <v>0</v>
      </c>
      <c r="AQ258" s="1124">
        <f t="shared" ref="AQ258:AT258" si="353">+SUM(AQ260:AQ263)</f>
        <v>825000</v>
      </c>
      <c r="AR258" s="1124">
        <f t="shared" si="353"/>
        <v>1399483.3333333333</v>
      </c>
      <c r="AS258" s="1124">
        <f t="shared" si="353"/>
        <v>2086283.3333333333</v>
      </c>
      <c r="AT258" s="1124">
        <f t="shared" si="353"/>
        <v>2929233.3333333335</v>
      </c>
      <c r="AU258" s="1133">
        <f>+SUM(AP258:AT258)</f>
        <v>7240000</v>
      </c>
      <c r="AV258" s="930"/>
      <c r="AW258" s="1133">
        <f>+SUM(AW260:AW263)</f>
        <v>0</v>
      </c>
      <c r="AX258" s="1133">
        <f t="shared" ref="AX258:BA258" si="354">+SUM(AX260:AX263)</f>
        <v>0</v>
      </c>
      <c r="AY258" s="1133">
        <f t="shared" si="354"/>
        <v>1600000</v>
      </c>
      <c r="AZ258" s="1133">
        <f t="shared" si="354"/>
        <v>4800000</v>
      </c>
      <c r="BA258" s="1133">
        <f t="shared" si="354"/>
        <v>1600000</v>
      </c>
      <c r="BB258" s="1133">
        <f>+SUM(AW258:BA258)</f>
        <v>8000000</v>
      </c>
    </row>
    <row r="259" spans="1:54" s="1359" customFormat="1" ht="57.75" hidden="1" customHeight="1" outlineLevel="2" x14ac:dyDescent="0.35">
      <c r="A259" s="1504" t="s">
        <v>1236</v>
      </c>
      <c r="B259" s="1516" t="s">
        <v>2225</v>
      </c>
      <c r="C259" s="1517" t="s">
        <v>2153</v>
      </c>
      <c r="D259" s="1506" t="s">
        <v>2230</v>
      </c>
      <c r="E259" s="1352"/>
      <c r="F259" s="1507" t="s">
        <v>2229</v>
      </c>
      <c r="G259" s="1508"/>
      <c r="H259" s="1509" t="s">
        <v>230</v>
      </c>
      <c r="I259" s="1509"/>
      <c r="J259" s="1509"/>
      <c r="K259" s="1509"/>
      <c r="L259" s="1509"/>
      <c r="M259" s="1509"/>
      <c r="N259" s="939"/>
      <c r="O259" s="1509" t="s">
        <v>2066</v>
      </c>
      <c r="P259" s="1509"/>
      <c r="Q259" s="1509"/>
      <c r="R259" s="1509"/>
      <c r="S259" s="1510" t="s">
        <v>1900</v>
      </c>
      <c r="T259" s="1505"/>
      <c r="U259" s="939"/>
      <c r="V259" s="1511"/>
      <c r="W259" s="1512"/>
      <c r="X259" s="1512"/>
      <c r="Y259" s="1512"/>
      <c r="Z259" s="1512"/>
      <c r="AA259" s="1513"/>
      <c r="AB259" s="1513"/>
      <c r="AC259" s="1514"/>
      <c r="AD259" s="944"/>
      <c r="AE259" s="1513"/>
      <c r="AF259" s="1513"/>
      <c r="AG259" s="1513"/>
      <c r="AH259" s="1356"/>
      <c r="AI259" s="1515"/>
      <c r="AJ259" s="1515"/>
      <c r="AK259" s="1515"/>
      <c r="AL259" s="1515"/>
      <c r="AM259" s="1515"/>
      <c r="AN259" s="1515"/>
      <c r="AO259" s="1357"/>
      <c r="AP259" s="1515"/>
      <c r="AQ259" s="1515"/>
      <c r="AR259" s="1515"/>
      <c r="AS259" s="1515"/>
      <c r="AT259" s="1515"/>
      <c r="AU259" s="1515"/>
      <c r="AV259" s="1216"/>
      <c r="AW259" s="1515"/>
      <c r="AX259" s="1515"/>
      <c r="AY259" s="1515"/>
      <c r="AZ259" s="1515"/>
      <c r="BA259" s="1515"/>
      <c r="BB259" s="1515"/>
    </row>
    <row r="260" spans="1:54" s="225" customFormat="1" ht="26" hidden="1" outlineLevel="2" x14ac:dyDescent="0.35">
      <c r="A260" s="763" t="s">
        <v>1239</v>
      </c>
      <c r="B260" s="764"/>
      <c r="C260" s="1518" t="s">
        <v>1237</v>
      </c>
      <c r="D260" s="1332" t="s">
        <v>930</v>
      </c>
      <c r="E260" s="1225"/>
      <c r="F260" s="93"/>
      <c r="G260" s="100"/>
      <c r="H260" s="101" t="s">
        <v>230</v>
      </c>
      <c r="I260" s="101" t="s">
        <v>230</v>
      </c>
      <c r="J260" s="101" t="s">
        <v>230</v>
      </c>
      <c r="K260" s="102"/>
      <c r="L260" s="102"/>
      <c r="M260" s="102"/>
      <c r="N260" s="94"/>
      <c r="O260" s="965" t="str">
        <f>+'10.3_PA_Det'!$D$82</f>
        <v>Selección Basada en la Calidad y Costo </v>
      </c>
      <c r="P260" s="965" t="s">
        <v>81</v>
      </c>
      <c r="Q260" s="965" t="s">
        <v>931</v>
      </c>
      <c r="R260" s="965">
        <f>+'10.3_PA_Det'!$E$82</f>
        <v>35</v>
      </c>
      <c r="S260" s="1012" t="s">
        <v>929</v>
      </c>
      <c r="T260" s="94"/>
      <c r="U260" s="94"/>
      <c r="V260" s="769" t="s">
        <v>624</v>
      </c>
      <c r="W260" s="1325">
        <v>0.125</v>
      </c>
      <c r="X260" s="1012"/>
      <c r="Y260" s="769"/>
      <c r="Z260" s="769" t="s">
        <v>1238</v>
      </c>
      <c r="AA260" s="769">
        <f>11000000</f>
        <v>11000000</v>
      </c>
      <c r="AB260" s="769">
        <f>+AA260*W260</f>
        <v>1375000</v>
      </c>
      <c r="AC260" s="769">
        <f>7700000-AB260-AB265-AB266+8000000</f>
        <v>13865000</v>
      </c>
      <c r="AD260" s="1478"/>
      <c r="AE260" s="98">
        <f>+AB260</f>
        <v>1375000</v>
      </c>
      <c r="AF260" s="77">
        <v>0</v>
      </c>
      <c r="AG260" s="77">
        <f>+AE260+AF260</f>
        <v>1375000</v>
      </c>
      <c r="AH260" s="337"/>
      <c r="AI260" s="97">
        <f t="shared" si="342"/>
        <v>0</v>
      </c>
      <c r="AJ260" s="97">
        <f t="shared" si="343"/>
        <v>825000</v>
      </c>
      <c r="AK260" s="97">
        <f t="shared" si="344"/>
        <v>550000</v>
      </c>
      <c r="AL260" s="97">
        <f t="shared" si="345"/>
        <v>0</v>
      </c>
      <c r="AM260" s="97">
        <f t="shared" si="346"/>
        <v>0</v>
      </c>
      <c r="AN260" s="97">
        <f t="shared" si="347"/>
        <v>1375000</v>
      </c>
      <c r="AO260" s="132"/>
      <c r="AP260" s="97">
        <v>0</v>
      </c>
      <c r="AQ260" s="97">
        <f>+AE260*60%</f>
        <v>825000</v>
      </c>
      <c r="AR260" s="97">
        <f>+AE260*40%</f>
        <v>550000</v>
      </c>
      <c r="AS260" s="97">
        <v>0</v>
      </c>
      <c r="AT260" s="97">
        <v>0</v>
      </c>
      <c r="AU260" s="97">
        <f>SUM(AP260:AT260)</f>
        <v>1375000</v>
      </c>
      <c r="AV260" s="77"/>
      <c r="AW260" s="97">
        <v>0</v>
      </c>
      <c r="AX260" s="97">
        <v>0</v>
      </c>
      <c r="AY260" s="97">
        <v>0</v>
      </c>
      <c r="AZ260" s="97">
        <v>0</v>
      </c>
      <c r="BA260" s="97">
        <v>0</v>
      </c>
      <c r="BB260" s="97">
        <f>SUM(AW260:BA260)</f>
        <v>0</v>
      </c>
    </row>
    <row r="261" spans="1:54" s="225" customFormat="1" ht="26" hidden="1" outlineLevel="2" x14ac:dyDescent="0.35">
      <c r="A261" s="763" t="s">
        <v>1242</v>
      </c>
      <c r="B261" s="764"/>
      <c r="C261" s="1519" t="s">
        <v>501</v>
      </c>
      <c r="D261" s="1333" t="s">
        <v>2064</v>
      </c>
      <c r="E261" s="1225"/>
      <c r="F261" s="93"/>
      <c r="G261" s="100"/>
      <c r="H261" s="101"/>
      <c r="I261" s="101" t="s">
        <v>230</v>
      </c>
      <c r="J261" s="101" t="s">
        <v>230</v>
      </c>
      <c r="K261" s="101" t="s">
        <v>230</v>
      </c>
      <c r="L261" s="101" t="s">
        <v>230</v>
      </c>
      <c r="M261" s="102"/>
      <c r="N261" s="94"/>
      <c r="O261" s="965" t="str">
        <f>+'10.3_PA_Det'!$D$7</f>
        <v>Licitación Pública Internacional </v>
      </c>
      <c r="P261" s="965" t="s">
        <v>81</v>
      </c>
      <c r="Q261" s="965" t="s">
        <v>1240</v>
      </c>
      <c r="R261" s="965">
        <f>+'10.3_PA_Det'!$F$7</f>
        <v>1</v>
      </c>
      <c r="S261" s="1168" t="s">
        <v>956</v>
      </c>
      <c r="T261" s="94"/>
      <c r="U261" s="94"/>
      <c r="V261" s="769" t="s">
        <v>624</v>
      </c>
      <c r="W261" s="1078">
        <v>0.8</v>
      </c>
      <c r="X261" s="1012"/>
      <c r="Y261" s="769"/>
      <c r="Z261" s="769"/>
      <c r="AA261" s="769">
        <f>+AC260</f>
        <v>13865000</v>
      </c>
      <c r="AB261" s="769">
        <f>+AA261*W261</f>
        <v>11092000</v>
      </c>
      <c r="AC261" s="768" t="s">
        <v>1241</v>
      </c>
      <c r="AD261" s="1478"/>
      <c r="AE261" s="98">
        <f>+AB261-AF261</f>
        <v>3092000</v>
      </c>
      <c r="AF261" s="77">
        <v>8000000</v>
      </c>
      <c r="AG261" s="77">
        <f t="shared" ref="AG261:AG266" si="355">+AE261+AF261</f>
        <v>11092000</v>
      </c>
      <c r="AH261" s="337"/>
      <c r="AI261" s="97">
        <f t="shared" si="342"/>
        <v>0</v>
      </c>
      <c r="AJ261" s="97">
        <f t="shared" si="343"/>
        <v>0</v>
      </c>
      <c r="AK261" s="97">
        <f t="shared" si="344"/>
        <v>2218400</v>
      </c>
      <c r="AL261" s="97">
        <f t="shared" si="345"/>
        <v>6655200</v>
      </c>
      <c r="AM261" s="97">
        <f t="shared" si="346"/>
        <v>2218400</v>
      </c>
      <c r="AN261" s="97">
        <f t="shared" si="347"/>
        <v>11092000</v>
      </c>
      <c r="AO261" s="132"/>
      <c r="AP261" s="97">
        <v>0</v>
      </c>
      <c r="AQ261" s="97">
        <v>0</v>
      </c>
      <c r="AR261" s="97">
        <f>+AE261*20%</f>
        <v>618400</v>
      </c>
      <c r="AS261" s="97">
        <f>+AE261*60%</f>
        <v>1855200</v>
      </c>
      <c r="AT261" s="97">
        <f>+AE261*20%</f>
        <v>618400</v>
      </c>
      <c r="AU261" s="97">
        <f>SUM(AP261:AT261)</f>
        <v>3092000</v>
      </c>
      <c r="AV261" s="77"/>
      <c r="AW261" s="97">
        <v>0</v>
      </c>
      <c r="AX261" s="97">
        <v>0</v>
      </c>
      <c r="AY261" s="97">
        <f>+$AF$261*20%</f>
        <v>1600000</v>
      </c>
      <c r="AZ261" s="97">
        <f>+$AF$261*60%</f>
        <v>4800000</v>
      </c>
      <c r="BA261" s="97">
        <f>+$AF$261*20%</f>
        <v>1600000</v>
      </c>
      <c r="BB261" s="97">
        <f>SUM(AW261:BA261)</f>
        <v>8000000</v>
      </c>
    </row>
    <row r="262" spans="1:54" s="225" customFormat="1" ht="26" hidden="1" outlineLevel="2" x14ac:dyDescent="0.35">
      <c r="A262" s="763" t="s">
        <v>1245</v>
      </c>
      <c r="B262" s="764"/>
      <c r="C262" s="1519" t="s">
        <v>1243</v>
      </c>
      <c r="D262" s="987" t="s">
        <v>241</v>
      </c>
      <c r="E262" s="1225"/>
      <c r="F262" s="93"/>
      <c r="G262" s="100"/>
      <c r="H262" s="101"/>
      <c r="I262" s="101"/>
      <c r="J262" s="101"/>
      <c r="K262" s="102"/>
      <c r="L262" s="102" t="s">
        <v>230</v>
      </c>
      <c r="M262" s="102"/>
      <c r="N262" s="94"/>
      <c r="O262" s="965" t="str">
        <f>+'10.3_PA_Det'!$D$30</f>
        <v>Licitación Pública Internacional </v>
      </c>
      <c r="P262" s="965" t="s">
        <v>81</v>
      </c>
      <c r="Q262" s="965" t="s">
        <v>950</v>
      </c>
      <c r="R262" s="965">
        <f>+'10.3_PA_Det'!$F$30</f>
        <v>10</v>
      </c>
      <c r="S262" s="1168" t="s">
        <v>1900</v>
      </c>
      <c r="T262" s="94"/>
      <c r="U262" s="94"/>
      <c r="V262" s="769" t="s">
        <v>624</v>
      </c>
      <c r="W262" s="1078">
        <v>0.15</v>
      </c>
      <c r="X262" s="1012"/>
      <c r="Y262" s="769"/>
      <c r="Z262" s="769"/>
      <c r="AA262" s="769">
        <f>+AC260</f>
        <v>13865000</v>
      </c>
      <c r="AB262" s="769">
        <f>+AA262*W262</f>
        <v>2079750</v>
      </c>
      <c r="AC262" s="768" t="s">
        <v>1244</v>
      </c>
      <c r="AD262" s="1478"/>
      <c r="AE262" s="98">
        <f>+AB262</f>
        <v>2079750</v>
      </c>
      <c r="AF262" s="77">
        <v>0</v>
      </c>
      <c r="AG262" s="77">
        <f t="shared" si="355"/>
        <v>2079750</v>
      </c>
      <c r="AH262" s="337"/>
      <c r="AI262" s="97">
        <f t="shared" si="342"/>
        <v>0</v>
      </c>
      <c r="AJ262" s="97">
        <f t="shared" si="343"/>
        <v>0</v>
      </c>
      <c r="AK262" s="97">
        <f t="shared" si="344"/>
        <v>0</v>
      </c>
      <c r="AL262" s="97">
        <f t="shared" si="345"/>
        <v>0</v>
      </c>
      <c r="AM262" s="97">
        <f t="shared" si="346"/>
        <v>2079750</v>
      </c>
      <c r="AN262" s="97">
        <f t="shared" si="347"/>
        <v>2079750</v>
      </c>
      <c r="AO262" s="132"/>
      <c r="AP262" s="97">
        <v>0</v>
      </c>
      <c r="AQ262" s="97">
        <v>0</v>
      </c>
      <c r="AR262" s="97">
        <v>0</v>
      </c>
      <c r="AS262" s="97">
        <v>0</v>
      </c>
      <c r="AT262" s="97">
        <f>+AE262</f>
        <v>2079750</v>
      </c>
      <c r="AU262" s="97">
        <f>SUM(AP262:AT262)</f>
        <v>2079750</v>
      </c>
      <c r="AV262" s="77"/>
      <c r="AW262" s="97">
        <v>0</v>
      </c>
      <c r="AX262" s="97">
        <v>0</v>
      </c>
      <c r="AY262" s="97">
        <v>0</v>
      </c>
      <c r="AZ262" s="97">
        <v>0</v>
      </c>
      <c r="BA262" s="97">
        <v>0</v>
      </c>
      <c r="BB262" s="97">
        <f>SUM(AW262:BA262)</f>
        <v>0</v>
      </c>
    </row>
    <row r="263" spans="1:54" s="225" customFormat="1" ht="26" hidden="1" outlineLevel="2" x14ac:dyDescent="0.35">
      <c r="A263" s="763" t="s">
        <v>1252</v>
      </c>
      <c r="B263" s="764"/>
      <c r="C263" s="1519" t="s">
        <v>1246</v>
      </c>
      <c r="D263" s="987" t="s">
        <v>1247</v>
      </c>
      <c r="E263" s="1225"/>
      <c r="F263" s="93"/>
      <c r="G263" s="100"/>
      <c r="H263" s="101"/>
      <c r="I263" s="101" t="s">
        <v>230</v>
      </c>
      <c r="J263" s="101" t="s">
        <v>230</v>
      </c>
      <c r="K263" s="101" t="s">
        <v>230</v>
      </c>
      <c r="L263" s="101" t="s">
        <v>230</v>
      </c>
      <c r="M263" s="102"/>
      <c r="N263" s="94"/>
      <c r="O263" s="965" t="str">
        <f>+'10.3_PA_Det'!$D$83</f>
        <v>Selección Basada en la Calidad y Costo </v>
      </c>
      <c r="P263" s="965" t="s">
        <v>81</v>
      </c>
      <c r="Q263" s="965" t="s">
        <v>931</v>
      </c>
      <c r="R263" s="965">
        <f>+'10.3_PA_Det'!$E$83</f>
        <v>36</v>
      </c>
      <c r="S263" s="1168" t="s">
        <v>1248</v>
      </c>
      <c r="T263" s="1399"/>
      <c r="U263" s="94"/>
      <c r="V263" s="769" t="s">
        <v>624</v>
      </c>
      <c r="W263" s="1079">
        <v>0.05</v>
      </c>
      <c r="X263" s="1012"/>
      <c r="Y263" s="769"/>
      <c r="Z263" s="769"/>
      <c r="AA263" s="769">
        <f>+AC260</f>
        <v>13865000</v>
      </c>
      <c r="AB263" s="769">
        <f>+AA263*W263</f>
        <v>693250</v>
      </c>
      <c r="AC263" s="768" t="s">
        <v>1249</v>
      </c>
      <c r="AD263" s="1478"/>
      <c r="AE263" s="98">
        <f>+AB263</f>
        <v>693250</v>
      </c>
      <c r="AF263" s="77">
        <v>0</v>
      </c>
      <c r="AG263" s="77">
        <f t="shared" si="355"/>
        <v>693250</v>
      </c>
      <c r="AH263" s="337"/>
      <c r="AI263" s="97">
        <f t="shared" si="342"/>
        <v>0</v>
      </c>
      <c r="AJ263" s="97">
        <f t="shared" si="343"/>
        <v>0</v>
      </c>
      <c r="AK263" s="97">
        <f t="shared" si="344"/>
        <v>231083.33333333334</v>
      </c>
      <c r="AL263" s="97">
        <f t="shared" si="345"/>
        <v>231083.33333333334</v>
      </c>
      <c r="AM263" s="97">
        <f t="shared" si="346"/>
        <v>231083.33333333334</v>
      </c>
      <c r="AN263" s="97">
        <f t="shared" si="347"/>
        <v>693250</v>
      </c>
      <c r="AO263" s="132"/>
      <c r="AP263" s="97">
        <v>0</v>
      </c>
      <c r="AQ263" s="97">
        <v>0</v>
      </c>
      <c r="AR263" s="97">
        <f>+$AE$263/3</f>
        <v>231083.33333333334</v>
      </c>
      <c r="AS263" s="97">
        <f t="shared" ref="AS263:AT263" si="356">+$AE$263/3</f>
        <v>231083.33333333334</v>
      </c>
      <c r="AT263" s="97">
        <f t="shared" si="356"/>
        <v>231083.33333333334</v>
      </c>
      <c r="AU263" s="97">
        <f>SUM(AP263:AT263)</f>
        <v>693250</v>
      </c>
      <c r="AV263" s="77"/>
      <c r="AW263" s="97">
        <v>0</v>
      </c>
      <c r="AX263" s="97">
        <v>0</v>
      </c>
      <c r="AY263" s="97">
        <v>0</v>
      </c>
      <c r="AZ263" s="97">
        <v>0</v>
      </c>
      <c r="BA263" s="97">
        <v>0</v>
      </c>
      <c r="BB263" s="97">
        <f>SUM(AW263:BA263)</f>
        <v>0</v>
      </c>
    </row>
    <row r="264" spans="1:54" s="931" customFormat="1" ht="27.75" hidden="1" customHeight="1" outlineLevel="1" x14ac:dyDescent="0.35">
      <c r="A264" s="1118" t="s">
        <v>1250</v>
      </c>
      <c r="B264" s="1118"/>
      <c r="C264" s="1119" t="s">
        <v>1251</v>
      </c>
      <c r="D264" s="1423" t="s">
        <v>626</v>
      </c>
      <c r="E264" s="918"/>
      <c r="F264" s="1132"/>
      <c r="G264" s="1120"/>
      <c r="H264" s="1120" t="s">
        <v>230</v>
      </c>
      <c r="I264" s="1120" t="s">
        <v>230</v>
      </c>
      <c r="J264" s="1120" t="s">
        <v>230</v>
      </c>
      <c r="K264" s="1120" t="s">
        <v>230</v>
      </c>
      <c r="L264" s="1120" t="s">
        <v>230</v>
      </c>
      <c r="M264" s="1120"/>
      <c r="N264" s="922"/>
      <c r="O264" s="1365"/>
      <c r="P264" s="1365"/>
      <c r="Q264" s="1365"/>
      <c r="R264" s="1365"/>
      <c r="S264" s="1121"/>
      <c r="T264" s="1119"/>
      <c r="U264" s="922"/>
      <c r="V264" s="1122"/>
      <c r="W264" s="1123"/>
      <c r="X264" s="1123"/>
      <c r="Y264" s="1123"/>
      <c r="Z264" s="1123"/>
      <c r="AA264" s="1124"/>
      <c r="AB264" s="1124">
        <f>+AB265+AB266</f>
        <v>460000</v>
      </c>
      <c r="AC264" s="1425"/>
      <c r="AD264" s="926"/>
      <c r="AE264" s="1124">
        <f t="shared" ref="AE264" si="357">+AE265+AE266</f>
        <v>460000</v>
      </c>
      <c r="AF264" s="1124">
        <f t="shared" ref="AF264" si="358">+AF265+AF266</f>
        <v>0</v>
      </c>
      <c r="AG264" s="1124">
        <f>+AE264+AF264</f>
        <v>460000</v>
      </c>
      <c r="AH264" s="927"/>
      <c r="AI264" s="1124">
        <f t="shared" si="342"/>
        <v>72000</v>
      </c>
      <c r="AJ264" s="1124">
        <f t="shared" si="343"/>
        <v>72000</v>
      </c>
      <c r="AK264" s="1124">
        <f t="shared" si="344"/>
        <v>72000</v>
      </c>
      <c r="AL264" s="1124">
        <f t="shared" si="345"/>
        <v>72000</v>
      </c>
      <c r="AM264" s="1124">
        <f t="shared" si="346"/>
        <v>172000</v>
      </c>
      <c r="AN264" s="1133">
        <f t="shared" si="347"/>
        <v>460000</v>
      </c>
      <c r="AO264" s="929"/>
      <c r="AP264" s="1124">
        <f t="shared" ref="AP264:AT264" si="359">+AP265+AP266</f>
        <v>72000</v>
      </c>
      <c r="AQ264" s="1124">
        <f t="shared" si="359"/>
        <v>72000</v>
      </c>
      <c r="AR264" s="1124">
        <f t="shared" si="359"/>
        <v>72000</v>
      </c>
      <c r="AS264" s="1124">
        <f t="shared" si="359"/>
        <v>72000</v>
      </c>
      <c r="AT264" s="1124">
        <f t="shared" si="359"/>
        <v>172000</v>
      </c>
      <c r="AU264" s="1133">
        <f>+SUM(AP264:AT264)</f>
        <v>460000</v>
      </c>
      <c r="AV264" s="930"/>
      <c r="AW264" s="1133">
        <v>0</v>
      </c>
      <c r="AX264" s="1133">
        <v>0</v>
      </c>
      <c r="AY264" s="1133">
        <v>0</v>
      </c>
      <c r="AZ264" s="1133">
        <v>0</v>
      </c>
      <c r="BA264" s="1133">
        <v>0</v>
      </c>
      <c r="BB264" s="1133">
        <v>0</v>
      </c>
    </row>
    <row r="265" spans="1:54" s="225" customFormat="1" ht="26" hidden="1" outlineLevel="2" x14ac:dyDescent="0.35">
      <c r="A265" s="763" t="s">
        <v>2226</v>
      </c>
      <c r="B265" s="764"/>
      <c r="C265" s="1520" t="s">
        <v>1253</v>
      </c>
      <c r="D265" s="987" t="s">
        <v>404</v>
      </c>
      <c r="E265" s="1225"/>
      <c r="F265" s="93"/>
      <c r="G265" s="100"/>
      <c r="H265" s="101" t="s">
        <v>230</v>
      </c>
      <c r="I265" s="101" t="s">
        <v>230</v>
      </c>
      <c r="J265" s="101" t="s">
        <v>230</v>
      </c>
      <c r="K265" s="101" t="s">
        <v>230</v>
      </c>
      <c r="L265" s="101" t="s">
        <v>230</v>
      </c>
      <c r="M265" s="102"/>
      <c r="N265" s="94"/>
      <c r="O265" s="965" t="str">
        <f>+'10.3_PA_Det'!$D$135</f>
        <v>3CV</v>
      </c>
      <c r="P265" s="965" t="s">
        <v>81</v>
      </c>
      <c r="Q265" s="965" t="s">
        <v>928</v>
      </c>
      <c r="R265" s="965">
        <f>+'10.3_PA_Det'!$E$135</f>
        <v>71</v>
      </c>
      <c r="S265" s="1168" t="s">
        <v>935</v>
      </c>
      <c r="T265" s="94"/>
      <c r="U265" s="94"/>
      <c r="V265" s="769" t="s">
        <v>961</v>
      </c>
      <c r="W265" s="1078">
        <v>1</v>
      </c>
      <c r="X265" s="1419">
        <v>60</v>
      </c>
      <c r="Y265" s="769"/>
      <c r="Z265" s="769"/>
      <c r="AA265" s="769">
        <v>6000</v>
      </c>
      <c r="AB265" s="769">
        <f>+AA265*W265*X265</f>
        <v>360000</v>
      </c>
      <c r="AC265" s="768"/>
      <c r="AD265" s="1478"/>
      <c r="AE265" s="98">
        <f t="shared" ref="AE265:AE266" si="360">+AB265</f>
        <v>360000</v>
      </c>
      <c r="AF265" s="77">
        <v>0</v>
      </c>
      <c r="AG265" s="77">
        <f t="shared" si="355"/>
        <v>360000</v>
      </c>
      <c r="AH265" s="337"/>
      <c r="AI265" s="970">
        <f t="shared" si="342"/>
        <v>72000</v>
      </c>
      <c r="AJ265" s="970">
        <f t="shared" si="343"/>
        <v>72000</v>
      </c>
      <c r="AK265" s="970">
        <f t="shared" si="344"/>
        <v>72000</v>
      </c>
      <c r="AL265" s="970">
        <f t="shared" si="345"/>
        <v>72000</v>
      </c>
      <c r="AM265" s="970">
        <f t="shared" si="346"/>
        <v>72000</v>
      </c>
      <c r="AN265" s="97">
        <f t="shared" si="347"/>
        <v>360000</v>
      </c>
      <c r="AO265" s="132"/>
      <c r="AP265" s="970">
        <f>+$AE$265/5</f>
        <v>72000</v>
      </c>
      <c r="AQ265" s="970">
        <f t="shared" ref="AQ265:AT265" si="361">+$AE$265/5</f>
        <v>72000</v>
      </c>
      <c r="AR265" s="970">
        <f t="shared" si="361"/>
        <v>72000</v>
      </c>
      <c r="AS265" s="970">
        <f t="shared" si="361"/>
        <v>72000</v>
      </c>
      <c r="AT265" s="970">
        <f t="shared" si="361"/>
        <v>72000</v>
      </c>
      <c r="AU265" s="97">
        <f>SUM(AP265:AT265)</f>
        <v>360000</v>
      </c>
      <c r="AV265" s="77"/>
      <c r="AW265" s="97">
        <v>0</v>
      </c>
      <c r="AX265" s="97">
        <v>0</v>
      </c>
      <c r="AY265" s="97">
        <v>0</v>
      </c>
      <c r="AZ265" s="97">
        <v>0</v>
      </c>
      <c r="BA265" s="97">
        <v>0</v>
      </c>
      <c r="BB265" s="97">
        <v>0</v>
      </c>
    </row>
    <row r="266" spans="1:54" s="225" customFormat="1" ht="16.5" hidden="1" customHeight="1" outlineLevel="2" x14ac:dyDescent="0.35">
      <c r="A266" s="763" t="s">
        <v>2227</v>
      </c>
      <c r="B266" s="764"/>
      <c r="C266" s="1519" t="s">
        <v>1254</v>
      </c>
      <c r="D266" s="766"/>
      <c r="E266" s="1225"/>
      <c r="F266" s="93"/>
      <c r="G266" s="100"/>
      <c r="H266" s="101"/>
      <c r="I266" s="101"/>
      <c r="J266" s="101"/>
      <c r="K266" s="102"/>
      <c r="L266" s="102" t="s">
        <v>230</v>
      </c>
      <c r="M266" s="102"/>
      <c r="N266" s="94"/>
      <c r="O266" s="965" t="s">
        <v>939</v>
      </c>
      <c r="P266" s="965"/>
      <c r="Q266" s="965"/>
      <c r="R266" s="965"/>
      <c r="S266" s="1168" t="s">
        <v>932</v>
      </c>
      <c r="T266" s="94"/>
      <c r="U266" s="94"/>
      <c r="V266" s="769" t="s">
        <v>122</v>
      </c>
      <c r="W266" s="1078">
        <v>1</v>
      </c>
      <c r="X266" s="1012"/>
      <c r="Y266" s="769"/>
      <c r="Z266" s="769"/>
      <c r="AA266" s="769">
        <v>100000</v>
      </c>
      <c r="AB266" s="769">
        <f>+AA266*W266</f>
        <v>100000</v>
      </c>
      <c r="AC266" s="768"/>
      <c r="AD266" s="1478"/>
      <c r="AE266" s="98">
        <f t="shared" si="360"/>
        <v>100000</v>
      </c>
      <c r="AF266" s="77">
        <v>0</v>
      </c>
      <c r="AG266" s="77">
        <f t="shared" si="355"/>
        <v>100000</v>
      </c>
      <c r="AH266" s="337"/>
      <c r="AI266" s="97">
        <f t="shared" si="342"/>
        <v>0</v>
      </c>
      <c r="AJ266" s="97">
        <f t="shared" si="343"/>
        <v>0</v>
      </c>
      <c r="AK266" s="97">
        <f t="shared" si="344"/>
        <v>0</v>
      </c>
      <c r="AL266" s="97">
        <f t="shared" si="345"/>
        <v>0</v>
      </c>
      <c r="AM266" s="97">
        <f t="shared" si="346"/>
        <v>100000</v>
      </c>
      <c r="AN266" s="97">
        <f t="shared" si="347"/>
        <v>100000</v>
      </c>
      <c r="AO266" s="132"/>
      <c r="AP266" s="97">
        <v>0</v>
      </c>
      <c r="AQ266" s="97">
        <v>0</v>
      </c>
      <c r="AR266" s="97">
        <v>0</v>
      </c>
      <c r="AS266" s="97">
        <v>0</v>
      </c>
      <c r="AT266" s="97">
        <f>+AE266*(60+40)%</f>
        <v>100000</v>
      </c>
      <c r="AU266" s="97">
        <f>SUM(AP266:AT266)</f>
        <v>100000</v>
      </c>
      <c r="AV266" s="77"/>
      <c r="AW266" s="97">
        <v>0</v>
      </c>
      <c r="AX266" s="97">
        <v>0</v>
      </c>
      <c r="AY266" s="97">
        <v>0</v>
      </c>
      <c r="AZ266" s="97">
        <v>0</v>
      </c>
      <c r="BA266" s="97">
        <v>0</v>
      </c>
      <c r="BB266" s="97">
        <v>0</v>
      </c>
    </row>
    <row r="267" spans="1:54" s="225" customFormat="1" ht="13" hidden="1" outlineLevel="1" x14ac:dyDescent="0.35">
      <c r="A267" s="89"/>
      <c r="B267" s="90"/>
      <c r="C267" s="94"/>
      <c r="D267" s="94"/>
      <c r="E267" s="1225"/>
      <c r="F267" s="93"/>
      <c r="G267" s="100"/>
      <c r="H267" s="101"/>
      <c r="I267" s="101"/>
      <c r="J267" s="101"/>
      <c r="K267" s="102"/>
      <c r="L267" s="102"/>
      <c r="M267" s="102"/>
      <c r="N267" s="94"/>
      <c r="O267" s="965"/>
      <c r="P267" s="965"/>
      <c r="Q267" s="965"/>
      <c r="R267" s="965"/>
      <c r="S267" s="1168"/>
      <c r="T267" s="94"/>
      <c r="U267" s="94"/>
      <c r="V267" s="129"/>
      <c r="W267" s="1080"/>
      <c r="X267" s="117"/>
      <c r="Y267" s="129"/>
      <c r="Z267" s="129"/>
      <c r="AA267" s="77"/>
      <c r="AB267" s="129"/>
      <c r="AC267" s="98"/>
      <c r="AD267" s="1478"/>
      <c r="AE267" s="98"/>
      <c r="AF267" s="77"/>
      <c r="AG267" s="77"/>
      <c r="AH267" s="337"/>
      <c r="AI267" s="97">
        <f t="shared" si="342"/>
        <v>0</v>
      </c>
      <c r="AJ267" s="97">
        <f t="shared" si="343"/>
        <v>0</v>
      </c>
      <c r="AK267" s="97">
        <f t="shared" si="344"/>
        <v>0</v>
      </c>
      <c r="AL267" s="97">
        <f t="shared" si="345"/>
        <v>0</v>
      </c>
      <c r="AM267" s="97">
        <f t="shared" si="346"/>
        <v>0</v>
      </c>
      <c r="AN267" s="97">
        <f t="shared" si="347"/>
        <v>0</v>
      </c>
      <c r="AO267" s="132"/>
      <c r="AP267" s="97"/>
      <c r="AQ267" s="97"/>
      <c r="AR267" s="97"/>
      <c r="AS267" s="97"/>
      <c r="AT267" s="97"/>
      <c r="AU267" s="97"/>
      <c r="AV267" s="77"/>
      <c r="AW267" s="97"/>
      <c r="AX267" s="97"/>
      <c r="AY267" s="97"/>
      <c r="AZ267" s="97"/>
      <c r="BA267" s="97"/>
      <c r="BB267" s="97"/>
    </row>
    <row r="268" spans="1:54" s="853" customFormat="1" ht="25.5" customHeight="1" collapsed="1" x14ac:dyDescent="0.35">
      <c r="A268" s="1430" t="s">
        <v>274</v>
      </c>
      <c r="B268" s="1431" t="s">
        <v>222</v>
      </c>
      <c r="C268" s="792" t="s">
        <v>2287</v>
      </c>
      <c r="D268" s="806" t="s">
        <v>1256</v>
      </c>
      <c r="E268" s="848"/>
      <c r="F268" s="1441" t="str">
        <f>+V268</f>
        <v># Centro</v>
      </c>
      <c r="G268" s="1442">
        <f>+'1_MdR'!D66</f>
        <v>0</v>
      </c>
      <c r="H268" s="1442" t="str">
        <f>+'1_MdR'!E66</f>
        <v>-</v>
      </c>
      <c r="I268" s="1442" t="str">
        <f>+'1_MdR'!F66</f>
        <v>-</v>
      </c>
      <c r="J268" s="1442">
        <f>+'1_MdR'!G66</f>
        <v>1</v>
      </c>
      <c r="K268" s="1442" t="str">
        <f>+'1_MdR'!H66</f>
        <v>-</v>
      </c>
      <c r="L268" s="1442" t="str">
        <f>+'1_MdR'!I66</f>
        <v>-</v>
      </c>
      <c r="M268" s="1434">
        <f>SUM(G268:L268)</f>
        <v>1</v>
      </c>
      <c r="N268" s="847"/>
      <c r="O268" s="1434"/>
      <c r="P268" s="1434"/>
      <c r="Q268" s="1434"/>
      <c r="R268" s="1435"/>
      <c r="S268" s="1436"/>
      <c r="T268" s="792"/>
      <c r="U268" s="847"/>
      <c r="V268" s="806" t="s">
        <v>1155</v>
      </c>
      <c r="W268" s="1437"/>
      <c r="X268" s="1431"/>
      <c r="Y268" s="1431"/>
      <c r="Z268" s="1431"/>
      <c r="AA268" s="1431"/>
      <c r="AB268" s="1438">
        <f>SUM(AB269:AB272)</f>
        <v>150000</v>
      </c>
      <c r="AC268" s="1446"/>
      <c r="AD268" s="848"/>
      <c r="AE268" s="1438">
        <f t="shared" ref="AE268" si="362">SUM(AE269:AE272)</f>
        <v>150000</v>
      </c>
      <c r="AF268" s="1438">
        <f t="shared" ref="AF268" si="363">SUM(AF269:AF272)</f>
        <v>0</v>
      </c>
      <c r="AG268" s="1438">
        <f>+AE268+AF268</f>
        <v>150000</v>
      </c>
      <c r="AH268" s="850"/>
      <c r="AI268" s="1438">
        <f t="shared" si="342"/>
        <v>20000</v>
      </c>
      <c r="AJ268" s="1438">
        <f t="shared" si="343"/>
        <v>84000</v>
      </c>
      <c r="AK268" s="1438">
        <f t="shared" si="344"/>
        <v>46000</v>
      </c>
      <c r="AL268" s="1438">
        <f t="shared" si="345"/>
        <v>0</v>
      </c>
      <c r="AM268" s="1438">
        <f t="shared" si="346"/>
        <v>0</v>
      </c>
      <c r="AN268" s="1438">
        <f t="shared" si="347"/>
        <v>150000</v>
      </c>
      <c r="AO268" s="851"/>
      <c r="AP268" s="1438">
        <f t="shared" ref="AP268:AT268" si="364">SUM(AP269:AP272)</f>
        <v>20000</v>
      </c>
      <c r="AQ268" s="1438">
        <f t="shared" si="364"/>
        <v>84000</v>
      </c>
      <c r="AR268" s="1438">
        <f t="shared" si="364"/>
        <v>46000</v>
      </c>
      <c r="AS268" s="1438">
        <f t="shared" si="364"/>
        <v>0</v>
      </c>
      <c r="AT268" s="1438">
        <f t="shared" si="364"/>
        <v>0</v>
      </c>
      <c r="AU268" s="1438">
        <f t="shared" ref="AU268:AU275" si="365">SUM(AP268:AT268)</f>
        <v>150000</v>
      </c>
      <c r="AV268" s="852"/>
      <c r="AW268" s="1438">
        <v>0</v>
      </c>
      <c r="AX268" s="1438">
        <v>0</v>
      </c>
      <c r="AY268" s="1438">
        <v>0</v>
      </c>
      <c r="AZ268" s="1438">
        <v>0</v>
      </c>
      <c r="BA268" s="1438">
        <v>0</v>
      </c>
      <c r="BB268" s="1438">
        <f>SUM(AW268:BA268)</f>
        <v>0</v>
      </c>
    </row>
    <row r="269" spans="1:54" s="225" customFormat="1" ht="65" hidden="1" outlineLevel="1" x14ac:dyDescent="0.35">
      <c r="A269" s="763" t="s">
        <v>1257</v>
      </c>
      <c r="B269" s="764"/>
      <c r="C269" s="766" t="s">
        <v>1258</v>
      </c>
      <c r="D269" s="1334" t="s">
        <v>981</v>
      </c>
      <c r="E269" s="92"/>
      <c r="F269" s="93"/>
      <c r="G269" s="100"/>
      <c r="H269" s="101" t="s">
        <v>230</v>
      </c>
      <c r="I269" s="101" t="s">
        <v>230</v>
      </c>
      <c r="J269" s="101"/>
      <c r="K269" s="102"/>
      <c r="L269" s="102"/>
      <c r="M269" s="102"/>
      <c r="N269" s="94"/>
      <c r="O269" s="965" t="str">
        <f>+'10.3_PA_Det'!$D$136</f>
        <v>3CV</v>
      </c>
      <c r="P269" s="965" t="s">
        <v>81</v>
      </c>
      <c r="Q269" s="965" t="s">
        <v>928</v>
      </c>
      <c r="R269" s="965">
        <f>+'10.3_PA_Det'!$E$136</f>
        <v>72</v>
      </c>
      <c r="S269" s="1168" t="s">
        <v>932</v>
      </c>
      <c r="T269" s="94"/>
      <c r="U269" s="94"/>
      <c r="V269" s="769" t="s">
        <v>122</v>
      </c>
      <c r="W269" s="1078">
        <v>1</v>
      </c>
      <c r="X269" s="1012"/>
      <c r="Y269" s="769"/>
      <c r="Z269" s="769"/>
      <c r="AA269" s="769">
        <v>40000</v>
      </c>
      <c r="AB269" s="769">
        <f>+AA269*W269</f>
        <v>40000</v>
      </c>
      <c r="AC269" s="889" t="s">
        <v>932</v>
      </c>
      <c r="AD269" s="1478"/>
      <c r="AE269" s="98">
        <f>+AB269</f>
        <v>40000</v>
      </c>
      <c r="AF269" s="77">
        <v>0</v>
      </c>
      <c r="AG269" s="77">
        <f>+AE269+AF269</f>
        <v>40000</v>
      </c>
      <c r="AH269" s="337"/>
      <c r="AI269" s="97">
        <f t="shared" si="342"/>
        <v>16000</v>
      </c>
      <c r="AJ269" s="97">
        <f t="shared" si="343"/>
        <v>24000</v>
      </c>
      <c r="AK269" s="97">
        <f t="shared" si="344"/>
        <v>0</v>
      </c>
      <c r="AL269" s="97">
        <f t="shared" si="345"/>
        <v>0</v>
      </c>
      <c r="AM269" s="97">
        <f t="shared" si="346"/>
        <v>0</v>
      </c>
      <c r="AN269" s="97">
        <f t="shared" si="347"/>
        <v>40000</v>
      </c>
      <c r="AO269" s="132"/>
      <c r="AP269" s="97">
        <f>+AE269*40%</f>
        <v>16000</v>
      </c>
      <c r="AQ269" s="97">
        <f>+AE269*60%</f>
        <v>24000</v>
      </c>
      <c r="AR269" s="97">
        <v>0</v>
      </c>
      <c r="AS269" s="97">
        <v>0</v>
      </c>
      <c r="AT269" s="97">
        <v>0</v>
      </c>
      <c r="AU269" s="97">
        <f t="shared" si="365"/>
        <v>40000</v>
      </c>
      <c r="AV269" s="77"/>
      <c r="AW269" s="97">
        <v>0</v>
      </c>
      <c r="AX269" s="97">
        <v>0</v>
      </c>
      <c r="AY269" s="97">
        <v>0</v>
      </c>
      <c r="AZ269" s="97">
        <v>0</v>
      </c>
      <c r="BA269" s="97">
        <v>0</v>
      </c>
      <c r="BB269" s="97">
        <v>0</v>
      </c>
    </row>
    <row r="270" spans="1:54" s="225" customFormat="1" ht="26" hidden="1" outlineLevel="1" x14ac:dyDescent="0.35">
      <c r="A270" s="763" t="s">
        <v>1259</v>
      </c>
      <c r="B270" s="764"/>
      <c r="C270" s="765" t="s">
        <v>1260</v>
      </c>
      <c r="D270" s="767" t="s">
        <v>1261</v>
      </c>
      <c r="E270" s="92"/>
      <c r="F270" s="93"/>
      <c r="G270" s="100"/>
      <c r="H270" s="101"/>
      <c r="I270" s="101" t="s">
        <v>230</v>
      </c>
      <c r="J270" s="101" t="s">
        <v>230</v>
      </c>
      <c r="K270" s="102"/>
      <c r="L270" s="102"/>
      <c r="M270" s="102"/>
      <c r="N270" s="94"/>
      <c r="O270" s="965" t="s">
        <v>939</v>
      </c>
      <c r="P270" s="965"/>
      <c r="Q270" s="965"/>
      <c r="R270" s="965"/>
      <c r="S270" s="1168" t="s">
        <v>929</v>
      </c>
      <c r="T270" s="94"/>
      <c r="U270" s="94"/>
      <c r="V270" s="769" t="s">
        <v>122</v>
      </c>
      <c r="W270" s="1078">
        <v>1</v>
      </c>
      <c r="X270" s="1012"/>
      <c r="Y270" s="769"/>
      <c r="Z270" s="769"/>
      <c r="AA270" s="769">
        <v>60000</v>
      </c>
      <c r="AB270" s="769">
        <f t="shared" ref="AB270:AB272" si="366">+AA270*W270</f>
        <v>60000</v>
      </c>
      <c r="AC270" s="889" t="s">
        <v>1262</v>
      </c>
      <c r="AD270" s="1478"/>
      <c r="AE270" s="98">
        <f>+AB270</f>
        <v>60000</v>
      </c>
      <c r="AF270" s="77">
        <v>0</v>
      </c>
      <c r="AG270" s="77">
        <f t="shared" ref="AG270:AG282" si="367">+AE270+AF270</f>
        <v>60000</v>
      </c>
      <c r="AH270" s="337"/>
      <c r="AI270" s="97">
        <f t="shared" si="342"/>
        <v>0</v>
      </c>
      <c r="AJ270" s="97">
        <f t="shared" si="343"/>
        <v>48000</v>
      </c>
      <c r="AK270" s="97">
        <f t="shared" si="344"/>
        <v>12000</v>
      </c>
      <c r="AL270" s="97">
        <f t="shared" si="345"/>
        <v>0</v>
      </c>
      <c r="AM270" s="97">
        <f t="shared" si="346"/>
        <v>0</v>
      </c>
      <c r="AN270" s="97">
        <f t="shared" si="347"/>
        <v>60000</v>
      </c>
      <c r="AO270" s="132"/>
      <c r="AP270" s="97">
        <v>0</v>
      </c>
      <c r="AQ270" s="97">
        <f>+$AE$270*80%</f>
        <v>48000</v>
      </c>
      <c r="AR270" s="97">
        <f>+$AE$270*20%</f>
        <v>12000</v>
      </c>
      <c r="AS270" s="97">
        <v>0</v>
      </c>
      <c r="AT270" s="97">
        <v>0</v>
      </c>
      <c r="AU270" s="97">
        <f t="shared" si="365"/>
        <v>60000</v>
      </c>
      <c r="AV270" s="77"/>
      <c r="AW270" s="97">
        <v>0</v>
      </c>
      <c r="AX270" s="97">
        <v>0</v>
      </c>
      <c r="AY270" s="97">
        <v>0</v>
      </c>
      <c r="AZ270" s="97">
        <v>0</v>
      </c>
      <c r="BA270" s="97">
        <v>0</v>
      </c>
      <c r="BB270" s="97">
        <v>0</v>
      </c>
    </row>
    <row r="271" spans="1:54" s="225" customFormat="1" ht="26" hidden="1" outlineLevel="1" x14ac:dyDescent="0.35">
      <c r="A271" s="763" t="s">
        <v>1263</v>
      </c>
      <c r="B271" s="764"/>
      <c r="C271" s="765" t="s">
        <v>1264</v>
      </c>
      <c r="D271" s="1334" t="s">
        <v>981</v>
      </c>
      <c r="E271" s="1225"/>
      <c r="F271" s="93"/>
      <c r="G271" s="100"/>
      <c r="H271" s="101" t="s">
        <v>230</v>
      </c>
      <c r="I271" s="101" t="s">
        <v>230</v>
      </c>
      <c r="J271" s="101" t="s">
        <v>230</v>
      </c>
      <c r="K271" s="102"/>
      <c r="L271" s="102"/>
      <c r="M271" s="102"/>
      <c r="N271" s="94"/>
      <c r="O271" s="1344" t="str">
        <f>+'10.3_PA_Det'!$D$137</f>
        <v>3CV</v>
      </c>
      <c r="P271" s="965" t="s">
        <v>81</v>
      </c>
      <c r="Q271" s="965" t="s">
        <v>928</v>
      </c>
      <c r="R271" s="1344">
        <f>+'10.3_PA_Det'!$E$137</f>
        <v>73</v>
      </c>
      <c r="S271" s="1168" t="s">
        <v>989</v>
      </c>
      <c r="T271" s="94"/>
      <c r="U271" s="94"/>
      <c r="V271" s="769" t="s">
        <v>122</v>
      </c>
      <c r="W271" s="1078">
        <v>1</v>
      </c>
      <c r="X271" s="1012"/>
      <c r="Y271" s="769"/>
      <c r="Z271" s="769"/>
      <c r="AA271" s="769">
        <v>20000</v>
      </c>
      <c r="AB271" s="769">
        <f t="shared" si="366"/>
        <v>20000</v>
      </c>
      <c r="AC271" s="890" t="s">
        <v>1265</v>
      </c>
      <c r="AD271" s="1478"/>
      <c r="AE271" s="98">
        <f>+AB271</f>
        <v>20000</v>
      </c>
      <c r="AF271" s="77">
        <v>0</v>
      </c>
      <c r="AG271" s="77">
        <f t="shared" si="367"/>
        <v>20000</v>
      </c>
      <c r="AH271" s="337"/>
      <c r="AI271" s="97">
        <f t="shared" si="342"/>
        <v>4000</v>
      </c>
      <c r="AJ271" s="97">
        <f t="shared" si="343"/>
        <v>12000</v>
      </c>
      <c r="AK271" s="97">
        <f t="shared" si="344"/>
        <v>4000</v>
      </c>
      <c r="AL271" s="97">
        <f t="shared" si="345"/>
        <v>0</v>
      </c>
      <c r="AM271" s="97">
        <f t="shared" si="346"/>
        <v>0</v>
      </c>
      <c r="AN271" s="97">
        <f t="shared" si="347"/>
        <v>20000</v>
      </c>
      <c r="AO271" s="132"/>
      <c r="AP271" s="97">
        <f>+$AE$271*20%</f>
        <v>4000</v>
      </c>
      <c r="AQ271" s="97">
        <f>+$AE$271*60%</f>
        <v>12000</v>
      </c>
      <c r="AR271" s="97">
        <f t="shared" ref="AR271" si="368">+$AE$271*20%</f>
        <v>4000</v>
      </c>
      <c r="AS271" s="97">
        <v>0</v>
      </c>
      <c r="AT271" s="97">
        <v>0</v>
      </c>
      <c r="AU271" s="97">
        <f t="shared" si="365"/>
        <v>20000</v>
      </c>
      <c r="AV271" s="77"/>
      <c r="AW271" s="97">
        <v>0</v>
      </c>
      <c r="AX271" s="97">
        <v>0</v>
      </c>
      <c r="AY271" s="97">
        <v>0</v>
      </c>
      <c r="AZ271" s="97">
        <v>0</v>
      </c>
      <c r="BA271" s="97">
        <v>0</v>
      </c>
      <c r="BB271" s="97">
        <v>0</v>
      </c>
    </row>
    <row r="272" spans="1:54" s="225" customFormat="1" ht="18" hidden="1" customHeight="1" outlineLevel="1" x14ac:dyDescent="0.35">
      <c r="A272" s="763" t="s">
        <v>1266</v>
      </c>
      <c r="B272" s="764"/>
      <c r="C272" s="765" t="s">
        <v>1267</v>
      </c>
      <c r="D272" s="766"/>
      <c r="E272" s="1225"/>
      <c r="F272" s="93"/>
      <c r="G272" s="100"/>
      <c r="H272" s="101"/>
      <c r="I272" s="101"/>
      <c r="J272" s="101" t="s">
        <v>230</v>
      </c>
      <c r="K272" s="102"/>
      <c r="L272" s="102"/>
      <c r="M272" s="102"/>
      <c r="N272" s="94"/>
      <c r="O272" s="965" t="s">
        <v>939</v>
      </c>
      <c r="P272" s="969"/>
      <c r="Q272" s="969"/>
      <c r="R272" s="969"/>
      <c r="S272" s="1168" t="s">
        <v>932</v>
      </c>
      <c r="T272" s="94"/>
      <c r="U272" s="94"/>
      <c r="V272" s="769" t="s">
        <v>122</v>
      </c>
      <c r="W272" s="1078">
        <v>1</v>
      </c>
      <c r="X272" s="1012"/>
      <c r="Y272" s="769"/>
      <c r="Z272" s="769"/>
      <c r="AA272" s="769">
        <v>30000</v>
      </c>
      <c r="AB272" s="769">
        <f t="shared" si="366"/>
        <v>30000</v>
      </c>
      <c r="AC272" s="889" t="s">
        <v>1268</v>
      </c>
      <c r="AD272" s="1478"/>
      <c r="AE272" s="98">
        <f>+AB272</f>
        <v>30000</v>
      </c>
      <c r="AF272" s="77">
        <v>0</v>
      </c>
      <c r="AG272" s="77">
        <f t="shared" si="367"/>
        <v>30000</v>
      </c>
      <c r="AH272" s="337"/>
      <c r="AI272" s="97">
        <f t="shared" si="342"/>
        <v>0</v>
      </c>
      <c r="AJ272" s="97">
        <f t="shared" si="343"/>
        <v>0</v>
      </c>
      <c r="AK272" s="97">
        <f t="shared" si="344"/>
        <v>30000</v>
      </c>
      <c r="AL272" s="97">
        <f t="shared" si="345"/>
        <v>0</v>
      </c>
      <c r="AM272" s="97">
        <f t="shared" si="346"/>
        <v>0</v>
      </c>
      <c r="AN272" s="97">
        <f t="shared" si="347"/>
        <v>30000</v>
      </c>
      <c r="AO272" s="132"/>
      <c r="AP272" s="97">
        <v>0</v>
      </c>
      <c r="AQ272" s="97">
        <v>0</v>
      </c>
      <c r="AR272" s="97">
        <f>+AE272</f>
        <v>30000</v>
      </c>
      <c r="AS272" s="97">
        <v>0</v>
      </c>
      <c r="AT272" s="97">
        <v>0</v>
      </c>
      <c r="AU272" s="97">
        <f t="shared" si="365"/>
        <v>30000</v>
      </c>
      <c r="AV272" s="77"/>
      <c r="AW272" s="97"/>
      <c r="AX272" s="97"/>
      <c r="AY272" s="97"/>
      <c r="AZ272" s="97"/>
      <c r="BA272" s="97"/>
      <c r="BB272" s="97"/>
    </row>
    <row r="273" spans="1:54" s="853" customFormat="1" ht="26" collapsed="1" x14ac:dyDescent="0.35">
      <c r="A273" s="1430" t="s">
        <v>277</v>
      </c>
      <c r="B273" s="1431" t="s">
        <v>1279</v>
      </c>
      <c r="C273" s="792" t="s">
        <v>2288</v>
      </c>
      <c r="D273" s="806" t="s">
        <v>1256</v>
      </c>
      <c r="E273" s="848"/>
      <c r="F273" s="1441" t="str">
        <f>+V273</f>
        <v># Actividades</v>
      </c>
      <c r="G273" s="1442">
        <f>+'1_MdR'!D67</f>
        <v>0</v>
      </c>
      <c r="H273" s="1442">
        <f>+'1_MdR'!E67</f>
        <v>1</v>
      </c>
      <c r="I273" s="1442">
        <f>+'1_MdR'!F67</f>
        <v>2</v>
      </c>
      <c r="J273" s="1442">
        <f>+'1_MdR'!G67</f>
        <v>2</v>
      </c>
      <c r="K273" s="1442" t="str">
        <f>+'1_MdR'!H67</f>
        <v>-</v>
      </c>
      <c r="L273" s="1442" t="str">
        <f>+'1_MdR'!I67</f>
        <v>-</v>
      </c>
      <c r="M273" s="1434">
        <f>SUM(G273:L273)</f>
        <v>5</v>
      </c>
      <c r="N273" s="847"/>
      <c r="O273" s="1434"/>
      <c r="P273" s="1434"/>
      <c r="Q273" s="1434"/>
      <c r="R273" s="1435"/>
      <c r="S273" s="1436"/>
      <c r="T273" s="792"/>
      <c r="U273" s="847"/>
      <c r="V273" s="806" t="s">
        <v>168</v>
      </c>
      <c r="W273" s="1437"/>
      <c r="X273" s="1431"/>
      <c r="Y273" s="1431"/>
      <c r="Z273" s="1431"/>
      <c r="AA273" s="1438"/>
      <c r="AB273" s="1438">
        <f>SUM(AB274:AB275)</f>
        <v>150000</v>
      </c>
      <c r="AC273" s="1446"/>
      <c r="AD273" s="848"/>
      <c r="AE273" s="1438">
        <f t="shared" ref="AE273" si="369">SUM(AE274:AE275)</f>
        <v>150000</v>
      </c>
      <c r="AF273" s="1438">
        <f t="shared" ref="AF273" si="370">SUM(AF274:AF275)</f>
        <v>0</v>
      </c>
      <c r="AG273" s="1438">
        <f>+AE273+AF273</f>
        <v>150000</v>
      </c>
      <c r="AH273" s="850"/>
      <c r="AI273" s="1438">
        <f t="shared" si="342"/>
        <v>20000</v>
      </c>
      <c r="AJ273" s="1438">
        <f t="shared" si="343"/>
        <v>65000</v>
      </c>
      <c r="AK273" s="1438">
        <f t="shared" si="344"/>
        <v>65000</v>
      </c>
      <c r="AL273" s="1438">
        <f t="shared" si="345"/>
        <v>0</v>
      </c>
      <c r="AM273" s="1438">
        <f t="shared" si="346"/>
        <v>0</v>
      </c>
      <c r="AN273" s="1438">
        <f t="shared" si="347"/>
        <v>150000</v>
      </c>
      <c r="AO273" s="851"/>
      <c r="AP273" s="1438">
        <f t="shared" ref="AP273:AT273" si="371">SUM(AP274:AP275)</f>
        <v>20000</v>
      </c>
      <c r="AQ273" s="1438">
        <f t="shared" si="371"/>
        <v>65000</v>
      </c>
      <c r="AR273" s="1438">
        <f t="shared" si="371"/>
        <v>65000</v>
      </c>
      <c r="AS273" s="1438">
        <f t="shared" si="371"/>
        <v>0</v>
      </c>
      <c r="AT273" s="1438">
        <f t="shared" si="371"/>
        <v>0</v>
      </c>
      <c r="AU273" s="1438">
        <f t="shared" si="365"/>
        <v>150000</v>
      </c>
      <c r="AV273" s="852"/>
      <c r="AW273" s="1438">
        <v>0</v>
      </c>
      <c r="AX273" s="1438">
        <v>0</v>
      </c>
      <c r="AY273" s="1438">
        <v>0</v>
      </c>
      <c r="AZ273" s="1438">
        <v>0</v>
      </c>
      <c r="BA273" s="1438">
        <v>0</v>
      </c>
      <c r="BB273" s="1438">
        <f>SUM(AW273:BA273)</f>
        <v>0</v>
      </c>
    </row>
    <row r="274" spans="1:54" s="225" customFormat="1" ht="56.25" customHeight="1" outlineLevel="1" x14ac:dyDescent="0.35">
      <c r="A274" s="763" t="s">
        <v>1269</v>
      </c>
      <c r="B274" s="764"/>
      <c r="C274" s="765" t="s">
        <v>1270</v>
      </c>
      <c r="D274" s="767" t="s">
        <v>1271</v>
      </c>
      <c r="E274" s="92"/>
      <c r="F274" s="100"/>
      <c r="G274" s="100"/>
      <c r="H274" s="102" t="s">
        <v>230</v>
      </c>
      <c r="I274" s="102" t="s">
        <v>230</v>
      </c>
      <c r="J274" s="102" t="s">
        <v>230</v>
      </c>
      <c r="K274" s="102"/>
      <c r="L274" s="102"/>
      <c r="M274" s="102"/>
      <c r="N274" s="94"/>
      <c r="O274" s="1344" t="str">
        <f>+'10.3_PA_Det'!D84</f>
        <v>Selección Basada en Comparación de Calificaciones de Consultores</v>
      </c>
      <c r="P274" s="1344" t="s">
        <v>81</v>
      </c>
      <c r="Q274" s="1344" t="s">
        <v>931</v>
      </c>
      <c r="R274" s="1344">
        <f>+'10.3_PA_Det'!$E$84</f>
        <v>37</v>
      </c>
      <c r="S274" s="1161" t="s">
        <v>2053</v>
      </c>
      <c r="T274" s="1399"/>
      <c r="U274" s="94"/>
      <c r="V274" s="765" t="s">
        <v>1188</v>
      </c>
      <c r="W274" s="1203">
        <v>30</v>
      </c>
      <c r="X274" s="891"/>
      <c r="Y274" s="891"/>
      <c r="Z274" s="891"/>
      <c r="AA274" s="892">
        <v>3000</v>
      </c>
      <c r="AB274" s="980">
        <f>+W274*AA274</f>
        <v>90000</v>
      </c>
      <c r="AC274" s="765" t="s">
        <v>1272</v>
      </c>
      <c r="AD274" s="1478"/>
      <c r="AE274" s="98">
        <f>+AB274</f>
        <v>90000</v>
      </c>
      <c r="AF274" s="77">
        <v>0</v>
      </c>
      <c r="AG274" s="77">
        <f t="shared" si="367"/>
        <v>90000</v>
      </c>
      <c r="AH274" s="337"/>
      <c r="AI274" s="97">
        <f t="shared" si="342"/>
        <v>0</v>
      </c>
      <c r="AJ274" s="97">
        <f t="shared" si="343"/>
        <v>45000</v>
      </c>
      <c r="AK274" s="97">
        <f t="shared" si="344"/>
        <v>45000</v>
      </c>
      <c r="AL274" s="97">
        <f t="shared" si="345"/>
        <v>0</v>
      </c>
      <c r="AM274" s="97">
        <f t="shared" si="346"/>
        <v>0</v>
      </c>
      <c r="AN274" s="97">
        <f t="shared" si="347"/>
        <v>90000</v>
      </c>
      <c r="AO274" s="132"/>
      <c r="AP274" s="97">
        <v>0</v>
      </c>
      <c r="AQ274" s="97">
        <f>+$AE$274*50%</f>
        <v>45000</v>
      </c>
      <c r="AR274" s="97">
        <f>+$AE$274*50%</f>
        <v>45000</v>
      </c>
      <c r="AS274" s="97">
        <v>0</v>
      </c>
      <c r="AT274" s="97">
        <v>0</v>
      </c>
      <c r="AU274" s="97">
        <f t="shared" si="365"/>
        <v>90000</v>
      </c>
      <c r="AV274" s="77"/>
      <c r="AW274" s="97">
        <v>0</v>
      </c>
      <c r="AX274" s="97">
        <v>0</v>
      </c>
      <c r="AY274" s="97">
        <v>0</v>
      </c>
      <c r="AZ274" s="97">
        <v>0</v>
      </c>
      <c r="BA274" s="97">
        <v>0</v>
      </c>
      <c r="BB274" s="97">
        <v>0</v>
      </c>
    </row>
    <row r="275" spans="1:54" s="225" customFormat="1" ht="31.15" customHeight="1" outlineLevel="1" x14ac:dyDescent="0.35">
      <c r="A275" s="763" t="s">
        <v>1273</v>
      </c>
      <c r="B275" s="764"/>
      <c r="C275" s="766" t="s">
        <v>1274</v>
      </c>
      <c r="D275" s="767" t="s">
        <v>241</v>
      </c>
      <c r="E275" s="92"/>
      <c r="F275" s="100"/>
      <c r="G275" s="100"/>
      <c r="H275" s="102" t="s">
        <v>230</v>
      </c>
      <c r="I275" s="102" t="s">
        <v>230</v>
      </c>
      <c r="J275" s="102" t="s">
        <v>230</v>
      </c>
      <c r="K275" s="102"/>
      <c r="L275" s="102"/>
      <c r="M275" s="102"/>
      <c r="N275" s="94"/>
      <c r="O275" s="1344" t="s">
        <v>1275</v>
      </c>
      <c r="P275" s="1344" t="s">
        <v>1276</v>
      </c>
      <c r="Q275" s="1344" t="s">
        <v>913</v>
      </c>
      <c r="R275" s="1344">
        <f>+'10.3_PA_Det'!$F$48</f>
        <v>18</v>
      </c>
      <c r="S275" s="1161" t="s">
        <v>1904</v>
      </c>
      <c r="T275" s="94"/>
      <c r="U275" s="94"/>
      <c r="V275" s="892" t="s">
        <v>1277</v>
      </c>
      <c r="W275" s="1013">
        <v>3</v>
      </c>
      <c r="X275" s="891"/>
      <c r="Y275" s="891"/>
      <c r="Z275" s="891"/>
      <c r="AA275" s="892">
        <v>20000</v>
      </c>
      <c r="AB275" s="980">
        <f t="shared" ref="AB275" si="372">+W275*AA275</f>
        <v>60000</v>
      </c>
      <c r="AC275" s="765" t="s">
        <v>1278</v>
      </c>
      <c r="AD275" s="1478"/>
      <c r="AE275" s="98">
        <f>+AB275</f>
        <v>60000</v>
      </c>
      <c r="AF275" s="77">
        <v>0</v>
      </c>
      <c r="AG275" s="77">
        <f t="shared" si="367"/>
        <v>60000</v>
      </c>
      <c r="AH275" s="337"/>
      <c r="AI275" s="97">
        <f t="shared" si="342"/>
        <v>20000</v>
      </c>
      <c r="AJ275" s="97">
        <f t="shared" si="343"/>
        <v>20000</v>
      </c>
      <c r="AK275" s="97">
        <f t="shared" si="344"/>
        <v>20000</v>
      </c>
      <c r="AL275" s="97">
        <f t="shared" si="345"/>
        <v>0</v>
      </c>
      <c r="AM275" s="97">
        <f t="shared" si="346"/>
        <v>0</v>
      </c>
      <c r="AN275" s="97">
        <f t="shared" si="347"/>
        <v>60000</v>
      </c>
      <c r="AO275" s="132"/>
      <c r="AP275" s="97">
        <f>+$AA$275</f>
        <v>20000</v>
      </c>
      <c r="AQ275" s="97">
        <f t="shared" ref="AQ275:AR275" si="373">+$AA$275</f>
        <v>20000</v>
      </c>
      <c r="AR275" s="97">
        <f t="shared" si="373"/>
        <v>20000</v>
      </c>
      <c r="AS275" s="97">
        <v>0</v>
      </c>
      <c r="AT275" s="97">
        <v>0</v>
      </c>
      <c r="AU275" s="97">
        <f t="shared" si="365"/>
        <v>60000</v>
      </c>
      <c r="AV275" s="77"/>
      <c r="AW275" s="97">
        <v>0</v>
      </c>
      <c r="AX275" s="97">
        <v>0</v>
      </c>
      <c r="AY275" s="97">
        <v>0</v>
      </c>
      <c r="AZ275" s="97">
        <v>0</v>
      </c>
      <c r="BA275" s="97">
        <v>0</v>
      </c>
      <c r="BB275" s="97">
        <v>0</v>
      </c>
    </row>
    <row r="276" spans="1:54" s="225" customFormat="1" ht="13" outlineLevel="1" x14ac:dyDescent="0.35">
      <c r="A276" s="89"/>
      <c r="B276" s="90"/>
      <c r="C276" s="91"/>
      <c r="D276" s="743"/>
      <c r="E276" s="92"/>
      <c r="F276" s="100"/>
      <c r="G276" s="100"/>
      <c r="H276" s="102"/>
      <c r="I276" s="102"/>
      <c r="J276" s="102"/>
      <c r="K276" s="102"/>
      <c r="L276" s="102"/>
      <c r="M276" s="102"/>
      <c r="N276" s="94"/>
      <c r="O276" s="1344"/>
      <c r="P276" s="1344"/>
      <c r="Q276" s="1344"/>
      <c r="R276" s="1344"/>
      <c r="S276" s="1161"/>
      <c r="T276" s="94"/>
      <c r="U276" s="94"/>
      <c r="V276" s="91"/>
      <c r="W276" s="1161"/>
      <c r="X276" s="1169"/>
      <c r="Y276" s="1169"/>
      <c r="Z276" s="1169"/>
      <c r="AA276" s="746"/>
      <c r="AB276" s="319"/>
      <c r="AC276" s="91"/>
      <c r="AD276" s="1478"/>
      <c r="AE276" s="98"/>
      <c r="AF276" s="77"/>
      <c r="AG276" s="77"/>
      <c r="AH276" s="337"/>
      <c r="AI276" s="97">
        <f t="shared" si="342"/>
        <v>0</v>
      </c>
      <c r="AJ276" s="97">
        <f t="shared" si="343"/>
        <v>0</v>
      </c>
      <c r="AK276" s="97">
        <f t="shared" si="344"/>
        <v>0</v>
      </c>
      <c r="AL276" s="97">
        <f t="shared" si="345"/>
        <v>0</v>
      </c>
      <c r="AM276" s="97">
        <f t="shared" si="346"/>
        <v>0</v>
      </c>
      <c r="AN276" s="97">
        <f t="shared" si="347"/>
        <v>0</v>
      </c>
      <c r="AO276" s="132"/>
      <c r="AP276" s="97"/>
      <c r="AQ276" s="97"/>
      <c r="AR276" s="97"/>
      <c r="AS276" s="97"/>
      <c r="AT276" s="97"/>
      <c r="AU276" s="97"/>
      <c r="AV276" s="77"/>
      <c r="AW276" s="97"/>
      <c r="AX276" s="97"/>
      <c r="AY276" s="97"/>
      <c r="AZ276" s="97"/>
      <c r="BA276" s="97"/>
      <c r="BB276" s="97"/>
    </row>
    <row r="277" spans="1:54" s="853" customFormat="1" ht="26" x14ac:dyDescent="0.35">
      <c r="A277" s="1430" t="s">
        <v>279</v>
      </c>
      <c r="B277" s="1431" t="s">
        <v>1293</v>
      </c>
      <c r="C277" s="792" t="s">
        <v>2289</v>
      </c>
      <c r="D277" s="806" t="s">
        <v>1280</v>
      </c>
      <c r="E277" s="848"/>
      <c r="F277" s="1441" t="str">
        <f>+V277</f>
        <v># Actividades</v>
      </c>
      <c r="G277" s="1442">
        <f>+'1_MdR'!D68</f>
        <v>0</v>
      </c>
      <c r="H277" s="1442">
        <f>+'1_MdR'!E68</f>
        <v>1</v>
      </c>
      <c r="I277" s="1442">
        <f>+'1_MdR'!F68</f>
        <v>1</v>
      </c>
      <c r="J277" s="1442">
        <f>+'1_MdR'!G68</f>
        <v>1</v>
      </c>
      <c r="K277" s="1442" t="str">
        <f>+'1_MdR'!H68</f>
        <v>-</v>
      </c>
      <c r="L277" s="1442" t="str">
        <f>+'1_MdR'!I68</f>
        <v>-</v>
      </c>
      <c r="M277" s="1434">
        <f>SUM(G277:L277)</f>
        <v>3</v>
      </c>
      <c r="N277" s="847"/>
      <c r="O277" s="1434"/>
      <c r="P277" s="1434"/>
      <c r="Q277" s="1434"/>
      <c r="R277" s="1435"/>
      <c r="S277" s="1436"/>
      <c r="T277" s="792"/>
      <c r="U277" s="847"/>
      <c r="V277" s="806" t="s">
        <v>168</v>
      </c>
      <c r="W277" s="1437"/>
      <c r="X277" s="1431"/>
      <c r="Y277" s="1431"/>
      <c r="Z277" s="1431"/>
      <c r="AA277" s="1438"/>
      <c r="AB277" s="1438">
        <f>+AB278+AB279+AB280</f>
        <v>150000</v>
      </c>
      <c r="AC277" s="1439"/>
      <c r="AD277" s="848"/>
      <c r="AE277" s="1438">
        <f t="shared" ref="AE277:AF277" si="374">+AE278+AE279+AE280</f>
        <v>150000</v>
      </c>
      <c r="AF277" s="1438">
        <f t="shared" si="374"/>
        <v>0</v>
      </c>
      <c r="AG277" s="1438">
        <f>+AE277+AF277</f>
        <v>150000</v>
      </c>
      <c r="AH277" s="850"/>
      <c r="AI277" s="1438">
        <f t="shared" si="342"/>
        <v>55000</v>
      </c>
      <c r="AJ277" s="1438">
        <f t="shared" si="343"/>
        <v>53000</v>
      </c>
      <c r="AK277" s="1438">
        <f t="shared" si="344"/>
        <v>42000</v>
      </c>
      <c r="AL277" s="1438">
        <f t="shared" si="345"/>
        <v>0</v>
      </c>
      <c r="AM277" s="1438">
        <f t="shared" si="346"/>
        <v>0</v>
      </c>
      <c r="AN277" s="1438">
        <f t="shared" si="347"/>
        <v>150000</v>
      </c>
      <c r="AO277" s="851"/>
      <c r="AP277" s="1438">
        <f t="shared" ref="AP277:AT277" si="375">+AP278+AP279+AP280</f>
        <v>55000</v>
      </c>
      <c r="AQ277" s="1438">
        <f t="shared" si="375"/>
        <v>53000</v>
      </c>
      <c r="AR277" s="1438">
        <f t="shared" si="375"/>
        <v>42000</v>
      </c>
      <c r="AS277" s="1438">
        <f t="shared" si="375"/>
        <v>0</v>
      </c>
      <c r="AT277" s="1438">
        <f t="shared" si="375"/>
        <v>0</v>
      </c>
      <c r="AU277" s="1438">
        <f>SUM(AP277:AT277)</f>
        <v>150000</v>
      </c>
      <c r="AV277" s="852"/>
      <c r="AW277" s="1438">
        <v>0</v>
      </c>
      <c r="AX277" s="1438">
        <v>0</v>
      </c>
      <c r="AY277" s="1438">
        <v>0</v>
      </c>
      <c r="AZ277" s="1438">
        <v>0</v>
      </c>
      <c r="BA277" s="1438">
        <v>0</v>
      </c>
      <c r="BB277" s="1438">
        <f>SUM(AW277:BA277)</f>
        <v>0</v>
      </c>
    </row>
    <row r="278" spans="1:54" s="1220" customFormat="1" ht="52" outlineLevel="1" x14ac:dyDescent="0.35">
      <c r="A278" s="932" t="s">
        <v>1281</v>
      </c>
      <c r="B278" s="933"/>
      <c r="C278" s="1207" t="s">
        <v>1282</v>
      </c>
      <c r="D278" s="935" t="s">
        <v>404</v>
      </c>
      <c r="E278" s="1208"/>
      <c r="F278" s="1209"/>
      <c r="G278" s="1209"/>
      <c r="H278" s="1210" t="s">
        <v>230</v>
      </c>
      <c r="I278" s="1210"/>
      <c r="J278" s="1210"/>
      <c r="K278" s="1210"/>
      <c r="L278" s="1210"/>
      <c r="M278" s="1210"/>
      <c r="N278" s="1211"/>
      <c r="O278" s="1129" t="str">
        <f>+'10.3_PA_Det'!$D$137</f>
        <v>3CV</v>
      </c>
      <c r="P278" s="1377" t="s">
        <v>81</v>
      </c>
      <c r="Q278" s="1377" t="s">
        <v>928</v>
      </c>
      <c r="R278" s="1129">
        <f>+'10.3_PA_Det'!$E$137</f>
        <v>73</v>
      </c>
      <c r="S278" s="1130" t="s">
        <v>1900</v>
      </c>
      <c r="T278" s="1211"/>
      <c r="U278" s="1211"/>
      <c r="V278" s="934" t="s">
        <v>122</v>
      </c>
      <c r="W278" s="1212">
        <v>1</v>
      </c>
      <c r="X278" s="1019"/>
      <c r="Y278" s="1019"/>
      <c r="Z278" s="1019"/>
      <c r="AA278" s="1213">
        <v>55000</v>
      </c>
      <c r="AB278" s="1214">
        <f>+W278*AA278</f>
        <v>55000</v>
      </c>
      <c r="AC278" s="934" t="s">
        <v>1283</v>
      </c>
      <c r="AD278" s="1131"/>
      <c r="AE278" s="1215">
        <f>+AB278</f>
        <v>55000</v>
      </c>
      <c r="AF278" s="1216">
        <v>0</v>
      </c>
      <c r="AG278" s="1216">
        <f t="shared" si="367"/>
        <v>55000</v>
      </c>
      <c r="AH278" s="1217"/>
      <c r="AI278" s="97">
        <f t="shared" si="342"/>
        <v>55000</v>
      </c>
      <c r="AJ278" s="97">
        <f t="shared" si="343"/>
        <v>0</v>
      </c>
      <c r="AK278" s="97">
        <f t="shared" si="344"/>
        <v>0</v>
      </c>
      <c r="AL278" s="97">
        <f t="shared" si="345"/>
        <v>0</v>
      </c>
      <c r="AM278" s="97">
        <f t="shared" si="346"/>
        <v>0</v>
      </c>
      <c r="AN278" s="77">
        <f t="shared" si="347"/>
        <v>55000</v>
      </c>
      <c r="AO278" s="1219"/>
      <c r="AP278" s="97">
        <f>+AE278</f>
        <v>55000</v>
      </c>
      <c r="AQ278" s="97">
        <v>0</v>
      </c>
      <c r="AR278" s="97">
        <v>0</v>
      </c>
      <c r="AS278" s="97">
        <v>0</v>
      </c>
      <c r="AT278" s="97">
        <v>0</v>
      </c>
      <c r="AU278" s="77">
        <f>SUM(AP278:AT278)</f>
        <v>55000</v>
      </c>
      <c r="AV278" s="1216"/>
      <c r="AW278" s="97">
        <v>0</v>
      </c>
      <c r="AX278" s="97">
        <v>0</v>
      </c>
      <c r="AY278" s="97">
        <v>0</v>
      </c>
      <c r="AZ278" s="97">
        <v>0</v>
      </c>
      <c r="BA278" s="97">
        <v>0</v>
      </c>
      <c r="BB278" s="97">
        <v>0</v>
      </c>
    </row>
    <row r="279" spans="1:54" s="1220" customFormat="1" ht="30" customHeight="1" outlineLevel="1" x14ac:dyDescent="0.35">
      <c r="A279" s="932" t="s">
        <v>1284</v>
      </c>
      <c r="B279" s="933"/>
      <c r="C279" s="1221" t="s">
        <v>1285</v>
      </c>
      <c r="D279" s="1335" t="s">
        <v>404</v>
      </c>
      <c r="E279" s="1208"/>
      <c r="F279" s="1209"/>
      <c r="G279" s="1209"/>
      <c r="H279" s="1210"/>
      <c r="I279" s="1210" t="s">
        <v>230</v>
      </c>
      <c r="J279" s="1210"/>
      <c r="K279" s="1210"/>
      <c r="L279" s="1210"/>
      <c r="M279" s="1210"/>
      <c r="N279" s="1211"/>
      <c r="O279" s="1129" t="str">
        <f>+'10.3_PA_Det'!$D$139</f>
        <v>3CV</v>
      </c>
      <c r="P279" s="1377" t="s">
        <v>81</v>
      </c>
      <c r="Q279" s="1377" t="s">
        <v>928</v>
      </c>
      <c r="R279" s="1129">
        <f>+'10.3_PA_Det'!$E$139</f>
        <v>74</v>
      </c>
      <c r="S279" s="1130" t="s">
        <v>929</v>
      </c>
      <c r="T279" s="1211"/>
      <c r="U279" s="1211"/>
      <c r="V279" s="934" t="s">
        <v>122</v>
      </c>
      <c r="W279" s="1212">
        <v>1</v>
      </c>
      <c r="X279" s="1019"/>
      <c r="Y279" s="1019"/>
      <c r="Z279" s="1019"/>
      <c r="AA279" s="1213">
        <v>35000</v>
      </c>
      <c r="AB279" s="1214">
        <f t="shared" ref="AB279" si="376">+W279*AA279</f>
        <v>35000</v>
      </c>
      <c r="AC279" s="934"/>
      <c r="AD279" s="1131"/>
      <c r="AE279" s="1215">
        <f t="shared" ref="AE279" si="377">+AB279</f>
        <v>35000</v>
      </c>
      <c r="AF279" s="1216">
        <v>0</v>
      </c>
      <c r="AG279" s="1216">
        <f t="shared" si="367"/>
        <v>35000</v>
      </c>
      <c r="AH279" s="1217"/>
      <c r="AI279" s="97">
        <f t="shared" si="342"/>
        <v>0</v>
      </c>
      <c r="AJ279" s="97">
        <f t="shared" si="343"/>
        <v>35000</v>
      </c>
      <c r="AK279" s="97">
        <f t="shared" si="344"/>
        <v>0</v>
      </c>
      <c r="AL279" s="97">
        <f t="shared" si="345"/>
        <v>0</v>
      </c>
      <c r="AM279" s="97">
        <f t="shared" si="346"/>
        <v>0</v>
      </c>
      <c r="AN279" s="77">
        <f t="shared" si="347"/>
        <v>35000</v>
      </c>
      <c r="AO279" s="1219"/>
      <c r="AP279" s="97">
        <v>0</v>
      </c>
      <c r="AQ279" s="97">
        <f>+AE279</f>
        <v>35000</v>
      </c>
      <c r="AR279" s="97">
        <v>0</v>
      </c>
      <c r="AS279" s="97">
        <v>0</v>
      </c>
      <c r="AT279" s="97">
        <v>0</v>
      </c>
      <c r="AU279" s="77">
        <f>SUM(AP279:AT279)</f>
        <v>35000</v>
      </c>
      <c r="AV279" s="1216"/>
      <c r="AW279" s="97">
        <v>0</v>
      </c>
      <c r="AX279" s="97">
        <v>0</v>
      </c>
      <c r="AY279" s="97">
        <v>0</v>
      </c>
      <c r="AZ279" s="97">
        <v>0</v>
      </c>
      <c r="BA279" s="97">
        <v>0</v>
      </c>
      <c r="BB279" s="97">
        <v>0</v>
      </c>
    </row>
    <row r="280" spans="1:54" s="931" customFormat="1" ht="27.75" customHeight="1" outlineLevel="1" x14ac:dyDescent="0.35">
      <c r="A280" s="1118" t="s">
        <v>1286</v>
      </c>
      <c r="B280" s="1118"/>
      <c r="C280" s="1119" t="s">
        <v>1287</v>
      </c>
      <c r="D280" s="1423" t="s">
        <v>1280</v>
      </c>
      <c r="E280" s="918"/>
      <c r="F280" s="1132"/>
      <c r="G280" s="1120"/>
      <c r="H280" s="1120" t="s">
        <v>230</v>
      </c>
      <c r="I280" s="1120" t="s">
        <v>230</v>
      </c>
      <c r="J280" s="1120" t="s">
        <v>230</v>
      </c>
      <c r="K280" s="1120"/>
      <c r="L280" s="1120"/>
      <c r="M280" s="1120"/>
      <c r="N280" s="922"/>
      <c r="O280" s="1365"/>
      <c r="P280" s="1365"/>
      <c r="Q280" s="1365"/>
      <c r="R280" s="1365"/>
      <c r="S280" s="1121"/>
      <c r="T280" s="1119"/>
      <c r="U280" s="922"/>
      <c r="V280" s="1122"/>
      <c r="W280" s="1123"/>
      <c r="X280" s="1123"/>
      <c r="Y280" s="1123"/>
      <c r="Z280" s="1123"/>
      <c r="AA280" s="1124"/>
      <c r="AB280" s="1124">
        <f>SUM(AB281:AB282)</f>
        <v>60000</v>
      </c>
      <c r="AC280" s="1425"/>
      <c r="AD280" s="926"/>
      <c r="AE280" s="1124">
        <f t="shared" ref="AE280" si="378">SUM(AE281:AE282)</f>
        <v>60000</v>
      </c>
      <c r="AF280" s="1124">
        <f t="shared" ref="AF280" si="379">SUM(AF281:AF282)</f>
        <v>0</v>
      </c>
      <c r="AG280" s="1124">
        <f>+AE280+AF280</f>
        <v>60000</v>
      </c>
      <c r="AH280" s="927"/>
      <c r="AI280" s="1124">
        <f t="shared" si="342"/>
        <v>0</v>
      </c>
      <c r="AJ280" s="1124">
        <f t="shared" si="343"/>
        <v>18000</v>
      </c>
      <c r="AK280" s="1124">
        <f t="shared" si="344"/>
        <v>42000</v>
      </c>
      <c r="AL280" s="1124">
        <f t="shared" si="345"/>
        <v>0</v>
      </c>
      <c r="AM280" s="1124">
        <f t="shared" si="346"/>
        <v>0</v>
      </c>
      <c r="AN280" s="1133">
        <f t="shared" si="347"/>
        <v>60000</v>
      </c>
      <c r="AO280" s="929"/>
      <c r="AP280" s="1124">
        <f t="shared" ref="AP280:AT280" si="380">SUM(AP281:AP282)</f>
        <v>0</v>
      </c>
      <c r="AQ280" s="1124">
        <f t="shared" si="380"/>
        <v>18000</v>
      </c>
      <c r="AR280" s="1124">
        <f t="shared" si="380"/>
        <v>42000</v>
      </c>
      <c r="AS280" s="1124">
        <f t="shared" si="380"/>
        <v>0</v>
      </c>
      <c r="AT280" s="1124">
        <f t="shared" si="380"/>
        <v>0</v>
      </c>
      <c r="AU280" s="1133">
        <f>+SUM(AP280:AT280)</f>
        <v>60000</v>
      </c>
      <c r="AV280" s="930"/>
      <c r="AW280" s="1133">
        <v>0</v>
      </c>
      <c r="AX280" s="1133">
        <v>0</v>
      </c>
      <c r="AY280" s="1133">
        <v>0</v>
      </c>
      <c r="AZ280" s="1133">
        <v>0</v>
      </c>
      <c r="BA280" s="1133">
        <v>0</v>
      </c>
      <c r="BB280" s="1133">
        <v>0</v>
      </c>
    </row>
    <row r="281" spans="1:54" s="225" customFormat="1" ht="24.75" customHeight="1" outlineLevel="2" x14ac:dyDescent="0.35">
      <c r="A281" s="763" t="s">
        <v>1288</v>
      </c>
      <c r="B281" s="764"/>
      <c r="C281" s="1020" t="s">
        <v>1289</v>
      </c>
      <c r="D281" s="1334" t="s">
        <v>404</v>
      </c>
      <c r="E281" s="92"/>
      <c r="F281" s="100"/>
      <c r="G281" s="100"/>
      <c r="H281" s="102" t="s">
        <v>230</v>
      </c>
      <c r="I281" s="102" t="s">
        <v>230</v>
      </c>
      <c r="J281" s="102" t="s">
        <v>230</v>
      </c>
      <c r="K281" s="102"/>
      <c r="L281" s="102"/>
      <c r="M281" s="102"/>
      <c r="N281" s="94"/>
      <c r="O281" s="1344" t="str">
        <f>+'10.3_PA_Det'!$D$140</f>
        <v>3CV</v>
      </c>
      <c r="P281" s="965" t="s">
        <v>81</v>
      </c>
      <c r="Q281" s="965" t="s">
        <v>928</v>
      </c>
      <c r="R281" s="1344">
        <f>+'10.3_PA_Det'!$E$140</f>
        <v>75</v>
      </c>
      <c r="S281" s="1161" t="s">
        <v>2054</v>
      </c>
      <c r="T281" s="1399"/>
      <c r="U281" s="94"/>
      <c r="V281" s="765" t="s">
        <v>122</v>
      </c>
      <c r="W281" s="818">
        <v>1</v>
      </c>
      <c r="X281" s="891"/>
      <c r="Y281" s="891"/>
      <c r="Z281" s="891"/>
      <c r="AA281" s="892">
        <v>45000</v>
      </c>
      <c r="AB281" s="980">
        <f t="shared" ref="AB281:AB282" si="381">+W281*AA281</f>
        <v>45000</v>
      </c>
      <c r="AC281" s="765" t="s">
        <v>1290</v>
      </c>
      <c r="AD281" s="1478"/>
      <c r="AE281" s="98">
        <f>+AB281</f>
        <v>45000</v>
      </c>
      <c r="AF281" s="77">
        <v>0</v>
      </c>
      <c r="AG281" s="77">
        <f t="shared" si="367"/>
        <v>45000</v>
      </c>
      <c r="AH281" s="337"/>
      <c r="AI281" s="97">
        <f t="shared" si="342"/>
        <v>0</v>
      </c>
      <c r="AJ281" s="97">
        <f t="shared" si="343"/>
        <v>13500</v>
      </c>
      <c r="AK281" s="97">
        <f t="shared" si="344"/>
        <v>31499.999999999996</v>
      </c>
      <c r="AL281" s="97">
        <f t="shared" si="345"/>
        <v>0</v>
      </c>
      <c r="AM281" s="97">
        <f t="shared" si="346"/>
        <v>0</v>
      </c>
      <c r="AN281" s="77">
        <f t="shared" si="347"/>
        <v>45000</v>
      </c>
      <c r="AO281" s="132"/>
      <c r="AP281" s="97">
        <v>0</v>
      </c>
      <c r="AQ281" s="97">
        <f>+AE281*30%</f>
        <v>13500</v>
      </c>
      <c r="AR281" s="97">
        <f>+AE281*70%</f>
        <v>31499.999999999996</v>
      </c>
      <c r="AS281" s="97">
        <v>0</v>
      </c>
      <c r="AT281" s="97">
        <v>0</v>
      </c>
      <c r="AU281" s="77">
        <f>SUM(AP281:AT281)</f>
        <v>45000</v>
      </c>
      <c r="AV281" s="77"/>
      <c r="AW281" s="97">
        <v>0</v>
      </c>
      <c r="AX281" s="97">
        <v>0</v>
      </c>
      <c r="AY281" s="97">
        <v>0</v>
      </c>
      <c r="AZ281" s="97">
        <v>0</v>
      </c>
      <c r="BA281" s="97">
        <v>0</v>
      </c>
      <c r="BB281" s="97">
        <v>0</v>
      </c>
    </row>
    <row r="282" spans="1:54" s="225" customFormat="1" ht="16.5" customHeight="1" outlineLevel="2" x14ac:dyDescent="0.35">
      <c r="A282" s="763" t="s">
        <v>1291</v>
      </c>
      <c r="B282" s="764"/>
      <c r="C282" s="895" t="s">
        <v>1292</v>
      </c>
      <c r="D282" s="896" t="s">
        <v>241</v>
      </c>
      <c r="E282" s="92"/>
      <c r="F282" s="100"/>
      <c r="G282" s="100"/>
      <c r="H282" s="102" t="s">
        <v>230</v>
      </c>
      <c r="I282" s="102" t="s">
        <v>230</v>
      </c>
      <c r="J282" s="102" t="s">
        <v>230</v>
      </c>
      <c r="K282" s="102"/>
      <c r="L282" s="102"/>
      <c r="M282" s="102"/>
      <c r="N282" s="94"/>
      <c r="O282" s="1344" t="s">
        <v>939</v>
      </c>
      <c r="P282" s="969"/>
      <c r="Q282" s="969"/>
      <c r="R282" s="968"/>
      <c r="S282" s="1161" t="s">
        <v>2054</v>
      </c>
      <c r="T282" s="94"/>
      <c r="U282" s="94"/>
      <c r="V282" s="765" t="s">
        <v>122</v>
      </c>
      <c r="W282" s="818">
        <v>1</v>
      </c>
      <c r="X282" s="891"/>
      <c r="Y282" s="891"/>
      <c r="Z282" s="891"/>
      <c r="AA282" s="892">
        <v>15000</v>
      </c>
      <c r="AB282" s="980">
        <f t="shared" si="381"/>
        <v>15000</v>
      </c>
      <c r="AC282" s="765"/>
      <c r="AD282" s="1478"/>
      <c r="AE282" s="98">
        <f>+AB282</f>
        <v>15000</v>
      </c>
      <c r="AF282" s="77">
        <v>0</v>
      </c>
      <c r="AG282" s="77">
        <f t="shared" si="367"/>
        <v>15000</v>
      </c>
      <c r="AH282" s="337"/>
      <c r="AI282" s="97">
        <f t="shared" si="342"/>
        <v>0</v>
      </c>
      <c r="AJ282" s="97">
        <f t="shared" si="343"/>
        <v>4500</v>
      </c>
      <c r="AK282" s="97">
        <f t="shared" si="344"/>
        <v>10500</v>
      </c>
      <c r="AL282" s="97">
        <f t="shared" si="345"/>
        <v>0</v>
      </c>
      <c r="AM282" s="97">
        <f t="shared" si="346"/>
        <v>0</v>
      </c>
      <c r="AN282" s="77">
        <f t="shared" si="347"/>
        <v>15000</v>
      </c>
      <c r="AO282" s="132"/>
      <c r="AP282" s="97">
        <v>0</v>
      </c>
      <c r="AQ282" s="97">
        <f>+AE282*30%</f>
        <v>4500</v>
      </c>
      <c r="AR282" s="97">
        <f>+AE282*70%</f>
        <v>10500</v>
      </c>
      <c r="AS282" s="97">
        <v>0</v>
      </c>
      <c r="AT282" s="97">
        <v>0</v>
      </c>
      <c r="AU282" s="77">
        <f>SUM(AP282:AT282)</f>
        <v>15000</v>
      </c>
      <c r="AV282" s="77"/>
      <c r="AW282" s="97">
        <v>0</v>
      </c>
      <c r="AX282" s="97">
        <v>0</v>
      </c>
      <c r="AY282" s="97">
        <v>0</v>
      </c>
      <c r="AZ282" s="97">
        <v>0</v>
      </c>
      <c r="BA282" s="97">
        <v>0</v>
      </c>
      <c r="BB282" s="97">
        <v>0</v>
      </c>
    </row>
    <row r="283" spans="1:54" s="225" customFormat="1" ht="13" outlineLevel="1" x14ac:dyDescent="0.35">
      <c r="A283" s="763"/>
      <c r="B283" s="764"/>
      <c r="C283" s="764"/>
      <c r="D283" s="896"/>
      <c r="E283" s="92"/>
      <c r="F283" s="100"/>
      <c r="G283" s="100"/>
      <c r="H283" s="102"/>
      <c r="I283" s="102"/>
      <c r="J283" s="102"/>
      <c r="K283" s="102"/>
      <c r="L283" s="102"/>
      <c r="M283" s="102"/>
      <c r="N283" s="94"/>
      <c r="O283" s="1344"/>
      <c r="P283" s="969"/>
      <c r="Q283" s="969"/>
      <c r="R283" s="968"/>
      <c r="S283" s="1161"/>
      <c r="T283" s="94"/>
      <c r="U283" s="94"/>
      <c r="V283" s="765"/>
      <c r="W283" s="818"/>
      <c r="X283" s="891"/>
      <c r="Y283" s="891"/>
      <c r="Z283" s="891"/>
      <c r="AA283" s="892"/>
      <c r="AB283" s="980"/>
      <c r="AC283" s="765"/>
      <c r="AD283" s="1478"/>
      <c r="AE283" s="98"/>
      <c r="AF283" s="77"/>
      <c r="AG283" s="77"/>
      <c r="AH283" s="337"/>
      <c r="AI283" s="97">
        <f t="shared" si="342"/>
        <v>0</v>
      </c>
      <c r="AJ283" s="97">
        <f t="shared" si="343"/>
        <v>0</v>
      </c>
      <c r="AK283" s="97">
        <f t="shared" si="344"/>
        <v>0</v>
      </c>
      <c r="AL283" s="97">
        <f t="shared" si="345"/>
        <v>0</v>
      </c>
      <c r="AM283" s="97">
        <f t="shared" si="346"/>
        <v>0</v>
      </c>
      <c r="AN283" s="97">
        <f t="shared" si="347"/>
        <v>0</v>
      </c>
      <c r="AO283" s="132"/>
      <c r="AP283" s="97"/>
      <c r="AQ283" s="97"/>
      <c r="AR283" s="97"/>
      <c r="AS283" s="97"/>
      <c r="AT283" s="97"/>
      <c r="AU283" s="97"/>
      <c r="AV283" s="77"/>
      <c r="AW283" s="97"/>
      <c r="AX283" s="97"/>
      <c r="AY283" s="97"/>
      <c r="AZ283" s="97"/>
      <c r="BA283" s="97"/>
      <c r="BB283" s="97"/>
    </row>
    <row r="284" spans="1:54" s="853" customFormat="1" ht="26" x14ac:dyDescent="0.35">
      <c r="A284" s="1430" t="s">
        <v>284</v>
      </c>
      <c r="B284" s="1431" t="s">
        <v>2272</v>
      </c>
      <c r="C284" s="792" t="s">
        <v>2290</v>
      </c>
      <c r="D284" s="806" t="s">
        <v>1294</v>
      </c>
      <c r="E284" s="848"/>
      <c r="F284" s="1441" t="str">
        <f>+V284</f>
        <v># Centro</v>
      </c>
      <c r="G284" s="1442">
        <f>+'1_MdR'!D69</f>
        <v>0</v>
      </c>
      <c r="H284" s="1442" t="str">
        <f>+'1_MdR'!E69</f>
        <v>-</v>
      </c>
      <c r="I284" s="1442" t="str">
        <f>+'1_MdR'!F69</f>
        <v>-</v>
      </c>
      <c r="J284" s="1442" t="str">
        <f>+'1_MdR'!G69</f>
        <v>-</v>
      </c>
      <c r="K284" s="1442" t="str">
        <f>+'1_MdR'!H69</f>
        <v>-</v>
      </c>
      <c r="L284" s="1442">
        <f>+'1_MdR'!I69</f>
        <v>1</v>
      </c>
      <c r="M284" s="1434">
        <f>SUM(G284:L284)</f>
        <v>1</v>
      </c>
      <c r="N284" s="847"/>
      <c r="O284" s="1434"/>
      <c r="P284" s="1434"/>
      <c r="Q284" s="1434"/>
      <c r="R284" s="1435"/>
      <c r="S284" s="1436"/>
      <c r="T284" s="792"/>
      <c r="U284" s="847"/>
      <c r="V284" s="806" t="s">
        <v>1155</v>
      </c>
      <c r="W284" s="1437"/>
      <c r="X284" s="1431"/>
      <c r="Y284" s="1431"/>
      <c r="Z284" s="1431"/>
      <c r="AA284" s="1431"/>
      <c r="AB284" s="1438">
        <f>+AB285+AB286+AB300+AB324</f>
        <v>2280000</v>
      </c>
      <c r="AC284" s="1439"/>
      <c r="AD284" s="848"/>
      <c r="AE284" s="1438">
        <f>+AE285+AE286+AE300+AE324</f>
        <v>2280000</v>
      </c>
      <c r="AF284" s="1438">
        <f>+AF285+AF286+AF300+AF324</f>
        <v>0</v>
      </c>
      <c r="AG284" s="1438">
        <f>+AE284+AF284</f>
        <v>2280000</v>
      </c>
      <c r="AH284" s="850"/>
      <c r="AI284" s="1438">
        <f t="shared" si="342"/>
        <v>72000</v>
      </c>
      <c r="AJ284" s="1438">
        <f t="shared" si="343"/>
        <v>883000</v>
      </c>
      <c r="AK284" s="1438">
        <f t="shared" si="344"/>
        <v>512250</v>
      </c>
      <c r="AL284" s="1438">
        <f t="shared" si="345"/>
        <v>443750</v>
      </c>
      <c r="AM284" s="1438">
        <f t="shared" si="346"/>
        <v>369000</v>
      </c>
      <c r="AN284" s="1438">
        <f t="shared" si="347"/>
        <v>2280000</v>
      </c>
      <c r="AO284" s="851"/>
      <c r="AP284" s="1438">
        <f t="shared" ref="AP284:AT284" si="382">+AP285+AP286+AP300+AP324</f>
        <v>72000</v>
      </c>
      <c r="AQ284" s="1438">
        <f t="shared" si="382"/>
        <v>883000</v>
      </c>
      <c r="AR284" s="1438">
        <f t="shared" si="382"/>
        <v>512250</v>
      </c>
      <c r="AS284" s="1438">
        <f t="shared" si="382"/>
        <v>443750</v>
      </c>
      <c r="AT284" s="1438">
        <f t="shared" si="382"/>
        <v>369000</v>
      </c>
      <c r="AU284" s="1438">
        <f>SUM(AP284:AT284)</f>
        <v>2280000</v>
      </c>
      <c r="AV284" s="852"/>
      <c r="AW284" s="1438">
        <v>0</v>
      </c>
      <c r="AX284" s="1438">
        <v>0</v>
      </c>
      <c r="AY284" s="1438">
        <v>0</v>
      </c>
      <c r="AZ284" s="1438">
        <v>0</v>
      </c>
      <c r="BA284" s="1438">
        <v>0</v>
      </c>
      <c r="BB284" s="1438">
        <f>SUM(AW284:BA284)</f>
        <v>0</v>
      </c>
    </row>
    <row r="285" spans="1:54" s="931" customFormat="1" ht="26" outlineLevel="1" x14ac:dyDescent="0.35">
      <c r="A285" s="1118" t="s">
        <v>1295</v>
      </c>
      <c r="B285" s="1118"/>
      <c r="C285" s="1119" t="s">
        <v>1296</v>
      </c>
      <c r="D285" s="1423" t="s">
        <v>626</v>
      </c>
      <c r="E285" s="918"/>
      <c r="F285" s="1132"/>
      <c r="G285" s="1120"/>
      <c r="H285" s="1120"/>
      <c r="I285" s="1120"/>
      <c r="J285" s="1120"/>
      <c r="K285" s="1120"/>
      <c r="L285" s="1120"/>
      <c r="M285" s="1120"/>
      <c r="N285" s="922"/>
      <c r="O285" s="1365" t="s">
        <v>2066</v>
      </c>
      <c r="P285" s="1365"/>
      <c r="Q285" s="1365"/>
      <c r="R285" s="1365"/>
      <c r="S285" s="1121" t="s">
        <v>1900</v>
      </c>
      <c r="T285" s="1119"/>
      <c r="U285" s="922"/>
      <c r="V285" s="1122" t="s">
        <v>1297</v>
      </c>
      <c r="W285" s="1123"/>
      <c r="X285" s="1123"/>
      <c r="Y285" s="1123"/>
      <c r="Z285" s="1123"/>
      <c r="AA285" s="1124"/>
      <c r="AB285" s="1124"/>
      <c r="AC285" s="1425" t="s">
        <v>1298</v>
      </c>
      <c r="AD285" s="926"/>
      <c r="AE285" s="1124">
        <v>0</v>
      </c>
      <c r="AF285" s="1124">
        <v>0</v>
      </c>
      <c r="AG285" s="1124">
        <f>SUM(AE285:AF285)</f>
        <v>0</v>
      </c>
      <c r="AH285" s="927"/>
      <c r="AI285" s="1133">
        <f t="shared" si="342"/>
        <v>0</v>
      </c>
      <c r="AJ285" s="1133">
        <f t="shared" si="343"/>
        <v>0</v>
      </c>
      <c r="AK285" s="1133">
        <f t="shared" si="344"/>
        <v>0</v>
      </c>
      <c r="AL285" s="1133">
        <f t="shared" si="345"/>
        <v>0</v>
      </c>
      <c r="AM285" s="1133">
        <f t="shared" si="346"/>
        <v>0</v>
      </c>
      <c r="AN285" s="1133">
        <f t="shared" si="347"/>
        <v>0</v>
      </c>
      <c r="AO285" s="929"/>
      <c r="AP285" s="1133">
        <v>0</v>
      </c>
      <c r="AQ285" s="1133">
        <v>0</v>
      </c>
      <c r="AR285" s="1133">
        <v>0</v>
      </c>
      <c r="AS285" s="1133">
        <v>0</v>
      </c>
      <c r="AT285" s="1133">
        <v>0</v>
      </c>
      <c r="AU285" s="1133">
        <f>+SUM(AP285:AT285)</f>
        <v>0</v>
      </c>
      <c r="AV285" s="930"/>
      <c r="AW285" s="1133">
        <v>0</v>
      </c>
      <c r="AX285" s="1133">
        <v>0</v>
      </c>
      <c r="AY285" s="1133">
        <v>0</v>
      </c>
      <c r="AZ285" s="1133">
        <v>0</v>
      </c>
      <c r="BA285" s="1133">
        <v>0</v>
      </c>
      <c r="BB285" s="1133">
        <v>0</v>
      </c>
    </row>
    <row r="286" spans="1:54" s="931" customFormat="1" ht="27.75" customHeight="1" outlineLevel="1" x14ac:dyDescent="0.35">
      <c r="A286" s="1118" t="s">
        <v>1299</v>
      </c>
      <c r="B286" s="1118"/>
      <c r="C286" s="1119" t="s">
        <v>1300</v>
      </c>
      <c r="D286" s="1423" t="s">
        <v>626</v>
      </c>
      <c r="E286" s="918"/>
      <c r="F286" s="1132"/>
      <c r="G286" s="1120"/>
      <c r="H286" s="1120" t="s">
        <v>230</v>
      </c>
      <c r="I286" s="1120" t="s">
        <v>230</v>
      </c>
      <c r="J286" s="1120" t="s">
        <v>230</v>
      </c>
      <c r="K286" s="1120" t="s">
        <v>230</v>
      </c>
      <c r="L286" s="1120" t="s">
        <v>230</v>
      </c>
      <c r="M286" s="1120"/>
      <c r="N286" s="922"/>
      <c r="O286" s="1365"/>
      <c r="P286" s="1365"/>
      <c r="Q286" s="1365"/>
      <c r="R286" s="1365"/>
      <c r="S286" s="1121"/>
      <c r="T286" s="1119"/>
      <c r="U286" s="922"/>
      <c r="V286" s="1122"/>
      <c r="W286" s="1123"/>
      <c r="X286" s="1123"/>
      <c r="Y286" s="1123"/>
      <c r="Z286" s="1123"/>
      <c r="AA286" s="1124"/>
      <c r="AB286" s="1124">
        <f>+AB287+AB293+AB299</f>
        <v>1035000</v>
      </c>
      <c r="AC286" s="1425"/>
      <c r="AD286" s="926"/>
      <c r="AE286" s="1124">
        <f>+AE287+AE293</f>
        <v>1035000</v>
      </c>
      <c r="AF286" s="1124">
        <f>+AF287+AF293+AF299</f>
        <v>0</v>
      </c>
      <c r="AG286" s="1124">
        <f>SUM(AE286:AF286)</f>
        <v>1035000</v>
      </c>
      <c r="AH286" s="927"/>
      <c r="AI286" s="1133">
        <f t="shared" ref="AI286:AI317" si="383">+AP286+AW286</f>
        <v>72000</v>
      </c>
      <c r="AJ286" s="1133">
        <f t="shared" ref="AJ286:AJ317" si="384">+AQ286+AX286</f>
        <v>214500</v>
      </c>
      <c r="AK286" s="1133">
        <f t="shared" ref="AK286:AK317" si="385">+AR286+AY286</f>
        <v>278750</v>
      </c>
      <c r="AL286" s="1133">
        <f t="shared" ref="AL286:AL317" si="386">+AS286+AZ286</f>
        <v>256750</v>
      </c>
      <c r="AM286" s="1133">
        <f t="shared" ref="AM286:AM317" si="387">+AT286+BA286</f>
        <v>213000</v>
      </c>
      <c r="AN286" s="1133">
        <f t="shared" ref="AN286:AN317" si="388">+AU286+BB286</f>
        <v>1035000</v>
      </c>
      <c r="AO286" s="929"/>
      <c r="AP286" s="1133">
        <f t="shared" ref="AP286:AT286" si="389">+AP287+AP293+AP299</f>
        <v>72000</v>
      </c>
      <c r="AQ286" s="1133">
        <f t="shared" si="389"/>
        <v>214500</v>
      </c>
      <c r="AR286" s="1133">
        <f t="shared" si="389"/>
        <v>278750</v>
      </c>
      <c r="AS286" s="1133">
        <f t="shared" si="389"/>
        <v>256750</v>
      </c>
      <c r="AT286" s="1133">
        <f t="shared" si="389"/>
        <v>213000</v>
      </c>
      <c r="AU286" s="1133">
        <f>+SUM(AP286:AT286)</f>
        <v>1035000</v>
      </c>
      <c r="AV286" s="930"/>
      <c r="AW286" s="1133">
        <v>0</v>
      </c>
      <c r="AX286" s="1133">
        <v>0</v>
      </c>
      <c r="AY286" s="1133">
        <v>0</v>
      </c>
      <c r="AZ286" s="1133">
        <v>0</v>
      </c>
      <c r="BA286" s="1133">
        <v>0</v>
      </c>
      <c r="BB286" s="1133">
        <v>0</v>
      </c>
    </row>
    <row r="287" spans="1:54" s="931" customFormat="1" ht="19.5" customHeight="1" outlineLevel="2" x14ac:dyDescent="0.35">
      <c r="A287" s="988" t="s">
        <v>1301</v>
      </c>
      <c r="B287" s="989"/>
      <c r="C287" s="1125" t="s">
        <v>1302</v>
      </c>
      <c r="D287" s="1006" t="s">
        <v>626</v>
      </c>
      <c r="E287" s="918"/>
      <c r="F287" s="995"/>
      <c r="G287" s="995"/>
      <c r="H287" s="996" t="s">
        <v>230</v>
      </c>
      <c r="I287" s="996" t="s">
        <v>230</v>
      </c>
      <c r="J287" s="996" t="s">
        <v>230</v>
      </c>
      <c r="K287" s="996" t="s">
        <v>230</v>
      </c>
      <c r="L287" s="996"/>
      <c r="M287" s="996"/>
      <c r="N287" s="922"/>
      <c r="O287" s="1372"/>
      <c r="P287" s="1372"/>
      <c r="Q287" s="1372"/>
      <c r="R287" s="1372"/>
      <c r="S287" s="997"/>
      <c r="T287" s="999"/>
      <c r="U287" s="922"/>
      <c r="V287" s="1000"/>
      <c r="W287" s="1081"/>
      <c r="X287" s="1015"/>
      <c r="Y287" s="1001"/>
      <c r="Z287" s="1001"/>
      <c r="AA287" s="1001"/>
      <c r="AB287" s="1001">
        <f>+AB288+AB291+AB292</f>
        <v>325000</v>
      </c>
      <c r="AC287" s="1002"/>
      <c r="AD287" s="926"/>
      <c r="AE287" s="1001">
        <f>+AE288+AE291+AE292</f>
        <v>325000</v>
      </c>
      <c r="AF287" s="1001">
        <f t="shared" ref="AF287:AG287" si="390">+AF288+AF291+AF292</f>
        <v>0</v>
      </c>
      <c r="AG287" s="1001">
        <f t="shared" si="390"/>
        <v>325000</v>
      </c>
      <c r="AH287" s="927"/>
      <c r="AI287" s="1001">
        <f t="shared" si="383"/>
        <v>72000</v>
      </c>
      <c r="AJ287" s="1001">
        <f t="shared" si="384"/>
        <v>143500</v>
      </c>
      <c r="AK287" s="1001">
        <f t="shared" si="385"/>
        <v>65750</v>
      </c>
      <c r="AL287" s="1001">
        <f t="shared" si="386"/>
        <v>43750</v>
      </c>
      <c r="AM287" s="1001">
        <f t="shared" si="387"/>
        <v>0</v>
      </c>
      <c r="AN287" s="1001">
        <f t="shared" si="388"/>
        <v>325000</v>
      </c>
      <c r="AO287" s="929"/>
      <c r="AP287" s="1001">
        <f t="shared" ref="AP287:AT287" si="391">+AP288+AP291+AP292</f>
        <v>72000</v>
      </c>
      <c r="AQ287" s="1001">
        <f t="shared" si="391"/>
        <v>143500</v>
      </c>
      <c r="AR287" s="1001">
        <f t="shared" si="391"/>
        <v>65750</v>
      </c>
      <c r="AS287" s="1001">
        <f t="shared" si="391"/>
        <v>43750</v>
      </c>
      <c r="AT287" s="1001">
        <f t="shared" si="391"/>
        <v>0</v>
      </c>
      <c r="AU287" s="1001">
        <f>+SUM(AP287:AT287)</f>
        <v>325000</v>
      </c>
      <c r="AV287" s="930"/>
      <c r="AW287" s="1001">
        <v>0</v>
      </c>
      <c r="AX287" s="1001">
        <v>0</v>
      </c>
      <c r="AY287" s="1001">
        <v>0</v>
      </c>
      <c r="AZ287" s="1001">
        <v>0</v>
      </c>
      <c r="BA287" s="1001">
        <v>0</v>
      </c>
      <c r="BB287" s="1001">
        <v>0</v>
      </c>
    </row>
    <row r="288" spans="1:54" s="931" customFormat="1" ht="26" outlineLevel="3" x14ac:dyDescent="0.35">
      <c r="A288" s="1058" t="s">
        <v>1303</v>
      </c>
      <c r="B288" s="1326"/>
      <c r="C288" s="1301" t="s">
        <v>1305</v>
      </c>
      <c r="D288" s="1756" t="s">
        <v>233</v>
      </c>
      <c r="E288" s="918"/>
      <c r="F288" s="920"/>
      <c r="G288" s="920"/>
      <c r="H288" s="921" t="s">
        <v>230</v>
      </c>
      <c r="I288" s="921" t="s">
        <v>230</v>
      </c>
      <c r="J288" s="921"/>
      <c r="K288" s="921"/>
      <c r="L288" s="921"/>
      <c r="M288" s="921"/>
      <c r="N288" s="922"/>
      <c r="O288" s="1777" t="str">
        <f>+'10.3_PA_Det'!$D$85</f>
        <v>Selección Basada en Comparación de Calificaciones de Consultores</v>
      </c>
      <c r="P288" s="1777" t="s">
        <v>81</v>
      </c>
      <c r="Q288" s="1777" t="s">
        <v>931</v>
      </c>
      <c r="R288" s="1777">
        <f>+'10.3_PA_Det'!$E$85</f>
        <v>38</v>
      </c>
      <c r="S288" s="1777" t="s">
        <v>929</v>
      </c>
      <c r="T288" s="1777"/>
      <c r="U288" s="922"/>
      <c r="V288" s="1067"/>
      <c r="W288" s="1302"/>
      <c r="X288" s="1014"/>
      <c r="Y288" s="925"/>
      <c r="Z288" s="925"/>
      <c r="AA288" s="925"/>
      <c r="AB288" s="925">
        <f>+AB289+AB290</f>
        <v>90000</v>
      </c>
      <c r="AC288" s="894"/>
      <c r="AD288" s="926"/>
      <c r="AE288" s="925">
        <f t="shared" ref="AE288" si="392">+AE289+AE290</f>
        <v>90000</v>
      </c>
      <c r="AF288" s="925">
        <v>0</v>
      </c>
      <c r="AG288" s="925">
        <f t="shared" ref="AG288:AG298" si="393">SUM(AE288:AF288)</f>
        <v>90000</v>
      </c>
      <c r="AH288" s="927"/>
      <c r="AI288" s="925">
        <f t="shared" si="383"/>
        <v>72000</v>
      </c>
      <c r="AJ288" s="925">
        <f t="shared" si="384"/>
        <v>18000</v>
      </c>
      <c r="AK288" s="925">
        <f t="shared" si="385"/>
        <v>0</v>
      </c>
      <c r="AL288" s="925">
        <f t="shared" si="386"/>
        <v>0</v>
      </c>
      <c r="AM288" s="925">
        <f t="shared" si="387"/>
        <v>0</v>
      </c>
      <c r="AN288" s="852">
        <f t="shared" si="388"/>
        <v>90000</v>
      </c>
      <c r="AO288" s="929"/>
      <c r="AP288" s="925">
        <f t="shared" ref="AP288:AT288" si="394">+AP289+AP290</f>
        <v>72000</v>
      </c>
      <c r="AQ288" s="925">
        <f t="shared" si="394"/>
        <v>18000</v>
      </c>
      <c r="AR288" s="925">
        <f t="shared" si="394"/>
        <v>0</v>
      </c>
      <c r="AS288" s="925">
        <f t="shared" si="394"/>
        <v>0</v>
      </c>
      <c r="AT288" s="925">
        <f t="shared" si="394"/>
        <v>0</v>
      </c>
      <c r="AU288" s="852">
        <f>SUM(AP288:AT288)</f>
        <v>90000</v>
      </c>
      <c r="AV288" s="930"/>
      <c r="AW288" s="849">
        <v>0</v>
      </c>
      <c r="AX288" s="849">
        <v>0</v>
      </c>
      <c r="AY288" s="849">
        <v>0</v>
      </c>
      <c r="AZ288" s="849">
        <v>0</v>
      </c>
      <c r="BA288" s="849">
        <v>0</v>
      </c>
      <c r="BB288" s="849">
        <v>0</v>
      </c>
    </row>
    <row r="289" spans="1:54" s="931" customFormat="1" ht="12.75" customHeight="1" outlineLevel="3" x14ac:dyDescent="0.35">
      <c r="A289" s="932" t="s">
        <v>1306</v>
      </c>
      <c r="B289" s="934"/>
      <c r="C289" s="1128" t="s">
        <v>1307</v>
      </c>
      <c r="D289" s="1757"/>
      <c r="E289" s="918"/>
      <c r="F289" s="937"/>
      <c r="G289" s="937"/>
      <c r="H289" s="938" t="s">
        <v>230</v>
      </c>
      <c r="I289" s="938" t="s">
        <v>230</v>
      </c>
      <c r="J289" s="938"/>
      <c r="K289" s="938"/>
      <c r="L289" s="938"/>
      <c r="M289" s="938"/>
      <c r="N289" s="939"/>
      <c r="O289" s="1777"/>
      <c r="P289" s="1777"/>
      <c r="Q289" s="1777"/>
      <c r="R289" s="1777"/>
      <c r="S289" s="1777"/>
      <c r="T289" s="1777"/>
      <c r="U289" s="939"/>
      <c r="V289" s="942" t="s">
        <v>1308</v>
      </c>
      <c r="W289" s="1127">
        <v>1</v>
      </c>
      <c r="X289" s="1016"/>
      <c r="Y289" s="943"/>
      <c r="Z289" s="943"/>
      <c r="AA289" s="943">
        <v>50000</v>
      </c>
      <c r="AB289" s="943">
        <f>+AA289*W289</f>
        <v>50000</v>
      </c>
      <c r="AC289" s="934"/>
      <c r="AD289" s="944"/>
      <c r="AE289" s="1003">
        <f t="shared" ref="AE289:AE291" si="395">+AB289</f>
        <v>50000</v>
      </c>
      <c r="AF289" s="925">
        <v>0</v>
      </c>
      <c r="AG289" s="943">
        <f t="shared" si="393"/>
        <v>50000</v>
      </c>
      <c r="AH289" s="927"/>
      <c r="AI289" s="97">
        <f t="shared" si="383"/>
        <v>40000</v>
      </c>
      <c r="AJ289" s="97">
        <f t="shared" si="384"/>
        <v>10000</v>
      </c>
      <c r="AK289" s="97">
        <f t="shared" si="385"/>
        <v>0</v>
      </c>
      <c r="AL289" s="97">
        <f t="shared" si="386"/>
        <v>0</v>
      </c>
      <c r="AM289" s="97">
        <f t="shared" si="387"/>
        <v>0</v>
      </c>
      <c r="AN289" s="77">
        <f t="shared" si="388"/>
        <v>50000</v>
      </c>
      <c r="AO289" s="929"/>
      <c r="AP289" s="97">
        <f>+AE289*80%</f>
        <v>40000</v>
      </c>
      <c r="AQ289" s="97">
        <f>+AE289*20%</f>
        <v>10000</v>
      </c>
      <c r="AR289" s="97">
        <v>0</v>
      </c>
      <c r="AS289" s="97">
        <v>0</v>
      </c>
      <c r="AT289" s="97">
        <v>0</v>
      </c>
      <c r="AU289" s="77">
        <f>SUM(AP289:AT289)</f>
        <v>50000</v>
      </c>
      <c r="AV289" s="930"/>
      <c r="AW289" s="97">
        <v>0</v>
      </c>
      <c r="AX289" s="97">
        <v>0</v>
      </c>
      <c r="AY289" s="97">
        <v>0</v>
      </c>
      <c r="AZ289" s="97">
        <v>0</v>
      </c>
      <c r="BA289" s="97">
        <v>0</v>
      </c>
      <c r="BB289" s="97">
        <v>0</v>
      </c>
    </row>
    <row r="290" spans="1:54" s="931" customFormat="1" ht="15" customHeight="1" outlineLevel="3" x14ac:dyDescent="0.35">
      <c r="A290" s="932" t="s">
        <v>1309</v>
      </c>
      <c r="B290" s="934"/>
      <c r="C290" s="1128" t="s">
        <v>1310</v>
      </c>
      <c r="D290" s="1758"/>
      <c r="E290" s="918"/>
      <c r="F290" s="937"/>
      <c r="G290" s="937"/>
      <c r="H290" s="938" t="s">
        <v>230</v>
      </c>
      <c r="I290" s="938" t="s">
        <v>230</v>
      </c>
      <c r="J290" s="938"/>
      <c r="K290" s="938"/>
      <c r="L290" s="938"/>
      <c r="M290" s="938"/>
      <c r="N290" s="939"/>
      <c r="O290" s="1777"/>
      <c r="P290" s="1777"/>
      <c r="Q290" s="1777"/>
      <c r="R290" s="1777"/>
      <c r="S290" s="1777"/>
      <c r="T290" s="1777"/>
      <c r="U290" s="939"/>
      <c r="V290" s="942" t="s">
        <v>1308</v>
      </c>
      <c r="W290" s="1127">
        <v>1</v>
      </c>
      <c r="X290" s="1016"/>
      <c r="Y290" s="943"/>
      <c r="Z290" s="943"/>
      <c r="AA290" s="943">
        <v>40000</v>
      </c>
      <c r="AB290" s="943">
        <f t="shared" ref="AB290:AB292" si="396">+AA290*W290</f>
        <v>40000</v>
      </c>
      <c r="AC290" s="934"/>
      <c r="AD290" s="944"/>
      <c r="AE290" s="1003">
        <f t="shared" si="395"/>
        <v>40000</v>
      </c>
      <c r="AF290" s="925">
        <v>0</v>
      </c>
      <c r="AG290" s="943">
        <f t="shared" si="393"/>
        <v>40000</v>
      </c>
      <c r="AH290" s="927"/>
      <c r="AI290" s="97">
        <f t="shared" si="383"/>
        <v>32000</v>
      </c>
      <c r="AJ290" s="97">
        <f t="shared" si="384"/>
        <v>8000</v>
      </c>
      <c r="AK290" s="97">
        <f t="shared" si="385"/>
        <v>0</v>
      </c>
      <c r="AL290" s="97">
        <f t="shared" si="386"/>
        <v>0</v>
      </c>
      <c r="AM290" s="97">
        <f t="shared" si="387"/>
        <v>0</v>
      </c>
      <c r="AN290" s="77">
        <f t="shared" si="388"/>
        <v>40000</v>
      </c>
      <c r="AO290" s="929"/>
      <c r="AP290" s="97">
        <f>+AE290*80%</f>
        <v>32000</v>
      </c>
      <c r="AQ290" s="97">
        <f>+AE290*20%</f>
        <v>8000</v>
      </c>
      <c r="AR290" s="97">
        <v>0</v>
      </c>
      <c r="AS290" s="97">
        <v>0</v>
      </c>
      <c r="AT290" s="97">
        <v>0</v>
      </c>
      <c r="AU290" s="77">
        <f>SUM(AP290:AT290)</f>
        <v>40000</v>
      </c>
      <c r="AV290" s="930"/>
      <c r="AW290" s="97">
        <v>0</v>
      </c>
      <c r="AX290" s="97">
        <v>0</v>
      </c>
      <c r="AY290" s="97">
        <v>0</v>
      </c>
      <c r="AZ290" s="97">
        <v>0</v>
      </c>
      <c r="BA290" s="97">
        <v>0</v>
      </c>
      <c r="BB290" s="97">
        <v>0</v>
      </c>
    </row>
    <row r="291" spans="1:54" s="931" customFormat="1" ht="63.75" customHeight="1" outlineLevel="3" x14ac:dyDescent="0.35">
      <c r="A291" s="932" t="s">
        <v>1311</v>
      </c>
      <c r="B291" s="1327"/>
      <c r="C291" s="1126" t="s">
        <v>1312</v>
      </c>
      <c r="D291" s="935" t="s">
        <v>233</v>
      </c>
      <c r="E291" s="918"/>
      <c r="F291" s="937"/>
      <c r="G291" s="937"/>
      <c r="H291" s="938" t="s">
        <v>230</v>
      </c>
      <c r="I291" s="938" t="s">
        <v>230</v>
      </c>
      <c r="J291" s="938" t="s">
        <v>230</v>
      </c>
      <c r="K291" s="938" t="s">
        <v>230</v>
      </c>
      <c r="L291" s="938"/>
      <c r="M291" s="938"/>
      <c r="N291" s="939"/>
      <c r="O291" s="1129" t="str">
        <f>+'10.3_PA_Det'!D93</f>
        <v>Selección Basada en Comparación de Calificaciones de Consultores</v>
      </c>
      <c r="P291" s="1129" t="s">
        <v>81</v>
      </c>
      <c r="Q291" s="1129" t="s">
        <v>931</v>
      </c>
      <c r="R291" s="1129">
        <f>+'10.3_PA_Det'!E93</f>
        <v>40</v>
      </c>
      <c r="S291" s="940" t="s">
        <v>1904</v>
      </c>
      <c r="T291" s="1207"/>
      <c r="U291" s="939"/>
      <c r="V291" s="942" t="s">
        <v>122</v>
      </c>
      <c r="W291" s="1127">
        <v>1</v>
      </c>
      <c r="X291" s="1016"/>
      <c r="Y291" s="943"/>
      <c r="Z291" s="943"/>
      <c r="AA291" s="943">
        <v>125000</v>
      </c>
      <c r="AB291" s="943">
        <f t="shared" si="396"/>
        <v>125000</v>
      </c>
      <c r="AC291" s="1094"/>
      <c r="AD291" s="944"/>
      <c r="AE291" s="1003">
        <f t="shared" si="395"/>
        <v>125000</v>
      </c>
      <c r="AF291" s="925">
        <v>0</v>
      </c>
      <c r="AG291" s="943">
        <f t="shared" si="393"/>
        <v>125000</v>
      </c>
      <c r="AH291" s="927"/>
      <c r="AI291" s="97">
        <f t="shared" si="383"/>
        <v>0</v>
      </c>
      <c r="AJ291" s="97">
        <f t="shared" si="384"/>
        <v>37500</v>
      </c>
      <c r="AK291" s="97">
        <f t="shared" si="385"/>
        <v>43750</v>
      </c>
      <c r="AL291" s="97">
        <f t="shared" si="386"/>
        <v>43750</v>
      </c>
      <c r="AM291" s="97">
        <f t="shared" si="387"/>
        <v>0</v>
      </c>
      <c r="AN291" s="77">
        <f t="shared" si="388"/>
        <v>125000</v>
      </c>
      <c r="AO291" s="929"/>
      <c r="AP291" s="97">
        <v>0</v>
      </c>
      <c r="AQ291" s="97">
        <f>+$AE$291*30%</f>
        <v>37500</v>
      </c>
      <c r="AR291" s="97">
        <f>+$AE$291*35%</f>
        <v>43750</v>
      </c>
      <c r="AS291" s="97">
        <f>+$AE$291*35%</f>
        <v>43750</v>
      </c>
      <c r="AT291" s="97">
        <v>0</v>
      </c>
      <c r="AU291" s="77">
        <f>SUM(AP291:AT291)</f>
        <v>125000</v>
      </c>
      <c r="AV291" s="930"/>
      <c r="AW291" s="97">
        <v>0</v>
      </c>
      <c r="AX291" s="97">
        <v>0</v>
      </c>
      <c r="AY291" s="97">
        <v>0</v>
      </c>
      <c r="AZ291" s="97">
        <v>0</v>
      </c>
      <c r="BA291" s="97">
        <v>0</v>
      </c>
      <c r="BB291" s="97">
        <v>0</v>
      </c>
    </row>
    <row r="292" spans="1:54" s="931" customFormat="1" ht="38.25" customHeight="1" outlineLevel="3" x14ac:dyDescent="0.35">
      <c r="A292" s="932" t="s">
        <v>1313</v>
      </c>
      <c r="B292" s="1327"/>
      <c r="C292" s="1126" t="s">
        <v>1314</v>
      </c>
      <c r="D292" s="935" t="s">
        <v>233</v>
      </c>
      <c r="E292" s="918"/>
      <c r="F292" s="937"/>
      <c r="G292" s="937"/>
      <c r="H292" s="938" t="s">
        <v>230</v>
      </c>
      <c r="I292" s="938" t="s">
        <v>230</v>
      </c>
      <c r="J292" s="938" t="s">
        <v>230</v>
      </c>
      <c r="K292" s="938"/>
      <c r="L292" s="938"/>
      <c r="M292" s="938"/>
      <c r="N292" s="939"/>
      <c r="O292" s="1129" t="str">
        <f>+'10.3_PA_Det'!$D$87</f>
        <v>Selección Basada en la Calidad y Costo </v>
      </c>
      <c r="P292" s="1129" t="s">
        <v>81</v>
      </c>
      <c r="Q292" s="1129" t="s">
        <v>931</v>
      </c>
      <c r="R292" s="1129">
        <v>39</v>
      </c>
      <c r="S292" s="940" t="s">
        <v>929</v>
      </c>
      <c r="T292" s="941"/>
      <c r="U292" s="939"/>
      <c r="V292" s="942" t="s">
        <v>122</v>
      </c>
      <c r="W292" s="1127">
        <v>1</v>
      </c>
      <c r="X292" s="1016"/>
      <c r="Y292" s="943"/>
      <c r="Z292" s="943"/>
      <c r="AA292" s="943">
        <v>110000</v>
      </c>
      <c r="AB292" s="943">
        <f t="shared" si="396"/>
        <v>110000</v>
      </c>
      <c r="AC292" s="934"/>
      <c r="AD292" s="944"/>
      <c r="AE292" s="1003">
        <f>+AB292</f>
        <v>110000</v>
      </c>
      <c r="AF292" s="925">
        <v>0</v>
      </c>
      <c r="AG292" s="943">
        <f t="shared" si="393"/>
        <v>110000</v>
      </c>
      <c r="AH292" s="927"/>
      <c r="AI292" s="97">
        <f t="shared" si="383"/>
        <v>0</v>
      </c>
      <c r="AJ292" s="97">
        <f t="shared" si="384"/>
        <v>88000</v>
      </c>
      <c r="AK292" s="97">
        <f t="shared" si="385"/>
        <v>22000</v>
      </c>
      <c r="AL292" s="97">
        <f t="shared" si="386"/>
        <v>0</v>
      </c>
      <c r="AM292" s="97">
        <f t="shared" si="387"/>
        <v>0</v>
      </c>
      <c r="AN292" s="77">
        <f t="shared" si="388"/>
        <v>110000</v>
      </c>
      <c r="AO292" s="929"/>
      <c r="AP292" s="97">
        <v>0</v>
      </c>
      <c r="AQ292" s="97">
        <f>+AE292*80%</f>
        <v>88000</v>
      </c>
      <c r="AR292" s="97">
        <f>+AE292*20%</f>
        <v>22000</v>
      </c>
      <c r="AS292" s="97">
        <v>0</v>
      </c>
      <c r="AT292" s="97">
        <v>0</v>
      </c>
      <c r="AU292" s="77">
        <f>SUM(AP292:AT292)</f>
        <v>110000</v>
      </c>
      <c r="AV292" s="930"/>
      <c r="AW292" s="97">
        <v>0</v>
      </c>
      <c r="AX292" s="97">
        <v>0</v>
      </c>
      <c r="AY292" s="97">
        <v>0</v>
      </c>
      <c r="AZ292" s="97">
        <v>0</v>
      </c>
      <c r="BA292" s="97">
        <v>0</v>
      </c>
      <c r="BB292" s="97">
        <v>0</v>
      </c>
    </row>
    <row r="293" spans="1:54" s="931" customFormat="1" ht="32.25" customHeight="1" outlineLevel="2" x14ac:dyDescent="0.35">
      <c r="A293" s="988" t="s">
        <v>1315</v>
      </c>
      <c r="B293" s="989"/>
      <c r="C293" s="1125" t="s">
        <v>1316</v>
      </c>
      <c r="D293" s="1006" t="s">
        <v>626</v>
      </c>
      <c r="E293" s="918"/>
      <c r="F293" s="995"/>
      <c r="G293" s="995"/>
      <c r="H293" s="996" t="s">
        <v>230</v>
      </c>
      <c r="I293" s="996" t="s">
        <v>230</v>
      </c>
      <c r="J293" s="996" t="s">
        <v>230</v>
      </c>
      <c r="K293" s="996" t="s">
        <v>230</v>
      </c>
      <c r="L293" s="996" t="s">
        <v>230</v>
      </c>
      <c r="M293" s="996"/>
      <c r="N293" s="922"/>
      <c r="O293" s="1372"/>
      <c r="P293" s="1372"/>
      <c r="Q293" s="1372"/>
      <c r="R293" s="1372"/>
      <c r="S293" s="997"/>
      <c r="T293" s="999"/>
      <c r="U293" s="922"/>
      <c r="V293" s="1000"/>
      <c r="W293" s="1081"/>
      <c r="X293" s="1015"/>
      <c r="Y293" s="1001"/>
      <c r="Z293" s="1001"/>
      <c r="AA293" s="1001"/>
      <c r="AB293" s="1001">
        <f>+AB294</f>
        <v>710000</v>
      </c>
      <c r="AC293" s="1002"/>
      <c r="AD293" s="926"/>
      <c r="AE293" s="1001">
        <f t="shared" ref="AE293:AF293" si="397">+AE294</f>
        <v>710000</v>
      </c>
      <c r="AF293" s="1001">
        <f t="shared" si="397"/>
        <v>0</v>
      </c>
      <c r="AG293" s="1001">
        <f t="shared" si="393"/>
        <v>710000</v>
      </c>
      <c r="AH293" s="927"/>
      <c r="AI293" s="1001">
        <f t="shared" si="383"/>
        <v>0</v>
      </c>
      <c r="AJ293" s="1001">
        <f t="shared" si="384"/>
        <v>71000</v>
      </c>
      <c r="AK293" s="1001">
        <f t="shared" si="385"/>
        <v>213000</v>
      </c>
      <c r="AL293" s="1001">
        <f t="shared" si="386"/>
        <v>213000</v>
      </c>
      <c r="AM293" s="1001">
        <f t="shared" si="387"/>
        <v>213000</v>
      </c>
      <c r="AN293" s="1001">
        <f t="shared" si="388"/>
        <v>710000</v>
      </c>
      <c r="AO293" s="929"/>
      <c r="AP293" s="1001">
        <f t="shared" ref="AP293:AT293" si="398">+AP294</f>
        <v>0</v>
      </c>
      <c r="AQ293" s="1001">
        <f t="shared" si="398"/>
        <v>71000</v>
      </c>
      <c r="AR293" s="1001">
        <f t="shared" si="398"/>
        <v>213000</v>
      </c>
      <c r="AS293" s="1001">
        <f t="shared" si="398"/>
        <v>213000</v>
      </c>
      <c r="AT293" s="1001">
        <f t="shared" si="398"/>
        <v>213000</v>
      </c>
      <c r="AU293" s="1001">
        <f>+SUM(AP293:AT293)</f>
        <v>710000</v>
      </c>
      <c r="AV293" s="930"/>
      <c r="AW293" s="1007"/>
      <c r="AX293" s="1007"/>
      <c r="AY293" s="1007"/>
      <c r="AZ293" s="1007"/>
      <c r="BA293" s="1007"/>
      <c r="BB293" s="1007"/>
    </row>
    <row r="294" spans="1:54" s="931" customFormat="1" ht="13" outlineLevel="3" x14ac:dyDescent="0.35">
      <c r="A294" s="1058" t="s">
        <v>1317</v>
      </c>
      <c r="B294" s="893"/>
      <c r="C294" s="1301" t="s">
        <v>1318</v>
      </c>
      <c r="D294" s="1061"/>
      <c r="E294" s="918"/>
      <c r="F294" s="920"/>
      <c r="G294" s="920"/>
      <c r="H294" s="921" t="s">
        <v>230</v>
      </c>
      <c r="I294" s="921" t="s">
        <v>230</v>
      </c>
      <c r="J294" s="921" t="s">
        <v>230</v>
      </c>
      <c r="K294" s="921" t="s">
        <v>230</v>
      </c>
      <c r="L294" s="921" t="s">
        <v>230</v>
      </c>
      <c r="M294" s="921"/>
      <c r="N294" s="922"/>
      <c r="O294" s="1378"/>
      <c r="P294" s="1378"/>
      <c r="Q294" s="1378"/>
      <c r="R294" s="1378"/>
      <c r="S294" s="923"/>
      <c r="T294" s="924"/>
      <c r="U294" s="922"/>
      <c r="V294" s="1067"/>
      <c r="W294" s="1083"/>
      <c r="X294" s="1014"/>
      <c r="Y294" s="925"/>
      <c r="Z294" s="925"/>
      <c r="AA294" s="925"/>
      <c r="AB294" s="925">
        <f>SUM(AB295:AB298)</f>
        <v>710000</v>
      </c>
      <c r="AC294" s="894"/>
      <c r="AD294" s="926"/>
      <c r="AE294" s="925">
        <f>SUM(AE295:AE298)</f>
        <v>710000</v>
      </c>
      <c r="AF294" s="925"/>
      <c r="AG294" s="925">
        <f t="shared" si="393"/>
        <v>710000</v>
      </c>
      <c r="AH294" s="927"/>
      <c r="AI294" s="925">
        <f t="shared" si="383"/>
        <v>0</v>
      </c>
      <c r="AJ294" s="925">
        <f t="shared" si="384"/>
        <v>71000</v>
      </c>
      <c r="AK294" s="925">
        <f t="shared" si="385"/>
        <v>213000</v>
      </c>
      <c r="AL294" s="925">
        <f t="shared" si="386"/>
        <v>213000</v>
      </c>
      <c r="AM294" s="925">
        <f t="shared" si="387"/>
        <v>213000</v>
      </c>
      <c r="AN294" s="852">
        <f t="shared" si="388"/>
        <v>710000</v>
      </c>
      <c r="AO294" s="929"/>
      <c r="AP294" s="925">
        <f t="shared" ref="AP294:AT294" si="399">SUM(AP295:AP298)</f>
        <v>0</v>
      </c>
      <c r="AQ294" s="925">
        <f t="shared" si="399"/>
        <v>71000</v>
      </c>
      <c r="AR294" s="925">
        <f t="shared" si="399"/>
        <v>213000</v>
      </c>
      <c r="AS294" s="925">
        <f t="shared" si="399"/>
        <v>213000</v>
      </c>
      <c r="AT294" s="925">
        <f t="shared" si="399"/>
        <v>213000</v>
      </c>
      <c r="AU294" s="852">
        <f>SUM(AP294:AT294)</f>
        <v>710000</v>
      </c>
      <c r="AV294" s="930"/>
      <c r="AW294" s="849">
        <v>0</v>
      </c>
      <c r="AX294" s="849">
        <v>0</v>
      </c>
      <c r="AY294" s="849">
        <v>0</v>
      </c>
      <c r="AZ294" s="849">
        <v>0</v>
      </c>
      <c r="BA294" s="849">
        <v>0</v>
      </c>
      <c r="BB294" s="849">
        <v>0</v>
      </c>
    </row>
    <row r="295" spans="1:54" s="931" customFormat="1" ht="18" customHeight="1" outlineLevel="3" x14ac:dyDescent="0.35">
      <c r="A295" s="932" t="s">
        <v>1319</v>
      </c>
      <c r="B295" s="1327"/>
      <c r="C295" s="1128" t="s">
        <v>1320</v>
      </c>
      <c r="D295" s="1756" t="s">
        <v>233</v>
      </c>
      <c r="E295" s="918"/>
      <c r="F295" s="937"/>
      <c r="G295" s="937"/>
      <c r="H295" s="938" t="s">
        <v>230</v>
      </c>
      <c r="I295" s="938" t="s">
        <v>230</v>
      </c>
      <c r="J295" s="938" t="s">
        <v>230</v>
      </c>
      <c r="K295" s="938" t="s">
        <v>230</v>
      </c>
      <c r="L295" s="938" t="s">
        <v>230</v>
      </c>
      <c r="M295" s="938"/>
      <c r="N295" s="939"/>
      <c r="O295" s="1777" t="str">
        <f>+'10.3_PA_Det'!$D$87</f>
        <v>Selección Basada en la Calidad y Costo </v>
      </c>
      <c r="P295" s="1777" t="s">
        <v>81</v>
      </c>
      <c r="Q295" s="1777" t="s">
        <v>931</v>
      </c>
      <c r="R295" s="1777">
        <f>+'10.3_PA_Det'!$E$87</f>
        <v>39</v>
      </c>
      <c r="S295" s="1829" t="s">
        <v>2055</v>
      </c>
      <c r="T295" s="1828"/>
      <c r="U295" s="939"/>
      <c r="V295" s="942" t="s">
        <v>122</v>
      </c>
      <c r="W295" s="1127">
        <v>1</v>
      </c>
      <c r="X295" s="1016"/>
      <c r="Y295" s="943"/>
      <c r="Z295" s="943"/>
      <c r="AA295" s="943">
        <v>100000</v>
      </c>
      <c r="AB295" s="943">
        <f t="shared" ref="AB295:AB298" si="400">+AA295*W295</f>
        <v>100000</v>
      </c>
      <c r="AC295" s="934"/>
      <c r="AD295" s="944"/>
      <c r="AE295" s="1003">
        <f t="shared" ref="AE295:AE298" si="401">+AB295</f>
        <v>100000</v>
      </c>
      <c r="AF295" s="925"/>
      <c r="AG295" s="925">
        <f t="shared" si="393"/>
        <v>100000</v>
      </c>
      <c r="AH295" s="927"/>
      <c r="AI295" s="97">
        <f t="shared" si="383"/>
        <v>0</v>
      </c>
      <c r="AJ295" s="97">
        <f t="shared" si="384"/>
        <v>10000</v>
      </c>
      <c r="AK295" s="97">
        <f t="shared" si="385"/>
        <v>30000</v>
      </c>
      <c r="AL295" s="97">
        <f t="shared" si="386"/>
        <v>30000</v>
      </c>
      <c r="AM295" s="97">
        <f t="shared" si="387"/>
        <v>30000</v>
      </c>
      <c r="AN295" s="77">
        <f t="shared" si="388"/>
        <v>100000</v>
      </c>
      <c r="AO295" s="929"/>
      <c r="AP295" s="97">
        <v>0</v>
      </c>
      <c r="AQ295" s="97">
        <f>+AE295*10%</f>
        <v>10000</v>
      </c>
      <c r="AR295" s="97">
        <f>+AE295*30%</f>
        <v>30000</v>
      </c>
      <c r="AS295" s="97">
        <f>+AE295*30%</f>
        <v>30000</v>
      </c>
      <c r="AT295" s="97">
        <f>+AE295*30%</f>
        <v>30000</v>
      </c>
      <c r="AU295" s="77">
        <f>SUM(AP295:AT295)</f>
        <v>100000</v>
      </c>
      <c r="AV295" s="930"/>
      <c r="AW295" s="97">
        <v>0</v>
      </c>
      <c r="AX295" s="97">
        <v>0</v>
      </c>
      <c r="AY295" s="97">
        <v>0</v>
      </c>
      <c r="AZ295" s="97">
        <v>0</v>
      </c>
      <c r="BA295" s="97">
        <v>0</v>
      </c>
      <c r="BB295" s="97">
        <v>0</v>
      </c>
    </row>
    <row r="296" spans="1:54" s="931" customFormat="1" ht="51.75" customHeight="1" outlineLevel="3" x14ac:dyDescent="0.35">
      <c r="A296" s="932" t="s">
        <v>1321</v>
      </c>
      <c r="B296" s="1327"/>
      <c r="C296" s="1128" t="s">
        <v>1322</v>
      </c>
      <c r="D296" s="1757"/>
      <c r="E296" s="918"/>
      <c r="F296" s="937"/>
      <c r="G296" s="937"/>
      <c r="H296" s="938" t="s">
        <v>230</v>
      </c>
      <c r="I296" s="938" t="s">
        <v>230</v>
      </c>
      <c r="J296" s="938" t="s">
        <v>230</v>
      </c>
      <c r="K296" s="938" t="s">
        <v>230</v>
      </c>
      <c r="L296" s="938" t="s">
        <v>230</v>
      </c>
      <c r="M296" s="938"/>
      <c r="N296" s="939"/>
      <c r="O296" s="1777"/>
      <c r="P296" s="1777"/>
      <c r="Q296" s="1777"/>
      <c r="R296" s="1777"/>
      <c r="S296" s="1829"/>
      <c r="T296" s="1828"/>
      <c r="U296" s="939"/>
      <c r="V296" s="942" t="s">
        <v>122</v>
      </c>
      <c r="W296" s="1127">
        <v>1</v>
      </c>
      <c r="X296" s="1016"/>
      <c r="Y296" s="943"/>
      <c r="Z296" s="943"/>
      <c r="AA296" s="943">
        <v>150000</v>
      </c>
      <c r="AB296" s="943">
        <f t="shared" si="400"/>
        <v>150000</v>
      </c>
      <c r="AC296" s="934"/>
      <c r="AD296" s="944"/>
      <c r="AE296" s="1003">
        <f t="shared" si="401"/>
        <v>150000</v>
      </c>
      <c r="AF296" s="925"/>
      <c r="AG296" s="925">
        <f t="shared" si="393"/>
        <v>150000</v>
      </c>
      <c r="AH296" s="927"/>
      <c r="AI296" s="97">
        <f t="shared" si="383"/>
        <v>0</v>
      </c>
      <c r="AJ296" s="97">
        <f t="shared" si="384"/>
        <v>15000</v>
      </c>
      <c r="AK296" s="97">
        <f t="shared" si="385"/>
        <v>45000</v>
      </c>
      <c r="AL296" s="97">
        <f t="shared" si="386"/>
        <v>45000</v>
      </c>
      <c r="AM296" s="97">
        <f t="shared" si="387"/>
        <v>45000</v>
      </c>
      <c r="AN296" s="77">
        <f t="shared" si="388"/>
        <v>150000</v>
      </c>
      <c r="AO296" s="929"/>
      <c r="AP296" s="97">
        <v>0</v>
      </c>
      <c r="AQ296" s="97">
        <f>+AE296*10%</f>
        <v>15000</v>
      </c>
      <c r="AR296" s="97">
        <f>+AE296*30%</f>
        <v>45000</v>
      </c>
      <c r="AS296" s="97">
        <f>+AE296*30%</f>
        <v>45000</v>
      </c>
      <c r="AT296" s="97">
        <f>+AE296*30%</f>
        <v>45000</v>
      </c>
      <c r="AU296" s="77">
        <f>SUM(AP296:AT296)</f>
        <v>150000</v>
      </c>
      <c r="AV296" s="930"/>
      <c r="AW296" s="97">
        <v>0</v>
      </c>
      <c r="AX296" s="97">
        <v>0</v>
      </c>
      <c r="AY296" s="97">
        <v>0</v>
      </c>
      <c r="AZ296" s="97">
        <v>0</v>
      </c>
      <c r="BA296" s="97">
        <v>0</v>
      </c>
      <c r="BB296" s="97">
        <v>0</v>
      </c>
    </row>
    <row r="297" spans="1:54" s="931" customFormat="1" ht="30.75" customHeight="1" outlineLevel="3" x14ac:dyDescent="0.35">
      <c r="A297" s="932" t="s">
        <v>1323</v>
      </c>
      <c r="B297" s="1327"/>
      <c r="C297" s="1128" t="s">
        <v>1324</v>
      </c>
      <c r="D297" s="1757"/>
      <c r="E297" s="918"/>
      <c r="F297" s="937"/>
      <c r="G297" s="937"/>
      <c r="H297" s="938" t="s">
        <v>230</v>
      </c>
      <c r="I297" s="938" t="s">
        <v>230</v>
      </c>
      <c r="J297" s="938" t="s">
        <v>230</v>
      </c>
      <c r="K297" s="938" t="s">
        <v>230</v>
      </c>
      <c r="L297" s="938" t="s">
        <v>230</v>
      </c>
      <c r="M297" s="938"/>
      <c r="N297" s="939"/>
      <c r="O297" s="1777"/>
      <c r="P297" s="1777"/>
      <c r="Q297" s="1777"/>
      <c r="R297" s="1777"/>
      <c r="S297" s="1829"/>
      <c r="T297" s="1828"/>
      <c r="U297" s="939"/>
      <c r="V297" s="942" t="s">
        <v>122</v>
      </c>
      <c r="W297" s="1127">
        <v>1</v>
      </c>
      <c r="X297" s="1016"/>
      <c r="Y297" s="943"/>
      <c r="Z297" s="943"/>
      <c r="AA297" s="943">
        <v>360000</v>
      </c>
      <c r="AB297" s="943">
        <f t="shared" si="400"/>
        <v>360000</v>
      </c>
      <c r="AC297" s="934"/>
      <c r="AD297" s="944"/>
      <c r="AE297" s="1003">
        <f t="shared" si="401"/>
        <v>360000</v>
      </c>
      <c r="AF297" s="925"/>
      <c r="AG297" s="925">
        <f t="shared" si="393"/>
        <v>360000</v>
      </c>
      <c r="AH297" s="927"/>
      <c r="AI297" s="97">
        <f t="shared" si="383"/>
        <v>0</v>
      </c>
      <c r="AJ297" s="97">
        <f t="shared" si="384"/>
        <v>36000</v>
      </c>
      <c r="AK297" s="97">
        <f t="shared" si="385"/>
        <v>108000</v>
      </c>
      <c r="AL297" s="97">
        <f t="shared" si="386"/>
        <v>108000</v>
      </c>
      <c r="AM297" s="97">
        <f t="shared" si="387"/>
        <v>108000</v>
      </c>
      <c r="AN297" s="77">
        <f t="shared" si="388"/>
        <v>360000</v>
      </c>
      <c r="AO297" s="929"/>
      <c r="AP297" s="97">
        <v>0</v>
      </c>
      <c r="AQ297" s="97">
        <f>+AE297*10%</f>
        <v>36000</v>
      </c>
      <c r="AR297" s="97">
        <f>+AE297*30%</f>
        <v>108000</v>
      </c>
      <c r="AS297" s="97">
        <f>+AE297*30%</f>
        <v>108000</v>
      </c>
      <c r="AT297" s="97">
        <f>+AE297*30%</f>
        <v>108000</v>
      </c>
      <c r="AU297" s="77">
        <f>SUM(AP297:AT297)</f>
        <v>360000</v>
      </c>
      <c r="AV297" s="930"/>
      <c r="AW297" s="97">
        <v>0</v>
      </c>
      <c r="AX297" s="97">
        <v>0</v>
      </c>
      <c r="AY297" s="97">
        <v>0</v>
      </c>
      <c r="AZ297" s="97">
        <v>0</v>
      </c>
      <c r="BA297" s="97">
        <v>0</v>
      </c>
      <c r="BB297" s="97">
        <v>0</v>
      </c>
    </row>
    <row r="298" spans="1:54" s="931" customFormat="1" ht="30" customHeight="1" outlineLevel="3" x14ac:dyDescent="0.35">
      <c r="A298" s="932" t="s">
        <v>1325</v>
      </c>
      <c r="B298" s="1327"/>
      <c r="C298" s="1128" t="s">
        <v>1326</v>
      </c>
      <c r="D298" s="1758"/>
      <c r="E298" s="918"/>
      <c r="F298" s="937"/>
      <c r="G298" s="937"/>
      <c r="H298" s="938" t="s">
        <v>230</v>
      </c>
      <c r="I298" s="938" t="s">
        <v>230</v>
      </c>
      <c r="J298" s="938" t="s">
        <v>230</v>
      </c>
      <c r="K298" s="938" t="s">
        <v>230</v>
      </c>
      <c r="L298" s="938" t="s">
        <v>230</v>
      </c>
      <c r="M298" s="938"/>
      <c r="N298" s="939"/>
      <c r="O298" s="1777"/>
      <c r="P298" s="1777"/>
      <c r="Q298" s="1777"/>
      <c r="R298" s="1777"/>
      <c r="S298" s="1829"/>
      <c r="T298" s="1828"/>
      <c r="U298" s="939"/>
      <c r="V298" s="942" t="s">
        <v>122</v>
      </c>
      <c r="W298" s="1127">
        <v>1</v>
      </c>
      <c r="X298" s="1016"/>
      <c r="Y298" s="943"/>
      <c r="Z298" s="943"/>
      <c r="AA298" s="943">
        <v>100000</v>
      </c>
      <c r="AB298" s="943">
        <f t="shared" si="400"/>
        <v>100000</v>
      </c>
      <c r="AC298" s="934"/>
      <c r="AD298" s="944"/>
      <c r="AE298" s="1003">
        <f t="shared" si="401"/>
        <v>100000</v>
      </c>
      <c r="AF298" s="925"/>
      <c r="AG298" s="925">
        <f t="shared" si="393"/>
        <v>100000</v>
      </c>
      <c r="AH298" s="927"/>
      <c r="AI298" s="97">
        <f t="shared" si="383"/>
        <v>0</v>
      </c>
      <c r="AJ298" s="97">
        <f t="shared" si="384"/>
        <v>10000</v>
      </c>
      <c r="AK298" s="97">
        <f t="shared" si="385"/>
        <v>30000</v>
      </c>
      <c r="AL298" s="97">
        <f t="shared" si="386"/>
        <v>30000</v>
      </c>
      <c r="AM298" s="97">
        <f t="shared" si="387"/>
        <v>30000</v>
      </c>
      <c r="AN298" s="77">
        <f t="shared" si="388"/>
        <v>100000</v>
      </c>
      <c r="AO298" s="929"/>
      <c r="AP298" s="97">
        <v>0</v>
      </c>
      <c r="AQ298" s="97">
        <f>+AE298*10%</f>
        <v>10000</v>
      </c>
      <c r="AR298" s="97">
        <f>+AE298*30%</f>
        <v>30000</v>
      </c>
      <c r="AS298" s="97">
        <f>+AE298*30%</f>
        <v>30000</v>
      </c>
      <c r="AT298" s="97">
        <f>+AE298*30%</f>
        <v>30000</v>
      </c>
      <c r="AU298" s="77">
        <f>SUM(AP298:AT298)</f>
        <v>100000</v>
      </c>
      <c r="AV298" s="930"/>
      <c r="AW298" s="97">
        <v>0</v>
      </c>
      <c r="AX298" s="97">
        <v>0</v>
      </c>
      <c r="AY298" s="97">
        <v>0</v>
      </c>
      <c r="AZ298" s="97">
        <v>0</v>
      </c>
      <c r="BA298" s="97">
        <v>0</v>
      </c>
      <c r="BB298" s="97">
        <v>0</v>
      </c>
    </row>
    <row r="299" spans="1:54" s="931" customFormat="1" ht="15.75" customHeight="1" outlineLevel="2" x14ac:dyDescent="0.35">
      <c r="A299" s="1058"/>
      <c r="B299" s="893"/>
      <c r="C299" s="1060"/>
      <c r="D299" s="1061"/>
      <c r="E299" s="918"/>
      <c r="F299" s="919"/>
      <c r="G299" s="920"/>
      <c r="H299" s="920"/>
      <c r="I299" s="920"/>
      <c r="J299" s="920"/>
      <c r="K299" s="920"/>
      <c r="L299" s="920"/>
      <c r="M299" s="920"/>
      <c r="N299" s="922"/>
      <c r="O299" s="1062"/>
      <c r="P299" s="1062"/>
      <c r="Q299" s="1062"/>
      <c r="R299" s="1062"/>
      <c r="S299" s="923"/>
      <c r="T299" s="924"/>
      <c r="U299" s="922"/>
      <c r="V299" s="1063"/>
      <c r="W299" s="1059"/>
      <c r="X299" s="1064"/>
      <c r="Y299" s="1065"/>
      <c r="Z299" s="1065"/>
      <c r="AA299" s="1065"/>
      <c r="AB299" s="1065"/>
      <c r="AC299" s="894"/>
      <c r="AD299" s="926"/>
      <c r="AE299" s="1065"/>
      <c r="AF299" s="925"/>
      <c r="AG299" s="925"/>
      <c r="AH299" s="927"/>
      <c r="AI299" s="97">
        <f t="shared" si="383"/>
        <v>0</v>
      </c>
      <c r="AJ299" s="97">
        <f t="shared" si="384"/>
        <v>0</v>
      </c>
      <c r="AK299" s="97">
        <f t="shared" si="385"/>
        <v>0</v>
      </c>
      <c r="AL299" s="97">
        <f t="shared" si="386"/>
        <v>0</v>
      </c>
      <c r="AM299" s="97">
        <f t="shared" si="387"/>
        <v>0</v>
      </c>
      <c r="AN299" s="77">
        <f t="shared" si="388"/>
        <v>0</v>
      </c>
      <c r="AO299" s="929"/>
      <c r="AP299" s="97"/>
      <c r="AQ299" s="97"/>
      <c r="AR299" s="97"/>
      <c r="AS299" s="97"/>
      <c r="AT299" s="97"/>
      <c r="AU299" s="77"/>
      <c r="AV299" s="930"/>
      <c r="AW299" s="97"/>
      <c r="AX299" s="97"/>
      <c r="AY299" s="97"/>
      <c r="AZ299" s="97"/>
      <c r="BA299" s="97"/>
      <c r="BB299" s="97"/>
    </row>
    <row r="300" spans="1:54" s="931" customFormat="1" ht="27.75" customHeight="1" outlineLevel="1" x14ac:dyDescent="0.35">
      <c r="A300" s="1118" t="s">
        <v>1327</v>
      </c>
      <c r="B300" s="1118"/>
      <c r="C300" s="1119" t="s">
        <v>1328</v>
      </c>
      <c r="D300" s="1423" t="s">
        <v>626</v>
      </c>
      <c r="E300" s="918"/>
      <c r="F300" s="1132"/>
      <c r="G300" s="1120"/>
      <c r="H300" s="1120" t="s">
        <v>230</v>
      </c>
      <c r="I300" s="1120"/>
      <c r="J300" s="1120"/>
      <c r="K300" s="1120"/>
      <c r="L300" s="1120"/>
      <c r="M300" s="1120"/>
      <c r="N300" s="922"/>
      <c r="O300" s="1365"/>
      <c r="P300" s="1365"/>
      <c r="Q300" s="1365"/>
      <c r="R300" s="1365"/>
      <c r="S300" s="1121"/>
      <c r="T300" s="1119"/>
      <c r="U300" s="922"/>
      <c r="V300" s="1122"/>
      <c r="W300" s="1123"/>
      <c r="X300" s="1123"/>
      <c r="Y300" s="1123"/>
      <c r="Z300" s="1123"/>
      <c r="AA300" s="1124"/>
      <c r="AB300" s="1124">
        <f>+AB301+AB305+AB309+AB319</f>
        <v>1090000</v>
      </c>
      <c r="AC300" s="1425"/>
      <c r="AD300" s="926"/>
      <c r="AE300" s="1124">
        <f t="shared" ref="AE300:AF300" si="402">+AE301+AE305+AE309+AE319</f>
        <v>1090000</v>
      </c>
      <c r="AF300" s="1124">
        <f t="shared" si="402"/>
        <v>0</v>
      </c>
      <c r="AG300" s="1124">
        <f t="shared" ref="AG300:AG323" si="403">SUM(AE300:AF300)</f>
        <v>1090000</v>
      </c>
      <c r="AH300" s="927"/>
      <c r="AI300" s="1124">
        <f t="shared" si="383"/>
        <v>0</v>
      </c>
      <c r="AJ300" s="1124">
        <f t="shared" si="384"/>
        <v>622000</v>
      </c>
      <c r="AK300" s="1124">
        <f t="shared" si="385"/>
        <v>156000</v>
      </c>
      <c r="AL300" s="1124">
        <f t="shared" si="386"/>
        <v>156000</v>
      </c>
      <c r="AM300" s="1124">
        <f t="shared" si="387"/>
        <v>156000</v>
      </c>
      <c r="AN300" s="1133">
        <f t="shared" si="388"/>
        <v>1090000</v>
      </c>
      <c r="AO300" s="929"/>
      <c r="AP300" s="1124">
        <f t="shared" ref="AP300:AT300" si="404">+AP301+AP305+AP309+AP319</f>
        <v>0</v>
      </c>
      <c r="AQ300" s="1124">
        <f t="shared" si="404"/>
        <v>622000</v>
      </c>
      <c r="AR300" s="1124">
        <f t="shared" si="404"/>
        <v>156000</v>
      </c>
      <c r="AS300" s="1124">
        <f t="shared" si="404"/>
        <v>156000</v>
      </c>
      <c r="AT300" s="1124">
        <f t="shared" si="404"/>
        <v>156000</v>
      </c>
      <c r="AU300" s="1133">
        <f>+SUM(AP300:AT300)</f>
        <v>1090000</v>
      </c>
      <c r="AV300" s="930"/>
      <c r="AW300" s="1133">
        <v>0</v>
      </c>
      <c r="AX300" s="1133">
        <v>0</v>
      </c>
      <c r="AY300" s="1133">
        <v>0</v>
      </c>
      <c r="AZ300" s="1133">
        <v>0</v>
      </c>
      <c r="BA300" s="1133">
        <v>0</v>
      </c>
      <c r="BB300" s="1133">
        <v>0</v>
      </c>
    </row>
    <row r="301" spans="1:54" s="931" customFormat="1" ht="16.5" customHeight="1" outlineLevel="2" x14ac:dyDescent="0.35">
      <c r="A301" s="988" t="s">
        <v>1329</v>
      </c>
      <c r="B301" s="989"/>
      <c r="C301" s="990" t="s">
        <v>1330</v>
      </c>
      <c r="D301" s="1006" t="s">
        <v>626</v>
      </c>
      <c r="E301" s="918"/>
      <c r="F301" s="994"/>
      <c r="G301" s="995"/>
      <c r="H301" s="996" t="s">
        <v>230</v>
      </c>
      <c r="I301" s="996" t="s">
        <v>230</v>
      </c>
      <c r="J301" s="996" t="s">
        <v>230</v>
      </c>
      <c r="K301" s="996" t="s">
        <v>230</v>
      </c>
      <c r="L301" s="996" t="s">
        <v>230</v>
      </c>
      <c r="M301" s="996"/>
      <c r="N301" s="922"/>
      <c r="O301" s="1372"/>
      <c r="P301" s="1372"/>
      <c r="Q301" s="1372"/>
      <c r="R301" s="1372"/>
      <c r="S301" s="997"/>
      <c r="T301" s="999"/>
      <c r="U301" s="922"/>
      <c r="V301" s="1000"/>
      <c r="W301" s="1081"/>
      <c r="X301" s="1015"/>
      <c r="Y301" s="1001"/>
      <c r="Z301" s="1001"/>
      <c r="AA301" s="1001"/>
      <c r="AB301" s="1001">
        <f>+AB302+AB304</f>
        <v>450000</v>
      </c>
      <c r="AC301" s="1002"/>
      <c r="AD301" s="926"/>
      <c r="AE301" s="1001">
        <f t="shared" ref="AE301" si="405">+AE302+AE304</f>
        <v>450000</v>
      </c>
      <c r="AF301" s="1001"/>
      <c r="AG301" s="1001">
        <f t="shared" si="403"/>
        <v>450000</v>
      </c>
      <c r="AH301" s="927"/>
      <c r="AI301" s="1001">
        <f t="shared" si="383"/>
        <v>0</v>
      </c>
      <c r="AJ301" s="1001">
        <f t="shared" si="384"/>
        <v>45000</v>
      </c>
      <c r="AK301" s="1001">
        <f t="shared" si="385"/>
        <v>135000</v>
      </c>
      <c r="AL301" s="1001">
        <f t="shared" si="386"/>
        <v>135000</v>
      </c>
      <c r="AM301" s="1001">
        <f t="shared" si="387"/>
        <v>135000</v>
      </c>
      <c r="AN301" s="1001">
        <f t="shared" si="388"/>
        <v>450000</v>
      </c>
      <c r="AO301" s="929"/>
      <c r="AP301" s="1001">
        <f t="shared" ref="AP301:AT301" si="406">+AP302+AP304</f>
        <v>0</v>
      </c>
      <c r="AQ301" s="1001">
        <f t="shared" si="406"/>
        <v>45000</v>
      </c>
      <c r="AR301" s="1001">
        <f t="shared" si="406"/>
        <v>135000</v>
      </c>
      <c r="AS301" s="1001">
        <f t="shared" si="406"/>
        <v>135000</v>
      </c>
      <c r="AT301" s="1001">
        <f t="shared" si="406"/>
        <v>135000</v>
      </c>
      <c r="AU301" s="1001">
        <f>+SUM(AP301:AT301)</f>
        <v>450000</v>
      </c>
      <c r="AV301" s="930"/>
      <c r="AW301" s="1007">
        <v>0</v>
      </c>
      <c r="AX301" s="1007">
        <v>0</v>
      </c>
      <c r="AY301" s="1007">
        <v>0</v>
      </c>
      <c r="AZ301" s="1007">
        <v>0</v>
      </c>
      <c r="BA301" s="1007">
        <v>0</v>
      </c>
      <c r="BB301" s="1007">
        <v>0</v>
      </c>
    </row>
    <row r="302" spans="1:54" s="931" customFormat="1" ht="38.25" customHeight="1" outlineLevel="3" x14ac:dyDescent="0.35">
      <c r="A302" s="1058" t="s">
        <v>1331</v>
      </c>
      <c r="B302" s="944"/>
      <c r="C302" s="1066" t="s">
        <v>1332</v>
      </c>
      <c r="D302" s="1756" t="s">
        <v>233</v>
      </c>
      <c r="E302" s="918"/>
      <c r="F302" s="919"/>
      <c r="G302" s="920"/>
      <c r="H302" s="921" t="s">
        <v>230</v>
      </c>
      <c r="I302" s="921" t="s">
        <v>230</v>
      </c>
      <c r="J302" s="921" t="s">
        <v>230</v>
      </c>
      <c r="K302" s="921" t="s">
        <v>230</v>
      </c>
      <c r="L302" s="921" t="s">
        <v>230</v>
      </c>
      <c r="M302" s="921"/>
      <c r="N302" s="922"/>
      <c r="O302" s="1778" t="str">
        <f>+'10.3_PA_Det'!$D$87</f>
        <v>Selección Basada en la Calidad y Costo </v>
      </c>
      <c r="P302" s="1778" t="s">
        <v>81</v>
      </c>
      <c r="Q302" s="1778" t="s">
        <v>931</v>
      </c>
      <c r="R302" s="1778">
        <f>+'10.3_PA_Det'!$E$87</f>
        <v>39</v>
      </c>
      <c r="S302" s="1829" t="s">
        <v>2055</v>
      </c>
      <c r="T302" s="1828"/>
      <c r="U302" s="922"/>
      <c r="V302" s="1067"/>
      <c r="W302" s="1083"/>
      <c r="X302" s="1014"/>
      <c r="Y302" s="925"/>
      <c r="Z302" s="925"/>
      <c r="AA302" s="925"/>
      <c r="AB302" s="925">
        <f>+AB303</f>
        <v>350000</v>
      </c>
      <c r="AC302" s="894"/>
      <c r="AD302" s="926"/>
      <c r="AE302" s="925">
        <f>+AE303</f>
        <v>350000</v>
      </c>
      <c r="AF302" s="925"/>
      <c r="AG302" s="925">
        <f t="shared" si="403"/>
        <v>350000</v>
      </c>
      <c r="AH302" s="927"/>
      <c r="AI302" s="925">
        <f t="shared" si="383"/>
        <v>0</v>
      </c>
      <c r="AJ302" s="925">
        <f t="shared" si="384"/>
        <v>35000</v>
      </c>
      <c r="AK302" s="925">
        <f t="shared" si="385"/>
        <v>105000</v>
      </c>
      <c r="AL302" s="925">
        <f t="shared" si="386"/>
        <v>105000</v>
      </c>
      <c r="AM302" s="925">
        <f t="shared" si="387"/>
        <v>105000</v>
      </c>
      <c r="AN302" s="77">
        <f t="shared" si="388"/>
        <v>350000</v>
      </c>
      <c r="AO302" s="1247"/>
      <c r="AP302" s="925">
        <f t="shared" ref="AP302:AT302" si="407">+AP303</f>
        <v>0</v>
      </c>
      <c r="AQ302" s="925">
        <f t="shared" si="407"/>
        <v>35000</v>
      </c>
      <c r="AR302" s="925">
        <f t="shared" si="407"/>
        <v>105000</v>
      </c>
      <c r="AS302" s="925">
        <f t="shared" si="407"/>
        <v>105000</v>
      </c>
      <c r="AT302" s="925">
        <f t="shared" si="407"/>
        <v>105000</v>
      </c>
      <c r="AU302" s="77">
        <f>SUM(AP302:AT302)</f>
        <v>350000</v>
      </c>
      <c r="AV302" s="930"/>
      <c r="AW302" s="97">
        <v>0</v>
      </c>
      <c r="AX302" s="97">
        <v>0</v>
      </c>
      <c r="AY302" s="97">
        <v>0</v>
      </c>
      <c r="AZ302" s="97">
        <v>0</v>
      </c>
      <c r="BA302" s="97">
        <v>0</v>
      </c>
      <c r="BB302" s="97">
        <v>0</v>
      </c>
    </row>
    <row r="303" spans="1:54" s="931" customFormat="1" ht="15" customHeight="1" outlineLevel="3" x14ac:dyDescent="0.35">
      <c r="A303" s="932" t="s">
        <v>1333</v>
      </c>
      <c r="B303" s="933"/>
      <c r="C303" s="993" t="s">
        <v>1334</v>
      </c>
      <c r="D303" s="1757"/>
      <c r="E303" s="918"/>
      <c r="F303" s="936"/>
      <c r="G303" s="937"/>
      <c r="H303" s="938" t="s">
        <v>230</v>
      </c>
      <c r="I303" s="938" t="s">
        <v>230</v>
      </c>
      <c r="J303" s="938" t="s">
        <v>230</v>
      </c>
      <c r="K303" s="938" t="s">
        <v>230</v>
      </c>
      <c r="L303" s="938" t="s">
        <v>230</v>
      </c>
      <c r="M303" s="938"/>
      <c r="N303" s="939"/>
      <c r="O303" s="1778"/>
      <c r="P303" s="1778"/>
      <c r="Q303" s="1778"/>
      <c r="R303" s="1778"/>
      <c r="S303" s="1829"/>
      <c r="T303" s="1828"/>
      <c r="U303" s="939"/>
      <c r="V303" s="942" t="s">
        <v>122</v>
      </c>
      <c r="W303" s="1082">
        <v>1</v>
      </c>
      <c r="X303" s="1016"/>
      <c r="Y303" s="943"/>
      <c r="Z303" s="943"/>
      <c r="AA303" s="943">
        <v>350000</v>
      </c>
      <c r="AB303" s="943">
        <f t="shared" ref="AB303:AB308" si="408">+AA303*W303</f>
        <v>350000</v>
      </c>
      <c r="AC303" s="934"/>
      <c r="AD303" s="944"/>
      <c r="AE303" s="1003">
        <f t="shared" ref="AE303:AE304" si="409">+AB303</f>
        <v>350000</v>
      </c>
      <c r="AF303" s="925"/>
      <c r="AG303" s="925">
        <f t="shared" si="403"/>
        <v>350000</v>
      </c>
      <c r="AH303" s="927"/>
      <c r="AI303" s="97">
        <f t="shared" si="383"/>
        <v>0</v>
      </c>
      <c r="AJ303" s="97">
        <f t="shared" si="384"/>
        <v>35000</v>
      </c>
      <c r="AK303" s="97">
        <f t="shared" si="385"/>
        <v>105000</v>
      </c>
      <c r="AL303" s="97">
        <f t="shared" si="386"/>
        <v>105000</v>
      </c>
      <c r="AM303" s="97">
        <f t="shared" si="387"/>
        <v>105000</v>
      </c>
      <c r="AN303" s="77">
        <f t="shared" si="388"/>
        <v>350000</v>
      </c>
      <c r="AO303" s="929"/>
      <c r="AP303" s="97">
        <v>0</v>
      </c>
      <c r="AQ303" s="97">
        <f>+$AE$303*10%</f>
        <v>35000</v>
      </c>
      <c r="AR303" s="97">
        <f>+$AE$303*30%</f>
        <v>105000</v>
      </c>
      <c r="AS303" s="97">
        <f t="shared" ref="AS303:AT303" si="410">+$AE$303*30%</f>
        <v>105000</v>
      </c>
      <c r="AT303" s="97">
        <f t="shared" si="410"/>
        <v>105000</v>
      </c>
      <c r="AU303" s="77">
        <f>SUM(AP303:AT303)</f>
        <v>350000</v>
      </c>
      <c r="AV303" s="930"/>
      <c r="AW303" s="97">
        <v>0</v>
      </c>
      <c r="AX303" s="97">
        <v>0</v>
      </c>
      <c r="AY303" s="97">
        <v>0</v>
      </c>
      <c r="AZ303" s="97">
        <v>0</v>
      </c>
      <c r="BA303" s="97">
        <v>0</v>
      </c>
      <c r="BB303" s="97">
        <v>0</v>
      </c>
    </row>
    <row r="304" spans="1:54" s="931" customFormat="1" ht="15" customHeight="1" outlineLevel="3" x14ac:dyDescent="0.35">
      <c r="A304" s="1058" t="s">
        <v>1335</v>
      </c>
      <c r="B304" s="1327"/>
      <c r="C304" s="1066" t="s">
        <v>1336</v>
      </c>
      <c r="D304" s="1758"/>
      <c r="E304" s="918"/>
      <c r="F304" s="919"/>
      <c r="G304" s="920"/>
      <c r="H304" s="921" t="s">
        <v>230</v>
      </c>
      <c r="I304" s="921" t="s">
        <v>230</v>
      </c>
      <c r="J304" s="921" t="s">
        <v>230</v>
      </c>
      <c r="K304" s="921" t="s">
        <v>230</v>
      </c>
      <c r="L304" s="921" t="s">
        <v>230</v>
      </c>
      <c r="M304" s="921"/>
      <c r="N304" s="922"/>
      <c r="O304" s="1778"/>
      <c r="P304" s="1778"/>
      <c r="Q304" s="1778"/>
      <c r="R304" s="1778"/>
      <c r="S304" s="1829"/>
      <c r="T304" s="1828"/>
      <c r="U304" s="922"/>
      <c r="V304" s="1067" t="s">
        <v>122</v>
      </c>
      <c r="W304" s="1083">
        <v>1</v>
      </c>
      <c r="X304" s="1014"/>
      <c r="Y304" s="925"/>
      <c r="Z304" s="925"/>
      <c r="AA304" s="925">
        <v>100000</v>
      </c>
      <c r="AB304" s="925">
        <f t="shared" si="408"/>
        <v>100000</v>
      </c>
      <c r="AC304" s="894"/>
      <c r="AD304" s="926"/>
      <c r="AE304" s="1093">
        <f t="shared" si="409"/>
        <v>100000</v>
      </c>
      <c r="AF304" s="925"/>
      <c r="AG304" s="925">
        <f t="shared" si="403"/>
        <v>100000</v>
      </c>
      <c r="AH304" s="927"/>
      <c r="AI304" s="97">
        <f t="shared" si="383"/>
        <v>0</v>
      </c>
      <c r="AJ304" s="97">
        <f t="shared" si="384"/>
        <v>10000</v>
      </c>
      <c r="AK304" s="97">
        <f t="shared" si="385"/>
        <v>30000</v>
      </c>
      <c r="AL304" s="97">
        <f t="shared" si="386"/>
        <v>30000</v>
      </c>
      <c r="AM304" s="97">
        <f t="shared" si="387"/>
        <v>30000</v>
      </c>
      <c r="AN304" s="77">
        <f t="shared" si="388"/>
        <v>100000</v>
      </c>
      <c r="AO304" s="929"/>
      <c r="AP304" s="97">
        <v>0</v>
      </c>
      <c r="AQ304" s="97">
        <f>+$AE$304*10%</f>
        <v>10000</v>
      </c>
      <c r="AR304" s="97">
        <f>+$AE$304*30%</f>
        <v>30000</v>
      </c>
      <c r="AS304" s="97">
        <f>+$AE$304*30%</f>
        <v>30000</v>
      </c>
      <c r="AT304" s="97">
        <f>+$AE$304*30%</f>
        <v>30000</v>
      </c>
      <c r="AU304" s="77">
        <f>SUM(AP304:AT304)</f>
        <v>100000</v>
      </c>
      <c r="AV304" s="930"/>
      <c r="AW304" s="97">
        <v>0</v>
      </c>
      <c r="AX304" s="97">
        <v>0</v>
      </c>
      <c r="AY304" s="97">
        <v>0</v>
      </c>
      <c r="AZ304" s="97">
        <v>0</v>
      </c>
      <c r="BA304" s="97">
        <v>0</v>
      </c>
      <c r="BB304" s="97">
        <v>0</v>
      </c>
    </row>
    <row r="305" spans="1:54" s="931" customFormat="1" ht="13" outlineLevel="2" x14ac:dyDescent="0.35">
      <c r="A305" s="988" t="s">
        <v>1337</v>
      </c>
      <c r="B305" s="989"/>
      <c r="C305" s="1008" t="s">
        <v>1338</v>
      </c>
      <c r="D305" s="1006" t="s">
        <v>626</v>
      </c>
      <c r="E305" s="918"/>
      <c r="F305" s="994"/>
      <c r="G305" s="995"/>
      <c r="H305" s="996" t="s">
        <v>230</v>
      </c>
      <c r="I305" s="996" t="s">
        <v>230</v>
      </c>
      <c r="J305" s="996" t="s">
        <v>230</v>
      </c>
      <c r="K305" s="996" t="s">
        <v>230</v>
      </c>
      <c r="L305" s="996" t="s">
        <v>230</v>
      </c>
      <c r="M305" s="996"/>
      <c r="N305" s="922"/>
      <c r="O305" s="1372"/>
      <c r="P305" s="1372"/>
      <c r="Q305" s="1372"/>
      <c r="R305" s="1372"/>
      <c r="S305" s="997"/>
      <c r="T305" s="999"/>
      <c r="U305" s="922"/>
      <c r="V305" s="1000"/>
      <c r="W305" s="1081"/>
      <c r="X305" s="1015"/>
      <c r="Y305" s="1001"/>
      <c r="Z305" s="1001"/>
      <c r="AA305" s="1001"/>
      <c r="AB305" s="1001">
        <f>SUM(AB306:AB308)</f>
        <v>70000</v>
      </c>
      <c r="AC305" s="1002"/>
      <c r="AD305" s="926"/>
      <c r="AE305" s="1001">
        <f t="shared" ref="AE305" si="411">SUM(AE306:AE308)</f>
        <v>70000</v>
      </c>
      <c r="AF305" s="1001"/>
      <c r="AG305" s="1001">
        <f t="shared" si="403"/>
        <v>70000</v>
      </c>
      <c r="AH305" s="927"/>
      <c r="AI305" s="1001">
        <f t="shared" si="383"/>
        <v>0</v>
      </c>
      <c r="AJ305" s="1001">
        <f t="shared" si="384"/>
        <v>7000</v>
      </c>
      <c r="AK305" s="1001">
        <f t="shared" si="385"/>
        <v>21000</v>
      </c>
      <c r="AL305" s="1001">
        <f t="shared" si="386"/>
        <v>21000</v>
      </c>
      <c r="AM305" s="1001">
        <f t="shared" si="387"/>
        <v>21000</v>
      </c>
      <c r="AN305" s="1001">
        <f t="shared" si="388"/>
        <v>70000</v>
      </c>
      <c r="AO305" s="929"/>
      <c r="AP305" s="1001">
        <f t="shared" ref="AP305:AT305" si="412">SUM(AP306:AP308)</f>
        <v>0</v>
      </c>
      <c r="AQ305" s="1001">
        <f t="shared" si="412"/>
        <v>7000</v>
      </c>
      <c r="AR305" s="1001">
        <f t="shared" si="412"/>
        <v>21000</v>
      </c>
      <c r="AS305" s="1001">
        <f t="shared" si="412"/>
        <v>21000</v>
      </c>
      <c r="AT305" s="1001">
        <f t="shared" si="412"/>
        <v>21000</v>
      </c>
      <c r="AU305" s="1001">
        <f>+SUM(AP305:AT305)</f>
        <v>70000</v>
      </c>
      <c r="AV305" s="930"/>
      <c r="AW305" s="1007">
        <v>0</v>
      </c>
      <c r="AX305" s="1007">
        <v>0</v>
      </c>
      <c r="AY305" s="1007">
        <v>0</v>
      </c>
      <c r="AZ305" s="1007">
        <v>0</v>
      </c>
      <c r="BA305" s="1007">
        <v>0</v>
      </c>
      <c r="BB305" s="1007">
        <v>0</v>
      </c>
    </row>
    <row r="306" spans="1:54" s="931" customFormat="1" ht="13" outlineLevel="3" x14ac:dyDescent="0.35">
      <c r="A306" s="932" t="s">
        <v>1339</v>
      </c>
      <c r="B306" s="1327"/>
      <c r="C306" s="991" t="s">
        <v>1340</v>
      </c>
      <c r="D306" s="1756" t="s">
        <v>233</v>
      </c>
      <c r="E306" s="918"/>
      <c r="F306" s="936"/>
      <c r="G306" s="937"/>
      <c r="H306" s="938" t="s">
        <v>230</v>
      </c>
      <c r="I306" s="938" t="s">
        <v>230</v>
      </c>
      <c r="J306" s="938" t="s">
        <v>230</v>
      </c>
      <c r="K306" s="938" t="s">
        <v>230</v>
      </c>
      <c r="L306" s="938" t="s">
        <v>230</v>
      </c>
      <c r="M306" s="938"/>
      <c r="N306" s="939"/>
      <c r="O306" s="1778" t="str">
        <f>+'10.3_PA_Det'!$D$87</f>
        <v>Selección Basada en la Calidad y Costo </v>
      </c>
      <c r="P306" s="1778" t="s">
        <v>81</v>
      </c>
      <c r="Q306" s="1778" t="s">
        <v>931</v>
      </c>
      <c r="R306" s="1778">
        <f>+'10.3_PA_Det'!$E$87</f>
        <v>39</v>
      </c>
      <c r="S306" s="1829" t="s">
        <v>2055</v>
      </c>
      <c r="T306" s="1829"/>
      <c r="U306" s="939"/>
      <c r="V306" s="942" t="s">
        <v>122</v>
      </c>
      <c r="W306" s="1082">
        <v>1</v>
      </c>
      <c r="X306" s="1016"/>
      <c r="Y306" s="943"/>
      <c r="Z306" s="943"/>
      <c r="AA306" s="943">
        <v>30000</v>
      </c>
      <c r="AB306" s="943">
        <f t="shared" si="408"/>
        <v>30000</v>
      </c>
      <c r="AC306" s="934"/>
      <c r="AD306" s="944"/>
      <c r="AE306" s="1003">
        <f t="shared" ref="AE306:AE308" si="413">+AB306</f>
        <v>30000</v>
      </c>
      <c r="AF306" s="925"/>
      <c r="AG306" s="925">
        <f t="shared" si="403"/>
        <v>30000</v>
      </c>
      <c r="AH306" s="927"/>
      <c r="AI306" s="97">
        <f t="shared" si="383"/>
        <v>0</v>
      </c>
      <c r="AJ306" s="97">
        <f t="shared" si="384"/>
        <v>3000</v>
      </c>
      <c r="AK306" s="97">
        <f t="shared" si="385"/>
        <v>9000</v>
      </c>
      <c r="AL306" s="97">
        <f t="shared" si="386"/>
        <v>9000</v>
      </c>
      <c r="AM306" s="97">
        <f t="shared" si="387"/>
        <v>9000</v>
      </c>
      <c r="AN306" s="77">
        <f t="shared" si="388"/>
        <v>30000</v>
      </c>
      <c r="AO306" s="929"/>
      <c r="AP306" s="97">
        <v>0</v>
      </c>
      <c r="AQ306" s="97">
        <f>+AE306*10%</f>
        <v>3000</v>
      </c>
      <c r="AR306" s="97">
        <f>+AE306*30%</f>
        <v>9000</v>
      </c>
      <c r="AS306" s="97">
        <f>+AE306*30%</f>
        <v>9000</v>
      </c>
      <c r="AT306" s="97">
        <f>+AE306*30%</f>
        <v>9000</v>
      </c>
      <c r="AU306" s="77">
        <f>SUM(AP306:AT306)</f>
        <v>30000</v>
      </c>
      <c r="AV306" s="930"/>
      <c r="AW306" s="97">
        <v>0</v>
      </c>
      <c r="AX306" s="97">
        <v>0</v>
      </c>
      <c r="AY306" s="97">
        <v>0</v>
      </c>
      <c r="AZ306" s="97">
        <v>0</v>
      </c>
      <c r="BA306" s="97">
        <v>0</v>
      </c>
      <c r="BB306" s="97">
        <v>0</v>
      </c>
    </row>
    <row r="307" spans="1:54" s="931" customFormat="1" ht="15" customHeight="1" outlineLevel="3" x14ac:dyDescent="0.35">
      <c r="A307" s="932" t="s">
        <v>1341</v>
      </c>
      <c r="B307" s="1327"/>
      <c r="C307" s="991" t="s">
        <v>1342</v>
      </c>
      <c r="D307" s="1757"/>
      <c r="E307" s="918"/>
      <c r="F307" s="936"/>
      <c r="G307" s="937"/>
      <c r="H307" s="938" t="s">
        <v>230</v>
      </c>
      <c r="I307" s="938" t="s">
        <v>230</v>
      </c>
      <c r="J307" s="938" t="s">
        <v>230</v>
      </c>
      <c r="K307" s="938" t="s">
        <v>230</v>
      </c>
      <c r="L307" s="938" t="s">
        <v>230</v>
      </c>
      <c r="M307" s="938"/>
      <c r="N307" s="939"/>
      <c r="O307" s="1778"/>
      <c r="P307" s="1778"/>
      <c r="Q307" s="1778"/>
      <c r="R307" s="1778"/>
      <c r="S307" s="1829"/>
      <c r="T307" s="1829"/>
      <c r="U307" s="939"/>
      <c r="V307" s="942" t="s">
        <v>122</v>
      </c>
      <c r="W307" s="1082">
        <v>1</v>
      </c>
      <c r="X307" s="1016"/>
      <c r="Y307" s="943"/>
      <c r="Z307" s="943"/>
      <c r="AA307" s="943">
        <v>20000</v>
      </c>
      <c r="AB307" s="943">
        <f t="shared" si="408"/>
        <v>20000</v>
      </c>
      <c r="AC307" s="934"/>
      <c r="AD307" s="944"/>
      <c r="AE307" s="1003">
        <f t="shared" si="413"/>
        <v>20000</v>
      </c>
      <c r="AF307" s="925"/>
      <c r="AG307" s="925">
        <f t="shared" si="403"/>
        <v>20000</v>
      </c>
      <c r="AH307" s="927"/>
      <c r="AI307" s="97">
        <f t="shared" si="383"/>
        <v>0</v>
      </c>
      <c r="AJ307" s="97">
        <f t="shared" si="384"/>
        <v>2000</v>
      </c>
      <c r="AK307" s="97">
        <f t="shared" si="385"/>
        <v>6000</v>
      </c>
      <c r="AL307" s="97">
        <f t="shared" si="386"/>
        <v>6000</v>
      </c>
      <c r="AM307" s="97">
        <f t="shared" si="387"/>
        <v>6000</v>
      </c>
      <c r="AN307" s="77">
        <f t="shared" si="388"/>
        <v>20000</v>
      </c>
      <c r="AO307" s="929"/>
      <c r="AP307" s="97">
        <v>0</v>
      </c>
      <c r="AQ307" s="97">
        <f>+AE307*10%</f>
        <v>2000</v>
      </c>
      <c r="AR307" s="97">
        <f>+AE307*30%</f>
        <v>6000</v>
      </c>
      <c r="AS307" s="97">
        <f>+AE307*30%</f>
        <v>6000</v>
      </c>
      <c r="AT307" s="97">
        <f>+AE307*30%</f>
        <v>6000</v>
      </c>
      <c r="AU307" s="77">
        <f>SUM(AP307:AT307)</f>
        <v>20000</v>
      </c>
      <c r="AV307" s="930"/>
      <c r="AW307" s="97">
        <v>0</v>
      </c>
      <c r="AX307" s="97">
        <v>0</v>
      </c>
      <c r="AY307" s="97">
        <v>0</v>
      </c>
      <c r="AZ307" s="97">
        <v>0</v>
      </c>
      <c r="BA307" s="97">
        <v>0</v>
      </c>
      <c r="BB307" s="97">
        <v>0</v>
      </c>
    </row>
    <row r="308" spans="1:54" s="931" customFormat="1" ht="15" customHeight="1" outlineLevel="3" x14ac:dyDescent="0.35">
      <c r="A308" s="932" t="s">
        <v>1343</v>
      </c>
      <c r="B308" s="1327"/>
      <c r="C308" s="991" t="s">
        <v>1344</v>
      </c>
      <c r="D308" s="1758"/>
      <c r="E308" s="918"/>
      <c r="F308" s="936"/>
      <c r="G308" s="937"/>
      <c r="H308" s="938" t="s">
        <v>230</v>
      </c>
      <c r="I308" s="938" t="s">
        <v>230</v>
      </c>
      <c r="J308" s="938" t="s">
        <v>230</v>
      </c>
      <c r="K308" s="938" t="s">
        <v>230</v>
      </c>
      <c r="L308" s="938" t="s">
        <v>230</v>
      </c>
      <c r="M308" s="938"/>
      <c r="N308" s="939"/>
      <c r="O308" s="1778"/>
      <c r="P308" s="1778"/>
      <c r="Q308" s="1778"/>
      <c r="R308" s="1778"/>
      <c r="S308" s="1829"/>
      <c r="T308" s="1829"/>
      <c r="U308" s="939"/>
      <c r="V308" s="942" t="s">
        <v>122</v>
      </c>
      <c r="W308" s="1082">
        <v>1</v>
      </c>
      <c r="X308" s="1016"/>
      <c r="Y308" s="943"/>
      <c r="Z308" s="943"/>
      <c r="AA308" s="943">
        <v>20000</v>
      </c>
      <c r="AB308" s="943">
        <f t="shared" si="408"/>
        <v>20000</v>
      </c>
      <c r="AC308" s="934"/>
      <c r="AD308" s="944"/>
      <c r="AE308" s="1003">
        <f t="shared" si="413"/>
        <v>20000</v>
      </c>
      <c r="AF308" s="925"/>
      <c r="AG308" s="925">
        <f t="shared" si="403"/>
        <v>20000</v>
      </c>
      <c r="AH308" s="927"/>
      <c r="AI308" s="97">
        <f t="shared" si="383"/>
        <v>0</v>
      </c>
      <c r="AJ308" s="97">
        <f t="shared" si="384"/>
        <v>2000</v>
      </c>
      <c r="AK308" s="97">
        <f t="shared" si="385"/>
        <v>6000</v>
      </c>
      <c r="AL308" s="97">
        <f t="shared" si="386"/>
        <v>6000</v>
      </c>
      <c r="AM308" s="97">
        <f t="shared" si="387"/>
        <v>6000</v>
      </c>
      <c r="AN308" s="77">
        <f t="shared" si="388"/>
        <v>20000</v>
      </c>
      <c r="AO308" s="929"/>
      <c r="AP308" s="97">
        <v>0</v>
      </c>
      <c r="AQ308" s="97">
        <f>+AE308*10%</f>
        <v>2000</v>
      </c>
      <c r="AR308" s="97">
        <f>+AE308*30%</f>
        <v>6000</v>
      </c>
      <c r="AS308" s="97">
        <f>+AE308*30%</f>
        <v>6000</v>
      </c>
      <c r="AT308" s="97">
        <f>+AE308*30%</f>
        <v>6000</v>
      </c>
      <c r="AU308" s="77">
        <f>SUM(AP308:AT308)</f>
        <v>20000</v>
      </c>
      <c r="AV308" s="930"/>
      <c r="AW308" s="97">
        <v>0</v>
      </c>
      <c r="AX308" s="97">
        <v>0</v>
      </c>
      <c r="AY308" s="97">
        <v>0</v>
      </c>
      <c r="AZ308" s="97">
        <v>0</v>
      </c>
      <c r="BA308" s="97">
        <v>0</v>
      </c>
      <c r="BB308" s="97">
        <v>0</v>
      </c>
    </row>
    <row r="309" spans="1:54" s="931" customFormat="1" ht="33" customHeight="1" outlineLevel="2" x14ac:dyDescent="0.35">
      <c r="A309" s="988" t="s">
        <v>1345</v>
      </c>
      <c r="B309" s="989"/>
      <c r="C309" s="1008" t="s">
        <v>1346</v>
      </c>
      <c r="D309" s="1006" t="s">
        <v>626</v>
      </c>
      <c r="E309" s="918"/>
      <c r="F309" s="994"/>
      <c r="G309" s="995"/>
      <c r="H309" s="996" t="s">
        <v>230</v>
      </c>
      <c r="I309" s="996" t="s">
        <v>230</v>
      </c>
      <c r="J309" s="996"/>
      <c r="K309" s="996"/>
      <c r="L309" s="996"/>
      <c r="M309" s="996"/>
      <c r="N309" s="922"/>
      <c r="O309" s="1372"/>
      <c r="P309" s="1372"/>
      <c r="Q309" s="1372"/>
      <c r="R309" s="1372"/>
      <c r="S309" s="997"/>
      <c r="T309" s="998"/>
      <c r="U309" s="922"/>
      <c r="V309" s="1000"/>
      <c r="W309" s="1081"/>
      <c r="X309" s="1015"/>
      <c r="Y309" s="1001"/>
      <c r="Z309" s="1001"/>
      <c r="AA309" s="1001"/>
      <c r="AB309" s="1001">
        <f>+AB310+AB313+AB316</f>
        <v>430000</v>
      </c>
      <c r="AC309" s="1002"/>
      <c r="AD309" s="926"/>
      <c r="AE309" s="1001">
        <f t="shared" ref="AE309" si="414">+AE310+AE313+AE316</f>
        <v>430000</v>
      </c>
      <c r="AF309" s="1001"/>
      <c r="AG309" s="1001">
        <f t="shared" si="403"/>
        <v>430000</v>
      </c>
      <c r="AH309" s="927"/>
      <c r="AI309" s="1001">
        <f t="shared" si="383"/>
        <v>0</v>
      </c>
      <c r="AJ309" s="1001">
        <f t="shared" si="384"/>
        <v>430000</v>
      </c>
      <c r="AK309" s="1001">
        <f t="shared" si="385"/>
        <v>0</v>
      </c>
      <c r="AL309" s="1001">
        <f t="shared" si="386"/>
        <v>0</v>
      </c>
      <c r="AM309" s="1001">
        <f t="shared" si="387"/>
        <v>0</v>
      </c>
      <c r="AN309" s="1001">
        <f t="shared" si="388"/>
        <v>430000</v>
      </c>
      <c r="AO309" s="929"/>
      <c r="AP309" s="1001">
        <f t="shared" ref="AP309:AT309" si="415">+AP310+AP313+AP316</f>
        <v>0</v>
      </c>
      <c r="AQ309" s="1001">
        <f t="shared" si="415"/>
        <v>430000</v>
      </c>
      <c r="AR309" s="1001">
        <f t="shared" si="415"/>
        <v>0</v>
      </c>
      <c r="AS309" s="1001">
        <f t="shared" si="415"/>
        <v>0</v>
      </c>
      <c r="AT309" s="1001">
        <f t="shared" si="415"/>
        <v>0</v>
      </c>
      <c r="AU309" s="1001">
        <f>+SUM(AP309:AT309)</f>
        <v>430000</v>
      </c>
      <c r="AV309" s="930"/>
      <c r="AW309" s="1007">
        <v>0</v>
      </c>
      <c r="AX309" s="1007">
        <v>0</v>
      </c>
      <c r="AY309" s="1007">
        <v>0</v>
      </c>
      <c r="AZ309" s="1007">
        <v>0</v>
      </c>
      <c r="BA309" s="1007">
        <v>0</v>
      </c>
      <c r="BB309" s="1007">
        <v>0</v>
      </c>
    </row>
    <row r="310" spans="1:54" s="931" customFormat="1" ht="12.75" customHeight="1" outlineLevel="3" x14ac:dyDescent="0.35">
      <c r="A310" s="932" t="s">
        <v>1347</v>
      </c>
      <c r="B310" s="1327"/>
      <c r="C310" s="991" t="s">
        <v>1348</v>
      </c>
      <c r="D310" s="1756" t="s">
        <v>233</v>
      </c>
      <c r="E310" s="918"/>
      <c r="F310" s="936"/>
      <c r="G310" s="937"/>
      <c r="H310" s="938" t="s">
        <v>230</v>
      </c>
      <c r="I310" s="938" t="s">
        <v>230</v>
      </c>
      <c r="J310" s="938"/>
      <c r="K310" s="938"/>
      <c r="L310" s="938"/>
      <c r="M310" s="938"/>
      <c r="N310" s="939"/>
      <c r="O310" s="1778" t="str">
        <f>+'10.3_PA_Det'!$D$87</f>
        <v>Selección Basada en la Calidad y Costo </v>
      </c>
      <c r="P310" s="1778" t="s">
        <v>81</v>
      </c>
      <c r="Q310" s="1778" t="s">
        <v>931</v>
      </c>
      <c r="R310" s="1778">
        <f>+'10.3_PA_Det'!$E$87</f>
        <v>39</v>
      </c>
      <c r="S310" s="1829" t="s">
        <v>2055</v>
      </c>
      <c r="T310" s="1828"/>
      <c r="U310" s="939"/>
      <c r="V310" s="942"/>
      <c r="W310" s="1082"/>
      <c r="X310" s="1016"/>
      <c r="Y310" s="943"/>
      <c r="Z310" s="943"/>
      <c r="AA310" s="943"/>
      <c r="AB310" s="943">
        <f>SUM(AB311:AB312)</f>
        <v>110000</v>
      </c>
      <c r="AC310" s="934"/>
      <c r="AD310" s="944"/>
      <c r="AE310" s="943">
        <f t="shared" ref="AE310" si="416">SUM(AE311:AE312)</f>
        <v>110000</v>
      </c>
      <c r="AF310" s="925"/>
      <c r="AG310" s="925">
        <f t="shared" si="403"/>
        <v>110000</v>
      </c>
      <c r="AH310" s="927"/>
      <c r="AI310" s="97">
        <f t="shared" si="383"/>
        <v>0</v>
      </c>
      <c r="AJ310" s="97">
        <f t="shared" si="384"/>
        <v>110000</v>
      </c>
      <c r="AK310" s="97">
        <f t="shared" si="385"/>
        <v>0</v>
      </c>
      <c r="AL310" s="97">
        <f t="shared" si="386"/>
        <v>0</v>
      </c>
      <c r="AM310" s="97">
        <f t="shared" si="387"/>
        <v>0</v>
      </c>
      <c r="AN310" s="77">
        <f t="shared" si="388"/>
        <v>110000</v>
      </c>
      <c r="AO310" s="929"/>
      <c r="AP310" s="97">
        <v>0</v>
      </c>
      <c r="AQ310" s="97">
        <f t="shared" ref="AQ310:AQ318" si="417">+AE310</f>
        <v>110000</v>
      </c>
      <c r="AR310" s="97">
        <v>0</v>
      </c>
      <c r="AS310" s="97">
        <v>0</v>
      </c>
      <c r="AT310" s="97">
        <v>0</v>
      </c>
      <c r="AU310" s="77">
        <f t="shared" ref="AU310:AU318" si="418">SUM(AP310:AT310)</f>
        <v>110000</v>
      </c>
      <c r="AV310" s="930"/>
      <c r="AW310" s="97">
        <v>0</v>
      </c>
      <c r="AX310" s="97">
        <v>0</v>
      </c>
      <c r="AY310" s="97">
        <v>0</v>
      </c>
      <c r="AZ310" s="97">
        <v>0</v>
      </c>
      <c r="BA310" s="97">
        <v>0</v>
      </c>
      <c r="BB310" s="97">
        <v>0</v>
      </c>
    </row>
    <row r="311" spans="1:54" s="931" customFormat="1" ht="13" outlineLevel="3" x14ac:dyDescent="0.35">
      <c r="A311" s="932" t="s">
        <v>1349</v>
      </c>
      <c r="B311" s="1327"/>
      <c r="C311" s="992" t="s">
        <v>1350</v>
      </c>
      <c r="D311" s="1757"/>
      <c r="E311" s="918"/>
      <c r="F311" s="936"/>
      <c r="G311" s="937"/>
      <c r="H311" s="938" t="s">
        <v>230</v>
      </c>
      <c r="I311" s="938" t="s">
        <v>230</v>
      </c>
      <c r="J311" s="938"/>
      <c r="K311" s="938"/>
      <c r="L311" s="938"/>
      <c r="M311" s="938"/>
      <c r="N311" s="939"/>
      <c r="O311" s="1778"/>
      <c r="P311" s="1778"/>
      <c r="Q311" s="1778"/>
      <c r="R311" s="1778"/>
      <c r="S311" s="1829"/>
      <c r="T311" s="1828"/>
      <c r="U311" s="939"/>
      <c r="V311" s="942" t="s">
        <v>122</v>
      </c>
      <c r="W311" s="1082">
        <v>1</v>
      </c>
      <c r="X311" s="1016"/>
      <c r="Y311" s="943"/>
      <c r="Z311" s="943"/>
      <c r="AA311" s="943">
        <v>90000</v>
      </c>
      <c r="AB311" s="943">
        <f t="shared" ref="AB311:AB318" si="419">+AA311*W311</f>
        <v>90000</v>
      </c>
      <c r="AC311" s="934"/>
      <c r="AD311" s="944"/>
      <c r="AE311" s="1003">
        <f t="shared" ref="AE311:AE312" si="420">+AB311</f>
        <v>90000</v>
      </c>
      <c r="AF311" s="925"/>
      <c r="AG311" s="925">
        <f t="shared" si="403"/>
        <v>90000</v>
      </c>
      <c r="AH311" s="927"/>
      <c r="AI311" s="97">
        <f t="shared" si="383"/>
        <v>0</v>
      </c>
      <c r="AJ311" s="97">
        <f t="shared" si="384"/>
        <v>90000</v>
      </c>
      <c r="AK311" s="97">
        <f t="shared" si="385"/>
        <v>0</v>
      </c>
      <c r="AL311" s="97">
        <f t="shared" si="386"/>
        <v>0</v>
      </c>
      <c r="AM311" s="97">
        <f t="shared" si="387"/>
        <v>0</v>
      </c>
      <c r="AN311" s="77">
        <f t="shared" si="388"/>
        <v>90000</v>
      </c>
      <c r="AO311" s="929"/>
      <c r="AP311" s="97">
        <v>0</v>
      </c>
      <c r="AQ311" s="97">
        <f t="shared" si="417"/>
        <v>90000</v>
      </c>
      <c r="AR311" s="97">
        <v>0</v>
      </c>
      <c r="AS311" s="97">
        <v>0</v>
      </c>
      <c r="AT311" s="97">
        <v>0</v>
      </c>
      <c r="AU311" s="77">
        <f t="shared" si="418"/>
        <v>90000</v>
      </c>
      <c r="AV311" s="930"/>
      <c r="AW311" s="97">
        <v>0</v>
      </c>
      <c r="AX311" s="97">
        <v>0</v>
      </c>
      <c r="AY311" s="97">
        <v>0</v>
      </c>
      <c r="AZ311" s="97">
        <v>0</v>
      </c>
      <c r="BA311" s="97">
        <v>0</v>
      </c>
      <c r="BB311" s="97">
        <v>0</v>
      </c>
    </row>
    <row r="312" spans="1:54" s="931" customFormat="1" ht="15" customHeight="1" outlineLevel="3" x14ac:dyDescent="0.35">
      <c r="A312" s="932" t="s">
        <v>1351</v>
      </c>
      <c r="B312" s="1327"/>
      <c r="C312" s="992" t="s">
        <v>1352</v>
      </c>
      <c r="D312" s="1757"/>
      <c r="E312" s="918"/>
      <c r="F312" s="936"/>
      <c r="G312" s="937"/>
      <c r="H312" s="938" t="s">
        <v>230</v>
      </c>
      <c r="I312" s="938" t="s">
        <v>230</v>
      </c>
      <c r="J312" s="938"/>
      <c r="K312" s="938"/>
      <c r="L312" s="938"/>
      <c r="M312" s="938"/>
      <c r="N312" s="939"/>
      <c r="O312" s="1778"/>
      <c r="P312" s="1778"/>
      <c r="Q312" s="1778"/>
      <c r="R312" s="1778"/>
      <c r="S312" s="1829"/>
      <c r="T312" s="1828"/>
      <c r="U312" s="939"/>
      <c r="V312" s="942" t="s">
        <v>122</v>
      </c>
      <c r="W312" s="1082">
        <v>1</v>
      </c>
      <c r="X312" s="1016"/>
      <c r="Y312" s="943"/>
      <c r="Z312" s="943"/>
      <c r="AA312" s="943">
        <v>20000</v>
      </c>
      <c r="AB312" s="943">
        <f t="shared" si="419"/>
        <v>20000</v>
      </c>
      <c r="AC312" s="934"/>
      <c r="AD312" s="944"/>
      <c r="AE312" s="1003">
        <f t="shared" si="420"/>
        <v>20000</v>
      </c>
      <c r="AF312" s="925"/>
      <c r="AG312" s="925">
        <f t="shared" si="403"/>
        <v>20000</v>
      </c>
      <c r="AH312" s="927"/>
      <c r="AI312" s="97">
        <f t="shared" si="383"/>
        <v>0</v>
      </c>
      <c r="AJ312" s="97">
        <f t="shared" si="384"/>
        <v>20000</v>
      </c>
      <c r="AK312" s="97">
        <f t="shared" si="385"/>
        <v>0</v>
      </c>
      <c r="AL312" s="97">
        <f t="shared" si="386"/>
        <v>0</v>
      </c>
      <c r="AM312" s="97">
        <f t="shared" si="387"/>
        <v>0</v>
      </c>
      <c r="AN312" s="77">
        <f t="shared" si="388"/>
        <v>20000</v>
      </c>
      <c r="AO312" s="929"/>
      <c r="AP312" s="97">
        <v>0</v>
      </c>
      <c r="AQ312" s="97">
        <f t="shared" si="417"/>
        <v>20000</v>
      </c>
      <c r="AR312" s="97">
        <v>0</v>
      </c>
      <c r="AS312" s="97">
        <v>0</v>
      </c>
      <c r="AT312" s="97">
        <v>0</v>
      </c>
      <c r="AU312" s="77">
        <f t="shared" si="418"/>
        <v>20000</v>
      </c>
      <c r="AV312" s="930"/>
      <c r="AW312" s="97">
        <v>0</v>
      </c>
      <c r="AX312" s="97">
        <v>0</v>
      </c>
      <c r="AY312" s="97">
        <v>0</v>
      </c>
      <c r="AZ312" s="97">
        <v>0</v>
      </c>
      <c r="BA312" s="97">
        <v>0</v>
      </c>
      <c r="BB312" s="97">
        <v>0</v>
      </c>
    </row>
    <row r="313" spans="1:54" s="931" customFormat="1" ht="25.5" customHeight="1" outlineLevel="3" x14ac:dyDescent="0.35">
      <c r="A313" s="932" t="s">
        <v>1353</v>
      </c>
      <c r="B313" s="1327"/>
      <c r="C313" s="991" t="s">
        <v>1354</v>
      </c>
      <c r="D313" s="1757"/>
      <c r="E313" s="918"/>
      <c r="F313" s="936"/>
      <c r="G313" s="937"/>
      <c r="H313" s="938" t="s">
        <v>230</v>
      </c>
      <c r="I313" s="938" t="s">
        <v>230</v>
      </c>
      <c r="J313" s="938"/>
      <c r="K313" s="938"/>
      <c r="L313" s="938"/>
      <c r="M313" s="938"/>
      <c r="N313" s="939"/>
      <c r="O313" s="1778"/>
      <c r="P313" s="1778"/>
      <c r="Q313" s="1778"/>
      <c r="R313" s="1778"/>
      <c r="S313" s="1829"/>
      <c r="T313" s="1828"/>
      <c r="U313" s="939"/>
      <c r="V313" s="942"/>
      <c r="W313" s="1082"/>
      <c r="X313" s="1016"/>
      <c r="Y313" s="943"/>
      <c r="Z313" s="943"/>
      <c r="AA313" s="943"/>
      <c r="AB313" s="943">
        <f>SUM(AB314:AB315)</f>
        <v>160000</v>
      </c>
      <c r="AC313" s="934"/>
      <c r="AD313" s="944"/>
      <c r="AE313" s="943">
        <f t="shared" ref="AE313" si="421">SUM(AE314:AE315)</f>
        <v>160000</v>
      </c>
      <c r="AF313" s="925"/>
      <c r="AG313" s="925">
        <f t="shared" si="403"/>
        <v>160000</v>
      </c>
      <c r="AH313" s="927"/>
      <c r="AI313" s="97">
        <f t="shared" si="383"/>
        <v>0</v>
      </c>
      <c r="AJ313" s="97">
        <f t="shared" si="384"/>
        <v>160000</v>
      </c>
      <c r="AK313" s="97">
        <f t="shared" si="385"/>
        <v>0</v>
      </c>
      <c r="AL313" s="97">
        <f t="shared" si="386"/>
        <v>0</v>
      </c>
      <c r="AM313" s="97">
        <f t="shared" si="387"/>
        <v>0</v>
      </c>
      <c r="AN313" s="77">
        <f t="shared" si="388"/>
        <v>160000</v>
      </c>
      <c r="AO313" s="929"/>
      <c r="AP313" s="97">
        <v>0</v>
      </c>
      <c r="AQ313" s="97">
        <f t="shared" si="417"/>
        <v>160000</v>
      </c>
      <c r="AR313" s="97">
        <v>0</v>
      </c>
      <c r="AS313" s="97">
        <v>0</v>
      </c>
      <c r="AT313" s="97">
        <v>0</v>
      </c>
      <c r="AU313" s="77">
        <f t="shared" si="418"/>
        <v>160000</v>
      </c>
      <c r="AV313" s="930"/>
      <c r="AW313" s="97">
        <v>0</v>
      </c>
      <c r="AX313" s="97">
        <v>0</v>
      </c>
      <c r="AY313" s="97">
        <v>0</v>
      </c>
      <c r="AZ313" s="97">
        <v>0</v>
      </c>
      <c r="BA313" s="97">
        <v>0</v>
      </c>
      <c r="BB313" s="97">
        <v>0</v>
      </c>
    </row>
    <row r="314" spans="1:54" s="931" customFormat="1" ht="15" customHeight="1" outlineLevel="3" x14ac:dyDescent="0.35">
      <c r="A314" s="932" t="s">
        <v>1355</v>
      </c>
      <c r="B314" s="1327"/>
      <c r="C314" s="992" t="s">
        <v>1356</v>
      </c>
      <c r="D314" s="1757"/>
      <c r="E314" s="918"/>
      <c r="F314" s="936"/>
      <c r="G314" s="937"/>
      <c r="H314" s="938" t="s">
        <v>230</v>
      </c>
      <c r="I314" s="938" t="s">
        <v>230</v>
      </c>
      <c r="J314" s="938"/>
      <c r="K314" s="938"/>
      <c r="L314" s="938"/>
      <c r="M314" s="938"/>
      <c r="N314" s="939"/>
      <c r="O314" s="1778"/>
      <c r="P314" s="1778"/>
      <c r="Q314" s="1778"/>
      <c r="R314" s="1778"/>
      <c r="S314" s="1829"/>
      <c r="T314" s="1828"/>
      <c r="U314" s="939"/>
      <c r="V314" s="942" t="s">
        <v>122</v>
      </c>
      <c r="W314" s="1082">
        <v>1</v>
      </c>
      <c r="X314" s="1016"/>
      <c r="Y314" s="943"/>
      <c r="Z314" s="943"/>
      <c r="AA314" s="943">
        <v>125000</v>
      </c>
      <c r="AB314" s="943">
        <f t="shared" si="419"/>
        <v>125000</v>
      </c>
      <c r="AC314" s="934"/>
      <c r="AD314" s="944"/>
      <c r="AE314" s="1003">
        <f t="shared" ref="AE314:AE315" si="422">+AB314</f>
        <v>125000</v>
      </c>
      <c r="AF314" s="925"/>
      <c r="AG314" s="925">
        <f t="shared" si="403"/>
        <v>125000</v>
      </c>
      <c r="AH314" s="927"/>
      <c r="AI314" s="97">
        <f t="shared" si="383"/>
        <v>0</v>
      </c>
      <c r="AJ314" s="97">
        <f t="shared" si="384"/>
        <v>125000</v>
      </c>
      <c r="AK314" s="97">
        <f t="shared" si="385"/>
        <v>0</v>
      </c>
      <c r="AL314" s="97">
        <f t="shared" si="386"/>
        <v>0</v>
      </c>
      <c r="AM314" s="97">
        <f t="shared" si="387"/>
        <v>0</v>
      </c>
      <c r="AN314" s="77">
        <f t="shared" si="388"/>
        <v>125000</v>
      </c>
      <c r="AO314" s="929"/>
      <c r="AP314" s="97">
        <v>0</v>
      </c>
      <c r="AQ314" s="97">
        <f t="shared" si="417"/>
        <v>125000</v>
      </c>
      <c r="AR314" s="97">
        <v>0</v>
      </c>
      <c r="AS314" s="97">
        <v>0</v>
      </c>
      <c r="AT314" s="97">
        <v>0</v>
      </c>
      <c r="AU314" s="77">
        <f t="shared" si="418"/>
        <v>125000</v>
      </c>
      <c r="AV314" s="930"/>
      <c r="AW314" s="97">
        <v>0</v>
      </c>
      <c r="AX314" s="97">
        <v>0</v>
      </c>
      <c r="AY314" s="97">
        <v>0</v>
      </c>
      <c r="AZ314" s="97">
        <v>0</v>
      </c>
      <c r="BA314" s="97">
        <v>0</v>
      </c>
      <c r="BB314" s="97">
        <v>0</v>
      </c>
    </row>
    <row r="315" spans="1:54" s="931" customFormat="1" ht="15" customHeight="1" outlineLevel="3" x14ac:dyDescent="0.35">
      <c r="A315" s="932" t="s">
        <v>1357</v>
      </c>
      <c r="B315" s="1327"/>
      <c r="C315" s="992" t="s">
        <v>1352</v>
      </c>
      <c r="D315" s="1757"/>
      <c r="E315" s="918"/>
      <c r="F315" s="936"/>
      <c r="G315" s="937"/>
      <c r="H315" s="938" t="s">
        <v>230</v>
      </c>
      <c r="I315" s="938" t="s">
        <v>230</v>
      </c>
      <c r="J315" s="938"/>
      <c r="K315" s="938"/>
      <c r="L315" s="938"/>
      <c r="M315" s="938"/>
      <c r="N315" s="939"/>
      <c r="O315" s="1778"/>
      <c r="P315" s="1778"/>
      <c r="Q315" s="1778"/>
      <c r="R315" s="1778"/>
      <c r="S315" s="1829"/>
      <c r="T315" s="1828"/>
      <c r="U315" s="939"/>
      <c r="V315" s="942" t="s">
        <v>122</v>
      </c>
      <c r="W315" s="1082">
        <v>1</v>
      </c>
      <c r="X315" s="1016"/>
      <c r="Y315" s="943"/>
      <c r="Z315" s="943"/>
      <c r="AA315" s="943">
        <v>35000</v>
      </c>
      <c r="AB315" s="943">
        <f t="shared" si="419"/>
        <v>35000</v>
      </c>
      <c r="AC315" s="934"/>
      <c r="AD315" s="944"/>
      <c r="AE315" s="1003">
        <f t="shared" si="422"/>
        <v>35000</v>
      </c>
      <c r="AF315" s="925"/>
      <c r="AG315" s="925">
        <f t="shared" si="403"/>
        <v>35000</v>
      </c>
      <c r="AH315" s="927"/>
      <c r="AI315" s="97">
        <f t="shared" si="383"/>
        <v>0</v>
      </c>
      <c r="AJ315" s="97">
        <f t="shared" si="384"/>
        <v>35000</v>
      </c>
      <c r="AK315" s="97">
        <f t="shared" si="385"/>
        <v>0</v>
      </c>
      <c r="AL315" s="97">
        <f t="shared" si="386"/>
        <v>0</v>
      </c>
      <c r="AM315" s="97">
        <f t="shared" si="387"/>
        <v>0</v>
      </c>
      <c r="AN315" s="77">
        <f t="shared" si="388"/>
        <v>35000</v>
      </c>
      <c r="AO315" s="929"/>
      <c r="AP315" s="97">
        <v>0</v>
      </c>
      <c r="AQ315" s="97">
        <f t="shared" si="417"/>
        <v>35000</v>
      </c>
      <c r="AR315" s="97">
        <v>0</v>
      </c>
      <c r="AS315" s="97">
        <v>0</v>
      </c>
      <c r="AT315" s="97">
        <v>0</v>
      </c>
      <c r="AU315" s="77">
        <f t="shared" si="418"/>
        <v>35000</v>
      </c>
      <c r="AV315" s="930"/>
      <c r="AW315" s="97">
        <v>0</v>
      </c>
      <c r="AX315" s="97">
        <v>0</v>
      </c>
      <c r="AY315" s="97">
        <v>0</v>
      </c>
      <c r="AZ315" s="97">
        <v>0</v>
      </c>
      <c r="BA315" s="97">
        <v>0</v>
      </c>
      <c r="BB315" s="97">
        <v>0</v>
      </c>
    </row>
    <row r="316" spans="1:54" s="931" customFormat="1" ht="12.75" customHeight="1" outlineLevel="3" x14ac:dyDescent="0.35">
      <c r="A316" s="932" t="s">
        <v>1358</v>
      </c>
      <c r="B316" s="1327"/>
      <c r="C316" s="991" t="s">
        <v>1359</v>
      </c>
      <c r="D316" s="1757"/>
      <c r="E316" s="918"/>
      <c r="F316" s="936"/>
      <c r="G316" s="937"/>
      <c r="H316" s="938" t="s">
        <v>230</v>
      </c>
      <c r="I316" s="938" t="s">
        <v>230</v>
      </c>
      <c r="J316" s="938"/>
      <c r="K316" s="938"/>
      <c r="L316" s="938"/>
      <c r="M316" s="938"/>
      <c r="N316" s="939"/>
      <c r="O316" s="1778"/>
      <c r="P316" s="1778"/>
      <c r="Q316" s="1778"/>
      <c r="R316" s="1778"/>
      <c r="S316" s="1829"/>
      <c r="T316" s="1828"/>
      <c r="U316" s="939"/>
      <c r="V316" s="942"/>
      <c r="W316" s="1082"/>
      <c r="X316" s="1016"/>
      <c r="Y316" s="943"/>
      <c r="Z316" s="943"/>
      <c r="AA316" s="943"/>
      <c r="AB316" s="943">
        <f>SUM(AB317:AB318)</f>
        <v>160000</v>
      </c>
      <c r="AC316" s="934"/>
      <c r="AD316" s="944"/>
      <c r="AE316" s="943">
        <f t="shared" ref="AE316" si="423">SUM(AE317:AE318)</f>
        <v>160000</v>
      </c>
      <c r="AF316" s="925"/>
      <c r="AG316" s="925">
        <f t="shared" si="403"/>
        <v>160000</v>
      </c>
      <c r="AH316" s="927"/>
      <c r="AI316" s="97">
        <f t="shared" si="383"/>
        <v>0</v>
      </c>
      <c r="AJ316" s="97">
        <f t="shared" si="384"/>
        <v>160000</v>
      </c>
      <c r="AK316" s="97">
        <f t="shared" si="385"/>
        <v>0</v>
      </c>
      <c r="AL316" s="97">
        <f t="shared" si="386"/>
        <v>0</v>
      </c>
      <c r="AM316" s="97">
        <f t="shared" si="387"/>
        <v>0</v>
      </c>
      <c r="AN316" s="77">
        <f t="shared" si="388"/>
        <v>160000</v>
      </c>
      <c r="AO316" s="929"/>
      <c r="AP316" s="97">
        <v>0</v>
      </c>
      <c r="AQ316" s="97">
        <f t="shared" si="417"/>
        <v>160000</v>
      </c>
      <c r="AR316" s="97">
        <v>0</v>
      </c>
      <c r="AS316" s="97">
        <v>0</v>
      </c>
      <c r="AT316" s="97">
        <v>0</v>
      </c>
      <c r="AU316" s="77">
        <f t="shared" si="418"/>
        <v>160000</v>
      </c>
      <c r="AV316" s="930"/>
      <c r="AW316" s="97">
        <v>0</v>
      </c>
      <c r="AX316" s="97">
        <v>0</v>
      </c>
      <c r="AY316" s="97">
        <v>0</v>
      </c>
      <c r="AZ316" s="97">
        <v>0</v>
      </c>
      <c r="BA316" s="97">
        <v>0</v>
      </c>
      <c r="BB316" s="97">
        <v>0</v>
      </c>
    </row>
    <row r="317" spans="1:54" s="931" customFormat="1" ht="15" customHeight="1" outlineLevel="3" x14ac:dyDescent="0.35">
      <c r="A317" s="932" t="s">
        <v>1360</v>
      </c>
      <c r="B317" s="1327"/>
      <c r="C317" s="992" t="s">
        <v>1356</v>
      </c>
      <c r="D317" s="1757"/>
      <c r="E317" s="918"/>
      <c r="F317" s="936"/>
      <c r="G317" s="937"/>
      <c r="H317" s="938" t="s">
        <v>230</v>
      </c>
      <c r="I317" s="938" t="s">
        <v>230</v>
      </c>
      <c r="J317" s="938"/>
      <c r="K317" s="938"/>
      <c r="L317" s="938"/>
      <c r="M317" s="938"/>
      <c r="N317" s="939"/>
      <c r="O317" s="1778"/>
      <c r="P317" s="1778"/>
      <c r="Q317" s="1778"/>
      <c r="R317" s="1778"/>
      <c r="S317" s="1829"/>
      <c r="T317" s="1828"/>
      <c r="U317" s="939"/>
      <c r="V317" s="942" t="s">
        <v>122</v>
      </c>
      <c r="W317" s="1084">
        <v>1</v>
      </c>
      <c r="X317" s="1017"/>
      <c r="Y317" s="1004"/>
      <c r="Z317" s="1004"/>
      <c r="AA317" s="1004">
        <v>130000</v>
      </c>
      <c r="AB317" s="943">
        <f t="shared" si="419"/>
        <v>130000</v>
      </c>
      <c r="AC317" s="934"/>
      <c r="AD317" s="944"/>
      <c r="AE317" s="1003">
        <f t="shared" ref="AE317:AE318" si="424">+AB317</f>
        <v>130000</v>
      </c>
      <c r="AF317" s="925"/>
      <c r="AG317" s="925">
        <f t="shared" si="403"/>
        <v>130000</v>
      </c>
      <c r="AH317" s="927"/>
      <c r="AI317" s="97">
        <f t="shared" si="383"/>
        <v>0</v>
      </c>
      <c r="AJ317" s="97">
        <f t="shared" si="384"/>
        <v>130000</v>
      </c>
      <c r="AK317" s="97">
        <f t="shared" si="385"/>
        <v>0</v>
      </c>
      <c r="AL317" s="97">
        <f t="shared" si="386"/>
        <v>0</v>
      </c>
      <c r="AM317" s="97">
        <f t="shared" si="387"/>
        <v>0</v>
      </c>
      <c r="AN317" s="77">
        <f t="shared" si="388"/>
        <v>130000</v>
      </c>
      <c r="AO317" s="929"/>
      <c r="AP317" s="97">
        <v>0</v>
      </c>
      <c r="AQ317" s="97">
        <f t="shared" si="417"/>
        <v>130000</v>
      </c>
      <c r="AR317" s="97">
        <v>0</v>
      </c>
      <c r="AS317" s="97">
        <v>0</v>
      </c>
      <c r="AT317" s="97">
        <v>0</v>
      </c>
      <c r="AU317" s="77">
        <f t="shared" si="418"/>
        <v>130000</v>
      </c>
      <c r="AV317" s="930"/>
      <c r="AW317" s="97">
        <v>0</v>
      </c>
      <c r="AX317" s="97">
        <v>0</v>
      </c>
      <c r="AY317" s="97">
        <v>0</v>
      </c>
      <c r="AZ317" s="97">
        <v>0</v>
      </c>
      <c r="BA317" s="97">
        <v>0</v>
      </c>
      <c r="BB317" s="97">
        <v>0</v>
      </c>
    </row>
    <row r="318" spans="1:54" s="931" customFormat="1" ht="15" customHeight="1" outlineLevel="3" x14ac:dyDescent="0.35">
      <c r="A318" s="932" t="s">
        <v>1361</v>
      </c>
      <c r="B318" s="1327"/>
      <c r="C318" s="992" t="s">
        <v>1352</v>
      </c>
      <c r="D318" s="1758"/>
      <c r="E318" s="918"/>
      <c r="F318" s="936"/>
      <c r="G318" s="937"/>
      <c r="H318" s="938" t="s">
        <v>230</v>
      </c>
      <c r="I318" s="938" t="s">
        <v>230</v>
      </c>
      <c r="J318" s="938"/>
      <c r="K318" s="938"/>
      <c r="L318" s="938"/>
      <c r="M318" s="938"/>
      <c r="N318" s="939"/>
      <c r="O318" s="1778"/>
      <c r="P318" s="1778"/>
      <c r="Q318" s="1778"/>
      <c r="R318" s="1778"/>
      <c r="S318" s="1829"/>
      <c r="T318" s="1828"/>
      <c r="U318" s="939"/>
      <c r="V318" s="942" t="s">
        <v>122</v>
      </c>
      <c r="W318" s="1084">
        <v>1</v>
      </c>
      <c r="X318" s="1017"/>
      <c r="Y318" s="1004"/>
      <c r="Z318" s="1004"/>
      <c r="AA318" s="1004">
        <v>30000</v>
      </c>
      <c r="AB318" s="943">
        <f t="shared" si="419"/>
        <v>30000</v>
      </c>
      <c r="AC318" s="934"/>
      <c r="AD318" s="944"/>
      <c r="AE318" s="1003">
        <f t="shared" si="424"/>
        <v>30000</v>
      </c>
      <c r="AF318" s="925"/>
      <c r="AG318" s="925">
        <f t="shared" si="403"/>
        <v>30000</v>
      </c>
      <c r="AH318" s="927"/>
      <c r="AI318" s="97">
        <f t="shared" ref="AI318:AI349" si="425">+AP318+AW318</f>
        <v>0</v>
      </c>
      <c r="AJ318" s="97">
        <f t="shared" ref="AJ318:AJ349" si="426">+AQ318+AX318</f>
        <v>30000</v>
      </c>
      <c r="AK318" s="97">
        <f t="shared" ref="AK318:AK349" si="427">+AR318+AY318</f>
        <v>0</v>
      </c>
      <c r="AL318" s="97">
        <f t="shared" ref="AL318:AL349" si="428">+AS318+AZ318</f>
        <v>0</v>
      </c>
      <c r="AM318" s="97">
        <f t="shared" ref="AM318:AM349" si="429">+AT318+BA318</f>
        <v>0</v>
      </c>
      <c r="AN318" s="77">
        <f t="shared" ref="AN318:AN349" si="430">+AU318+BB318</f>
        <v>30000</v>
      </c>
      <c r="AO318" s="929"/>
      <c r="AP318" s="97">
        <v>0</v>
      </c>
      <c r="AQ318" s="97">
        <f t="shared" si="417"/>
        <v>30000</v>
      </c>
      <c r="AR318" s="97">
        <v>0</v>
      </c>
      <c r="AS318" s="97">
        <v>0</v>
      </c>
      <c r="AT318" s="97">
        <v>0</v>
      </c>
      <c r="AU318" s="77">
        <f t="shared" si="418"/>
        <v>30000</v>
      </c>
      <c r="AV318" s="930"/>
      <c r="AW318" s="97">
        <v>0</v>
      </c>
      <c r="AX318" s="97">
        <v>0</v>
      </c>
      <c r="AY318" s="97">
        <v>0</v>
      </c>
      <c r="AZ318" s="97">
        <v>0</v>
      </c>
      <c r="BA318" s="97">
        <v>0</v>
      </c>
      <c r="BB318" s="97">
        <v>0</v>
      </c>
    </row>
    <row r="319" spans="1:54" s="931" customFormat="1" ht="13" outlineLevel="2" x14ac:dyDescent="0.35">
      <c r="A319" s="988" t="s">
        <v>1362</v>
      </c>
      <c r="B319" s="989"/>
      <c r="C319" s="1008" t="s">
        <v>1363</v>
      </c>
      <c r="D319" s="1006" t="s">
        <v>626</v>
      </c>
      <c r="E319" s="918"/>
      <c r="F319" s="994"/>
      <c r="G319" s="995"/>
      <c r="H319" s="996" t="s">
        <v>230</v>
      </c>
      <c r="I319" s="996" t="s">
        <v>230</v>
      </c>
      <c r="J319" s="996"/>
      <c r="K319" s="996"/>
      <c r="L319" s="996"/>
      <c r="M319" s="996"/>
      <c r="N319" s="922"/>
      <c r="O319" s="1372"/>
      <c r="P319" s="1372"/>
      <c r="Q319" s="1372"/>
      <c r="R319" s="1372"/>
      <c r="S319" s="997"/>
      <c r="T319" s="998"/>
      <c r="U319" s="922"/>
      <c r="V319" s="1000"/>
      <c r="W319" s="997"/>
      <c r="X319" s="1018"/>
      <c r="Y319" s="1009"/>
      <c r="Z319" s="1009"/>
      <c r="AA319" s="1009"/>
      <c r="AB319" s="1001">
        <f>+AB320</f>
        <v>140000</v>
      </c>
      <c r="AC319" s="1002"/>
      <c r="AD319" s="926"/>
      <c r="AE319" s="1001">
        <f t="shared" ref="AE319" si="431">+AE320</f>
        <v>140000</v>
      </c>
      <c r="AF319" s="1001"/>
      <c r="AG319" s="1001">
        <f t="shared" si="403"/>
        <v>140000</v>
      </c>
      <c r="AH319" s="927"/>
      <c r="AI319" s="1001">
        <f t="shared" si="425"/>
        <v>0</v>
      </c>
      <c r="AJ319" s="1001">
        <f t="shared" si="426"/>
        <v>140000</v>
      </c>
      <c r="AK319" s="1001">
        <f t="shared" si="427"/>
        <v>0</v>
      </c>
      <c r="AL319" s="1001">
        <f t="shared" si="428"/>
        <v>0</v>
      </c>
      <c r="AM319" s="1001">
        <f t="shared" si="429"/>
        <v>0</v>
      </c>
      <c r="AN319" s="1001">
        <f t="shared" si="430"/>
        <v>140000</v>
      </c>
      <c r="AO319" s="929"/>
      <c r="AP319" s="1001">
        <f t="shared" ref="AP319:AT319" si="432">+AP320</f>
        <v>0</v>
      </c>
      <c r="AQ319" s="1001">
        <f t="shared" si="432"/>
        <v>140000</v>
      </c>
      <c r="AR319" s="1001">
        <f t="shared" si="432"/>
        <v>0</v>
      </c>
      <c r="AS319" s="1001">
        <f t="shared" si="432"/>
        <v>0</v>
      </c>
      <c r="AT319" s="1001">
        <f t="shared" si="432"/>
        <v>0</v>
      </c>
      <c r="AU319" s="1001">
        <f>+SUM(AP319:AT319)</f>
        <v>140000</v>
      </c>
      <c r="AV319" s="930"/>
      <c r="AW319" s="1007">
        <v>0</v>
      </c>
      <c r="AX319" s="1007">
        <v>0</v>
      </c>
      <c r="AY319" s="1007">
        <v>0</v>
      </c>
      <c r="AZ319" s="1007">
        <v>0</v>
      </c>
      <c r="BA319" s="1007">
        <v>0</v>
      </c>
      <c r="BB319" s="1007">
        <v>0</v>
      </c>
    </row>
    <row r="320" spans="1:54" s="931" customFormat="1" ht="13" outlineLevel="3" x14ac:dyDescent="0.35">
      <c r="A320" s="932" t="s">
        <v>1364</v>
      </c>
      <c r="B320" s="1327"/>
      <c r="C320" s="991" t="s">
        <v>1365</v>
      </c>
      <c r="D320" s="1756" t="s">
        <v>233</v>
      </c>
      <c r="E320" s="918"/>
      <c r="F320" s="936"/>
      <c r="G320" s="937"/>
      <c r="H320" s="938" t="s">
        <v>230</v>
      </c>
      <c r="I320" s="938" t="s">
        <v>230</v>
      </c>
      <c r="J320" s="938"/>
      <c r="K320" s="938"/>
      <c r="L320" s="938"/>
      <c r="M320" s="938"/>
      <c r="N320" s="939"/>
      <c r="O320" s="1778" t="str">
        <f>+'10.3_PA_Det'!$D$87</f>
        <v>Selección Basada en la Calidad y Costo </v>
      </c>
      <c r="P320" s="1778" t="s">
        <v>81</v>
      </c>
      <c r="Q320" s="1778" t="s">
        <v>931</v>
      </c>
      <c r="R320" s="1778">
        <f>+'10.3_PA_Det'!$E$87</f>
        <v>39</v>
      </c>
      <c r="S320" s="1829" t="s">
        <v>2056</v>
      </c>
      <c r="T320" s="1828"/>
      <c r="U320" s="939"/>
      <c r="V320" s="942"/>
      <c r="W320" s="1084"/>
      <c r="X320" s="1017"/>
      <c r="Y320" s="1004"/>
      <c r="Z320" s="1004"/>
      <c r="AA320" s="1004"/>
      <c r="AB320" s="943">
        <f>SUM(AB321:AB322)</f>
        <v>140000</v>
      </c>
      <c r="AC320" s="934"/>
      <c r="AD320" s="944"/>
      <c r="AE320" s="943">
        <f t="shared" ref="AE320" si="433">SUM(AE321:AE322)</f>
        <v>140000</v>
      </c>
      <c r="AF320" s="925"/>
      <c r="AG320" s="943">
        <f t="shared" si="403"/>
        <v>140000</v>
      </c>
      <c r="AH320" s="927"/>
      <c r="AI320" s="97">
        <f t="shared" si="425"/>
        <v>0</v>
      </c>
      <c r="AJ320" s="97">
        <f t="shared" si="426"/>
        <v>140000</v>
      </c>
      <c r="AK320" s="97">
        <f t="shared" si="427"/>
        <v>0</v>
      </c>
      <c r="AL320" s="97">
        <f t="shared" si="428"/>
        <v>0</v>
      </c>
      <c r="AM320" s="97">
        <f t="shared" si="429"/>
        <v>0</v>
      </c>
      <c r="AN320" s="77">
        <f t="shared" si="430"/>
        <v>140000</v>
      </c>
      <c r="AO320" s="929"/>
      <c r="AP320" s="97">
        <v>0</v>
      </c>
      <c r="AQ320" s="97">
        <f>+AE320</f>
        <v>140000</v>
      </c>
      <c r="AR320" s="97">
        <v>0</v>
      </c>
      <c r="AS320" s="97">
        <v>0</v>
      </c>
      <c r="AT320" s="97">
        <v>0</v>
      </c>
      <c r="AU320" s="77">
        <f>SUM(AP320:AT320)</f>
        <v>140000</v>
      </c>
      <c r="AV320" s="930"/>
      <c r="AW320" s="97">
        <v>0</v>
      </c>
      <c r="AX320" s="97">
        <v>0</v>
      </c>
      <c r="AY320" s="97">
        <v>0</v>
      </c>
      <c r="AZ320" s="97">
        <v>0</v>
      </c>
      <c r="BA320" s="97">
        <v>0</v>
      </c>
      <c r="BB320" s="97">
        <v>0</v>
      </c>
    </row>
    <row r="321" spans="1:54" s="931" customFormat="1" ht="15" customHeight="1" outlineLevel="3" x14ac:dyDescent="0.35">
      <c r="A321" s="932" t="s">
        <v>1366</v>
      </c>
      <c r="B321" s="1327"/>
      <c r="C321" s="992" t="s">
        <v>1367</v>
      </c>
      <c r="D321" s="1757"/>
      <c r="E321" s="918"/>
      <c r="F321" s="936"/>
      <c r="G321" s="937"/>
      <c r="H321" s="938" t="s">
        <v>230</v>
      </c>
      <c r="I321" s="938" t="s">
        <v>230</v>
      </c>
      <c r="J321" s="938"/>
      <c r="K321" s="938"/>
      <c r="L321" s="938"/>
      <c r="M321" s="938"/>
      <c r="N321" s="939"/>
      <c r="O321" s="1778"/>
      <c r="P321" s="1778"/>
      <c r="Q321" s="1778"/>
      <c r="R321" s="1778"/>
      <c r="S321" s="1829"/>
      <c r="T321" s="1828"/>
      <c r="U321" s="939"/>
      <c r="V321" s="942" t="s">
        <v>122</v>
      </c>
      <c r="W321" s="940">
        <v>1</v>
      </c>
      <c r="X321" s="1019"/>
      <c r="Y321" s="1005"/>
      <c r="Z321" s="1005"/>
      <c r="AA321" s="1004">
        <v>120000</v>
      </c>
      <c r="AB321" s="943">
        <f t="shared" ref="AB321:AB322" si="434">+AA321*W321</f>
        <v>120000</v>
      </c>
      <c r="AC321" s="934"/>
      <c r="AD321" s="944"/>
      <c r="AE321" s="1003">
        <f t="shared" ref="AE321:AE322" si="435">+AB321</f>
        <v>120000</v>
      </c>
      <c r="AF321" s="925"/>
      <c r="AG321" s="943">
        <f t="shared" si="403"/>
        <v>120000</v>
      </c>
      <c r="AH321" s="927"/>
      <c r="AI321" s="97">
        <f t="shared" si="425"/>
        <v>0</v>
      </c>
      <c r="AJ321" s="97">
        <f t="shared" si="426"/>
        <v>120000</v>
      </c>
      <c r="AK321" s="97">
        <f t="shared" si="427"/>
        <v>0</v>
      </c>
      <c r="AL321" s="97">
        <f t="shared" si="428"/>
        <v>0</v>
      </c>
      <c r="AM321" s="97">
        <f t="shared" si="429"/>
        <v>0</v>
      </c>
      <c r="AN321" s="77">
        <f t="shared" si="430"/>
        <v>120000</v>
      </c>
      <c r="AO321" s="929"/>
      <c r="AP321" s="97">
        <v>0</v>
      </c>
      <c r="AQ321" s="97">
        <f>+AE321</f>
        <v>120000</v>
      </c>
      <c r="AR321" s="97">
        <v>0</v>
      </c>
      <c r="AS321" s="97">
        <v>0</v>
      </c>
      <c r="AT321" s="97">
        <v>0</v>
      </c>
      <c r="AU321" s="77">
        <f>SUM(AP321:AT321)</f>
        <v>120000</v>
      </c>
      <c r="AV321" s="930"/>
      <c r="AW321" s="97">
        <v>0</v>
      </c>
      <c r="AX321" s="97">
        <v>0</v>
      </c>
      <c r="AY321" s="97">
        <v>0</v>
      </c>
      <c r="AZ321" s="97">
        <v>0</v>
      </c>
      <c r="BA321" s="97">
        <v>0</v>
      </c>
      <c r="BB321" s="97">
        <v>0</v>
      </c>
    </row>
    <row r="322" spans="1:54" s="931" customFormat="1" ht="15" customHeight="1" outlineLevel="3" x14ac:dyDescent="0.35">
      <c r="A322" s="932" t="s">
        <v>1368</v>
      </c>
      <c r="B322" s="1327"/>
      <c r="C322" s="992" t="s">
        <v>1352</v>
      </c>
      <c r="D322" s="1758"/>
      <c r="E322" s="918"/>
      <c r="F322" s="936"/>
      <c r="G322" s="937"/>
      <c r="H322" s="938" t="s">
        <v>230</v>
      </c>
      <c r="I322" s="938" t="s">
        <v>230</v>
      </c>
      <c r="J322" s="938"/>
      <c r="K322" s="938"/>
      <c r="L322" s="938"/>
      <c r="M322" s="938"/>
      <c r="N322" s="939"/>
      <c r="O322" s="1778"/>
      <c r="P322" s="1778"/>
      <c r="Q322" s="1778"/>
      <c r="R322" s="1778"/>
      <c r="S322" s="1829"/>
      <c r="T322" s="1828"/>
      <c r="U322" s="939"/>
      <c r="V322" s="942" t="s">
        <v>122</v>
      </c>
      <c r="W322" s="1084">
        <v>1</v>
      </c>
      <c r="X322" s="1017"/>
      <c r="Y322" s="1004"/>
      <c r="Z322" s="1004"/>
      <c r="AA322" s="1004">
        <v>20000</v>
      </c>
      <c r="AB322" s="943">
        <f t="shared" si="434"/>
        <v>20000</v>
      </c>
      <c r="AC322" s="934"/>
      <c r="AD322" s="944"/>
      <c r="AE322" s="1003">
        <f t="shared" si="435"/>
        <v>20000</v>
      </c>
      <c r="AF322" s="925"/>
      <c r="AG322" s="943">
        <f t="shared" si="403"/>
        <v>20000</v>
      </c>
      <c r="AH322" s="927"/>
      <c r="AI322" s="97">
        <f t="shared" si="425"/>
        <v>0</v>
      </c>
      <c r="AJ322" s="97">
        <f t="shared" si="426"/>
        <v>20000</v>
      </c>
      <c r="AK322" s="97">
        <f t="shared" si="427"/>
        <v>0</v>
      </c>
      <c r="AL322" s="97">
        <f t="shared" si="428"/>
        <v>0</v>
      </c>
      <c r="AM322" s="97">
        <f t="shared" si="429"/>
        <v>0</v>
      </c>
      <c r="AN322" s="77">
        <f t="shared" si="430"/>
        <v>20000</v>
      </c>
      <c r="AO322" s="929"/>
      <c r="AP322" s="97">
        <v>0</v>
      </c>
      <c r="AQ322" s="97">
        <f>+AE322</f>
        <v>20000</v>
      </c>
      <c r="AR322" s="97">
        <v>0</v>
      </c>
      <c r="AS322" s="97">
        <v>0</v>
      </c>
      <c r="AT322" s="97">
        <v>0</v>
      </c>
      <c r="AU322" s="77">
        <f>SUM(AP322:AT322)</f>
        <v>20000</v>
      </c>
      <c r="AV322" s="930"/>
      <c r="AW322" s="97">
        <v>0</v>
      </c>
      <c r="AX322" s="97">
        <v>0</v>
      </c>
      <c r="AY322" s="97">
        <v>0</v>
      </c>
      <c r="AZ322" s="97">
        <v>0</v>
      </c>
      <c r="BA322" s="97">
        <v>0</v>
      </c>
      <c r="BB322" s="97">
        <v>0</v>
      </c>
    </row>
    <row r="323" spans="1:54" s="931" customFormat="1" ht="13" outlineLevel="2" x14ac:dyDescent="0.35">
      <c r="A323" s="932"/>
      <c r="B323" s="893"/>
      <c r="C323" s="973"/>
      <c r="D323" s="935"/>
      <c r="E323" s="918"/>
      <c r="F323" s="919"/>
      <c r="G323" s="920"/>
      <c r="H323" s="921"/>
      <c r="I323" s="921"/>
      <c r="J323" s="921"/>
      <c r="K323" s="921"/>
      <c r="L323" s="921"/>
      <c r="M323" s="921"/>
      <c r="N323" s="922"/>
      <c r="O323" s="1344"/>
      <c r="P323" s="1344"/>
      <c r="Q323" s="1344"/>
      <c r="R323" s="1344"/>
      <c r="S323" s="923"/>
      <c r="T323" s="924"/>
      <c r="U323" s="922"/>
      <c r="V323" s="942"/>
      <c r="W323" s="1085"/>
      <c r="X323" s="408"/>
      <c r="Y323" s="408"/>
      <c r="Z323" s="408"/>
      <c r="AA323" s="408"/>
      <c r="AB323" s="943"/>
      <c r="AC323" s="894"/>
      <c r="AD323" s="926"/>
      <c r="AE323" s="925"/>
      <c r="AF323" s="925"/>
      <c r="AG323" s="925">
        <f t="shared" si="403"/>
        <v>0</v>
      </c>
      <c r="AH323" s="927"/>
      <c r="AI323" s="928">
        <f t="shared" si="425"/>
        <v>0</v>
      </c>
      <c r="AJ323" s="928">
        <f t="shared" si="426"/>
        <v>0</v>
      </c>
      <c r="AK323" s="928">
        <f t="shared" si="427"/>
        <v>0</v>
      </c>
      <c r="AL323" s="928">
        <f t="shared" si="428"/>
        <v>0</v>
      </c>
      <c r="AM323" s="928">
        <f t="shared" si="429"/>
        <v>0</v>
      </c>
      <c r="AN323" s="77">
        <f t="shared" si="430"/>
        <v>0</v>
      </c>
      <c r="AO323" s="929"/>
      <c r="AP323" s="928"/>
      <c r="AQ323" s="928"/>
      <c r="AR323" s="928"/>
      <c r="AS323" s="928"/>
      <c r="AT323" s="928"/>
      <c r="AU323" s="77">
        <f>SUM(AP323:AT323)</f>
        <v>0</v>
      </c>
      <c r="AV323" s="930"/>
      <c r="AW323" s="97">
        <v>0</v>
      </c>
      <c r="AX323" s="97">
        <v>0</v>
      </c>
      <c r="AY323" s="97">
        <v>0</v>
      </c>
      <c r="AZ323" s="97">
        <v>0</v>
      </c>
      <c r="BA323" s="97">
        <v>0</v>
      </c>
      <c r="BB323" s="97">
        <v>0</v>
      </c>
    </row>
    <row r="324" spans="1:54" s="931" customFormat="1" ht="29.25" customHeight="1" outlineLevel="1" x14ac:dyDescent="0.35">
      <c r="A324" s="1118" t="s">
        <v>1369</v>
      </c>
      <c r="B324" s="1118" t="s">
        <v>1304</v>
      </c>
      <c r="C324" s="1119" t="s">
        <v>1370</v>
      </c>
      <c r="D324" s="1423" t="s">
        <v>626</v>
      </c>
      <c r="E324" s="918"/>
      <c r="F324" s="1132"/>
      <c r="G324" s="1120"/>
      <c r="H324" s="1120" t="s">
        <v>230</v>
      </c>
      <c r="I324" s="1120" t="s">
        <v>230</v>
      </c>
      <c r="J324" s="1120" t="s">
        <v>230</v>
      </c>
      <c r="K324" s="1120" t="s">
        <v>230</v>
      </c>
      <c r="L324" s="1120"/>
      <c r="M324" s="1120"/>
      <c r="N324" s="922"/>
      <c r="O324" s="1379"/>
      <c r="P324" s="1365"/>
      <c r="Q324" s="1365"/>
      <c r="R324" s="1365"/>
      <c r="S324" s="1121"/>
      <c r="T324" s="1119"/>
      <c r="U324" s="922"/>
      <c r="V324" s="1122"/>
      <c r="W324" s="1123"/>
      <c r="X324" s="1123"/>
      <c r="Y324" s="1123"/>
      <c r="Z324" s="1123"/>
      <c r="AA324" s="1124"/>
      <c r="AB324" s="1124">
        <f>+AB325</f>
        <v>155000</v>
      </c>
      <c r="AC324" s="1425"/>
      <c r="AD324" s="926"/>
      <c r="AE324" s="1124">
        <f>+AE325</f>
        <v>155000</v>
      </c>
      <c r="AF324" s="1124">
        <f t="shared" ref="AF324" si="436">+AF325</f>
        <v>0</v>
      </c>
      <c r="AG324" s="1124">
        <f>+AG325</f>
        <v>155000</v>
      </c>
      <c r="AH324" s="927"/>
      <c r="AI324" s="1124">
        <f t="shared" si="425"/>
        <v>0</v>
      </c>
      <c r="AJ324" s="1124">
        <f t="shared" si="426"/>
        <v>46500</v>
      </c>
      <c r="AK324" s="1124">
        <f t="shared" si="427"/>
        <v>77500</v>
      </c>
      <c r="AL324" s="1124">
        <f t="shared" si="428"/>
        <v>31000</v>
      </c>
      <c r="AM324" s="1124">
        <f t="shared" si="429"/>
        <v>0</v>
      </c>
      <c r="AN324" s="1133">
        <f t="shared" si="430"/>
        <v>155000</v>
      </c>
      <c r="AO324" s="929"/>
      <c r="AP324" s="1124">
        <f t="shared" ref="AP324:AT324" si="437">+AP325</f>
        <v>0</v>
      </c>
      <c r="AQ324" s="1124">
        <f t="shared" si="437"/>
        <v>46500</v>
      </c>
      <c r="AR324" s="1124">
        <f t="shared" si="437"/>
        <v>77500</v>
      </c>
      <c r="AS324" s="1124">
        <f t="shared" si="437"/>
        <v>31000</v>
      </c>
      <c r="AT324" s="1124">
        <f t="shared" si="437"/>
        <v>0</v>
      </c>
      <c r="AU324" s="1133">
        <f>+SUM(AP324:AT324)</f>
        <v>155000</v>
      </c>
      <c r="AV324" s="930"/>
      <c r="AW324" s="1133">
        <v>0</v>
      </c>
      <c r="AX324" s="1133">
        <v>0</v>
      </c>
      <c r="AY324" s="1133">
        <v>0</v>
      </c>
      <c r="AZ324" s="1133">
        <v>0</v>
      </c>
      <c r="BA324" s="1133">
        <v>0</v>
      </c>
      <c r="BB324" s="1133">
        <v>0</v>
      </c>
    </row>
    <row r="325" spans="1:54" s="931" customFormat="1" ht="24.75" customHeight="1" outlineLevel="3" x14ac:dyDescent="0.35">
      <c r="A325" s="932" t="s">
        <v>1371</v>
      </c>
      <c r="B325" s="933"/>
      <c r="C325" s="992" t="s">
        <v>1372</v>
      </c>
      <c r="D325" s="935" t="s">
        <v>233</v>
      </c>
      <c r="E325" s="918"/>
      <c r="F325" s="936"/>
      <c r="G325" s="937"/>
      <c r="H325" s="938" t="s">
        <v>230</v>
      </c>
      <c r="I325" s="938" t="s">
        <v>230</v>
      </c>
      <c r="J325" s="938" t="s">
        <v>230</v>
      </c>
      <c r="K325" s="938" t="s">
        <v>230</v>
      </c>
      <c r="L325" s="938"/>
      <c r="M325" s="938"/>
      <c r="N325" s="939"/>
      <c r="O325" s="1380" t="str">
        <f>+'10.3_PA_Det'!$D$94</f>
        <v>Selección Basada en Comparación de Calificaciones de Consultores</v>
      </c>
      <c r="P325" s="1375" t="s">
        <v>81</v>
      </c>
      <c r="Q325" s="1375" t="s">
        <v>931</v>
      </c>
      <c r="R325" s="1375">
        <f>+'10.3_PA_Det'!$E$94</f>
        <v>41</v>
      </c>
      <c r="S325" s="1303" t="s">
        <v>989</v>
      </c>
      <c r="T325" s="777"/>
      <c r="U325" s="939"/>
      <c r="V325" s="942" t="s">
        <v>1151</v>
      </c>
      <c r="W325" s="940">
        <v>1</v>
      </c>
      <c r="X325" s="1019"/>
      <c r="Y325" s="1005"/>
      <c r="Z325" s="1005"/>
      <c r="AA325" s="1004">
        <v>155000</v>
      </c>
      <c r="AB325" s="943">
        <f t="shared" ref="AB325" si="438">+AA325*W325</f>
        <v>155000</v>
      </c>
      <c r="AC325" s="934"/>
      <c r="AD325" s="944"/>
      <c r="AE325" s="1003">
        <f>+AB325</f>
        <v>155000</v>
      </c>
      <c r="AF325" s="925">
        <v>0</v>
      </c>
      <c r="AG325" s="943">
        <f>SUM(AE325:AF325)</f>
        <v>155000</v>
      </c>
      <c r="AH325" s="927"/>
      <c r="AI325" s="97">
        <f t="shared" si="425"/>
        <v>0</v>
      </c>
      <c r="AJ325" s="97">
        <f t="shared" si="426"/>
        <v>46500</v>
      </c>
      <c r="AK325" s="97">
        <f t="shared" si="427"/>
        <v>77500</v>
      </c>
      <c r="AL325" s="97">
        <f t="shared" si="428"/>
        <v>31000</v>
      </c>
      <c r="AM325" s="97">
        <f t="shared" si="429"/>
        <v>0</v>
      </c>
      <c r="AN325" s="77">
        <f t="shared" si="430"/>
        <v>155000</v>
      </c>
      <c r="AO325" s="929"/>
      <c r="AP325" s="97">
        <v>0</v>
      </c>
      <c r="AQ325" s="97">
        <f>+$AE$325*30%</f>
        <v>46500</v>
      </c>
      <c r="AR325" s="97">
        <f>+$AE$325*50%</f>
        <v>77500</v>
      </c>
      <c r="AS325" s="97">
        <f t="shared" ref="AS325" si="439">+$AE$325*20%</f>
        <v>31000</v>
      </c>
      <c r="AT325" s="97">
        <v>0</v>
      </c>
      <c r="AU325" s="77">
        <f>SUM(AP325:AT325)</f>
        <v>155000</v>
      </c>
      <c r="AV325" s="930"/>
      <c r="AW325" s="97">
        <v>0</v>
      </c>
      <c r="AX325" s="97">
        <v>0</v>
      </c>
      <c r="AY325" s="97">
        <v>0</v>
      </c>
      <c r="AZ325" s="97">
        <v>0</v>
      </c>
      <c r="BA325" s="97">
        <v>0</v>
      </c>
      <c r="BB325" s="97">
        <v>0</v>
      </c>
    </row>
    <row r="326" spans="1:54" s="931" customFormat="1" ht="13" outlineLevel="1" x14ac:dyDescent="0.35">
      <c r="A326" s="932"/>
      <c r="B326" s="893"/>
      <c r="C326" s="973"/>
      <c r="D326" s="935"/>
      <c r="E326" s="918"/>
      <c r="F326" s="919"/>
      <c r="G326" s="920"/>
      <c r="H326" s="921"/>
      <c r="I326" s="921"/>
      <c r="J326" s="921"/>
      <c r="K326" s="921"/>
      <c r="L326" s="921"/>
      <c r="M326" s="921"/>
      <c r="N326" s="922"/>
      <c r="O326" s="1344"/>
      <c r="P326" s="1344"/>
      <c r="Q326" s="1344"/>
      <c r="R326" s="1344"/>
      <c r="S326" s="923"/>
      <c r="T326" s="924"/>
      <c r="U326" s="922"/>
      <c r="V326" s="942"/>
      <c r="W326" s="1085"/>
      <c r="X326" s="408"/>
      <c r="Y326" s="408"/>
      <c r="Z326" s="408"/>
      <c r="AA326" s="408"/>
      <c r="AB326" s="943"/>
      <c r="AC326" s="894"/>
      <c r="AD326" s="926"/>
      <c r="AE326" s="925"/>
      <c r="AF326" s="925"/>
      <c r="AG326" s="925"/>
      <c r="AH326" s="927"/>
      <c r="AI326" s="928">
        <f t="shared" si="425"/>
        <v>0</v>
      </c>
      <c r="AJ326" s="928">
        <f t="shared" si="426"/>
        <v>0</v>
      </c>
      <c r="AK326" s="928">
        <f t="shared" si="427"/>
        <v>0</v>
      </c>
      <c r="AL326" s="928">
        <f t="shared" si="428"/>
        <v>0</v>
      </c>
      <c r="AM326" s="928">
        <f t="shared" si="429"/>
        <v>0</v>
      </c>
      <c r="AN326" s="928">
        <f t="shared" si="430"/>
        <v>0</v>
      </c>
      <c r="AO326" s="929"/>
      <c r="AP326" s="928"/>
      <c r="AQ326" s="928"/>
      <c r="AR326" s="928"/>
      <c r="AS326" s="928"/>
      <c r="AT326" s="928"/>
      <c r="AU326" s="928"/>
      <c r="AV326" s="930"/>
      <c r="AW326" s="928"/>
      <c r="AX326" s="928"/>
      <c r="AY326" s="928"/>
      <c r="AZ326" s="928"/>
      <c r="BA326" s="928"/>
      <c r="BB326" s="928"/>
    </row>
    <row r="327" spans="1:54" s="250" customFormat="1" ht="15" customHeight="1" x14ac:dyDescent="0.35">
      <c r="A327" s="78" t="s">
        <v>472</v>
      </c>
      <c r="B327" s="79"/>
      <c r="C327" s="80" t="s">
        <v>551</v>
      </c>
      <c r="D327" s="80"/>
      <c r="E327" s="70"/>
      <c r="F327" s="81"/>
      <c r="G327" s="81"/>
      <c r="H327" s="112"/>
      <c r="I327" s="112"/>
      <c r="J327" s="112"/>
      <c r="K327" s="112"/>
      <c r="L327" s="112"/>
      <c r="M327" s="112"/>
      <c r="N327" s="72"/>
      <c r="O327" s="1364"/>
      <c r="P327" s="1364"/>
      <c r="Q327" s="1364"/>
      <c r="R327" s="1364"/>
      <c r="S327" s="81"/>
      <c r="T327" s="82"/>
      <c r="U327" s="72"/>
      <c r="V327" s="83"/>
      <c r="W327" s="1072"/>
      <c r="X327" s="81"/>
      <c r="Y327" s="81"/>
      <c r="Z327" s="81"/>
      <c r="AA327" s="84"/>
      <c r="AB327" s="84">
        <f>+AB328+AB351+AB360+AB375</f>
        <v>3810000</v>
      </c>
      <c r="AC327" s="401"/>
      <c r="AD327" s="123"/>
      <c r="AE327" s="84">
        <f>+AE328+AE351+AE360+AE375</f>
        <v>3810000</v>
      </c>
      <c r="AF327" s="84">
        <f>+AF328+AF351+AF360+AF375</f>
        <v>0</v>
      </c>
      <c r="AG327" s="84">
        <f>+AG328+AG351+AG360+AG375</f>
        <v>3810000</v>
      </c>
      <c r="AH327" s="337"/>
      <c r="AI327" s="84">
        <f t="shared" si="425"/>
        <v>887200</v>
      </c>
      <c r="AJ327" s="84">
        <f t="shared" si="426"/>
        <v>774800</v>
      </c>
      <c r="AK327" s="84">
        <f t="shared" si="427"/>
        <v>808800</v>
      </c>
      <c r="AL327" s="84">
        <f t="shared" si="428"/>
        <v>728800</v>
      </c>
      <c r="AM327" s="84">
        <f t="shared" si="429"/>
        <v>610400</v>
      </c>
      <c r="AN327" s="84">
        <f t="shared" si="430"/>
        <v>3810000</v>
      </c>
      <c r="AO327" s="132"/>
      <c r="AP327" s="84">
        <f t="shared" ref="AP327:AU327" si="440">+AP328+AP351+AP360+AP375</f>
        <v>887200</v>
      </c>
      <c r="AQ327" s="84">
        <f t="shared" si="440"/>
        <v>774800</v>
      </c>
      <c r="AR327" s="84">
        <f t="shared" si="440"/>
        <v>808800</v>
      </c>
      <c r="AS327" s="84">
        <f t="shared" si="440"/>
        <v>728800</v>
      </c>
      <c r="AT327" s="84">
        <f t="shared" si="440"/>
        <v>610400</v>
      </c>
      <c r="AU327" s="84">
        <f t="shared" si="440"/>
        <v>3810000</v>
      </c>
      <c r="AV327" s="77"/>
      <c r="AW327" s="84">
        <f t="shared" ref="AW327:BB327" si="441">+AW328+AW351+AW360+AW375</f>
        <v>0</v>
      </c>
      <c r="AX327" s="84">
        <f t="shared" si="441"/>
        <v>0</v>
      </c>
      <c r="AY327" s="84">
        <f t="shared" si="441"/>
        <v>0</v>
      </c>
      <c r="AZ327" s="84">
        <f t="shared" si="441"/>
        <v>0</v>
      </c>
      <c r="BA327" s="84">
        <f t="shared" si="441"/>
        <v>0</v>
      </c>
      <c r="BB327" s="84">
        <f t="shared" si="441"/>
        <v>0</v>
      </c>
    </row>
    <row r="328" spans="1:54" s="853" customFormat="1" ht="15" customHeight="1" x14ac:dyDescent="0.35">
      <c r="A328" s="1430" t="s">
        <v>474</v>
      </c>
      <c r="B328" s="1447" t="s">
        <v>552</v>
      </c>
      <c r="C328" s="806" t="s">
        <v>1373</v>
      </c>
      <c r="D328" s="806" t="s">
        <v>907</v>
      </c>
      <c r="E328" s="848"/>
      <c r="F328" s="1431"/>
      <c r="G328" s="1431"/>
      <c r="H328" s="1433" t="s">
        <v>230</v>
      </c>
      <c r="I328" s="1433" t="s">
        <v>230</v>
      </c>
      <c r="J328" s="1433" t="s">
        <v>230</v>
      </c>
      <c r="K328" s="1433" t="s">
        <v>230</v>
      </c>
      <c r="L328" s="1433" t="s">
        <v>230</v>
      </c>
      <c r="M328" s="1431"/>
      <c r="N328" s="847"/>
      <c r="O328" s="1435"/>
      <c r="P328" s="1434"/>
      <c r="Q328" s="1434"/>
      <c r="R328" s="1435"/>
      <c r="S328" s="1436"/>
      <c r="T328" s="1448"/>
      <c r="U328" s="847"/>
      <c r="V328" s="1449"/>
      <c r="W328" s="1437"/>
      <c r="X328" s="1431"/>
      <c r="Y328" s="1431"/>
      <c r="Z328" s="1431"/>
      <c r="AA328" s="1438"/>
      <c r="AB328" s="1438">
        <f>+AB329+AB339+AB348+AB347</f>
        <v>1988000</v>
      </c>
      <c r="AC328" s="1438"/>
      <c r="AD328" s="848"/>
      <c r="AE328" s="1438">
        <f t="shared" ref="AE328:AG328" si="442">+AE329+AE339+AE348+AE347</f>
        <v>1988000</v>
      </c>
      <c r="AF328" s="1438">
        <f t="shared" si="442"/>
        <v>0</v>
      </c>
      <c r="AG328" s="1438">
        <f t="shared" si="442"/>
        <v>1988000</v>
      </c>
      <c r="AH328" s="850"/>
      <c r="AI328" s="1438">
        <f t="shared" si="425"/>
        <v>451200</v>
      </c>
      <c r="AJ328" s="1438">
        <f t="shared" si="426"/>
        <v>403800</v>
      </c>
      <c r="AK328" s="1438">
        <f t="shared" si="427"/>
        <v>397800</v>
      </c>
      <c r="AL328" s="1438">
        <f t="shared" si="428"/>
        <v>397800</v>
      </c>
      <c r="AM328" s="1438">
        <f t="shared" si="429"/>
        <v>337400</v>
      </c>
      <c r="AN328" s="1438">
        <f t="shared" si="430"/>
        <v>1988000</v>
      </c>
      <c r="AO328" s="851"/>
      <c r="AP328" s="1438">
        <f>+AP329+AP339+AP348+AP347</f>
        <v>451200</v>
      </c>
      <c r="AQ328" s="1438">
        <f t="shared" ref="AQ328:AU328" si="443">+AQ329+AQ339+AQ348+AQ347</f>
        <v>403800</v>
      </c>
      <c r="AR328" s="1438">
        <f t="shared" si="443"/>
        <v>397800</v>
      </c>
      <c r="AS328" s="1438">
        <f t="shared" si="443"/>
        <v>397800</v>
      </c>
      <c r="AT328" s="1438">
        <f t="shared" si="443"/>
        <v>337400</v>
      </c>
      <c r="AU328" s="1438">
        <f t="shared" si="443"/>
        <v>1988000</v>
      </c>
      <c r="AV328" s="852"/>
      <c r="AW328" s="1438">
        <v>0</v>
      </c>
      <c r="AX328" s="1438">
        <v>0</v>
      </c>
      <c r="AY328" s="1438">
        <v>0</v>
      </c>
      <c r="AZ328" s="1438">
        <v>0</v>
      </c>
      <c r="BA328" s="1438">
        <v>0</v>
      </c>
      <c r="BB328" s="1438">
        <f>SUM(AW328:BA328)</f>
        <v>0</v>
      </c>
    </row>
    <row r="329" spans="1:54" s="853" customFormat="1" ht="13" outlineLevel="1" x14ac:dyDescent="0.35">
      <c r="A329" s="1046" t="s">
        <v>476</v>
      </c>
      <c r="B329" s="1047"/>
      <c r="C329" s="1048" t="s">
        <v>554</v>
      </c>
      <c r="D329" s="1048" t="s">
        <v>907</v>
      </c>
      <c r="E329" s="848"/>
      <c r="F329" s="1050"/>
      <c r="G329" s="1050"/>
      <c r="H329" s="1050" t="s">
        <v>230</v>
      </c>
      <c r="I329" s="1050" t="s">
        <v>230</v>
      </c>
      <c r="J329" s="1050" t="s">
        <v>230</v>
      </c>
      <c r="K329" s="1050" t="s">
        <v>230</v>
      </c>
      <c r="L329" s="1050" t="s">
        <v>230</v>
      </c>
      <c r="M329" s="1050"/>
      <c r="N329" s="848"/>
      <c r="O329" s="1369"/>
      <c r="P329" s="1369"/>
      <c r="Q329" s="1369"/>
      <c r="R329" s="1369"/>
      <c r="S329" s="1051"/>
      <c r="T329" s="1052"/>
      <c r="U329" s="848"/>
      <c r="V329" s="1428"/>
      <c r="W329" s="1054"/>
      <c r="X329" s="1054"/>
      <c r="Y329" s="1054"/>
      <c r="Z329" s="1054"/>
      <c r="AA329" s="1055"/>
      <c r="AB329" s="1055">
        <f>SUM(AB330:AB338)</f>
        <v>1440000</v>
      </c>
      <c r="AC329" s="1428"/>
      <c r="AD329" s="848"/>
      <c r="AE329" s="1055">
        <f>SUM(AE330:AE338)</f>
        <v>1440000</v>
      </c>
      <c r="AF329" s="1055">
        <f>SUM(AF330:AF338)</f>
        <v>0</v>
      </c>
      <c r="AG329" s="1055">
        <f>SUM(AG330:AG338)</f>
        <v>1440000</v>
      </c>
      <c r="AH329" s="850"/>
      <c r="AI329" s="1055">
        <f t="shared" si="425"/>
        <v>319200</v>
      </c>
      <c r="AJ329" s="1055">
        <f t="shared" si="426"/>
        <v>295200</v>
      </c>
      <c r="AK329" s="1055">
        <f t="shared" si="427"/>
        <v>295200</v>
      </c>
      <c r="AL329" s="1055">
        <f t="shared" si="428"/>
        <v>295200</v>
      </c>
      <c r="AM329" s="1055">
        <f t="shared" si="429"/>
        <v>235200</v>
      </c>
      <c r="AN329" s="1055">
        <f t="shared" si="430"/>
        <v>1440000</v>
      </c>
      <c r="AO329" s="851"/>
      <c r="AP329" s="1055">
        <f t="shared" ref="AP329:AU329" si="444">SUM(AP330:AP338)</f>
        <v>319200</v>
      </c>
      <c r="AQ329" s="1055">
        <f t="shared" si="444"/>
        <v>295200</v>
      </c>
      <c r="AR329" s="1055">
        <f t="shared" si="444"/>
        <v>295200</v>
      </c>
      <c r="AS329" s="1055">
        <f t="shared" si="444"/>
        <v>295200</v>
      </c>
      <c r="AT329" s="1055">
        <f t="shared" si="444"/>
        <v>235200</v>
      </c>
      <c r="AU329" s="1055">
        <f t="shared" si="444"/>
        <v>1440000</v>
      </c>
      <c r="AV329" s="852"/>
      <c r="AW329" s="1056"/>
      <c r="AX329" s="1056"/>
      <c r="AY329" s="1056"/>
      <c r="AZ329" s="1056"/>
      <c r="BA329" s="1056"/>
      <c r="BB329" s="1056"/>
    </row>
    <row r="330" spans="1:54" s="229" customFormat="1" ht="26" outlineLevel="2" x14ac:dyDescent="0.35">
      <c r="A330" s="120" t="s">
        <v>1374</v>
      </c>
      <c r="B330" s="125"/>
      <c r="C330" s="91" t="s">
        <v>1375</v>
      </c>
      <c r="D330" s="130" t="s">
        <v>404</v>
      </c>
      <c r="E330" s="122"/>
      <c r="F330" s="127"/>
      <c r="G330" s="127"/>
      <c r="H330" s="967" t="s">
        <v>230</v>
      </c>
      <c r="I330" s="967" t="s">
        <v>230</v>
      </c>
      <c r="J330" s="967" t="s">
        <v>230</v>
      </c>
      <c r="K330" s="967" t="s">
        <v>230</v>
      </c>
      <c r="L330" s="967" t="s">
        <v>230</v>
      </c>
      <c r="M330" s="967"/>
      <c r="N330" s="94"/>
      <c r="O330" s="965" t="str">
        <f>+'10.3_PA_Det'!D141</f>
        <v>3CV</v>
      </c>
      <c r="P330" s="1344" t="s">
        <v>81</v>
      </c>
      <c r="Q330" s="965" t="s">
        <v>928</v>
      </c>
      <c r="R330" s="965">
        <f>+'10.3_PA_Det'!E141</f>
        <v>76</v>
      </c>
      <c r="S330" s="1168" t="s">
        <v>935</v>
      </c>
      <c r="T330" s="95"/>
      <c r="U330" s="94"/>
      <c r="V330" s="817" t="s">
        <v>1376</v>
      </c>
      <c r="W330" s="818">
        <v>1</v>
      </c>
      <c r="X330" s="818">
        <v>60</v>
      </c>
      <c r="Y330" s="127"/>
      <c r="Z330" s="128"/>
      <c r="AA330" s="128">
        <v>4000</v>
      </c>
      <c r="AB330" s="981">
        <f t="shared" ref="AB330:AB336" si="445">W330*X330*AA330</f>
        <v>240000</v>
      </c>
      <c r="AC330" s="129"/>
      <c r="AD330" s="1478"/>
      <c r="AE330" s="77">
        <f>+AB330</f>
        <v>240000</v>
      </c>
      <c r="AF330" s="77">
        <v>0</v>
      </c>
      <c r="AG330" s="77">
        <f t="shared" ref="AG330:AG338" si="446">SUM(AE330:AE330)</f>
        <v>240000</v>
      </c>
      <c r="AH330" s="337"/>
      <c r="AI330" s="97">
        <f t="shared" si="425"/>
        <v>48000</v>
      </c>
      <c r="AJ330" s="97">
        <f t="shared" si="426"/>
        <v>48000</v>
      </c>
      <c r="AK330" s="97">
        <f t="shared" si="427"/>
        <v>48000</v>
      </c>
      <c r="AL330" s="97">
        <f t="shared" si="428"/>
        <v>48000</v>
      </c>
      <c r="AM330" s="97">
        <f t="shared" si="429"/>
        <v>48000</v>
      </c>
      <c r="AN330" s="97">
        <f t="shared" si="430"/>
        <v>240000</v>
      </c>
      <c r="AO330" s="132"/>
      <c r="AP330" s="97">
        <f>+$AG$330/5</f>
        <v>48000</v>
      </c>
      <c r="AQ330" s="97">
        <f t="shared" ref="AQ330:AT330" si="447">+$AG$330/5</f>
        <v>48000</v>
      </c>
      <c r="AR330" s="97">
        <f t="shared" si="447"/>
        <v>48000</v>
      </c>
      <c r="AS330" s="97">
        <f t="shared" si="447"/>
        <v>48000</v>
      </c>
      <c r="AT330" s="97">
        <f t="shared" si="447"/>
        <v>48000</v>
      </c>
      <c r="AU330" s="97">
        <f t="shared" ref="AU330:AU338" si="448">SUM(AP330:AT330)</f>
        <v>240000</v>
      </c>
      <c r="AV330" s="77"/>
      <c r="AW330" s="97"/>
      <c r="AX330" s="97"/>
      <c r="AY330" s="97"/>
      <c r="AZ330" s="97"/>
      <c r="BA330" s="97"/>
      <c r="BB330" s="97"/>
    </row>
    <row r="331" spans="1:54" s="229" customFormat="1" ht="26" outlineLevel="2" x14ac:dyDescent="0.35">
      <c r="A331" s="120" t="s">
        <v>1377</v>
      </c>
      <c r="B331" s="125"/>
      <c r="C331" s="91" t="s">
        <v>1378</v>
      </c>
      <c r="D331" s="130" t="s">
        <v>404</v>
      </c>
      <c r="E331" s="122"/>
      <c r="F331" s="126"/>
      <c r="G331" s="126"/>
      <c r="H331" s="967" t="s">
        <v>230</v>
      </c>
      <c r="I331" s="967" t="s">
        <v>230</v>
      </c>
      <c r="J331" s="967" t="s">
        <v>230</v>
      </c>
      <c r="K331" s="967" t="s">
        <v>230</v>
      </c>
      <c r="L331" s="967" t="s">
        <v>230</v>
      </c>
      <c r="M331" s="967"/>
      <c r="N331" s="94"/>
      <c r="O331" s="965" t="str">
        <f>+'10.3_PA_Det'!D142</f>
        <v>3CV</v>
      </c>
      <c r="P331" s="1344" t="s">
        <v>81</v>
      </c>
      <c r="Q331" s="965" t="s">
        <v>928</v>
      </c>
      <c r="R331" s="965">
        <f>+'10.3_PA_Det'!E142</f>
        <v>77</v>
      </c>
      <c r="S331" s="1168" t="s">
        <v>1877</v>
      </c>
      <c r="T331" s="95"/>
      <c r="U331" s="94"/>
      <c r="V331" s="817" t="s">
        <v>1376</v>
      </c>
      <c r="W331" s="818">
        <v>1</v>
      </c>
      <c r="X331" s="818">
        <v>50</v>
      </c>
      <c r="Y331" s="127"/>
      <c r="Z331" s="127"/>
      <c r="AA331" s="128">
        <v>3000</v>
      </c>
      <c r="AB331" s="981">
        <f t="shared" si="445"/>
        <v>150000</v>
      </c>
      <c r="AC331" s="129"/>
      <c r="AD331" s="1478"/>
      <c r="AE331" s="77">
        <f>+AB331</f>
        <v>150000</v>
      </c>
      <c r="AF331" s="77">
        <v>0</v>
      </c>
      <c r="AG331" s="77">
        <f t="shared" si="446"/>
        <v>150000</v>
      </c>
      <c r="AH331" s="337"/>
      <c r="AI331" s="97">
        <f t="shared" si="425"/>
        <v>36000</v>
      </c>
      <c r="AJ331" s="97">
        <f t="shared" si="426"/>
        <v>36000</v>
      </c>
      <c r="AK331" s="97">
        <f t="shared" si="427"/>
        <v>36000</v>
      </c>
      <c r="AL331" s="97">
        <f t="shared" si="428"/>
        <v>36000</v>
      </c>
      <c r="AM331" s="97">
        <f t="shared" si="429"/>
        <v>6000</v>
      </c>
      <c r="AN331" s="97">
        <f t="shared" si="430"/>
        <v>150000</v>
      </c>
      <c r="AO331" s="132"/>
      <c r="AP331" s="97">
        <f>+AA331*12</f>
        <v>36000</v>
      </c>
      <c r="AQ331" s="97">
        <f>+$AA$331*12</f>
        <v>36000</v>
      </c>
      <c r="AR331" s="97">
        <f t="shared" ref="AR331:AS331" si="449">+$AA$331*12</f>
        <v>36000</v>
      </c>
      <c r="AS331" s="97">
        <f t="shared" si="449"/>
        <v>36000</v>
      </c>
      <c r="AT331" s="97">
        <f>+$AA$331*2</f>
        <v>6000</v>
      </c>
      <c r="AU331" s="97">
        <f t="shared" si="448"/>
        <v>150000</v>
      </c>
      <c r="AV331" s="77"/>
      <c r="AW331" s="97"/>
      <c r="AX331" s="97"/>
      <c r="AY331" s="97"/>
      <c r="AZ331" s="97"/>
      <c r="BA331" s="97"/>
      <c r="BB331" s="97"/>
    </row>
    <row r="332" spans="1:54" s="229" customFormat="1" ht="52" outlineLevel="2" x14ac:dyDescent="0.35">
      <c r="A332" s="120" t="s">
        <v>1379</v>
      </c>
      <c r="B332" s="125"/>
      <c r="C332" s="91" t="s">
        <v>1800</v>
      </c>
      <c r="D332" s="130" t="s">
        <v>404</v>
      </c>
      <c r="E332" s="122"/>
      <c r="F332" s="126"/>
      <c r="G332" s="126"/>
      <c r="H332" s="967" t="s">
        <v>230</v>
      </c>
      <c r="I332" s="967"/>
      <c r="J332" s="967"/>
      <c r="K332" s="967"/>
      <c r="L332" s="967"/>
      <c r="M332" s="967"/>
      <c r="N332" s="94"/>
      <c r="O332" s="965" t="str">
        <f>+'10.3_PA_Det'!D143</f>
        <v>3CV</v>
      </c>
      <c r="P332" s="1344" t="s">
        <v>81</v>
      </c>
      <c r="Q332" s="965" t="s">
        <v>928</v>
      </c>
      <c r="R332" s="965">
        <f>+'10.3_PA_Det'!E143</f>
        <v>78</v>
      </c>
      <c r="S332" s="1097" t="s">
        <v>932</v>
      </c>
      <c r="T332" s="95"/>
      <c r="U332" s="94"/>
      <c r="V332" s="817" t="s">
        <v>1376</v>
      </c>
      <c r="W332" s="818">
        <v>1</v>
      </c>
      <c r="X332" s="818">
        <v>12</v>
      </c>
      <c r="Y332" s="127"/>
      <c r="Z332" s="127"/>
      <c r="AA332" s="128">
        <v>2000</v>
      </c>
      <c r="AB332" s="981">
        <f>+AA332*W332*X332</f>
        <v>24000</v>
      </c>
      <c r="AC332" s="982" t="s">
        <v>1801</v>
      </c>
      <c r="AD332" s="1478"/>
      <c r="AE332" s="77">
        <f>+AB332</f>
        <v>24000</v>
      </c>
      <c r="AF332" s="77">
        <v>0</v>
      </c>
      <c r="AG332" s="77">
        <f t="shared" si="446"/>
        <v>24000</v>
      </c>
      <c r="AH332" s="337"/>
      <c r="AI332" s="97">
        <f t="shared" si="425"/>
        <v>24000</v>
      </c>
      <c r="AJ332" s="97">
        <f t="shared" si="426"/>
        <v>0</v>
      </c>
      <c r="AK332" s="97">
        <f t="shared" si="427"/>
        <v>0</v>
      </c>
      <c r="AL332" s="97">
        <f t="shared" si="428"/>
        <v>0</v>
      </c>
      <c r="AM332" s="97">
        <f t="shared" si="429"/>
        <v>0</v>
      </c>
      <c r="AN332" s="97">
        <f t="shared" si="430"/>
        <v>24000</v>
      </c>
      <c r="AO332" s="132"/>
      <c r="AP332" s="97">
        <f>+$AA$332*(8+4)</f>
        <v>24000</v>
      </c>
      <c r="AQ332" s="97"/>
      <c r="AR332" s="97">
        <v>0</v>
      </c>
      <c r="AS332" s="97">
        <v>0</v>
      </c>
      <c r="AT332" s="97">
        <v>0</v>
      </c>
      <c r="AU332" s="97">
        <f t="shared" si="448"/>
        <v>24000</v>
      </c>
      <c r="AV332" s="77"/>
      <c r="AW332" s="97"/>
      <c r="AX332" s="97"/>
      <c r="AY332" s="97"/>
      <c r="AZ332" s="97"/>
      <c r="BA332" s="97"/>
      <c r="BB332" s="97"/>
    </row>
    <row r="333" spans="1:54" s="229" customFormat="1" ht="26" outlineLevel="2" x14ac:dyDescent="0.35">
      <c r="A333" s="120" t="s">
        <v>1380</v>
      </c>
      <c r="B333" s="125"/>
      <c r="C333" s="91" t="s">
        <v>1381</v>
      </c>
      <c r="D333" s="130" t="s">
        <v>404</v>
      </c>
      <c r="E333" s="122"/>
      <c r="F333" s="126"/>
      <c r="G333" s="126"/>
      <c r="H333" s="967" t="s">
        <v>230</v>
      </c>
      <c r="I333" s="967" t="s">
        <v>230</v>
      </c>
      <c r="J333" s="967" t="s">
        <v>230</v>
      </c>
      <c r="K333" s="967" t="s">
        <v>230</v>
      </c>
      <c r="L333" s="967" t="s">
        <v>230</v>
      </c>
      <c r="M333" s="967"/>
      <c r="N333" s="94"/>
      <c r="O333" s="965" t="str">
        <f>+'10.3_PA_Det'!D144</f>
        <v>3CV</v>
      </c>
      <c r="P333" s="1344" t="s">
        <v>81</v>
      </c>
      <c r="Q333" s="965" t="s">
        <v>928</v>
      </c>
      <c r="R333" s="965">
        <f>+'10.3_PA_Det'!E144</f>
        <v>79</v>
      </c>
      <c r="S333" s="1168" t="s">
        <v>1877</v>
      </c>
      <c r="T333" s="95"/>
      <c r="U333" s="94"/>
      <c r="V333" s="817" t="s">
        <v>1376</v>
      </c>
      <c r="W333" s="818">
        <v>1</v>
      </c>
      <c r="X333" s="818">
        <v>50</v>
      </c>
      <c r="Y333" s="127"/>
      <c r="Z333" s="127"/>
      <c r="AA333" s="128">
        <v>3000</v>
      </c>
      <c r="AB333" s="981">
        <f t="shared" si="445"/>
        <v>150000</v>
      </c>
      <c r="AC333" s="129"/>
      <c r="AD333" s="1478"/>
      <c r="AE333" s="77">
        <f t="shared" ref="AE333:AE338" si="450">+AB333</f>
        <v>150000</v>
      </c>
      <c r="AF333" s="77">
        <v>0</v>
      </c>
      <c r="AG333" s="77">
        <f t="shared" si="446"/>
        <v>150000</v>
      </c>
      <c r="AH333" s="337"/>
      <c r="AI333" s="97">
        <f t="shared" si="425"/>
        <v>36000</v>
      </c>
      <c r="AJ333" s="97">
        <f t="shared" si="426"/>
        <v>36000</v>
      </c>
      <c r="AK333" s="97">
        <f t="shared" si="427"/>
        <v>36000</v>
      </c>
      <c r="AL333" s="97">
        <f t="shared" si="428"/>
        <v>36000</v>
      </c>
      <c r="AM333" s="97">
        <f t="shared" si="429"/>
        <v>6000</v>
      </c>
      <c r="AN333" s="97">
        <f t="shared" si="430"/>
        <v>150000</v>
      </c>
      <c r="AO333" s="132"/>
      <c r="AP333" s="97">
        <f>+AA333*(8+4)</f>
        <v>36000</v>
      </c>
      <c r="AQ333" s="97">
        <f>+$AA$333*12</f>
        <v>36000</v>
      </c>
      <c r="AR333" s="97">
        <f>+$AA$333*12</f>
        <v>36000</v>
      </c>
      <c r="AS333" s="97">
        <f t="shared" ref="AS333" si="451">+$AA$333*12</f>
        <v>36000</v>
      </c>
      <c r="AT333" s="97">
        <f>+$AA$333*(2)</f>
        <v>6000</v>
      </c>
      <c r="AU333" s="97">
        <f t="shared" si="448"/>
        <v>150000</v>
      </c>
      <c r="AV333" s="77"/>
      <c r="AW333" s="97"/>
      <c r="AX333" s="97"/>
      <c r="AY333" s="97"/>
      <c r="AZ333" s="97"/>
      <c r="BA333" s="97"/>
      <c r="BB333" s="97"/>
    </row>
    <row r="334" spans="1:54" s="229" customFormat="1" ht="26" outlineLevel="2" x14ac:dyDescent="0.35">
      <c r="A334" s="120" t="s">
        <v>1382</v>
      </c>
      <c r="B334" s="125"/>
      <c r="C334" s="91" t="s">
        <v>1383</v>
      </c>
      <c r="D334" s="130" t="s">
        <v>404</v>
      </c>
      <c r="E334" s="122"/>
      <c r="F334" s="126"/>
      <c r="G334" s="126"/>
      <c r="H334" s="967" t="s">
        <v>230</v>
      </c>
      <c r="I334" s="967" t="s">
        <v>230</v>
      </c>
      <c r="J334" s="967" t="s">
        <v>230</v>
      </c>
      <c r="K334" s="967" t="s">
        <v>230</v>
      </c>
      <c r="L334" s="967" t="s">
        <v>230</v>
      </c>
      <c r="M334" s="967"/>
      <c r="N334" s="94"/>
      <c r="O334" s="965" t="str">
        <f>+'10.3_PA_Det'!D145</f>
        <v>3CV</v>
      </c>
      <c r="P334" s="1344" t="s">
        <v>81</v>
      </c>
      <c r="Q334" s="965" t="s">
        <v>928</v>
      </c>
      <c r="R334" s="965">
        <f>+'10.3_PA_Det'!E145</f>
        <v>80</v>
      </c>
      <c r="S334" s="1403" t="s">
        <v>935</v>
      </c>
      <c r="T334" s="95"/>
      <c r="U334" s="94"/>
      <c r="V334" s="817" t="s">
        <v>1376</v>
      </c>
      <c r="W334" s="818">
        <v>1</v>
      </c>
      <c r="X334" s="818">
        <v>60</v>
      </c>
      <c r="Y334" s="127"/>
      <c r="Z334" s="127"/>
      <c r="AA334" s="128">
        <v>2800</v>
      </c>
      <c r="AB334" s="981">
        <f t="shared" si="445"/>
        <v>168000</v>
      </c>
      <c r="AC334" s="129"/>
      <c r="AD334" s="1478"/>
      <c r="AE334" s="77">
        <f t="shared" si="450"/>
        <v>168000</v>
      </c>
      <c r="AF334" s="77">
        <v>0</v>
      </c>
      <c r="AG334" s="77">
        <f t="shared" si="446"/>
        <v>168000</v>
      </c>
      <c r="AH334" s="337"/>
      <c r="AI334" s="97">
        <f t="shared" si="425"/>
        <v>33600</v>
      </c>
      <c r="AJ334" s="97">
        <f t="shared" si="426"/>
        <v>33600</v>
      </c>
      <c r="AK334" s="97">
        <f t="shared" si="427"/>
        <v>33600</v>
      </c>
      <c r="AL334" s="97">
        <f t="shared" si="428"/>
        <v>33600</v>
      </c>
      <c r="AM334" s="97">
        <f t="shared" si="429"/>
        <v>33600</v>
      </c>
      <c r="AN334" s="97">
        <f t="shared" si="430"/>
        <v>168000</v>
      </c>
      <c r="AO334" s="132"/>
      <c r="AP334" s="97">
        <f>+$AG$334/5</f>
        <v>33600</v>
      </c>
      <c r="AQ334" s="97">
        <f t="shared" ref="AQ334:AT334" si="452">+$AG$334/5</f>
        <v>33600</v>
      </c>
      <c r="AR334" s="97">
        <f t="shared" si="452"/>
        <v>33600</v>
      </c>
      <c r="AS334" s="97">
        <f t="shared" si="452"/>
        <v>33600</v>
      </c>
      <c r="AT334" s="97">
        <f t="shared" si="452"/>
        <v>33600</v>
      </c>
      <c r="AU334" s="97">
        <f t="shared" si="448"/>
        <v>168000</v>
      </c>
      <c r="AV334" s="77"/>
      <c r="AW334" s="97"/>
      <c r="AX334" s="97"/>
      <c r="AY334" s="97"/>
      <c r="AZ334" s="97"/>
      <c r="BA334" s="97"/>
      <c r="BB334" s="97"/>
    </row>
    <row r="335" spans="1:54" s="229" customFormat="1" ht="26" outlineLevel="2" x14ac:dyDescent="0.35">
      <c r="A335" s="120" t="s">
        <v>1384</v>
      </c>
      <c r="B335" s="125"/>
      <c r="C335" s="91" t="s">
        <v>562</v>
      </c>
      <c r="D335" s="130" t="s">
        <v>404</v>
      </c>
      <c r="E335" s="122"/>
      <c r="F335" s="126"/>
      <c r="G335" s="126"/>
      <c r="H335" s="967" t="s">
        <v>230</v>
      </c>
      <c r="I335" s="967" t="s">
        <v>230</v>
      </c>
      <c r="J335" s="967" t="s">
        <v>230</v>
      </c>
      <c r="K335" s="967" t="s">
        <v>230</v>
      </c>
      <c r="L335" s="967" t="s">
        <v>230</v>
      </c>
      <c r="M335" s="967"/>
      <c r="N335" s="94"/>
      <c r="O335" s="965" t="str">
        <f>+'10.3_PA_Det'!D146</f>
        <v>3CV</v>
      </c>
      <c r="P335" s="1344" t="s">
        <v>81</v>
      </c>
      <c r="Q335" s="965" t="s">
        <v>928</v>
      </c>
      <c r="R335" s="965">
        <f>+'10.3_PA_Det'!E146</f>
        <v>81</v>
      </c>
      <c r="S335" s="1403" t="s">
        <v>935</v>
      </c>
      <c r="T335" s="95"/>
      <c r="U335" s="94"/>
      <c r="V335" s="817" t="s">
        <v>1376</v>
      </c>
      <c r="W335" s="818">
        <v>1</v>
      </c>
      <c r="X335" s="818">
        <v>60</v>
      </c>
      <c r="Y335" s="127"/>
      <c r="Z335" s="127"/>
      <c r="AA335" s="128">
        <v>2800</v>
      </c>
      <c r="AB335" s="981">
        <f t="shared" si="445"/>
        <v>168000</v>
      </c>
      <c r="AC335" s="129"/>
      <c r="AD335" s="1478"/>
      <c r="AE335" s="77">
        <f t="shared" si="450"/>
        <v>168000</v>
      </c>
      <c r="AF335" s="77">
        <v>0</v>
      </c>
      <c r="AG335" s="77">
        <f t="shared" si="446"/>
        <v>168000</v>
      </c>
      <c r="AH335" s="337"/>
      <c r="AI335" s="97">
        <f t="shared" si="425"/>
        <v>33600</v>
      </c>
      <c r="AJ335" s="97">
        <f t="shared" si="426"/>
        <v>33600</v>
      </c>
      <c r="AK335" s="97">
        <f t="shared" si="427"/>
        <v>33600</v>
      </c>
      <c r="AL335" s="97">
        <f t="shared" si="428"/>
        <v>33600</v>
      </c>
      <c r="AM335" s="97">
        <f t="shared" si="429"/>
        <v>33600</v>
      </c>
      <c r="AN335" s="97">
        <f t="shared" si="430"/>
        <v>168000</v>
      </c>
      <c r="AO335" s="132"/>
      <c r="AP335" s="97">
        <f>+$AG$335/5</f>
        <v>33600</v>
      </c>
      <c r="AQ335" s="97">
        <f t="shared" ref="AQ335:AS335" si="453">+$AG$335/5</f>
        <v>33600</v>
      </c>
      <c r="AR335" s="97">
        <f t="shared" si="453"/>
        <v>33600</v>
      </c>
      <c r="AS335" s="97">
        <f t="shared" si="453"/>
        <v>33600</v>
      </c>
      <c r="AT335" s="97">
        <f>+$AG$335/5</f>
        <v>33600</v>
      </c>
      <c r="AU335" s="97">
        <f t="shared" si="448"/>
        <v>168000</v>
      </c>
      <c r="AV335" s="77"/>
      <c r="AW335" s="97"/>
      <c r="AX335" s="97"/>
      <c r="AY335" s="97"/>
      <c r="AZ335" s="97"/>
      <c r="BA335" s="97"/>
      <c r="BB335" s="97"/>
    </row>
    <row r="336" spans="1:54" s="229" customFormat="1" ht="26" outlineLevel="2" x14ac:dyDescent="0.35">
      <c r="A336" s="120" t="s">
        <v>1385</v>
      </c>
      <c r="B336" s="125"/>
      <c r="C336" s="91" t="s">
        <v>1386</v>
      </c>
      <c r="D336" s="130" t="s">
        <v>404</v>
      </c>
      <c r="E336" s="122"/>
      <c r="F336" s="126"/>
      <c r="G336" s="126"/>
      <c r="H336" s="967" t="s">
        <v>230</v>
      </c>
      <c r="I336" s="967" t="s">
        <v>230</v>
      </c>
      <c r="J336" s="967" t="s">
        <v>230</v>
      </c>
      <c r="K336" s="967" t="s">
        <v>230</v>
      </c>
      <c r="L336" s="967" t="s">
        <v>230</v>
      </c>
      <c r="M336" s="967"/>
      <c r="N336" s="94"/>
      <c r="O336" s="965" t="str">
        <f>+'10.3_PA_Det'!D147</f>
        <v>3CV</v>
      </c>
      <c r="P336" s="1344" t="s">
        <v>81</v>
      </c>
      <c r="Q336" s="965" t="s">
        <v>928</v>
      </c>
      <c r="R336" s="965">
        <f>+'10.3_PA_Det'!E147</f>
        <v>82</v>
      </c>
      <c r="S336" s="1403" t="s">
        <v>935</v>
      </c>
      <c r="T336" s="95"/>
      <c r="U336" s="94"/>
      <c r="V336" s="817" t="s">
        <v>1376</v>
      </c>
      <c r="W336" s="818">
        <v>1</v>
      </c>
      <c r="X336" s="818">
        <v>60</v>
      </c>
      <c r="Y336" s="127"/>
      <c r="Z336" s="127"/>
      <c r="AA336" s="128">
        <v>2800</v>
      </c>
      <c r="AB336" s="981">
        <f t="shared" si="445"/>
        <v>168000</v>
      </c>
      <c r="AC336" s="129"/>
      <c r="AD336" s="1478"/>
      <c r="AE336" s="77">
        <f t="shared" si="450"/>
        <v>168000</v>
      </c>
      <c r="AF336" s="77">
        <v>0</v>
      </c>
      <c r="AG336" s="77">
        <f t="shared" si="446"/>
        <v>168000</v>
      </c>
      <c r="AH336" s="337"/>
      <c r="AI336" s="97">
        <f t="shared" si="425"/>
        <v>33600</v>
      </c>
      <c r="AJ336" s="97">
        <f t="shared" si="426"/>
        <v>33600</v>
      </c>
      <c r="AK336" s="97">
        <f t="shared" si="427"/>
        <v>33600</v>
      </c>
      <c r="AL336" s="97">
        <f t="shared" si="428"/>
        <v>33600</v>
      </c>
      <c r="AM336" s="97">
        <f t="shared" si="429"/>
        <v>33600</v>
      </c>
      <c r="AN336" s="97">
        <f t="shared" si="430"/>
        <v>168000</v>
      </c>
      <c r="AO336" s="132"/>
      <c r="AP336" s="97">
        <f>+$AE$336/5</f>
        <v>33600</v>
      </c>
      <c r="AQ336" s="97">
        <f t="shared" ref="AQ336:AT336" si="454">+$AE$336/5</f>
        <v>33600</v>
      </c>
      <c r="AR336" s="97">
        <f t="shared" si="454"/>
        <v>33600</v>
      </c>
      <c r="AS336" s="97">
        <f t="shared" si="454"/>
        <v>33600</v>
      </c>
      <c r="AT336" s="97">
        <f t="shared" si="454"/>
        <v>33600</v>
      </c>
      <c r="AU336" s="97">
        <f t="shared" si="448"/>
        <v>168000</v>
      </c>
      <c r="AV336" s="77"/>
      <c r="AW336" s="97"/>
      <c r="AX336" s="97"/>
      <c r="AY336" s="97"/>
      <c r="AZ336" s="97"/>
      <c r="BA336" s="97"/>
      <c r="BB336" s="97"/>
    </row>
    <row r="337" spans="1:54" s="229" customFormat="1" ht="26" outlineLevel="2" x14ac:dyDescent="0.35">
      <c r="A337" s="120" t="s">
        <v>1387</v>
      </c>
      <c r="B337" s="125"/>
      <c r="C337" s="91" t="s">
        <v>1388</v>
      </c>
      <c r="D337" s="130" t="s">
        <v>404</v>
      </c>
      <c r="E337" s="122"/>
      <c r="F337" s="126"/>
      <c r="G337" s="126"/>
      <c r="H337" s="967" t="s">
        <v>230</v>
      </c>
      <c r="I337" s="967" t="s">
        <v>230</v>
      </c>
      <c r="J337" s="967" t="s">
        <v>230</v>
      </c>
      <c r="K337" s="967" t="s">
        <v>230</v>
      </c>
      <c r="L337" s="967" t="s">
        <v>230</v>
      </c>
      <c r="M337" s="967"/>
      <c r="N337" s="94"/>
      <c r="O337" s="965" t="str">
        <f>+'10.3_PA_Det'!D148</f>
        <v>3CV</v>
      </c>
      <c r="P337" s="1344" t="s">
        <v>81</v>
      </c>
      <c r="Q337" s="965" t="s">
        <v>928</v>
      </c>
      <c r="R337" s="965">
        <f>+'10.3_PA_Det'!E148</f>
        <v>83</v>
      </c>
      <c r="S337" s="1403" t="s">
        <v>935</v>
      </c>
      <c r="T337" s="95"/>
      <c r="U337" s="94"/>
      <c r="V337" s="817" t="s">
        <v>1376</v>
      </c>
      <c r="W337" s="818">
        <v>1</v>
      </c>
      <c r="X337" s="818">
        <v>60</v>
      </c>
      <c r="Y337" s="127"/>
      <c r="Z337" s="127"/>
      <c r="AA337" s="128">
        <v>2200</v>
      </c>
      <c r="AB337" s="981">
        <f>W337*X337*AA337</f>
        <v>132000</v>
      </c>
      <c r="AC337" s="129"/>
      <c r="AD337" s="1478"/>
      <c r="AE337" s="77">
        <f t="shared" si="450"/>
        <v>132000</v>
      </c>
      <c r="AF337" s="77">
        <v>0</v>
      </c>
      <c r="AG337" s="77">
        <f t="shared" si="446"/>
        <v>132000</v>
      </c>
      <c r="AH337" s="337"/>
      <c r="AI337" s="97">
        <f t="shared" si="425"/>
        <v>26400</v>
      </c>
      <c r="AJ337" s="97">
        <f t="shared" si="426"/>
        <v>26400</v>
      </c>
      <c r="AK337" s="97">
        <f t="shared" si="427"/>
        <v>26400</v>
      </c>
      <c r="AL337" s="97">
        <f t="shared" si="428"/>
        <v>26400</v>
      </c>
      <c r="AM337" s="97">
        <f t="shared" si="429"/>
        <v>26400</v>
      </c>
      <c r="AN337" s="97">
        <f t="shared" si="430"/>
        <v>132000</v>
      </c>
      <c r="AO337" s="132"/>
      <c r="AP337" s="97">
        <f>+$AG$337/5</f>
        <v>26400</v>
      </c>
      <c r="AQ337" s="97">
        <f t="shared" ref="AQ337:AT337" si="455">+$AG$337/5</f>
        <v>26400</v>
      </c>
      <c r="AR337" s="97">
        <f t="shared" si="455"/>
        <v>26400</v>
      </c>
      <c r="AS337" s="97">
        <f t="shared" si="455"/>
        <v>26400</v>
      </c>
      <c r="AT337" s="97">
        <f t="shared" si="455"/>
        <v>26400</v>
      </c>
      <c r="AU337" s="97">
        <f t="shared" si="448"/>
        <v>132000</v>
      </c>
      <c r="AV337" s="77"/>
      <c r="AW337" s="97"/>
      <c r="AX337" s="97"/>
      <c r="AY337" s="97"/>
      <c r="AZ337" s="97"/>
      <c r="BA337" s="97"/>
      <c r="BB337" s="97"/>
    </row>
    <row r="338" spans="1:54" s="229" customFormat="1" ht="26" outlineLevel="2" x14ac:dyDescent="0.35">
      <c r="A338" s="120" t="s">
        <v>1389</v>
      </c>
      <c r="B338" s="125"/>
      <c r="C338" s="91" t="s">
        <v>1390</v>
      </c>
      <c r="D338" s="130" t="s">
        <v>404</v>
      </c>
      <c r="E338" s="122"/>
      <c r="F338" s="126"/>
      <c r="G338" s="126"/>
      <c r="H338" s="967" t="s">
        <v>230</v>
      </c>
      <c r="I338" s="967" t="s">
        <v>230</v>
      </c>
      <c r="J338" s="967" t="s">
        <v>230</v>
      </c>
      <c r="K338" s="967" t="s">
        <v>230</v>
      </c>
      <c r="L338" s="967" t="s">
        <v>230</v>
      </c>
      <c r="M338" s="967"/>
      <c r="N338" s="94"/>
      <c r="O338" s="965" t="str">
        <f>+'10.3_PA_Det'!D149</f>
        <v>3CV</v>
      </c>
      <c r="P338" s="1344" t="s">
        <v>81</v>
      </c>
      <c r="Q338" s="965" t="s">
        <v>928</v>
      </c>
      <c r="R338" s="965">
        <f>+'10.3_PA_Det'!E149</f>
        <v>84</v>
      </c>
      <c r="S338" s="1168" t="s">
        <v>935</v>
      </c>
      <c r="T338" s="95"/>
      <c r="U338" s="94"/>
      <c r="V338" s="817" t="s">
        <v>1376</v>
      </c>
      <c r="W338" s="818">
        <v>2</v>
      </c>
      <c r="X338" s="818">
        <v>60</v>
      </c>
      <c r="Y338" s="127"/>
      <c r="Z338" s="127"/>
      <c r="AA338" s="128">
        <v>2000</v>
      </c>
      <c r="AB338" s="981">
        <f>W338*X338*AA338</f>
        <v>240000</v>
      </c>
      <c r="AC338" s="129"/>
      <c r="AD338" s="1478"/>
      <c r="AE338" s="77">
        <f t="shared" si="450"/>
        <v>240000</v>
      </c>
      <c r="AF338" s="77">
        <v>0</v>
      </c>
      <c r="AG338" s="77">
        <f t="shared" si="446"/>
        <v>240000</v>
      </c>
      <c r="AH338" s="337"/>
      <c r="AI338" s="97">
        <f t="shared" si="425"/>
        <v>48000</v>
      </c>
      <c r="AJ338" s="97">
        <f t="shared" si="426"/>
        <v>48000</v>
      </c>
      <c r="AK338" s="97">
        <f t="shared" si="427"/>
        <v>48000</v>
      </c>
      <c r="AL338" s="97">
        <f t="shared" si="428"/>
        <v>48000</v>
      </c>
      <c r="AM338" s="97">
        <f t="shared" si="429"/>
        <v>48000</v>
      </c>
      <c r="AN338" s="97">
        <f t="shared" si="430"/>
        <v>240000</v>
      </c>
      <c r="AO338" s="132"/>
      <c r="AP338" s="97">
        <f>+AA338*2*12</f>
        <v>48000</v>
      </c>
      <c r="AQ338" s="97">
        <f>+$AA$338*2*12</f>
        <v>48000</v>
      </c>
      <c r="AR338" s="97">
        <f t="shared" ref="AR338:AS338" si="456">+$AA$338*2*12</f>
        <v>48000</v>
      </c>
      <c r="AS338" s="97">
        <f t="shared" si="456"/>
        <v>48000</v>
      </c>
      <c r="AT338" s="97">
        <f>+$AA$338*2*12</f>
        <v>48000</v>
      </c>
      <c r="AU338" s="97">
        <f t="shared" si="448"/>
        <v>240000</v>
      </c>
      <c r="AV338" s="77"/>
      <c r="AW338" s="97"/>
      <c r="AX338" s="97"/>
      <c r="AY338" s="97"/>
      <c r="AZ338" s="97"/>
      <c r="BA338" s="97"/>
      <c r="BB338" s="97"/>
    </row>
    <row r="339" spans="1:54" s="853" customFormat="1" ht="17.25" customHeight="1" outlineLevel="1" x14ac:dyDescent="0.35">
      <c r="A339" s="1046" t="s">
        <v>478</v>
      </c>
      <c r="B339" s="1047"/>
      <c r="C339" s="1048" t="s">
        <v>577</v>
      </c>
      <c r="D339" s="1048" t="s">
        <v>907</v>
      </c>
      <c r="E339" s="848"/>
      <c r="F339" s="1050"/>
      <c r="G339" s="1050"/>
      <c r="H339" s="1050"/>
      <c r="I339" s="1050"/>
      <c r="J339" s="1050"/>
      <c r="K339" s="1050"/>
      <c r="L339" s="1050"/>
      <c r="M339" s="1050"/>
      <c r="N339" s="848"/>
      <c r="O339" s="1369"/>
      <c r="P339" s="1369"/>
      <c r="Q339" s="1369"/>
      <c r="R339" s="1369"/>
      <c r="S339" s="1051"/>
      <c r="T339" s="1052"/>
      <c r="U339" s="848"/>
      <c r="V339" s="1428"/>
      <c r="W339" s="1054"/>
      <c r="X339" s="1054"/>
      <c r="Y339" s="1054"/>
      <c r="Z339" s="1054"/>
      <c r="AA339" s="1055"/>
      <c r="AB339" s="1055">
        <f>SUM(AB340:AB346)</f>
        <v>167000</v>
      </c>
      <c r="AC339" s="1428"/>
      <c r="AD339" s="848"/>
      <c r="AE339" s="1055">
        <f>SUM(AE340:AE346)</f>
        <v>167000</v>
      </c>
      <c r="AF339" s="1055">
        <f>SUM(AF340:AF346)</f>
        <v>0</v>
      </c>
      <c r="AG339" s="1055">
        <f>SUM(AG340:AG346)</f>
        <v>167000</v>
      </c>
      <c r="AH339" s="850"/>
      <c r="AI339" s="1055">
        <f t="shared" si="425"/>
        <v>55800</v>
      </c>
      <c r="AJ339" s="1055">
        <f t="shared" si="426"/>
        <v>32400</v>
      </c>
      <c r="AK339" s="1055">
        <f t="shared" si="427"/>
        <v>26400</v>
      </c>
      <c r="AL339" s="1055">
        <f t="shared" si="428"/>
        <v>26400</v>
      </c>
      <c r="AM339" s="1055">
        <f t="shared" si="429"/>
        <v>26000</v>
      </c>
      <c r="AN339" s="1055">
        <f t="shared" si="430"/>
        <v>167000</v>
      </c>
      <c r="AO339" s="851"/>
      <c r="AP339" s="1055">
        <f t="shared" ref="AP339:AU339" si="457">SUM(AP340:AP346)</f>
        <v>55800</v>
      </c>
      <c r="AQ339" s="1055">
        <f t="shared" si="457"/>
        <v>32400</v>
      </c>
      <c r="AR339" s="1055">
        <f t="shared" si="457"/>
        <v>26400</v>
      </c>
      <c r="AS339" s="1055">
        <f t="shared" si="457"/>
        <v>26400</v>
      </c>
      <c r="AT339" s="1055">
        <f t="shared" si="457"/>
        <v>26000</v>
      </c>
      <c r="AU339" s="1055">
        <f t="shared" si="457"/>
        <v>167000</v>
      </c>
      <c r="AV339" s="852"/>
      <c r="AW339" s="1056"/>
      <c r="AX339" s="1056"/>
      <c r="AY339" s="1056"/>
      <c r="AZ339" s="1056"/>
      <c r="BA339" s="1056"/>
      <c r="BB339" s="1056"/>
    </row>
    <row r="340" spans="1:54" s="229" customFormat="1" ht="15" customHeight="1" outlineLevel="2" x14ac:dyDescent="0.35">
      <c r="A340" s="120" t="s">
        <v>1391</v>
      </c>
      <c r="B340" s="125"/>
      <c r="C340" s="130" t="s">
        <v>1392</v>
      </c>
      <c r="D340" s="157" t="s">
        <v>2062</v>
      </c>
      <c r="E340" s="1225"/>
      <c r="F340" s="126"/>
      <c r="G340" s="126"/>
      <c r="H340" s="967" t="s">
        <v>230</v>
      </c>
      <c r="I340" s="967" t="s">
        <v>230</v>
      </c>
      <c r="J340" s="967" t="s">
        <v>230</v>
      </c>
      <c r="K340" s="967" t="s">
        <v>230</v>
      </c>
      <c r="L340" s="967" t="s">
        <v>230</v>
      </c>
      <c r="M340" s="967"/>
      <c r="N340" s="94"/>
      <c r="O340" s="965" t="s">
        <v>939</v>
      </c>
      <c r="P340" s="965"/>
      <c r="Q340" s="965"/>
      <c r="R340" s="965"/>
      <c r="S340" s="1168" t="s">
        <v>935</v>
      </c>
      <c r="T340" s="95"/>
      <c r="U340" s="94"/>
      <c r="V340" s="131" t="s">
        <v>1393</v>
      </c>
      <c r="W340" s="127">
        <v>5</v>
      </c>
      <c r="X340" s="127">
        <v>12</v>
      </c>
      <c r="Y340" s="127"/>
      <c r="Z340" s="127"/>
      <c r="AA340" s="128">
        <v>1200</v>
      </c>
      <c r="AB340" s="981">
        <f>+AA340*W340*X340</f>
        <v>72000</v>
      </c>
      <c r="AC340" s="129"/>
      <c r="AD340" s="1478"/>
      <c r="AE340" s="77">
        <f t="shared" ref="AE340:AE346" si="458">+AB340</f>
        <v>72000</v>
      </c>
      <c r="AF340" s="77">
        <v>0</v>
      </c>
      <c r="AG340" s="77">
        <f t="shared" ref="AG340:AG346" si="459">SUM(AE340:AE340)</f>
        <v>72000</v>
      </c>
      <c r="AH340" s="337"/>
      <c r="AI340" s="97">
        <f t="shared" si="425"/>
        <v>14400</v>
      </c>
      <c r="AJ340" s="97">
        <f t="shared" si="426"/>
        <v>14400</v>
      </c>
      <c r="AK340" s="97">
        <f t="shared" si="427"/>
        <v>14400</v>
      </c>
      <c r="AL340" s="97">
        <f t="shared" si="428"/>
        <v>14400</v>
      </c>
      <c r="AM340" s="97">
        <f t="shared" si="429"/>
        <v>14400</v>
      </c>
      <c r="AN340" s="97">
        <f t="shared" si="430"/>
        <v>72000</v>
      </c>
      <c r="AO340" s="132"/>
      <c r="AP340" s="97">
        <f>+$AG$340/5</f>
        <v>14400</v>
      </c>
      <c r="AQ340" s="97">
        <f t="shared" ref="AQ340:AT340" si="460">+$AG$340/5</f>
        <v>14400</v>
      </c>
      <c r="AR340" s="97">
        <f t="shared" si="460"/>
        <v>14400</v>
      </c>
      <c r="AS340" s="97">
        <f t="shared" si="460"/>
        <v>14400</v>
      </c>
      <c r="AT340" s="97">
        <f t="shared" si="460"/>
        <v>14400</v>
      </c>
      <c r="AU340" s="97">
        <f t="shared" ref="AU340:AU349" si="461">SUM(AP340:AT340)</f>
        <v>72000</v>
      </c>
      <c r="AV340" s="77"/>
      <c r="AW340" s="97"/>
      <c r="AX340" s="97"/>
      <c r="AY340" s="97"/>
      <c r="AZ340" s="97"/>
      <c r="BA340" s="97"/>
      <c r="BB340" s="97"/>
    </row>
    <row r="341" spans="1:54" s="229" customFormat="1" ht="26" outlineLevel="2" x14ac:dyDescent="0.35">
      <c r="A341" s="120" t="s">
        <v>1394</v>
      </c>
      <c r="B341" s="125"/>
      <c r="C341" s="130" t="s">
        <v>1201</v>
      </c>
      <c r="D341" s="157" t="s">
        <v>2062</v>
      </c>
      <c r="E341" s="1225"/>
      <c r="F341" s="126"/>
      <c r="G341" s="126"/>
      <c r="H341" s="967" t="s">
        <v>230</v>
      </c>
      <c r="I341" s="967" t="s">
        <v>230</v>
      </c>
      <c r="J341" s="967" t="s">
        <v>230</v>
      </c>
      <c r="K341" s="967" t="s">
        <v>230</v>
      </c>
      <c r="L341" s="967" t="s">
        <v>230</v>
      </c>
      <c r="M341" s="967"/>
      <c r="N341" s="94"/>
      <c r="O341" s="965" t="str">
        <f>+'10.3_PA_Det'!$D$49</f>
        <v>Licitación Pública Nacional </v>
      </c>
      <c r="P341" s="965" t="s">
        <v>81</v>
      </c>
      <c r="Q341" s="965" t="s">
        <v>913</v>
      </c>
      <c r="R341" s="965">
        <f>+'10.3_PA_Det'!$F$49</f>
        <v>19</v>
      </c>
      <c r="S341" s="1168" t="s">
        <v>935</v>
      </c>
      <c r="T341" s="95"/>
      <c r="U341" s="94"/>
      <c r="V341" s="131" t="s">
        <v>1393</v>
      </c>
      <c r="W341" s="127">
        <v>5</v>
      </c>
      <c r="X341" s="127">
        <v>12</v>
      </c>
      <c r="Y341" s="127"/>
      <c r="Z341" s="127"/>
      <c r="AA341" s="128">
        <v>500</v>
      </c>
      <c r="AB341" s="981">
        <f t="shared" ref="AB341:AB343" si="462">+AA341*W341*X341</f>
        <v>30000</v>
      </c>
      <c r="AC341" s="129"/>
      <c r="AD341" s="1478"/>
      <c r="AE341" s="77">
        <f t="shared" si="458"/>
        <v>30000</v>
      </c>
      <c r="AF341" s="77">
        <v>0</v>
      </c>
      <c r="AG341" s="77">
        <f t="shared" si="459"/>
        <v>30000</v>
      </c>
      <c r="AH341" s="337"/>
      <c r="AI341" s="97">
        <f t="shared" si="425"/>
        <v>6000</v>
      </c>
      <c r="AJ341" s="97">
        <f t="shared" si="426"/>
        <v>6000</v>
      </c>
      <c r="AK341" s="97">
        <f t="shared" si="427"/>
        <v>6000</v>
      </c>
      <c r="AL341" s="97">
        <f t="shared" si="428"/>
        <v>6000</v>
      </c>
      <c r="AM341" s="97">
        <f t="shared" si="429"/>
        <v>6000</v>
      </c>
      <c r="AN341" s="97">
        <f t="shared" si="430"/>
        <v>30000</v>
      </c>
      <c r="AO341" s="132"/>
      <c r="AP341" s="97">
        <f>+$AG$341/5</f>
        <v>6000</v>
      </c>
      <c r="AQ341" s="97">
        <f t="shared" ref="AQ341:AT341" si="463">+$AG$341/5</f>
        <v>6000</v>
      </c>
      <c r="AR341" s="97">
        <f t="shared" si="463"/>
        <v>6000</v>
      </c>
      <c r="AS341" s="97">
        <f t="shared" si="463"/>
        <v>6000</v>
      </c>
      <c r="AT341" s="97">
        <f t="shared" si="463"/>
        <v>6000</v>
      </c>
      <c r="AU341" s="97">
        <f t="shared" si="461"/>
        <v>30000</v>
      </c>
      <c r="AV341" s="77"/>
      <c r="AW341" s="97"/>
      <c r="AX341" s="97"/>
      <c r="AY341" s="97"/>
      <c r="AZ341" s="97"/>
      <c r="BA341" s="97"/>
      <c r="BB341" s="97"/>
    </row>
    <row r="342" spans="1:54" s="229" customFormat="1" ht="17.5" customHeight="1" outlineLevel="2" x14ac:dyDescent="0.35">
      <c r="A342" s="120" t="s">
        <v>1395</v>
      </c>
      <c r="B342" s="125"/>
      <c r="C342" s="130" t="s">
        <v>1396</v>
      </c>
      <c r="D342" s="157" t="s">
        <v>2062</v>
      </c>
      <c r="E342" s="1225"/>
      <c r="F342" s="126"/>
      <c r="G342" s="126"/>
      <c r="H342" s="967" t="s">
        <v>230</v>
      </c>
      <c r="I342" s="967" t="s">
        <v>230</v>
      </c>
      <c r="J342" s="967" t="s">
        <v>230</v>
      </c>
      <c r="K342" s="967" t="s">
        <v>230</v>
      </c>
      <c r="L342" s="967" t="s">
        <v>230</v>
      </c>
      <c r="M342" s="967"/>
      <c r="N342" s="94"/>
      <c r="O342" s="965" t="s">
        <v>939</v>
      </c>
      <c r="P342" s="965"/>
      <c r="Q342" s="965"/>
      <c r="R342" s="965"/>
      <c r="S342" s="1168" t="s">
        <v>935</v>
      </c>
      <c r="T342" s="95"/>
      <c r="U342" s="94"/>
      <c r="V342" s="131" t="s">
        <v>1393</v>
      </c>
      <c r="W342" s="127">
        <v>5</v>
      </c>
      <c r="X342" s="127">
        <v>12</v>
      </c>
      <c r="Y342" s="127"/>
      <c r="Z342" s="127"/>
      <c r="AA342" s="128">
        <v>150</v>
      </c>
      <c r="AB342" s="981">
        <f t="shared" si="462"/>
        <v>9000</v>
      </c>
      <c r="AC342" s="129"/>
      <c r="AD342" s="1478"/>
      <c r="AE342" s="77">
        <f t="shared" si="458"/>
        <v>9000</v>
      </c>
      <c r="AF342" s="77">
        <v>0</v>
      </c>
      <c r="AG342" s="77">
        <f t="shared" si="459"/>
        <v>9000</v>
      </c>
      <c r="AH342" s="337"/>
      <c r="AI342" s="97">
        <f t="shared" si="425"/>
        <v>1800</v>
      </c>
      <c r="AJ342" s="97">
        <f t="shared" si="426"/>
        <v>1800</v>
      </c>
      <c r="AK342" s="97">
        <f t="shared" si="427"/>
        <v>1800</v>
      </c>
      <c r="AL342" s="97">
        <f t="shared" si="428"/>
        <v>1800</v>
      </c>
      <c r="AM342" s="97">
        <f t="shared" si="429"/>
        <v>1800</v>
      </c>
      <c r="AN342" s="97">
        <f t="shared" si="430"/>
        <v>9000</v>
      </c>
      <c r="AO342" s="132"/>
      <c r="AP342" s="97">
        <f>+$AG$342/5</f>
        <v>1800</v>
      </c>
      <c r="AQ342" s="97">
        <f t="shared" ref="AQ342:AT342" si="464">+$AG$342/5</f>
        <v>1800</v>
      </c>
      <c r="AR342" s="97">
        <f t="shared" si="464"/>
        <v>1800</v>
      </c>
      <c r="AS342" s="97">
        <f t="shared" si="464"/>
        <v>1800</v>
      </c>
      <c r="AT342" s="97">
        <f t="shared" si="464"/>
        <v>1800</v>
      </c>
      <c r="AU342" s="97">
        <f t="shared" si="461"/>
        <v>9000</v>
      </c>
      <c r="AV342" s="77"/>
      <c r="AW342" s="97"/>
      <c r="AX342" s="97"/>
      <c r="AY342" s="97"/>
      <c r="AZ342" s="97"/>
      <c r="BA342" s="97"/>
      <c r="BB342" s="97"/>
    </row>
    <row r="343" spans="1:54" s="229" customFormat="1" ht="17.5" customHeight="1" outlineLevel="2" x14ac:dyDescent="0.35">
      <c r="A343" s="120" t="s">
        <v>1397</v>
      </c>
      <c r="B343" s="125"/>
      <c r="C343" s="130" t="s">
        <v>1398</v>
      </c>
      <c r="D343" s="157" t="s">
        <v>241</v>
      </c>
      <c r="E343" s="1225"/>
      <c r="F343" s="126"/>
      <c r="G343" s="126"/>
      <c r="H343" s="967" t="s">
        <v>230</v>
      </c>
      <c r="I343" s="967" t="s">
        <v>230</v>
      </c>
      <c r="J343" s="967" t="s">
        <v>230</v>
      </c>
      <c r="K343" s="967" t="s">
        <v>230</v>
      </c>
      <c r="L343" s="967" t="s">
        <v>230</v>
      </c>
      <c r="M343" s="967"/>
      <c r="N343" s="94"/>
      <c r="O343" s="965" t="str">
        <f>+'10.3_PA_Det'!D31</f>
        <v xml:space="preserve">Convenio Marco </v>
      </c>
      <c r="P343" s="965" t="s">
        <v>81</v>
      </c>
      <c r="Q343" s="965" t="s">
        <v>950</v>
      </c>
      <c r="R343" s="965">
        <f>+'10.3_PA_Det'!F31</f>
        <v>11</v>
      </c>
      <c r="S343" s="1168" t="s">
        <v>935</v>
      </c>
      <c r="T343" s="95"/>
      <c r="U343" s="94"/>
      <c r="V343" s="131" t="s">
        <v>1393</v>
      </c>
      <c r="W343" s="127">
        <v>5</v>
      </c>
      <c r="X343" s="127">
        <v>12</v>
      </c>
      <c r="Y343" s="127"/>
      <c r="Z343" s="127"/>
      <c r="AA343" s="128">
        <v>300</v>
      </c>
      <c r="AB343" s="981">
        <f t="shared" si="462"/>
        <v>18000</v>
      </c>
      <c r="AC343" s="129"/>
      <c r="AD343" s="132"/>
      <c r="AE343" s="77">
        <f t="shared" si="458"/>
        <v>18000</v>
      </c>
      <c r="AF343" s="77">
        <v>0</v>
      </c>
      <c r="AG343" s="77">
        <f t="shared" si="459"/>
        <v>18000</v>
      </c>
      <c r="AH343" s="337"/>
      <c r="AI343" s="97">
        <f t="shared" si="425"/>
        <v>3600</v>
      </c>
      <c r="AJ343" s="97">
        <f t="shared" si="426"/>
        <v>3600</v>
      </c>
      <c r="AK343" s="97">
        <f t="shared" si="427"/>
        <v>3600</v>
      </c>
      <c r="AL343" s="97">
        <f t="shared" si="428"/>
        <v>3600</v>
      </c>
      <c r="AM343" s="97">
        <f t="shared" si="429"/>
        <v>3600</v>
      </c>
      <c r="AN343" s="97">
        <f t="shared" si="430"/>
        <v>18000</v>
      </c>
      <c r="AO343" s="132"/>
      <c r="AP343" s="97">
        <f>+$AG$343/5</f>
        <v>3600</v>
      </c>
      <c r="AQ343" s="97">
        <f t="shared" ref="AQ343:AT343" si="465">+$AG$343/5</f>
        <v>3600</v>
      </c>
      <c r="AR343" s="97">
        <f t="shared" si="465"/>
        <v>3600</v>
      </c>
      <c r="AS343" s="97">
        <f t="shared" si="465"/>
        <v>3600</v>
      </c>
      <c r="AT343" s="97">
        <f t="shared" si="465"/>
        <v>3600</v>
      </c>
      <c r="AU343" s="97">
        <f t="shared" si="461"/>
        <v>18000</v>
      </c>
      <c r="AV343" s="77"/>
      <c r="AW343" s="97"/>
      <c r="AX343" s="97"/>
      <c r="AY343" s="97"/>
      <c r="AZ343" s="97"/>
      <c r="BA343" s="97"/>
      <c r="BB343" s="97"/>
    </row>
    <row r="344" spans="1:54" s="229" customFormat="1" ht="17.5" customHeight="1" outlineLevel="2" x14ac:dyDescent="0.35">
      <c r="A344" s="120" t="s">
        <v>1399</v>
      </c>
      <c r="B344" s="125"/>
      <c r="C344" s="130" t="s">
        <v>1400</v>
      </c>
      <c r="D344" s="157" t="s">
        <v>241</v>
      </c>
      <c r="E344" s="1225"/>
      <c r="F344" s="126"/>
      <c r="G344" s="126"/>
      <c r="H344" s="967" t="s">
        <v>230</v>
      </c>
      <c r="I344" s="967"/>
      <c r="J344" s="967"/>
      <c r="K344" s="967"/>
      <c r="L344" s="967"/>
      <c r="M344" s="967"/>
      <c r="N344" s="94"/>
      <c r="O344" s="965" t="str">
        <f>+'10.3_PA_Det'!D32</f>
        <v xml:space="preserve">Convenio Marco </v>
      </c>
      <c r="P344" s="965" t="s">
        <v>81</v>
      </c>
      <c r="Q344" s="965" t="s">
        <v>950</v>
      </c>
      <c r="R344" s="965">
        <f>+'10.3_PA_Det'!F32</f>
        <v>12</v>
      </c>
      <c r="S344" s="1168" t="s">
        <v>2045</v>
      </c>
      <c r="T344" s="95"/>
      <c r="U344" s="94"/>
      <c r="V344" s="131" t="s">
        <v>1401</v>
      </c>
      <c r="W344" s="127">
        <v>10</v>
      </c>
      <c r="X344" s="127"/>
      <c r="Y344" s="127"/>
      <c r="Z344" s="127"/>
      <c r="AA344" s="128">
        <v>1800</v>
      </c>
      <c r="AB344" s="981">
        <f>+AA344*W344</f>
        <v>18000</v>
      </c>
      <c r="AC344" s="129"/>
      <c r="AD344" s="132"/>
      <c r="AE344" s="77">
        <f t="shared" si="458"/>
        <v>18000</v>
      </c>
      <c r="AF344" s="77">
        <v>0</v>
      </c>
      <c r="AG344" s="77">
        <f t="shared" si="459"/>
        <v>18000</v>
      </c>
      <c r="AH344" s="337"/>
      <c r="AI344" s="97">
        <f t="shared" si="425"/>
        <v>18000</v>
      </c>
      <c r="AJ344" s="97">
        <f t="shared" si="426"/>
        <v>0</v>
      </c>
      <c r="AK344" s="97">
        <f t="shared" si="427"/>
        <v>0</v>
      </c>
      <c r="AL344" s="97">
        <f t="shared" si="428"/>
        <v>0</v>
      </c>
      <c r="AM344" s="97">
        <f t="shared" si="429"/>
        <v>0</v>
      </c>
      <c r="AN344" s="97">
        <f t="shared" si="430"/>
        <v>18000</v>
      </c>
      <c r="AO344" s="132"/>
      <c r="AP344" s="97">
        <f>+AE344</f>
        <v>18000</v>
      </c>
      <c r="AQ344" s="97">
        <v>0</v>
      </c>
      <c r="AR344" s="97">
        <v>0</v>
      </c>
      <c r="AS344" s="97">
        <v>0</v>
      </c>
      <c r="AT344" s="97">
        <v>0</v>
      </c>
      <c r="AU344" s="97">
        <f t="shared" si="461"/>
        <v>18000</v>
      </c>
      <c r="AV344" s="77"/>
      <c r="AW344" s="97"/>
      <c r="AX344" s="97"/>
      <c r="AY344" s="97"/>
      <c r="AZ344" s="97"/>
      <c r="BA344" s="97"/>
      <c r="BB344" s="97"/>
    </row>
    <row r="345" spans="1:54" s="229" customFormat="1" ht="17.5" customHeight="1" outlineLevel="2" x14ac:dyDescent="0.35">
      <c r="A345" s="120" t="s">
        <v>1402</v>
      </c>
      <c r="B345" s="125"/>
      <c r="C345" s="130" t="s">
        <v>1403</v>
      </c>
      <c r="D345" s="157" t="s">
        <v>241</v>
      </c>
      <c r="E345" s="1225"/>
      <c r="F345" s="126"/>
      <c r="G345" s="126"/>
      <c r="H345" s="967" t="s">
        <v>230</v>
      </c>
      <c r="I345" s="967"/>
      <c r="J345" s="967"/>
      <c r="K345" s="967"/>
      <c r="L345" s="967"/>
      <c r="M345" s="967"/>
      <c r="N345" s="94"/>
      <c r="O345" s="965" t="str">
        <f>+'10.3_PA_Det'!D33</f>
        <v xml:space="preserve">Licitación Privada </v>
      </c>
      <c r="P345" s="965" t="s">
        <v>81</v>
      </c>
      <c r="Q345" s="965" t="s">
        <v>950</v>
      </c>
      <c r="R345" s="965">
        <f>+'10.3_PA_Det'!F33</f>
        <v>13</v>
      </c>
      <c r="S345" s="1168" t="s">
        <v>2045</v>
      </c>
      <c r="T345" s="95"/>
      <c r="U345" s="94"/>
      <c r="V345" s="131" t="s">
        <v>968</v>
      </c>
      <c r="W345" s="127">
        <v>10</v>
      </c>
      <c r="X345" s="127"/>
      <c r="Y345" s="127"/>
      <c r="Z345" s="127"/>
      <c r="AA345" s="128">
        <v>1200</v>
      </c>
      <c r="AB345" s="981">
        <f t="shared" ref="AB345:AB346" si="466">+AA345*W345</f>
        <v>12000</v>
      </c>
      <c r="AC345" s="129"/>
      <c r="AD345" s="132"/>
      <c r="AE345" s="77">
        <f t="shared" si="458"/>
        <v>12000</v>
      </c>
      <c r="AF345" s="77">
        <v>0</v>
      </c>
      <c r="AG345" s="77">
        <f t="shared" si="459"/>
        <v>12000</v>
      </c>
      <c r="AH345" s="337"/>
      <c r="AI345" s="97">
        <f t="shared" si="425"/>
        <v>12000</v>
      </c>
      <c r="AJ345" s="97">
        <f t="shared" si="426"/>
        <v>0</v>
      </c>
      <c r="AK345" s="97">
        <f t="shared" si="427"/>
        <v>0</v>
      </c>
      <c r="AL345" s="97">
        <f t="shared" si="428"/>
        <v>0</v>
      </c>
      <c r="AM345" s="97">
        <f t="shared" si="429"/>
        <v>0</v>
      </c>
      <c r="AN345" s="97">
        <f t="shared" si="430"/>
        <v>12000</v>
      </c>
      <c r="AO345" s="132"/>
      <c r="AP345" s="97">
        <f>+AE345</f>
        <v>12000</v>
      </c>
      <c r="AQ345" s="97">
        <v>0</v>
      </c>
      <c r="AR345" s="97">
        <v>0</v>
      </c>
      <c r="AS345" s="97">
        <v>0</v>
      </c>
      <c r="AT345" s="97">
        <v>0</v>
      </c>
      <c r="AU345" s="97">
        <f t="shared" si="461"/>
        <v>12000</v>
      </c>
      <c r="AV345" s="77"/>
      <c r="AW345" s="97"/>
      <c r="AX345" s="97"/>
      <c r="AY345" s="97"/>
      <c r="AZ345" s="97"/>
      <c r="BA345" s="97"/>
      <c r="BB345" s="97"/>
    </row>
    <row r="346" spans="1:54" s="229" customFormat="1" ht="13" outlineLevel="2" x14ac:dyDescent="0.35">
      <c r="A346" s="120" t="s">
        <v>1404</v>
      </c>
      <c r="B346" s="125"/>
      <c r="C346" s="130" t="s">
        <v>1405</v>
      </c>
      <c r="D346" s="157"/>
      <c r="E346" s="1225"/>
      <c r="F346" s="126"/>
      <c r="G346" s="126"/>
      <c r="H346" s="967"/>
      <c r="I346" s="967" t="s">
        <v>230</v>
      </c>
      <c r="J346" s="967" t="s">
        <v>230</v>
      </c>
      <c r="K346" s="967" t="s">
        <v>230</v>
      </c>
      <c r="L346" s="967" t="s">
        <v>230</v>
      </c>
      <c r="M346" s="967"/>
      <c r="N346" s="94"/>
      <c r="O346" s="965" t="s">
        <v>939</v>
      </c>
      <c r="P346" s="965"/>
      <c r="Q346" s="965"/>
      <c r="R346" s="965"/>
      <c r="S346" s="1168" t="s">
        <v>2052</v>
      </c>
      <c r="T346" s="95"/>
      <c r="U346" s="94"/>
      <c r="V346" s="131" t="s">
        <v>122</v>
      </c>
      <c r="W346" s="127">
        <v>1</v>
      </c>
      <c r="X346" s="127"/>
      <c r="Y346" s="127"/>
      <c r="Z346" s="127"/>
      <c r="AA346" s="741">
        <v>8000</v>
      </c>
      <c r="AB346" s="981">
        <f t="shared" si="466"/>
        <v>8000</v>
      </c>
      <c r="AC346" s="129"/>
      <c r="AD346" s="132"/>
      <c r="AE346" s="77">
        <f t="shared" si="458"/>
        <v>8000</v>
      </c>
      <c r="AF346" s="77">
        <v>0</v>
      </c>
      <c r="AG346" s="77">
        <f t="shared" si="459"/>
        <v>8000</v>
      </c>
      <c r="AH346" s="337"/>
      <c r="AI346" s="97">
        <f t="shared" si="425"/>
        <v>0</v>
      </c>
      <c r="AJ346" s="97">
        <f t="shared" si="426"/>
        <v>6600</v>
      </c>
      <c r="AK346" s="97">
        <f t="shared" si="427"/>
        <v>600</v>
      </c>
      <c r="AL346" s="97">
        <f t="shared" si="428"/>
        <v>600</v>
      </c>
      <c r="AM346" s="97">
        <f t="shared" si="429"/>
        <v>200</v>
      </c>
      <c r="AN346" s="97">
        <f t="shared" si="430"/>
        <v>8000</v>
      </c>
      <c r="AO346" s="132"/>
      <c r="AP346" s="97"/>
      <c r="AQ346" s="97">
        <f>6000+600</f>
        <v>6600</v>
      </c>
      <c r="AR346" s="97">
        <v>600</v>
      </c>
      <c r="AS346" s="97">
        <v>600</v>
      </c>
      <c r="AT346" s="97">
        <v>200</v>
      </c>
      <c r="AU346" s="97">
        <f t="shared" si="461"/>
        <v>8000</v>
      </c>
      <c r="AV346" s="77"/>
      <c r="AW346" s="97"/>
      <c r="AX346" s="97"/>
      <c r="AY346" s="97"/>
      <c r="AZ346" s="97"/>
      <c r="BA346" s="97"/>
      <c r="BB346" s="97"/>
    </row>
    <row r="347" spans="1:54" s="853" customFormat="1" ht="17.25" customHeight="1" outlineLevel="1" x14ac:dyDescent="0.35">
      <c r="A347" s="1046" t="s">
        <v>480</v>
      </c>
      <c r="B347" s="1047"/>
      <c r="C347" s="1429" t="s">
        <v>2034</v>
      </c>
      <c r="D347" s="1048" t="s">
        <v>907</v>
      </c>
      <c r="E347" s="848"/>
      <c r="F347" s="1050"/>
      <c r="G347" s="1050"/>
      <c r="H347" s="1050" t="s">
        <v>230</v>
      </c>
      <c r="I347" s="1050" t="s">
        <v>230</v>
      </c>
      <c r="J347" s="1050" t="s">
        <v>230</v>
      </c>
      <c r="K347" s="1050" t="s">
        <v>230</v>
      </c>
      <c r="L347" s="1050" t="s">
        <v>230</v>
      </c>
      <c r="M347" s="1050"/>
      <c r="N347" s="848"/>
      <c r="O347" s="1369"/>
      <c r="P347" s="1369"/>
      <c r="Q347" s="1369"/>
      <c r="R347" s="1369"/>
      <c r="S347" s="1051" t="s">
        <v>935</v>
      </c>
      <c r="T347" s="1052"/>
      <c r="U347" s="848"/>
      <c r="V347" s="1428" t="s">
        <v>122</v>
      </c>
      <c r="W347" s="1054">
        <v>1</v>
      </c>
      <c r="X347" s="1054"/>
      <c r="Y347" s="1054"/>
      <c r="Z347" s="1054"/>
      <c r="AA347" s="1055">
        <v>231000</v>
      </c>
      <c r="AB347" s="1055">
        <f>+AA347*W347</f>
        <v>231000</v>
      </c>
      <c r="AC347" s="1428"/>
      <c r="AD347" s="848"/>
      <c r="AE347" s="1055">
        <f>+AB347</f>
        <v>231000</v>
      </c>
      <c r="AF347" s="1055"/>
      <c r="AG347" s="1055">
        <f>SUM(AE347:AF347)</f>
        <v>231000</v>
      </c>
      <c r="AH347" s="850"/>
      <c r="AI347" s="1055">
        <f t="shared" si="425"/>
        <v>46200</v>
      </c>
      <c r="AJ347" s="1055">
        <f t="shared" si="426"/>
        <v>46200</v>
      </c>
      <c r="AK347" s="1055">
        <f t="shared" si="427"/>
        <v>46200</v>
      </c>
      <c r="AL347" s="1055">
        <f t="shared" si="428"/>
        <v>46200</v>
      </c>
      <c r="AM347" s="1055">
        <f t="shared" si="429"/>
        <v>46200</v>
      </c>
      <c r="AN347" s="1055">
        <f t="shared" si="430"/>
        <v>231000</v>
      </c>
      <c r="AO347" s="851"/>
      <c r="AP347" s="1055">
        <f>+$AE$347/5</f>
        <v>46200</v>
      </c>
      <c r="AQ347" s="1055">
        <f t="shared" ref="AQ347:AT347" si="467">+$AE$347/5</f>
        <v>46200</v>
      </c>
      <c r="AR347" s="1055">
        <f t="shared" si="467"/>
        <v>46200</v>
      </c>
      <c r="AS347" s="1055">
        <f t="shared" si="467"/>
        <v>46200</v>
      </c>
      <c r="AT347" s="1055">
        <f t="shared" si="467"/>
        <v>46200</v>
      </c>
      <c r="AU347" s="1056">
        <f t="shared" si="461"/>
        <v>231000</v>
      </c>
      <c r="AV347" s="852"/>
      <c r="AW347" s="1056"/>
      <c r="AX347" s="1056"/>
      <c r="AY347" s="1056"/>
      <c r="AZ347" s="1056"/>
      <c r="BA347" s="1056"/>
      <c r="BB347" s="1056"/>
    </row>
    <row r="348" spans="1:54" s="853" customFormat="1" ht="13" outlineLevel="1" x14ac:dyDescent="0.35">
      <c r="A348" s="1046" t="s">
        <v>482</v>
      </c>
      <c r="B348" s="1047"/>
      <c r="C348" s="1048" t="s">
        <v>1406</v>
      </c>
      <c r="D348" s="1048" t="s">
        <v>907</v>
      </c>
      <c r="E348" s="848"/>
      <c r="F348" s="1050"/>
      <c r="G348" s="1050"/>
      <c r="H348" s="1050" t="s">
        <v>230</v>
      </c>
      <c r="I348" s="1050" t="s">
        <v>230</v>
      </c>
      <c r="J348" s="1050" t="s">
        <v>230</v>
      </c>
      <c r="K348" s="1050" t="s">
        <v>230</v>
      </c>
      <c r="L348" s="1050" t="s">
        <v>230</v>
      </c>
      <c r="M348" s="1050"/>
      <c r="N348" s="848"/>
      <c r="O348" s="1369"/>
      <c r="P348" s="1369"/>
      <c r="Q348" s="1369"/>
      <c r="R348" s="1369"/>
      <c r="S348" s="1051"/>
      <c r="T348" s="1052"/>
      <c r="U348" s="848"/>
      <c r="V348" s="1428"/>
      <c r="W348" s="1054"/>
      <c r="X348" s="1054"/>
      <c r="Y348" s="1054"/>
      <c r="Z348" s="1054"/>
      <c r="AA348" s="1055"/>
      <c r="AB348" s="1055">
        <f>+AB349</f>
        <v>150000</v>
      </c>
      <c r="AC348" s="1428"/>
      <c r="AD348" s="848"/>
      <c r="AE348" s="1055">
        <f t="shared" ref="AE348:AG348" si="468">+AE349</f>
        <v>150000</v>
      </c>
      <c r="AF348" s="1055"/>
      <c r="AG348" s="1055">
        <f t="shared" si="468"/>
        <v>150000</v>
      </c>
      <c r="AH348" s="850"/>
      <c r="AI348" s="1055">
        <f t="shared" si="425"/>
        <v>30000</v>
      </c>
      <c r="AJ348" s="1055">
        <f t="shared" si="426"/>
        <v>30000</v>
      </c>
      <c r="AK348" s="1055">
        <f t="shared" si="427"/>
        <v>30000</v>
      </c>
      <c r="AL348" s="1055">
        <f t="shared" si="428"/>
        <v>30000</v>
      </c>
      <c r="AM348" s="1055">
        <f t="shared" si="429"/>
        <v>30000</v>
      </c>
      <c r="AN348" s="1056">
        <f t="shared" si="430"/>
        <v>150000</v>
      </c>
      <c r="AO348" s="851"/>
      <c r="AP348" s="1055">
        <f t="shared" ref="AP348:AT348" si="469">+AP349</f>
        <v>30000</v>
      </c>
      <c r="AQ348" s="1055">
        <f t="shared" si="469"/>
        <v>30000</v>
      </c>
      <c r="AR348" s="1055">
        <f t="shared" si="469"/>
        <v>30000</v>
      </c>
      <c r="AS348" s="1055">
        <f t="shared" si="469"/>
        <v>30000</v>
      </c>
      <c r="AT348" s="1055">
        <f t="shared" si="469"/>
        <v>30000</v>
      </c>
      <c r="AU348" s="1056">
        <f t="shared" si="461"/>
        <v>150000</v>
      </c>
      <c r="AV348" s="852"/>
      <c r="AW348" s="1056"/>
      <c r="AX348" s="1056"/>
      <c r="AY348" s="1056"/>
      <c r="AZ348" s="1056"/>
      <c r="BA348" s="1056"/>
      <c r="BB348" s="1056"/>
    </row>
    <row r="349" spans="1:54" s="229" customFormat="1" ht="51" customHeight="1" outlineLevel="2" x14ac:dyDescent="0.35">
      <c r="A349" s="120" t="s">
        <v>2035</v>
      </c>
      <c r="B349" s="125"/>
      <c r="C349" s="91" t="s">
        <v>1407</v>
      </c>
      <c r="D349" s="157" t="s">
        <v>233</v>
      </c>
      <c r="E349" s="1225"/>
      <c r="F349" s="126"/>
      <c r="G349" s="126"/>
      <c r="H349" s="967" t="s">
        <v>230</v>
      </c>
      <c r="I349" s="967" t="s">
        <v>230</v>
      </c>
      <c r="J349" s="967" t="s">
        <v>230</v>
      </c>
      <c r="K349" s="967" t="s">
        <v>230</v>
      </c>
      <c r="L349" s="967" t="s">
        <v>230</v>
      </c>
      <c r="M349" s="967"/>
      <c r="N349" s="94"/>
      <c r="O349" s="965" t="str">
        <f>+'10.3_PA_Det'!$D$95</f>
        <v>Selección Basada en Comparación de Calificaciones de Consultores</v>
      </c>
      <c r="P349" s="965" t="s">
        <v>81</v>
      </c>
      <c r="Q349" s="965" t="s">
        <v>931</v>
      </c>
      <c r="R349" s="965">
        <f>+'10.3_PA_Det'!$E$95</f>
        <v>42</v>
      </c>
      <c r="S349" s="1168" t="s">
        <v>935</v>
      </c>
      <c r="T349" s="95"/>
      <c r="U349" s="94"/>
      <c r="V349" s="817" t="s">
        <v>1408</v>
      </c>
      <c r="W349" s="1189">
        <v>5</v>
      </c>
      <c r="X349" s="818"/>
      <c r="Y349" s="127"/>
      <c r="Z349" s="127"/>
      <c r="AA349" s="128">
        <v>30000</v>
      </c>
      <c r="AB349" s="981">
        <f>W349*AA349</f>
        <v>150000</v>
      </c>
      <c r="AC349" s="129"/>
      <c r="AD349" s="1478"/>
      <c r="AE349" s="77">
        <f>+AB349</f>
        <v>150000</v>
      </c>
      <c r="AF349" s="77"/>
      <c r="AG349" s="77">
        <f>SUM(AE349:AE349)</f>
        <v>150000</v>
      </c>
      <c r="AH349" s="337"/>
      <c r="AI349" s="97">
        <f t="shared" si="425"/>
        <v>30000</v>
      </c>
      <c r="AJ349" s="97">
        <f t="shared" si="426"/>
        <v>30000</v>
      </c>
      <c r="AK349" s="97">
        <f t="shared" si="427"/>
        <v>30000</v>
      </c>
      <c r="AL349" s="97">
        <f t="shared" si="428"/>
        <v>30000</v>
      </c>
      <c r="AM349" s="97">
        <f t="shared" si="429"/>
        <v>30000</v>
      </c>
      <c r="AN349" s="97">
        <f t="shared" si="430"/>
        <v>150000</v>
      </c>
      <c r="AO349" s="132"/>
      <c r="AP349" s="97">
        <f>+$AE$349/5</f>
        <v>30000</v>
      </c>
      <c r="AQ349" s="97">
        <f t="shared" ref="AQ349:AT349" si="470">+$AE$349/5</f>
        <v>30000</v>
      </c>
      <c r="AR349" s="97">
        <f t="shared" si="470"/>
        <v>30000</v>
      </c>
      <c r="AS349" s="97">
        <f t="shared" si="470"/>
        <v>30000</v>
      </c>
      <c r="AT349" s="97">
        <f t="shared" si="470"/>
        <v>30000</v>
      </c>
      <c r="AU349" s="97">
        <f t="shared" si="461"/>
        <v>150000</v>
      </c>
      <c r="AV349" s="77"/>
      <c r="AW349" s="97"/>
      <c r="AX349" s="97"/>
      <c r="AY349" s="97"/>
      <c r="AZ349" s="97"/>
      <c r="BA349" s="97"/>
      <c r="BB349" s="97"/>
    </row>
    <row r="350" spans="1:54" s="229" customFormat="1" ht="13" outlineLevel="1" x14ac:dyDescent="0.35">
      <c r="A350" s="120"/>
      <c r="B350" s="125"/>
      <c r="C350" s="130"/>
      <c r="D350" s="157"/>
      <c r="E350" s="1225"/>
      <c r="F350" s="126"/>
      <c r="G350" s="126"/>
      <c r="H350" s="967"/>
      <c r="I350" s="967"/>
      <c r="J350" s="967"/>
      <c r="K350" s="967"/>
      <c r="L350" s="967"/>
      <c r="M350" s="967"/>
      <c r="N350" s="94"/>
      <c r="O350" s="965"/>
      <c r="P350" s="965"/>
      <c r="Q350" s="965"/>
      <c r="R350" s="965"/>
      <c r="S350" s="1168"/>
      <c r="T350" s="95"/>
      <c r="U350" s="94"/>
      <c r="V350" s="236"/>
      <c r="W350" s="127"/>
      <c r="X350" s="127"/>
      <c r="Y350" s="127"/>
      <c r="Z350" s="127"/>
      <c r="AA350" s="128"/>
      <c r="AB350" s="981"/>
      <c r="AC350" s="129"/>
      <c r="AD350" s="132"/>
      <c r="AE350" s="77"/>
      <c r="AF350" s="77"/>
      <c r="AG350" s="77"/>
      <c r="AH350" s="337"/>
      <c r="AI350" s="97">
        <f t="shared" ref="AI350:AI389" si="471">+AP350+AW350</f>
        <v>0</v>
      </c>
      <c r="AJ350" s="97">
        <f t="shared" ref="AJ350:AJ389" si="472">+AQ350+AX350</f>
        <v>0</v>
      </c>
      <c r="AK350" s="97">
        <f t="shared" ref="AK350:AK389" si="473">+AR350+AY350</f>
        <v>0</v>
      </c>
      <c r="AL350" s="97">
        <f t="shared" ref="AL350:AL389" si="474">+AS350+AZ350</f>
        <v>0</v>
      </c>
      <c r="AM350" s="97">
        <f t="shared" ref="AM350:AM389" si="475">+AT350+BA350</f>
        <v>0</v>
      </c>
      <c r="AN350" s="97">
        <f t="shared" ref="AN350:AN389" si="476">+AU350+BB350</f>
        <v>0</v>
      </c>
      <c r="AO350" s="132"/>
      <c r="AP350" s="97"/>
      <c r="AQ350" s="97"/>
      <c r="AR350" s="97"/>
      <c r="AS350" s="97"/>
      <c r="AT350" s="97"/>
      <c r="AU350" s="97"/>
      <c r="AV350" s="77"/>
      <c r="AW350" s="97"/>
      <c r="AX350" s="97"/>
      <c r="AY350" s="97"/>
      <c r="AZ350" s="97"/>
      <c r="BA350" s="97"/>
      <c r="BB350" s="97"/>
    </row>
    <row r="351" spans="1:54" s="853" customFormat="1" ht="15" customHeight="1" x14ac:dyDescent="0.35">
      <c r="A351" s="1430" t="s">
        <v>488</v>
      </c>
      <c r="B351" s="1447" t="s">
        <v>552</v>
      </c>
      <c r="C351" s="806" t="s">
        <v>1409</v>
      </c>
      <c r="D351" s="806" t="s">
        <v>1095</v>
      </c>
      <c r="E351" s="848"/>
      <c r="F351" s="1431"/>
      <c r="G351" s="1431"/>
      <c r="H351" s="1433" t="s">
        <v>230</v>
      </c>
      <c r="I351" s="1433" t="s">
        <v>230</v>
      </c>
      <c r="J351" s="1433" t="s">
        <v>230</v>
      </c>
      <c r="K351" s="1433" t="s">
        <v>230</v>
      </c>
      <c r="L351" s="1433" t="s">
        <v>230</v>
      </c>
      <c r="M351" s="1431"/>
      <c r="N351" s="847"/>
      <c r="O351" s="1435"/>
      <c r="P351" s="1434"/>
      <c r="Q351" s="1434"/>
      <c r="R351" s="1435"/>
      <c r="S351" s="1436"/>
      <c r="T351" s="1448"/>
      <c r="U351" s="847"/>
      <c r="V351" s="1449"/>
      <c r="W351" s="1437"/>
      <c r="X351" s="1431"/>
      <c r="Y351" s="1431"/>
      <c r="Z351" s="1431"/>
      <c r="AA351" s="1438"/>
      <c r="AB351" s="1438">
        <f>+AB352+AB357</f>
        <v>472000</v>
      </c>
      <c r="AC351" s="1438"/>
      <c r="AD351" s="848"/>
      <c r="AE351" s="1438">
        <f t="shared" ref="AE351" si="477">+AE352+AE357</f>
        <v>472000</v>
      </c>
      <c r="AF351" s="1438"/>
      <c r="AG351" s="1438">
        <f>+AF351+AE351</f>
        <v>472000</v>
      </c>
      <c r="AH351" s="850"/>
      <c r="AI351" s="1438">
        <f t="shared" si="471"/>
        <v>118000</v>
      </c>
      <c r="AJ351" s="1438">
        <f t="shared" si="472"/>
        <v>118000</v>
      </c>
      <c r="AK351" s="1438">
        <f t="shared" si="473"/>
        <v>118000</v>
      </c>
      <c r="AL351" s="1438">
        <f t="shared" si="474"/>
        <v>118000</v>
      </c>
      <c r="AM351" s="1438">
        <f t="shared" si="475"/>
        <v>0</v>
      </c>
      <c r="AN351" s="1438">
        <f t="shared" si="476"/>
        <v>472000</v>
      </c>
      <c r="AO351" s="851"/>
      <c r="AP351" s="1438">
        <f t="shared" ref="AP351:AT351" si="478">+AP352+AP357</f>
        <v>118000</v>
      </c>
      <c r="AQ351" s="1438">
        <f t="shared" si="478"/>
        <v>118000</v>
      </c>
      <c r="AR351" s="1438">
        <f t="shared" si="478"/>
        <v>118000</v>
      </c>
      <c r="AS351" s="1438">
        <f t="shared" si="478"/>
        <v>118000</v>
      </c>
      <c r="AT351" s="1438">
        <f t="shared" si="478"/>
        <v>0</v>
      </c>
      <c r="AU351" s="1438">
        <f>SUM(AP351:AT351)</f>
        <v>472000</v>
      </c>
      <c r="AV351" s="852"/>
      <c r="AW351" s="1438">
        <v>0</v>
      </c>
      <c r="AX351" s="1438">
        <v>0</v>
      </c>
      <c r="AY351" s="1438">
        <v>0</v>
      </c>
      <c r="AZ351" s="1438">
        <v>0</v>
      </c>
      <c r="BA351" s="1438">
        <v>0</v>
      </c>
      <c r="BB351" s="1438">
        <f>SUM(AW351:BA351)</f>
        <v>0</v>
      </c>
    </row>
    <row r="352" spans="1:54" s="853" customFormat="1" ht="13" outlineLevel="1" x14ac:dyDescent="0.35">
      <c r="A352" s="1046" t="s">
        <v>492</v>
      </c>
      <c r="B352" s="1047"/>
      <c r="C352" s="1048" t="s">
        <v>554</v>
      </c>
      <c r="D352" s="1048" t="s">
        <v>1095</v>
      </c>
      <c r="E352" s="848"/>
      <c r="F352" s="1050"/>
      <c r="G352" s="1050"/>
      <c r="H352" s="1050" t="s">
        <v>230</v>
      </c>
      <c r="I352" s="1050" t="s">
        <v>230</v>
      </c>
      <c r="J352" s="1050" t="s">
        <v>230</v>
      </c>
      <c r="K352" s="1050" t="s">
        <v>230</v>
      </c>
      <c r="L352" s="1050" t="s">
        <v>230</v>
      </c>
      <c r="M352" s="1050"/>
      <c r="N352" s="848"/>
      <c r="O352" s="1369"/>
      <c r="P352" s="1369"/>
      <c r="Q352" s="1369"/>
      <c r="R352" s="1369"/>
      <c r="S352" s="1051"/>
      <c r="T352" s="1052"/>
      <c r="U352" s="848"/>
      <c r="V352" s="1428"/>
      <c r="W352" s="1054"/>
      <c r="X352" s="1054"/>
      <c r="Y352" s="1054"/>
      <c r="Z352" s="1054"/>
      <c r="AA352" s="1055"/>
      <c r="AB352" s="1055">
        <f>SUM(AB353:AB356)</f>
        <v>432000</v>
      </c>
      <c r="AC352" s="1428"/>
      <c r="AD352" s="848"/>
      <c r="AE352" s="1055">
        <f t="shared" ref="AE352:AG352" si="479">SUM(AE353:AE356)</f>
        <v>432000</v>
      </c>
      <c r="AF352" s="1055">
        <f t="shared" si="479"/>
        <v>0</v>
      </c>
      <c r="AG352" s="1055">
        <f t="shared" si="479"/>
        <v>432000</v>
      </c>
      <c r="AH352" s="850"/>
      <c r="AI352" s="1055">
        <f t="shared" si="471"/>
        <v>108000</v>
      </c>
      <c r="AJ352" s="1055">
        <f t="shared" si="472"/>
        <v>108000</v>
      </c>
      <c r="AK352" s="1055">
        <f t="shared" si="473"/>
        <v>108000</v>
      </c>
      <c r="AL352" s="1055">
        <f t="shared" si="474"/>
        <v>108000</v>
      </c>
      <c r="AM352" s="1055">
        <f t="shared" si="475"/>
        <v>0</v>
      </c>
      <c r="AN352" s="1055">
        <f t="shared" si="476"/>
        <v>432000</v>
      </c>
      <c r="AO352" s="851"/>
      <c r="AP352" s="1055">
        <f>SUM(AP353:AP356)</f>
        <v>108000</v>
      </c>
      <c r="AQ352" s="1055">
        <f t="shared" ref="AQ352:AU352" si="480">SUM(AQ353:AQ356)</f>
        <v>108000</v>
      </c>
      <c r="AR352" s="1055">
        <f t="shared" si="480"/>
        <v>108000</v>
      </c>
      <c r="AS352" s="1055">
        <f t="shared" si="480"/>
        <v>108000</v>
      </c>
      <c r="AT352" s="1055">
        <f t="shared" si="480"/>
        <v>0</v>
      </c>
      <c r="AU352" s="1055">
        <f t="shared" si="480"/>
        <v>432000</v>
      </c>
      <c r="AV352" s="852"/>
      <c r="AW352" s="1056"/>
      <c r="AX352" s="1056"/>
      <c r="AY352" s="1056"/>
      <c r="AZ352" s="1056"/>
      <c r="BA352" s="1056"/>
      <c r="BB352" s="1056"/>
    </row>
    <row r="353" spans="1:54" s="229" customFormat="1" ht="12" customHeight="1" outlineLevel="2" x14ac:dyDescent="0.35">
      <c r="A353" s="120" t="s">
        <v>1410</v>
      </c>
      <c r="B353" s="125"/>
      <c r="C353" s="91" t="s">
        <v>560</v>
      </c>
      <c r="D353" s="130" t="s">
        <v>404</v>
      </c>
      <c r="E353" s="122"/>
      <c r="F353" s="127"/>
      <c r="G353" s="127"/>
      <c r="H353" s="967" t="s">
        <v>230</v>
      </c>
      <c r="I353" s="967" t="s">
        <v>230</v>
      </c>
      <c r="J353" s="967" t="s">
        <v>230</v>
      </c>
      <c r="K353" s="967" t="s">
        <v>230</v>
      </c>
      <c r="L353" s="967" t="s">
        <v>230</v>
      </c>
      <c r="M353" s="967"/>
      <c r="N353" s="94"/>
      <c r="O353" s="965" t="str">
        <f>+'10.3_PA_Det'!D150</f>
        <v>3CV</v>
      </c>
      <c r="P353" s="1344" t="s">
        <v>81</v>
      </c>
      <c r="Q353" s="965" t="s">
        <v>928</v>
      </c>
      <c r="R353" s="965">
        <f>+'10.3_PA_Det'!E150</f>
        <v>85</v>
      </c>
      <c r="S353" s="1168" t="s">
        <v>914</v>
      </c>
      <c r="T353" s="95"/>
      <c r="U353" s="94"/>
      <c r="V353" s="130" t="s">
        <v>1376</v>
      </c>
      <c r="W353" s="127">
        <v>1</v>
      </c>
      <c r="X353" s="127">
        <v>48</v>
      </c>
      <c r="Y353" s="127"/>
      <c r="Z353" s="128"/>
      <c r="AA353" s="741">
        <v>2500</v>
      </c>
      <c r="AB353" s="981">
        <f>W353*X353*AA353</f>
        <v>120000</v>
      </c>
      <c r="AC353" s="129"/>
      <c r="AD353" s="1478"/>
      <c r="AE353" s="77">
        <f>+AB353</f>
        <v>120000</v>
      </c>
      <c r="AF353" s="77">
        <v>0</v>
      </c>
      <c r="AG353" s="77">
        <f>SUM(AE353:AE353)</f>
        <v>120000</v>
      </c>
      <c r="AH353" s="337"/>
      <c r="AI353" s="97">
        <f t="shared" si="471"/>
        <v>30000</v>
      </c>
      <c r="AJ353" s="97">
        <f t="shared" si="472"/>
        <v>30000</v>
      </c>
      <c r="AK353" s="97">
        <f t="shared" si="473"/>
        <v>30000</v>
      </c>
      <c r="AL353" s="97">
        <f t="shared" si="474"/>
        <v>30000</v>
      </c>
      <c r="AM353" s="97">
        <f t="shared" si="475"/>
        <v>0</v>
      </c>
      <c r="AN353" s="97">
        <f t="shared" si="476"/>
        <v>120000</v>
      </c>
      <c r="AO353" s="132"/>
      <c r="AP353" s="97">
        <f>+$AE$353/4</f>
        <v>30000</v>
      </c>
      <c r="AQ353" s="97">
        <f t="shared" ref="AQ353:AS353" si="481">+$AE$353/4</f>
        <v>30000</v>
      </c>
      <c r="AR353" s="97">
        <f t="shared" si="481"/>
        <v>30000</v>
      </c>
      <c r="AS353" s="97">
        <f t="shared" si="481"/>
        <v>30000</v>
      </c>
      <c r="AT353" s="97"/>
      <c r="AU353" s="97">
        <f t="shared" ref="AU353:AU358" si="482">SUM(AP353:AT353)</f>
        <v>120000</v>
      </c>
      <c r="AV353" s="77"/>
      <c r="AW353" s="97"/>
      <c r="AX353" s="97"/>
      <c r="AY353" s="97"/>
      <c r="AZ353" s="97"/>
      <c r="BA353" s="97"/>
      <c r="BB353" s="97"/>
    </row>
    <row r="354" spans="1:54" s="229" customFormat="1" ht="12" customHeight="1" outlineLevel="2" x14ac:dyDescent="0.35">
      <c r="A354" s="120" t="s">
        <v>1411</v>
      </c>
      <c r="B354" s="125"/>
      <c r="C354" s="91" t="s">
        <v>562</v>
      </c>
      <c r="D354" s="130" t="s">
        <v>404</v>
      </c>
      <c r="E354" s="122"/>
      <c r="F354" s="126"/>
      <c r="G354" s="126"/>
      <c r="H354" s="967" t="s">
        <v>230</v>
      </c>
      <c r="I354" s="967" t="s">
        <v>230</v>
      </c>
      <c r="J354" s="967" t="s">
        <v>230</v>
      </c>
      <c r="K354" s="967" t="s">
        <v>230</v>
      </c>
      <c r="L354" s="967" t="s">
        <v>230</v>
      </c>
      <c r="M354" s="967"/>
      <c r="N354" s="94"/>
      <c r="O354" s="965" t="str">
        <f>+'10.3_PA_Det'!D151</f>
        <v>3CV</v>
      </c>
      <c r="P354" s="1344" t="s">
        <v>81</v>
      </c>
      <c r="Q354" s="965" t="s">
        <v>928</v>
      </c>
      <c r="R354" s="965">
        <f>+'10.3_PA_Det'!E151</f>
        <v>86</v>
      </c>
      <c r="S354" s="1403" t="s">
        <v>914</v>
      </c>
      <c r="T354" s="1090"/>
      <c r="U354" s="94"/>
      <c r="V354" s="130" t="s">
        <v>1376</v>
      </c>
      <c r="W354" s="127">
        <v>1</v>
      </c>
      <c r="X354" s="127">
        <v>48</v>
      </c>
      <c r="Y354" s="127"/>
      <c r="Z354" s="127"/>
      <c r="AA354" s="741">
        <v>2500</v>
      </c>
      <c r="AB354" s="981">
        <f t="shared" ref="AB354:AB356" si="483">W354*X354*AA354</f>
        <v>120000</v>
      </c>
      <c r="AC354" s="129"/>
      <c r="AD354" s="1478"/>
      <c r="AE354" s="77">
        <f>+AB354</f>
        <v>120000</v>
      </c>
      <c r="AF354" s="77">
        <v>0</v>
      </c>
      <c r="AG354" s="77">
        <f>SUM(AE354:AE354)</f>
        <v>120000</v>
      </c>
      <c r="AH354" s="337"/>
      <c r="AI354" s="97">
        <f t="shared" si="471"/>
        <v>30000</v>
      </c>
      <c r="AJ354" s="97">
        <f t="shared" si="472"/>
        <v>30000</v>
      </c>
      <c r="AK354" s="97">
        <f t="shared" si="473"/>
        <v>30000</v>
      </c>
      <c r="AL354" s="97">
        <f t="shared" si="474"/>
        <v>30000</v>
      </c>
      <c r="AM354" s="97">
        <f t="shared" si="475"/>
        <v>0</v>
      </c>
      <c r="AN354" s="97">
        <f t="shared" si="476"/>
        <v>120000</v>
      </c>
      <c r="AO354" s="132"/>
      <c r="AP354" s="97">
        <f>+$AE$354/4</f>
        <v>30000</v>
      </c>
      <c r="AQ354" s="97">
        <f t="shared" ref="AQ354:AS354" si="484">+$AE$354/4</f>
        <v>30000</v>
      </c>
      <c r="AR354" s="97">
        <f t="shared" si="484"/>
        <v>30000</v>
      </c>
      <c r="AS354" s="97">
        <f t="shared" si="484"/>
        <v>30000</v>
      </c>
      <c r="AT354" s="97"/>
      <c r="AU354" s="97">
        <f t="shared" si="482"/>
        <v>120000</v>
      </c>
      <c r="AV354" s="77"/>
      <c r="AW354" s="97"/>
      <c r="AX354" s="97"/>
      <c r="AY354" s="97"/>
      <c r="AZ354" s="97"/>
      <c r="BA354" s="97"/>
      <c r="BB354" s="97"/>
    </row>
    <row r="355" spans="1:54" s="229" customFormat="1" ht="12" customHeight="1" outlineLevel="2" x14ac:dyDescent="0.35">
      <c r="A355" s="120" t="s">
        <v>1412</v>
      </c>
      <c r="B355" s="125"/>
      <c r="C355" s="91" t="s">
        <v>1413</v>
      </c>
      <c r="D355" s="130" t="s">
        <v>404</v>
      </c>
      <c r="E355" s="122"/>
      <c r="F355" s="126"/>
      <c r="G355" s="126"/>
      <c r="H355" s="967" t="s">
        <v>230</v>
      </c>
      <c r="I355" s="967" t="s">
        <v>230</v>
      </c>
      <c r="J355" s="967" t="s">
        <v>230</v>
      </c>
      <c r="K355" s="967" t="s">
        <v>230</v>
      </c>
      <c r="L355" s="967" t="s">
        <v>230</v>
      </c>
      <c r="M355" s="967"/>
      <c r="N355" s="94"/>
      <c r="O355" s="965" t="str">
        <f>+'10.3_PA_Det'!D152</f>
        <v>3CV</v>
      </c>
      <c r="P355" s="1344" t="s">
        <v>81</v>
      </c>
      <c r="Q355" s="965" t="s">
        <v>928</v>
      </c>
      <c r="R355" s="965">
        <f>+'10.3_PA_Det'!E152</f>
        <v>87</v>
      </c>
      <c r="S355" s="1403" t="s">
        <v>914</v>
      </c>
      <c r="T355" s="95"/>
      <c r="U355" s="94"/>
      <c r="V355" s="130" t="s">
        <v>1376</v>
      </c>
      <c r="W355" s="127">
        <v>1</v>
      </c>
      <c r="X355" s="127">
        <v>48</v>
      </c>
      <c r="Y355" s="127"/>
      <c r="Z355" s="127"/>
      <c r="AA355" s="741">
        <v>2000</v>
      </c>
      <c r="AB355" s="981">
        <f t="shared" si="483"/>
        <v>96000</v>
      </c>
      <c r="AC355" s="129"/>
      <c r="AD355" s="1478"/>
      <c r="AE355" s="77">
        <f>+AB355</f>
        <v>96000</v>
      </c>
      <c r="AF355" s="77">
        <v>0</v>
      </c>
      <c r="AG355" s="77">
        <f>SUM(AE355:AE355)</f>
        <v>96000</v>
      </c>
      <c r="AH355" s="337"/>
      <c r="AI355" s="97">
        <f t="shared" si="471"/>
        <v>24000</v>
      </c>
      <c r="AJ355" s="97">
        <f t="shared" si="472"/>
        <v>24000</v>
      </c>
      <c r="AK355" s="97">
        <f t="shared" si="473"/>
        <v>24000</v>
      </c>
      <c r="AL355" s="97">
        <f t="shared" si="474"/>
        <v>24000</v>
      </c>
      <c r="AM355" s="97">
        <f t="shared" si="475"/>
        <v>0</v>
      </c>
      <c r="AN355" s="97">
        <f t="shared" si="476"/>
        <v>96000</v>
      </c>
      <c r="AO355" s="132"/>
      <c r="AP355" s="97">
        <f>+$AE$355/4</f>
        <v>24000</v>
      </c>
      <c r="AQ355" s="97">
        <f t="shared" ref="AQ355:AS355" si="485">+$AE$355/4</f>
        <v>24000</v>
      </c>
      <c r="AR355" s="97">
        <f t="shared" si="485"/>
        <v>24000</v>
      </c>
      <c r="AS355" s="97">
        <f t="shared" si="485"/>
        <v>24000</v>
      </c>
      <c r="AT355" s="97"/>
      <c r="AU355" s="97">
        <f t="shared" si="482"/>
        <v>96000</v>
      </c>
      <c r="AV355" s="77"/>
      <c r="AW355" s="97"/>
      <c r="AX355" s="97"/>
      <c r="AY355" s="97"/>
      <c r="AZ355" s="97"/>
      <c r="BA355" s="97"/>
      <c r="BB355" s="97"/>
    </row>
    <row r="356" spans="1:54" s="229" customFormat="1" ht="12.75" customHeight="1" outlineLevel="2" x14ac:dyDescent="0.35">
      <c r="A356" s="89" t="s">
        <v>1414</v>
      </c>
      <c r="B356" s="90"/>
      <c r="C356" s="1227" t="s">
        <v>1605</v>
      </c>
      <c r="D356" s="130" t="s">
        <v>404</v>
      </c>
      <c r="E356" s="122"/>
      <c r="F356" s="122"/>
      <c r="G356" s="122"/>
      <c r="H356" s="1183"/>
      <c r="I356" s="1183"/>
      <c r="J356" s="1183"/>
      <c r="K356" s="1183"/>
      <c r="L356" s="1183"/>
      <c r="M356" s="1183"/>
      <c r="N356" s="94"/>
      <c r="O356" s="1344" t="str">
        <f>+'10.3_PA_Det'!D153</f>
        <v>3CV</v>
      </c>
      <c r="P356" s="1344" t="s">
        <v>81</v>
      </c>
      <c r="Q356" s="1344" t="s">
        <v>928</v>
      </c>
      <c r="R356" s="1344">
        <f>+'10.3_PA_Det'!E153</f>
        <v>88</v>
      </c>
      <c r="S356" s="1403" t="s">
        <v>914</v>
      </c>
      <c r="T356" s="116"/>
      <c r="U356" s="94"/>
      <c r="V356" s="91" t="s">
        <v>1376</v>
      </c>
      <c r="W356" s="92">
        <v>1</v>
      </c>
      <c r="X356" s="92">
        <v>48</v>
      </c>
      <c r="Y356" s="92"/>
      <c r="Z356" s="92"/>
      <c r="AA356" s="741">
        <v>2000</v>
      </c>
      <c r="AB356" s="809">
        <f t="shared" si="483"/>
        <v>96000</v>
      </c>
      <c r="AC356" s="129"/>
      <c r="AD356" s="1478"/>
      <c r="AE356" s="809">
        <f>+AB356</f>
        <v>96000</v>
      </c>
      <c r="AF356" s="77">
        <v>0</v>
      </c>
      <c r="AG356" s="77">
        <f>SUM(AE356:AE356)</f>
        <v>96000</v>
      </c>
      <c r="AH356" s="337"/>
      <c r="AI356" s="97">
        <f t="shared" si="471"/>
        <v>24000</v>
      </c>
      <c r="AJ356" s="97">
        <f t="shared" si="472"/>
        <v>24000</v>
      </c>
      <c r="AK356" s="97">
        <f t="shared" si="473"/>
        <v>24000</v>
      </c>
      <c r="AL356" s="97">
        <f t="shared" si="474"/>
        <v>24000</v>
      </c>
      <c r="AM356" s="97">
        <f t="shared" si="475"/>
        <v>0</v>
      </c>
      <c r="AN356" s="97">
        <f t="shared" si="476"/>
        <v>96000</v>
      </c>
      <c r="AO356" s="132"/>
      <c r="AP356" s="97">
        <f>+$AE$356/4</f>
        <v>24000</v>
      </c>
      <c r="AQ356" s="97">
        <f t="shared" ref="AQ356:AS356" si="486">+$AE$356/4</f>
        <v>24000</v>
      </c>
      <c r="AR356" s="97">
        <f t="shared" si="486"/>
        <v>24000</v>
      </c>
      <c r="AS356" s="97">
        <f t="shared" si="486"/>
        <v>24000</v>
      </c>
      <c r="AT356" s="97"/>
      <c r="AU356" s="97">
        <f t="shared" si="482"/>
        <v>96000</v>
      </c>
      <c r="AV356" s="77"/>
      <c r="AW356" s="97"/>
      <c r="AX356" s="97"/>
      <c r="AY356" s="97"/>
      <c r="AZ356" s="97"/>
      <c r="BA356" s="97"/>
      <c r="BB356" s="97"/>
    </row>
    <row r="357" spans="1:54" s="853" customFormat="1" ht="13" outlineLevel="1" x14ac:dyDescent="0.35">
      <c r="A357" s="1046" t="s">
        <v>496</v>
      </c>
      <c r="B357" s="1047"/>
      <c r="C357" s="1048" t="s">
        <v>1406</v>
      </c>
      <c r="D357" s="1048" t="s">
        <v>1095</v>
      </c>
      <c r="E357" s="848"/>
      <c r="F357" s="1050"/>
      <c r="G357" s="1050"/>
      <c r="H357" s="1050" t="s">
        <v>230</v>
      </c>
      <c r="I357" s="1050" t="s">
        <v>230</v>
      </c>
      <c r="J357" s="1050" t="s">
        <v>230</v>
      </c>
      <c r="K357" s="1050" t="s">
        <v>230</v>
      </c>
      <c r="L357" s="1050"/>
      <c r="M357" s="1050"/>
      <c r="N357" s="848"/>
      <c r="O357" s="1369"/>
      <c r="P357" s="1369"/>
      <c r="Q357" s="1369"/>
      <c r="R357" s="1369"/>
      <c r="S357" s="1051"/>
      <c r="T357" s="1052"/>
      <c r="U357" s="848"/>
      <c r="V357" s="1428"/>
      <c r="W357" s="1054"/>
      <c r="X357" s="1054"/>
      <c r="Y357" s="1054"/>
      <c r="Z357" s="1054"/>
      <c r="AA357" s="1055"/>
      <c r="AB357" s="1055">
        <f>+AB358</f>
        <v>40000</v>
      </c>
      <c r="AC357" s="1428"/>
      <c r="AD357" s="848"/>
      <c r="AE357" s="1055">
        <f t="shared" ref="AE357:AG357" si="487">+AE358</f>
        <v>40000</v>
      </c>
      <c r="AF357" s="1055">
        <f t="shared" si="487"/>
        <v>0</v>
      </c>
      <c r="AG357" s="1055">
        <f t="shared" si="487"/>
        <v>40000</v>
      </c>
      <c r="AH357" s="850"/>
      <c r="AI357" s="1056">
        <f t="shared" si="471"/>
        <v>10000</v>
      </c>
      <c r="AJ357" s="1056">
        <f t="shared" si="472"/>
        <v>10000</v>
      </c>
      <c r="AK357" s="1056">
        <f t="shared" si="473"/>
        <v>10000</v>
      </c>
      <c r="AL357" s="1056">
        <f t="shared" si="474"/>
        <v>10000</v>
      </c>
      <c r="AM357" s="1056">
        <f t="shared" si="475"/>
        <v>0</v>
      </c>
      <c r="AN357" s="1056">
        <f t="shared" si="476"/>
        <v>40000</v>
      </c>
      <c r="AO357" s="851"/>
      <c r="AP357" s="1056">
        <f>+AP358</f>
        <v>10000</v>
      </c>
      <c r="AQ357" s="1056">
        <f t="shared" ref="AQ357:AS357" si="488">+AQ358</f>
        <v>10000</v>
      </c>
      <c r="AR357" s="1056">
        <f t="shared" si="488"/>
        <v>10000</v>
      </c>
      <c r="AS357" s="1056">
        <f t="shared" si="488"/>
        <v>10000</v>
      </c>
      <c r="AT357" s="1056"/>
      <c r="AU357" s="1056">
        <f t="shared" si="482"/>
        <v>40000</v>
      </c>
      <c r="AV357" s="852"/>
      <c r="AW357" s="1056"/>
      <c r="AX357" s="1056"/>
      <c r="AY357" s="1056"/>
      <c r="AZ357" s="1056"/>
      <c r="BA357" s="1056"/>
      <c r="BB357" s="1056"/>
    </row>
    <row r="358" spans="1:54" s="229" customFormat="1" ht="52.5" customHeight="1" outlineLevel="2" x14ac:dyDescent="0.35">
      <c r="A358" s="120" t="s">
        <v>1414</v>
      </c>
      <c r="B358" s="125"/>
      <c r="C358" s="91" t="s">
        <v>1407</v>
      </c>
      <c r="D358" s="130" t="s">
        <v>233</v>
      </c>
      <c r="E358" s="122"/>
      <c r="F358" s="126"/>
      <c r="G358" s="126"/>
      <c r="H358" s="967" t="s">
        <v>230</v>
      </c>
      <c r="I358" s="967" t="s">
        <v>230</v>
      </c>
      <c r="J358" s="967" t="s">
        <v>230</v>
      </c>
      <c r="K358" s="967" t="s">
        <v>230</v>
      </c>
      <c r="L358" s="967"/>
      <c r="M358" s="967"/>
      <c r="N358" s="94"/>
      <c r="O358" s="965" t="str">
        <f>+'10.3_PA_Det'!$D$96</f>
        <v>Selección Basada en Comparación de Calificaciones de Consultores</v>
      </c>
      <c r="P358" s="965" t="s">
        <v>81</v>
      </c>
      <c r="Q358" s="965" t="s">
        <v>931</v>
      </c>
      <c r="R358" s="965">
        <f>+'10.3_PA_Det'!$E$96</f>
        <v>43</v>
      </c>
      <c r="S358" s="1168" t="s">
        <v>914</v>
      </c>
      <c r="T358" s="95"/>
      <c r="U358" s="94"/>
      <c r="V358" s="130" t="s">
        <v>1415</v>
      </c>
      <c r="W358" s="1189">
        <v>4</v>
      </c>
      <c r="X358" s="127"/>
      <c r="Y358" s="127"/>
      <c r="Z358" s="127"/>
      <c r="AA358" s="128">
        <v>10000</v>
      </c>
      <c r="AB358" s="981">
        <f>W358*AA358</f>
        <v>40000</v>
      </c>
      <c r="AC358" s="129"/>
      <c r="AD358" s="1478"/>
      <c r="AE358" s="77">
        <f t="shared" ref="AE358" si="489">+AB358</f>
        <v>40000</v>
      </c>
      <c r="AF358" s="77">
        <v>0</v>
      </c>
      <c r="AG358" s="77">
        <f>SUM(AE358:AE358)</f>
        <v>40000</v>
      </c>
      <c r="AH358" s="337"/>
      <c r="AI358" s="97">
        <f t="shared" si="471"/>
        <v>10000</v>
      </c>
      <c r="AJ358" s="97">
        <f t="shared" si="472"/>
        <v>10000</v>
      </c>
      <c r="AK358" s="97">
        <f t="shared" si="473"/>
        <v>10000</v>
      </c>
      <c r="AL358" s="97">
        <f t="shared" si="474"/>
        <v>10000</v>
      </c>
      <c r="AM358" s="97">
        <f t="shared" si="475"/>
        <v>0</v>
      </c>
      <c r="AN358" s="97">
        <f t="shared" si="476"/>
        <v>40000</v>
      </c>
      <c r="AO358" s="132"/>
      <c r="AP358" s="97">
        <f>+$AG$358/4</f>
        <v>10000</v>
      </c>
      <c r="AQ358" s="97">
        <f t="shared" ref="AQ358:AS358" si="490">+$AG$358/4</f>
        <v>10000</v>
      </c>
      <c r="AR358" s="97">
        <f t="shared" si="490"/>
        <v>10000</v>
      </c>
      <c r="AS358" s="97">
        <f t="shared" si="490"/>
        <v>10000</v>
      </c>
      <c r="AT358" s="97">
        <v>0</v>
      </c>
      <c r="AU358" s="97">
        <f t="shared" si="482"/>
        <v>40000</v>
      </c>
      <c r="AV358" s="77"/>
      <c r="AW358" s="97"/>
      <c r="AX358" s="97"/>
      <c r="AY358" s="97"/>
      <c r="AZ358" s="97"/>
      <c r="BA358" s="97"/>
      <c r="BB358" s="97"/>
    </row>
    <row r="359" spans="1:54" s="229" customFormat="1" ht="13" outlineLevel="1" x14ac:dyDescent="0.35">
      <c r="A359" s="120"/>
      <c r="B359" s="125"/>
      <c r="C359" s="130"/>
      <c r="D359" s="157"/>
      <c r="E359" s="1225"/>
      <c r="F359" s="126"/>
      <c r="G359" s="126"/>
      <c r="H359" s="967"/>
      <c r="I359" s="967"/>
      <c r="J359" s="967"/>
      <c r="K359" s="967"/>
      <c r="L359" s="967"/>
      <c r="M359" s="967"/>
      <c r="N359" s="94"/>
      <c r="O359" s="965"/>
      <c r="P359" s="965"/>
      <c r="Q359" s="965"/>
      <c r="R359" s="965"/>
      <c r="S359" s="1168"/>
      <c r="T359" s="95"/>
      <c r="U359" s="94"/>
      <c r="V359" s="236"/>
      <c r="W359" s="127"/>
      <c r="X359" s="127"/>
      <c r="Y359" s="127"/>
      <c r="Z359" s="127"/>
      <c r="AA359" s="128"/>
      <c r="AB359" s="981"/>
      <c r="AC359" s="129"/>
      <c r="AD359" s="132"/>
      <c r="AE359" s="77"/>
      <c r="AF359" s="77"/>
      <c r="AG359" s="77"/>
      <c r="AH359" s="337"/>
      <c r="AI359" s="97">
        <f t="shared" si="471"/>
        <v>0</v>
      </c>
      <c r="AJ359" s="97">
        <f t="shared" si="472"/>
        <v>0</v>
      </c>
      <c r="AK359" s="97">
        <f t="shared" si="473"/>
        <v>0</v>
      </c>
      <c r="AL359" s="97">
        <f t="shared" si="474"/>
        <v>0</v>
      </c>
      <c r="AM359" s="97">
        <f t="shared" si="475"/>
        <v>0</v>
      </c>
      <c r="AN359" s="97">
        <f t="shared" si="476"/>
        <v>0</v>
      </c>
      <c r="AO359" s="132"/>
      <c r="AP359" s="97"/>
      <c r="AQ359" s="97"/>
      <c r="AR359" s="97"/>
      <c r="AS359" s="97"/>
      <c r="AT359" s="97"/>
      <c r="AU359" s="97"/>
      <c r="AV359" s="77"/>
      <c r="AW359" s="97"/>
      <c r="AX359" s="97"/>
      <c r="AY359" s="97"/>
      <c r="AZ359" s="97"/>
      <c r="BA359" s="97"/>
      <c r="BB359" s="97"/>
    </row>
    <row r="360" spans="1:54" s="853" customFormat="1" ht="15" customHeight="1" x14ac:dyDescent="0.35">
      <c r="A360" s="1450" t="s">
        <v>506</v>
      </c>
      <c r="B360" s="1447" t="s">
        <v>552</v>
      </c>
      <c r="C360" s="806" t="s">
        <v>1416</v>
      </c>
      <c r="D360" s="806" t="s">
        <v>626</v>
      </c>
      <c r="E360" s="848"/>
      <c r="F360" s="1431"/>
      <c r="G360" s="1431"/>
      <c r="H360" s="1433"/>
      <c r="I360" s="1433"/>
      <c r="J360" s="1433"/>
      <c r="K360" s="1433"/>
      <c r="L360" s="1433"/>
      <c r="M360" s="1431"/>
      <c r="N360" s="847"/>
      <c r="O360" s="1435"/>
      <c r="P360" s="1434"/>
      <c r="Q360" s="1434"/>
      <c r="R360" s="1435"/>
      <c r="S360" s="1436"/>
      <c r="T360" s="1448"/>
      <c r="U360" s="847"/>
      <c r="V360" s="1449"/>
      <c r="W360" s="1437"/>
      <c r="X360" s="1431"/>
      <c r="Y360" s="1431"/>
      <c r="Z360" s="1431"/>
      <c r="AA360" s="1438"/>
      <c r="AB360" s="1438">
        <f>+AB361+AB370+AB372</f>
        <v>1150000</v>
      </c>
      <c r="AC360" s="1438"/>
      <c r="AD360" s="848"/>
      <c r="AE360" s="1438">
        <f>+AE361+AE370+AE372</f>
        <v>1150000</v>
      </c>
      <c r="AF360" s="1438"/>
      <c r="AG360" s="1438">
        <f>+AF360+AE360</f>
        <v>1150000</v>
      </c>
      <c r="AH360" s="850"/>
      <c r="AI360" s="1438">
        <f t="shared" si="471"/>
        <v>218000</v>
      </c>
      <c r="AJ360" s="1438">
        <f t="shared" si="472"/>
        <v>253000</v>
      </c>
      <c r="AK360" s="1438">
        <f t="shared" si="473"/>
        <v>278000</v>
      </c>
      <c r="AL360" s="1438">
        <f t="shared" si="474"/>
        <v>213000</v>
      </c>
      <c r="AM360" s="1438">
        <f t="shared" si="475"/>
        <v>188000</v>
      </c>
      <c r="AN360" s="1438">
        <f t="shared" si="476"/>
        <v>1150000</v>
      </c>
      <c r="AO360" s="851"/>
      <c r="AP360" s="1438">
        <f t="shared" ref="AP360:AT360" si="491">+AP361+AP370+AP372</f>
        <v>218000</v>
      </c>
      <c r="AQ360" s="1438">
        <f t="shared" si="491"/>
        <v>253000</v>
      </c>
      <c r="AR360" s="1438">
        <f t="shared" si="491"/>
        <v>278000</v>
      </c>
      <c r="AS360" s="1438">
        <f t="shared" si="491"/>
        <v>213000</v>
      </c>
      <c r="AT360" s="1438">
        <f t="shared" si="491"/>
        <v>188000</v>
      </c>
      <c r="AU360" s="1438">
        <f>SUM(AP360:AT360)</f>
        <v>1150000</v>
      </c>
      <c r="AV360" s="852"/>
      <c r="AW360" s="1438">
        <v>0</v>
      </c>
      <c r="AX360" s="1438">
        <v>0</v>
      </c>
      <c r="AY360" s="1438">
        <v>0</v>
      </c>
      <c r="AZ360" s="1438">
        <v>0</v>
      </c>
      <c r="BA360" s="1438">
        <v>0</v>
      </c>
      <c r="BB360" s="1438">
        <f>SUM(AW360:BA360)</f>
        <v>0</v>
      </c>
    </row>
    <row r="361" spans="1:54" s="853" customFormat="1" ht="13" outlineLevel="1" x14ac:dyDescent="0.35">
      <c r="A361" s="1046" t="s">
        <v>509</v>
      </c>
      <c r="B361" s="1047"/>
      <c r="C361" s="1048" t="s">
        <v>554</v>
      </c>
      <c r="D361" s="1048" t="s">
        <v>626</v>
      </c>
      <c r="E361" s="848"/>
      <c r="F361" s="1050"/>
      <c r="G361" s="1050"/>
      <c r="H361" s="1050" t="s">
        <v>230</v>
      </c>
      <c r="I361" s="1050" t="s">
        <v>230</v>
      </c>
      <c r="J361" s="1050" t="s">
        <v>230</v>
      </c>
      <c r="K361" s="1050" t="s">
        <v>230</v>
      </c>
      <c r="L361" s="1050" t="s">
        <v>230</v>
      </c>
      <c r="M361" s="1050"/>
      <c r="N361" s="848"/>
      <c r="O361" s="1369"/>
      <c r="P361" s="1369"/>
      <c r="Q361" s="1369"/>
      <c r="R361" s="1369"/>
      <c r="S361" s="1051"/>
      <c r="T361" s="1052"/>
      <c r="U361" s="848"/>
      <c r="V361" s="1053"/>
      <c r="W361" s="1054"/>
      <c r="X361" s="1054"/>
      <c r="Y361" s="1054"/>
      <c r="Z361" s="1054"/>
      <c r="AA361" s="1055"/>
      <c r="AB361" s="1055">
        <f>SUM(AB362:AB369)</f>
        <v>810000</v>
      </c>
      <c r="AC361" s="1428"/>
      <c r="AD361" s="848"/>
      <c r="AE361" s="1055">
        <f>SUM(AE362:AE369)</f>
        <v>810000</v>
      </c>
      <c r="AF361" s="1055">
        <f>SUM(AF362:AF369)</f>
        <v>0</v>
      </c>
      <c r="AG361" s="1055">
        <f>SUM(AG362:AG369)</f>
        <v>810000</v>
      </c>
      <c r="AH361" s="850"/>
      <c r="AI361" s="1055">
        <f t="shared" si="471"/>
        <v>150000</v>
      </c>
      <c r="AJ361" s="1055">
        <f t="shared" si="472"/>
        <v>185000</v>
      </c>
      <c r="AK361" s="1055">
        <f t="shared" si="473"/>
        <v>210000</v>
      </c>
      <c r="AL361" s="1055">
        <f t="shared" si="474"/>
        <v>145000</v>
      </c>
      <c r="AM361" s="1055">
        <f t="shared" si="475"/>
        <v>120000</v>
      </c>
      <c r="AN361" s="1055">
        <f t="shared" si="476"/>
        <v>810000</v>
      </c>
      <c r="AO361" s="851"/>
      <c r="AP361" s="1055">
        <f t="shared" ref="AP361:AT361" si="492">SUM(AP362:AP369)</f>
        <v>150000</v>
      </c>
      <c r="AQ361" s="1055">
        <f t="shared" si="492"/>
        <v>185000</v>
      </c>
      <c r="AR361" s="1055">
        <f t="shared" si="492"/>
        <v>210000</v>
      </c>
      <c r="AS361" s="1055">
        <f t="shared" si="492"/>
        <v>145000</v>
      </c>
      <c r="AT361" s="1055">
        <f t="shared" si="492"/>
        <v>120000</v>
      </c>
      <c r="AU361" s="1055">
        <f>SUM(AP361:AT361)</f>
        <v>810000</v>
      </c>
      <c r="AV361" s="852"/>
      <c r="AW361" s="1056"/>
      <c r="AX361" s="1056"/>
      <c r="AY361" s="1056"/>
      <c r="AZ361" s="1056"/>
      <c r="BA361" s="1056"/>
      <c r="BB361" s="1056"/>
    </row>
    <row r="362" spans="1:54" s="229" customFormat="1" ht="12" customHeight="1" outlineLevel="2" x14ac:dyDescent="0.35">
      <c r="A362" s="120" t="s">
        <v>1417</v>
      </c>
      <c r="B362" s="125"/>
      <c r="C362" s="91" t="s">
        <v>1418</v>
      </c>
      <c r="D362" s="130" t="s">
        <v>2065</v>
      </c>
      <c r="E362" s="122"/>
      <c r="F362" s="127"/>
      <c r="G362" s="127"/>
      <c r="H362" s="967" t="s">
        <v>230</v>
      </c>
      <c r="I362" s="967" t="s">
        <v>230</v>
      </c>
      <c r="J362" s="967" t="s">
        <v>230</v>
      </c>
      <c r="K362" s="967" t="s">
        <v>230</v>
      </c>
      <c r="L362" s="967" t="s">
        <v>230</v>
      </c>
      <c r="M362" s="967"/>
      <c r="N362" s="94"/>
      <c r="O362" s="1458" t="s">
        <v>2066</v>
      </c>
      <c r="P362" s="1344"/>
      <c r="Q362" s="965"/>
      <c r="R362" s="965"/>
      <c r="S362" s="1168" t="s">
        <v>935</v>
      </c>
      <c r="T362" s="95"/>
      <c r="U362" s="94"/>
      <c r="V362" s="130" t="s">
        <v>1376</v>
      </c>
      <c r="W362" s="127">
        <v>1</v>
      </c>
      <c r="X362" s="92">
        <v>60</v>
      </c>
      <c r="Y362" s="92"/>
      <c r="Z362" s="741"/>
      <c r="AA362" s="741"/>
      <c r="AB362" s="809">
        <f t="shared" ref="AB362" si="493">W362*X362*AA362</f>
        <v>0</v>
      </c>
      <c r="AC362" s="982" t="s">
        <v>1419</v>
      </c>
      <c r="AD362" s="1478"/>
      <c r="AE362" s="77">
        <v>0</v>
      </c>
      <c r="AF362" s="77">
        <v>0</v>
      </c>
      <c r="AG362" s="77">
        <f t="shared" ref="AG362:AG369" si="494">SUM(AE362:AE362)</f>
        <v>0</v>
      </c>
      <c r="AH362" s="337"/>
      <c r="AI362" s="97">
        <f t="shared" si="471"/>
        <v>0</v>
      </c>
      <c r="AJ362" s="97">
        <f t="shared" si="472"/>
        <v>0</v>
      </c>
      <c r="AK362" s="97">
        <f t="shared" si="473"/>
        <v>0</v>
      </c>
      <c r="AL362" s="97">
        <f t="shared" si="474"/>
        <v>0</v>
      </c>
      <c r="AM362" s="97">
        <f t="shared" si="475"/>
        <v>0</v>
      </c>
      <c r="AN362" s="77">
        <f t="shared" si="476"/>
        <v>0</v>
      </c>
      <c r="AO362" s="132"/>
      <c r="AP362" s="97">
        <v>0</v>
      </c>
      <c r="AQ362" s="97">
        <v>0</v>
      </c>
      <c r="AR362" s="97">
        <v>0</v>
      </c>
      <c r="AS362" s="97">
        <v>0</v>
      </c>
      <c r="AT362" s="97">
        <v>0</v>
      </c>
      <c r="AU362" s="77">
        <f>SUM(AP362:AT362)</f>
        <v>0</v>
      </c>
      <c r="AV362" s="77"/>
      <c r="AW362" s="97">
        <v>0</v>
      </c>
      <c r="AX362" s="97">
        <v>0</v>
      </c>
      <c r="AY362" s="97">
        <v>0</v>
      </c>
      <c r="AZ362" s="97">
        <v>0</v>
      </c>
      <c r="BA362" s="97">
        <v>0</v>
      </c>
      <c r="BB362" s="97">
        <v>0</v>
      </c>
    </row>
    <row r="363" spans="1:54" s="229" customFormat="1" ht="12" customHeight="1" outlineLevel="2" x14ac:dyDescent="0.35">
      <c r="A363" s="120" t="s">
        <v>1420</v>
      </c>
      <c r="B363" s="125"/>
      <c r="C363" s="91" t="s">
        <v>560</v>
      </c>
      <c r="D363" s="130" t="s">
        <v>404</v>
      </c>
      <c r="E363" s="122"/>
      <c r="F363" s="126"/>
      <c r="G363" s="126"/>
      <c r="H363" s="967" t="s">
        <v>230</v>
      </c>
      <c r="I363" s="967" t="s">
        <v>230</v>
      </c>
      <c r="J363" s="967" t="s">
        <v>230</v>
      </c>
      <c r="K363" s="967" t="s">
        <v>230</v>
      </c>
      <c r="L363" s="967" t="s">
        <v>230</v>
      </c>
      <c r="M363" s="967"/>
      <c r="N363" s="94"/>
      <c r="O363" s="965" t="str">
        <f>+'10.3_PA_Det'!$D$154</f>
        <v>3CV</v>
      </c>
      <c r="P363" s="1344" t="s">
        <v>81</v>
      </c>
      <c r="Q363" s="965" t="s">
        <v>928</v>
      </c>
      <c r="R363" s="965">
        <f>+'10.3_PA_Det'!$E$154</f>
        <v>89</v>
      </c>
      <c r="S363" s="1168" t="s">
        <v>935</v>
      </c>
      <c r="T363" s="95"/>
      <c r="U363" s="94"/>
      <c r="V363" s="130" t="s">
        <v>1376</v>
      </c>
      <c r="W363" s="127">
        <v>1</v>
      </c>
      <c r="X363" s="92">
        <v>60</v>
      </c>
      <c r="Y363" s="92"/>
      <c r="Z363" s="92"/>
      <c r="AA363" s="741">
        <v>2500</v>
      </c>
      <c r="AB363" s="809">
        <f>W363*X363*AA363</f>
        <v>150000</v>
      </c>
      <c r="AC363" s="129"/>
      <c r="AD363" s="1478"/>
      <c r="AE363" s="77">
        <f>+AB363</f>
        <v>150000</v>
      </c>
      <c r="AF363" s="77">
        <v>0</v>
      </c>
      <c r="AG363" s="77">
        <f t="shared" si="494"/>
        <v>150000</v>
      </c>
      <c r="AH363" s="337"/>
      <c r="AI363" s="97">
        <f t="shared" si="471"/>
        <v>30000</v>
      </c>
      <c r="AJ363" s="97">
        <f t="shared" si="472"/>
        <v>30000</v>
      </c>
      <c r="AK363" s="97">
        <f t="shared" si="473"/>
        <v>30000</v>
      </c>
      <c r="AL363" s="97">
        <f t="shared" si="474"/>
        <v>30000</v>
      </c>
      <c r="AM363" s="97">
        <f t="shared" si="475"/>
        <v>30000</v>
      </c>
      <c r="AN363" s="77">
        <f t="shared" si="476"/>
        <v>150000</v>
      </c>
      <c r="AO363" s="132"/>
      <c r="AP363" s="97">
        <f>+$AE$363/5</f>
        <v>30000</v>
      </c>
      <c r="AQ363" s="97">
        <f t="shared" ref="AQ363:AT363" si="495">+$AE$363/5</f>
        <v>30000</v>
      </c>
      <c r="AR363" s="97">
        <f t="shared" si="495"/>
        <v>30000</v>
      </c>
      <c r="AS363" s="97">
        <f t="shared" si="495"/>
        <v>30000</v>
      </c>
      <c r="AT363" s="97">
        <f t="shared" si="495"/>
        <v>30000</v>
      </c>
      <c r="AU363" s="77">
        <f>SUM(AP363:AT363)</f>
        <v>150000</v>
      </c>
      <c r="AV363" s="77"/>
      <c r="AW363" s="97">
        <v>0</v>
      </c>
      <c r="AX363" s="97">
        <v>0</v>
      </c>
      <c r="AY363" s="97">
        <v>0</v>
      </c>
      <c r="AZ363" s="97">
        <v>0</v>
      </c>
      <c r="BA363" s="97">
        <v>0</v>
      </c>
      <c r="BB363" s="97">
        <v>0</v>
      </c>
    </row>
    <row r="364" spans="1:54" s="229" customFormat="1" ht="12" customHeight="1" outlineLevel="2" x14ac:dyDescent="0.35">
      <c r="A364" s="120" t="s">
        <v>1421</v>
      </c>
      <c r="B364" s="125"/>
      <c r="C364" s="91" t="s">
        <v>562</v>
      </c>
      <c r="D364" s="130" t="s">
        <v>404</v>
      </c>
      <c r="E364" s="122"/>
      <c r="F364" s="126"/>
      <c r="G364" s="126"/>
      <c r="H364" s="967" t="s">
        <v>230</v>
      </c>
      <c r="I364" s="967" t="s">
        <v>230</v>
      </c>
      <c r="J364" s="967" t="s">
        <v>230</v>
      </c>
      <c r="K364" s="967" t="s">
        <v>230</v>
      </c>
      <c r="L364" s="967" t="s">
        <v>230</v>
      </c>
      <c r="M364" s="967"/>
      <c r="N364" s="94"/>
      <c r="O364" s="965" t="str">
        <f>+'10.3_PA_Det'!$D$155</f>
        <v>3CV</v>
      </c>
      <c r="P364" s="1344" t="s">
        <v>81</v>
      </c>
      <c r="Q364" s="965" t="s">
        <v>928</v>
      </c>
      <c r="R364" s="965">
        <f>+'10.3_PA_Det'!$E$155</f>
        <v>90</v>
      </c>
      <c r="S364" s="1168" t="s">
        <v>935</v>
      </c>
      <c r="T364" s="95"/>
      <c r="U364" s="94"/>
      <c r="V364" s="130" t="s">
        <v>1376</v>
      </c>
      <c r="W364" s="127">
        <v>1</v>
      </c>
      <c r="X364" s="92">
        <v>60</v>
      </c>
      <c r="Y364" s="92"/>
      <c r="Z364" s="92"/>
      <c r="AA364" s="741">
        <v>2500</v>
      </c>
      <c r="AB364" s="809">
        <f t="shared" ref="AB364:AB369" si="496">W364*X364*AA364</f>
        <v>150000</v>
      </c>
      <c r="AC364" s="129"/>
      <c r="AD364" s="1478"/>
      <c r="AE364" s="77">
        <f t="shared" ref="AE364:AE369" si="497">+AB364</f>
        <v>150000</v>
      </c>
      <c r="AF364" s="77">
        <v>0</v>
      </c>
      <c r="AG364" s="77">
        <f t="shared" si="494"/>
        <v>150000</v>
      </c>
      <c r="AH364" s="337"/>
      <c r="AI364" s="97">
        <f t="shared" si="471"/>
        <v>30000</v>
      </c>
      <c r="AJ364" s="97">
        <f t="shared" si="472"/>
        <v>30000</v>
      </c>
      <c r="AK364" s="97">
        <f t="shared" si="473"/>
        <v>30000</v>
      </c>
      <c r="AL364" s="97">
        <f t="shared" si="474"/>
        <v>30000</v>
      </c>
      <c r="AM364" s="97">
        <f t="shared" si="475"/>
        <v>30000</v>
      </c>
      <c r="AN364" s="77">
        <f t="shared" si="476"/>
        <v>150000</v>
      </c>
      <c r="AO364" s="132"/>
      <c r="AP364" s="97">
        <f>+$AE$364/5</f>
        <v>30000</v>
      </c>
      <c r="AQ364" s="97">
        <f t="shared" ref="AQ364:AT364" si="498">+$AE$364/5</f>
        <v>30000</v>
      </c>
      <c r="AR364" s="97">
        <f t="shared" si="498"/>
        <v>30000</v>
      </c>
      <c r="AS364" s="97">
        <f t="shared" si="498"/>
        <v>30000</v>
      </c>
      <c r="AT364" s="97">
        <f t="shared" si="498"/>
        <v>30000</v>
      </c>
      <c r="AU364" s="77">
        <f>SUM(AP364:AT364)</f>
        <v>150000</v>
      </c>
      <c r="AV364" s="77"/>
      <c r="AW364" s="97">
        <v>0</v>
      </c>
      <c r="AX364" s="97">
        <v>0</v>
      </c>
      <c r="AY364" s="97">
        <v>0</v>
      </c>
      <c r="AZ364" s="97">
        <v>0</v>
      </c>
      <c r="BA364" s="97">
        <v>0</v>
      </c>
      <c r="BB364" s="97">
        <v>0</v>
      </c>
    </row>
    <row r="365" spans="1:54" s="229" customFormat="1" ht="12" customHeight="1" outlineLevel="2" x14ac:dyDescent="0.35">
      <c r="A365" s="120" t="s">
        <v>1422</v>
      </c>
      <c r="B365" s="125"/>
      <c r="C365" s="91" t="s">
        <v>564</v>
      </c>
      <c r="D365" s="130" t="s">
        <v>404</v>
      </c>
      <c r="E365" s="122"/>
      <c r="F365" s="122"/>
      <c r="G365" s="122"/>
      <c r="H365" s="1183" t="s">
        <v>230</v>
      </c>
      <c r="I365" s="1183" t="s">
        <v>230</v>
      </c>
      <c r="J365" s="1183" t="s">
        <v>230</v>
      </c>
      <c r="K365" s="1183" t="s">
        <v>230</v>
      </c>
      <c r="L365" s="1183" t="s">
        <v>230</v>
      </c>
      <c r="M365" s="1183"/>
      <c r="N365" s="94"/>
      <c r="O365" s="1344" t="str">
        <f>+'10.3_PA_Det'!$D$156</f>
        <v>3CV</v>
      </c>
      <c r="P365" s="1344" t="s">
        <v>81</v>
      </c>
      <c r="Q365" s="1344" t="s">
        <v>928</v>
      </c>
      <c r="R365" s="1344">
        <f>+'10.3_PA_Det'!$E$156</f>
        <v>91</v>
      </c>
      <c r="S365" s="1177" t="s">
        <v>989</v>
      </c>
      <c r="T365" s="116"/>
      <c r="U365" s="94"/>
      <c r="V365" s="91" t="s">
        <v>1376</v>
      </c>
      <c r="W365" s="92">
        <v>1</v>
      </c>
      <c r="X365" s="92">
        <v>24</v>
      </c>
      <c r="Y365" s="92"/>
      <c r="Z365" s="92"/>
      <c r="AA365" s="741">
        <v>2500</v>
      </c>
      <c r="AB365" s="809">
        <f t="shared" si="496"/>
        <v>60000</v>
      </c>
      <c r="AC365" s="129"/>
      <c r="AD365" s="1478"/>
      <c r="AE365" s="77">
        <f t="shared" ref="AE365" si="499">+AB365</f>
        <v>60000</v>
      </c>
      <c r="AF365" s="77">
        <v>0</v>
      </c>
      <c r="AG365" s="77">
        <f t="shared" si="494"/>
        <v>60000</v>
      </c>
      <c r="AH365" s="337"/>
      <c r="AI365" s="97">
        <f t="shared" si="471"/>
        <v>0</v>
      </c>
      <c r="AJ365" s="97">
        <f t="shared" si="472"/>
        <v>17500</v>
      </c>
      <c r="AK365" s="97">
        <f t="shared" si="473"/>
        <v>30000</v>
      </c>
      <c r="AL365" s="97">
        <f t="shared" si="474"/>
        <v>12500</v>
      </c>
      <c r="AM365" s="97">
        <f t="shared" si="475"/>
        <v>0</v>
      </c>
      <c r="AN365" s="77">
        <f t="shared" si="476"/>
        <v>60000</v>
      </c>
      <c r="AO365" s="132"/>
      <c r="AP365" s="97">
        <v>0</v>
      </c>
      <c r="AQ365" s="97">
        <f>+$AA$365*7</f>
        <v>17500</v>
      </c>
      <c r="AR365" s="97">
        <f>+$AA$365*12</f>
        <v>30000</v>
      </c>
      <c r="AS365" s="97">
        <f>+$AA$365*5</f>
        <v>12500</v>
      </c>
      <c r="AT365" s="97">
        <v>0</v>
      </c>
      <c r="AU365" s="77">
        <f>SUM(AQ365:AT365)</f>
        <v>60000</v>
      </c>
      <c r="AV365" s="77"/>
      <c r="AW365" s="97">
        <v>0</v>
      </c>
      <c r="AX365" s="97">
        <v>0</v>
      </c>
      <c r="AY365" s="97">
        <v>0</v>
      </c>
      <c r="AZ365" s="97">
        <v>0</v>
      </c>
      <c r="BA365" s="97">
        <v>0</v>
      </c>
      <c r="BB365" s="97">
        <v>0</v>
      </c>
    </row>
    <row r="366" spans="1:54" s="229" customFormat="1" ht="24" customHeight="1" outlineLevel="2" x14ac:dyDescent="0.35">
      <c r="A366" s="120" t="s">
        <v>1423</v>
      </c>
      <c r="B366" s="125"/>
      <c r="C366" s="91" t="s">
        <v>1424</v>
      </c>
      <c r="D366" s="130" t="s">
        <v>404</v>
      </c>
      <c r="E366" s="122"/>
      <c r="F366" s="122"/>
      <c r="G366" s="122"/>
      <c r="H366" s="1183" t="s">
        <v>230</v>
      </c>
      <c r="I366" s="1183" t="s">
        <v>230</v>
      </c>
      <c r="J366" s="1183" t="s">
        <v>230</v>
      </c>
      <c r="K366" s="1183"/>
      <c r="L366" s="1183"/>
      <c r="M366" s="1183"/>
      <c r="N366" s="94"/>
      <c r="O366" s="1344" t="str">
        <f>+'10.3_PA_Det'!$D$157</f>
        <v>3CV</v>
      </c>
      <c r="P366" s="1344" t="s">
        <v>81</v>
      </c>
      <c r="Q366" s="1344" t="s">
        <v>928</v>
      </c>
      <c r="R366" s="1344">
        <f>+'10.3_PA_Det'!$E$157</f>
        <v>92</v>
      </c>
      <c r="S366" s="1177" t="s">
        <v>989</v>
      </c>
      <c r="T366" s="116"/>
      <c r="U366" s="94"/>
      <c r="V366" s="91" t="s">
        <v>1376</v>
      </c>
      <c r="W366" s="92">
        <v>1</v>
      </c>
      <c r="X366" s="92">
        <v>24</v>
      </c>
      <c r="Y366" s="92"/>
      <c r="Z366" s="92"/>
      <c r="AA366" s="741">
        <v>2500</v>
      </c>
      <c r="AB366" s="809">
        <f t="shared" si="496"/>
        <v>60000</v>
      </c>
      <c r="AC366" s="1022"/>
      <c r="AD366" s="1478"/>
      <c r="AE366" s="77">
        <f>+AB366</f>
        <v>60000</v>
      </c>
      <c r="AF366" s="77">
        <v>0</v>
      </c>
      <c r="AG366" s="77">
        <f t="shared" si="494"/>
        <v>60000</v>
      </c>
      <c r="AH366" s="337"/>
      <c r="AI366" s="97">
        <f t="shared" si="471"/>
        <v>0</v>
      </c>
      <c r="AJ366" s="97">
        <f t="shared" si="472"/>
        <v>17500</v>
      </c>
      <c r="AK366" s="97">
        <f t="shared" si="473"/>
        <v>30000</v>
      </c>
      <c r="AL366" s="97">
        <f t="shared" si="474"/>
        <v>12500</v>
      </c>
      <c r="AM366" s="97">
        <f t="shared" si="475"/>
        <v>0</v>
      </c>
      <c r="AN366" s="77">
        <f t="shared" si="476"/>
        <v>60000</v>
      </c>
      <c r="AO366" s="132"/>
      <c r="AP366" s="97">
        <v>0</v>
      </c>
      <c r="AQ366" s="97">
        <f>+$AA$366*7</f>
        <v>17500</v>
      </c>
      <c r="AR366" s="97">
        <f>+$AA$366*12</f>
        <v>30000</v>
      </c>
      <c r="AS366" s="97">
        <f>+$AA$366*5</f>
        <v>12500</v>
      </c>
      <c r="AT366" s="97">
        <v>0</v>
      </c>
      <c r="AU366" s="77">
        <f>SUM(AQ366:AT366)</f>
        <v>60000</v>
      </c>
      <c r="AV366" s="77"/>
      <c r="AW366" s="97">
        <v>0</v>
      </c>
      <c r="AX366" s="97">
        <v>0</v>
      </c>
      <c r="AY366" s="97">
        <v>0</v>
      </c>
      <c r="AZ366" s="97">
        <v>0</v>
      </c>
      <c r="BA366" s="97">
        <v>0</v>
      </c>
      <c r="BB366" s="97">
        <v>0</v>
      </c>
    </row>
    <row r="367" spans="1:54" s="229" customFormat="1" ht="12" customHeight="1" outlineLevel="2" x14ac:dyDescent="0.35">
      <c r="A367" s="120" t="s">
        <v>1425</v>
      </c>
      <c r="B367" s="125"/>
      <c r="C367" s="91" t="s">
        <v>1413</v>
      </c>
      <c r="D367" s="130" t="s">
        <v>404</v>
      </c>
      <c r="E367" s="122"/>
      <c r="F367" s="122"/>
      <c r="G367" s="122"/>
      <c r="H367" s="1408" t="s">
        <v>230</v>
      </c>
      <c r="I367" s="1408" t="s">
        <v>230</v>
      </c>
      <c r="J367" s="1408" t="s">
        <v>230</v>
      </c>
      <c r="K367" s="1408" t="s">
        <v>230</v>
      </c>
      <c r="L367" s="1408" t="s">
        <v>230</v>
      </c>
      <c r="M367" s="1183"/>
      <c r="N367" s="94"/>
      <c r="O367" s="1344" t="str">
        <f>+'10.3_PA_Det'!$D$158</f>
        <v>3CV</v>
      </c>
      <c r="P367" s="1344" t="s">
        <v>81</v>
      </c>
      <c r="Q367" s="1344" t="s">
        <v>928</v>
      </c>
      <c r="R367" s="1344">
        <f>+'10.3_PA_Det'!$E$158</f>
        <v>93</v>
      </c>
      <c r="S367" s="1177" t="s">
        <v>935</v>
      </c>
      <c r="T367" s="116"/>
      <c r="U367" s="94"/>
      <c r="V367" s="91" t="s">
        <v>1376</v>
      </c>
      <c r="W367" s="92">
        <v>1</v>
      </c>
      <c r="X367" s="92">
        <v>60</v>
      </c>
      <c r="Y367" s="92"/>
      <c r="Z367" s="92"/>
      <c r="AA367" s="741">
        <v>2500</v>
      </c>
      <c r="AB367" s="809">
        <f t="shared" si="496"/>
        <v>150000</v>
      </c>
      <c r="AC367" s="129"/>
      <c r="AD367" s="1478"/>
      <c r="AE367" s="77">
        <f>+AB367</f>
        <v>150000</v>
      </c>
      <c r="AF367" s="77">
        <v>0</v>
      </c>
      <c r="AG367" s="77">
        <f t="shared" si="494"/>
        <v>150000</v>
      </c>
      <c r="AH367" s="337"/>
      <c r="AI367" s="97">
        <f t="shared" si="471"/>
        <v>30000</v>
      </c>
      <c r="AJ367" s="97">
        <f t="shared" si="472"/>
        <v>30000</v>
      </c>
      <c r="AK367" s="97">
        <f t="shared" si="473"/>
        <v>30000</v>
      </c>
      <c r="AL367" s="97">
        <f t="shared" si="474"/>
        <v>30000</v>
      </c>
      <c r="AM367" s="97">
        <f t="shared" si="475"/>
        <v>30000</v>
      </c>
      <c r="AN367" s="77">
        <f t="shared" si="476"/>
        <v>150000</v>
      </c>
      <c r="AO367" s="132"/>
      <c r="AP367" s="97">
        <f>+$AE$367/5</f>
        <v>30000</v>
      </c>
      <c r="AQ367" s="97">
        <f t="shared" ref="AQ367:AT367" si="500">+$AE$367/5</f>
        <v>30000</v>
      </c>
      <c r="AR367" s="97">
        <f t="shared" si="500"/>
        <v>30000</v>
      </c>
      <c r="AS367" s="97">
        <f t="shared" si="500"/>
        <v>30000</v>
      </c>
      <c r="AT367" s="97">
        <f t="shared" si="500"/>
        <v>30000</v>
      </c>
      <c r="AU367" s="77">
        <f t="shared" ref="AU367:AU373" si="501">SUM(AP367:AT367)</f>
        <v>150000</v>
      </c>
      <c r="AV367" s="77"/>
      <c r="AW367" s="97">
        <v>0</v>
      </c>
      <c r="AX367" s="97">
        <v>0</v>
      </c>
      <c r="AY367" s="97">
        <v>0</v>
      </c>
      <c r="AZ367" s="97">
        <v>0</v>
      </c>
      <c r="BA367" s="97">
        <v>0</v>
      </c>
      <c r="BB367" s="97">
        <v>0</v>
      </c>
    </row>
    <row r="368" spans="1:54" s="229" customFormat="1" ht="12" customHeight="1" outlineLevel="2" x14ac:dyDescent="0.35">
      <c r="A368" s="120" t="s">
        <v>1426</v>
      </c>
      <c r="B368" s="125"/>
      <c r="C368" s="91" t="s">
        <v>1427</v>
      </c>
      <c r="D368" s="130" t="s">
        <v>404</v>
      </c>
      <c r="E368" s="122"/>
      <c r="F368" s="126"/>
      <c r="G368" s="126"/>
      <c r="H368" s="967" t="s">
        <v>230</v>
      </c>
      <c r="I368" s="967" t="s">
        <v>230</v>
      </c>
      <c r="J368" s="967" t="s">
        <v>230</v>
      </c>
      <c r="K368" s="967" t="s">
        <v>230</v>
      </c>
      <c r="L368" s="967" t="s">
        <v>230</v>
      </c>
      <c r="M368" s="967"/>
      <c r="N368" s="94"/>
      <c r="O368" s="965" t="str">
        <f>+'10.3_PA_Det'!$D$159</f>
        <v>3CV</v>
      </c>
      <c r="P368" s="1344" t="s">
        <v>81</v>
      </c>
      <c r="Q368" s="965" t="s">
        <v>928</v>
      </c>
      <c r="R368" s="965">
        <f>+'10.3_PA_Det'!$E$159</f>
        <v>94</v>
      </c>
      <c r="S368" s="1168" t="s">
        <v>935</v>
      </c>
      <c r="T368" s="95"/>
      <c r="U368" s="94"/>
      <c r="V368" s="130" t="s">
        <v>1376</v>
      </c>
      <c r="W368" s="127">
        <v>1</v>
      </c>
      <c r="X368" s="92">
        <v>60</v>
      </c>
      <c r="Y368" s="92"/>
      <c r="Z368" s="92"/>
      <c r="AA368" s="741">
        <v>2500</v>
      </c>
      <c r="AB368" s="809">
        <f t="shared" si="496"/>
        <v>150000</v>
      </c>
      <c r="AC368" s="819"/>
      <c r="AD368" s="1478"/>
      <c r="AE368" s="77">
        <f>+$AB$368</f>
        <v>150000</v>
      </c>
      <c r="AF368" s="77">
        <v>0</v>
      </c>
      <c r="AG368" s="77">
        <f t="shared" si="494"/>
        <v>150000</v>
      </c>
      <c r="AH368" s="337"/>
      <c r="AI368" s="97">
        <f t="shared" si="471"/>
        <v>30000</v>
      </c>
      <c r="AJ368" s="97">
        <f t="shared" si="472"/>
        <v>30000</v>
      </c>
      <c r="AK368" s="97">
        <f t="shared" si="473"/>
        <v>30000</v>
      </c>
      <c r="AL368" s="97">
        <f t="shared" si="474"/>
        <v>30000</v>
      </c>
      <c r="AM368" s="97">
        <f t="shared" si="475"/>
        <v>30000</v>
      </c>
      <c r="AN368" s="77">
        <f t="shared" si="476"/>
        <v>150000</v>
      </c>
      <c r="AO368" s="132"/>
      <c r="AP368" s="97">
        <f>+$AE$368/5</f>
        <v>30000</v>
      </c>
      <c r="AQ368" s="97">
        <f t="shared" ref="AQ368:AT368" si="502">+$AE$368/5</f>
        <v>30000</v>
      </c>
      <c r="AR368" s="97">
        <f t="shared" si="502"/>
        <v>30000</v>
      </c>
      <c r="AS368" s="97">
        <f t="shared" si="502"/>
        <v>30000</v>
      </c>
      <c r="AT368" s="97">
        <f t="shared" si="502"/>
        <v>30000</v>
      </c>
      <c r="AU368" s="77">
        <f t="shared" si="501"/>
        <v>150000</v>
      </c>
      <c r="AV368" s="77"/>
      <c r="AW368" s="97">
        <v>0</v>
      </c>
      <c r="AX368" s="97">
        <v>0</v>
      </c>
      <c r="AY368" s="97">
        <v>0</v>
      </c>
      <c r="AZ368" s="97">
        <v>0</v>
      </c>
      <c r="BA368" s="97">
        <v>0</v>
      </c>
      <c r="BB368" s="97">
        <v>0</v>
      </c>
    </row>
    <row r="369" spans="1:54" s="229" customFormat="1" ht="12" customHeight="1" outlineLevel="2" x14ac:dyDescent="0.35">
      <c r="A369" s="120" t="s">
        <v>1428</v>
      </c>
      <c r="B369" s="125"/>
      <c r="C369" s="91" t="s">
        <v>1429</v>
      </c>
      <c r="D369" s="130" t="s">
        <v>404</v>
      </c>
      <c r="E369" s="122"/>
      <c r="F369" s="126"/>
      <c r="G369" s="126"/>
      <c r="H369" s="967" t="s">
        <v>230</v>
      </c>
      <c r="I369" s="967" t="s">
        <v>230</v>
      </c>
      <c r="J369" s="967" t="s">
        <v>230</v>
      </c>
      <c r="K369" s="967"/>
      <c r="L369" s="967"/>
      <c r="M369" s="967"/>
      <c r="N369" s="94"/>
      <c r="O369" s="965" t="str">
        <f>+'10.3_PA_Det'!$D$160</f>
        <v>3CV</v>
      </c>
      <c r="P369" s="1344" t="s">
        <v>81</v>
      </c>
      <c r="Q369" s="965" t="s">
        <v>928</v>
      </c>
      <c r="R369" s="965">
        <f>+'10.3_PA_Det'!$E$160</f>
        <v>95</v>
      </c>
      <c r="S369" s="1168" t="s">
        <v>960</v>
      </c>
      <c r="T369" s="95"/>
      <c r="U369" s="94"/>
      <c r="V369" s="130" t="s">
        <v>1376</v>
      </c>
      <c r="W369" s="127">
        <v>1</v>
      </c>
      <c r="X369" s="127">
        <v>36</v>
      </c>
      <c r="Y369" s="92"/>
      <c r="Z369" s="92"/>
      <c r="AA369" s="741">
        <v>2500</v>
      </c>
      <c r="AB369" s="809">
        <f t="shared" si="496"/>
        <v>90000</v>
      </c>
      <c r="AC369" s="129"/>
      <c r="AD369" s="1478"/>
      <c r="AE369" s="77">
        <f t="shared" si="497"/>
        <v>90000</v>
      </c>
      <c r="AF369" s="77">
        <v>0</v>
      </c>
      <c r="AG369" s="77">
        <f t="shared" si="494"/>
        <v>90000</v>
      </c>
      <c r="AH369" s="337"/>
      <c r="AI369" s="97">
        <f t="shared" si="471"/>
        <v>30000</v>
      </c>
      <c r="AJ369" s="97">
        <f t="shared" si="472"/>
        <v>30000</v>
      </c>
      <c r="AK369" s="97">
        <f t="shared" si="473"/>
        <v>30000</v>
      </c>
      <c r="AL369" s="97">
        <f t="shared" si="474"/>
        <v>0</v>
      </c>
      <c r="AM369" s="97">
        <f t="shared" si="475"/>
        <v>0</v>
      </c>
      <c r="AN369" s="77">
        <f t="shared" si="476"/>
        <v>90000</v>
      </c>
      <c r="AO369" s="132"/>
      <c r="AP369" s="97">
        <f>+$AE$369/3</f>
        <v>30000</v>
      </c>
      <c r="AQ369" s="97">
        <f t="shared" ref="AQ369:AR369" si="503">+$AE$369/3</f>
        <v>30000</v>
      </c>
      <c r="AR369" s="97">
        <f t="shared" si="503"/>
        <v>30000</v>
      </c>
      <c r="AS369" s="97"/>
      <c r="AT369" s="97">
        <v>0</v>
      </c>
      <c r="AU369" s="77">
        <f t="shared" si="501"/>
        <v>90000</v>
      </c>
      <c r="AV369" s="77"/>
      <c r="AW369" s="97">
        <v>0</v>
      </c>
      <c r="AX369" s="97">
        <v>0</v>
      </c>
      <c r="AY369" s="97">
        <v>0</v>
      </c>
      <c r="AZ369" s="97">
        <v>0</v>
      </c>
      <c r="BA369" s="97">
        <v>0</v>
      </c>
      <c r="BB369" s="97">
        <v>0</v>
      </c>
    </row>
    <row r="370" spans="1:54" s="853" customFormat="1" ht="13" outlineLevel="1" x14ac:dyDescent="0.35">
      <c r="A370" s="1046" t="s">
        <v>511</v>
      </c>
      <c r="B370" s="1047"/>
      <c r="C370" s="1048" t="s">
        <v>577</v>
      </c>
      <c r="D370" s="1048" t="s">
        <v>626</v>
      </c>
      <c r="E370" s="848"/>
      <c r="F370" s="1050"/>
      <c r="G370" s="1050"/>
      <c r="H370" s="1050" t="s">
        <v>230</v>
      </c>
      <c r="I370" s="1050" t="s">
        <v>230</v>
      </c>
      <c r="J370" s="1050" t="s">
        <v>230</v>
      </c>
      <c r="K370" s="1050" t="s">
        <v>230</v>
      </c>
      <c r="L370" s="1050" t="s">
        <v>230</v>
      </c>
      <c r="M370" s="1050"/>
      <c r="N370" s="848"/>
      <c r="O370" s="1369"/>
      <c r="P370" s="1369"/>
      <c r="Q370" s="1369"/>
      <c r="R370" s="1369"/>
      <c r="S370" s="1051"/>
      <c r="T370" s="1052"/>
      <c r="U370" s="848"/>
      <c r="V370" s="1053"/>
      <c r="W370" s="1054"/>
      <c r="X370" s="1054"/>
      <c r="Y370" s="1054"/>
      <c r="Z370" s="1054"/>
      <c r="AA370" s="1055"/>
      <c r="AB370" s="1055">
        <f>SUM(AB371:AB371)</f>
        <v>240000</v>
      </c>
      <c r="AC370" s="1428"/>
      <c r="AD370" s="848"/>
      <c r="AE370" s="1055">
        <f>SUM(AE371:AE371)</f>
        <v>240000</v>
      </c>
      <c r="AF370" s="1055">
        <f>SUM(AF371:AF371)</f>
        <v>0</v>
      </c>
      <c r="AG370" s="1055">
        <f>SUM(AG371:AG371)</f>
        <v>240000</v>
      </c>
      <c r="AH370" s="850"/>
      <c r="AI370" s="1056">
        <f t="shared" si="471"/>
        <v>48000</v>
      </c>
      <c r="AJ370" s="1056">
        <f t="shared" si="472"/>
        <v>48000</v>
      </c>
      <c r="AK370" s="1056">
        <f t="shared" si="473"/>
        <v>48000</v>
      </c>
      <c r="AL370" s="1056">
        <f t="shared" si="474"/>
        <v>48000</v>
      </c>
      <c r="AM370" s="1056">
        <f t="shared" si="475"/>
        <v>48000</v>
      </c>
      <c r="AN370" s="1055">
        <f t="shared" si="476"/>
        <v>240000</v>
      </c>
      <c r="AO370" s="851"/>
      <c r="AP370" s="1056">
        <f>+AP371</f>
        <v>48000</v>
      </c>
      <c r="AQ370" s="1056">
        <f t="shared" ref="AQ370:AT370" si="504">+AQ371</f>
        <v>48000</v>
      </c>
      <c r="AR370" s="1056">
        <f t="shared" si="504"/>
        <v>48000</v>
      </c>
      <c r="AS370" s="1056">
        <f>+AS371</f>
        <v>48000</v>
      </c>
      <c r="AT370" s="1056">
        <f t="shared" si="504"/>
        <v>48000</v>
      </c>
      <c r="AU370" s="1055">
        <f t="shared" si="501"/>
        <v>240000</v>
      </c>
      <c r="AV370" s="852"/>
      <c r="AW370" s="1056"/>
      <c r="AX370" s="1056"/>
      <c r="AY370" s="1056"/>
      <c r="AZ370" s="1056"/>
      <c r="BA370" s="1056"/>
      <c r="BB370" s="1056"/>
    </row>
    <row r="371" spans="1:54" s="229" customFormat="1" ht="12" customHeight="1" outlineLevel="2" x14ac:dyDescent="0.35">
      <c r="A371" s="120" t="s">
        <v>1426</v>
      </c>
      <c r="B371" s="125"/>
      <c r="C371" s="91" t="s">
        <v>1430</v>
      </c>
      <c r="D371" s="130"/>
      <c r="E371" s="122"/>
      <c r="F371" s="126"/>
      <c r="G371" s="126"/>
      <c r="H371" s="967" t="s">
        <v>230</v>
      </c>
      <c r="I371" s="967" t="s">
        <v>230</v>
      </c>
      <c r="J371" s="967" t="s">
        <v>230</v>
      </c>
      <c r="K371" s="967" t="s">
        <v>230</v>
      </c>
      <c r="L371" s="967" t="s">
        <v>230</v>
      </c>
      <c r="M371" s="967"/>
      <c r="N371" s="94"/>
      <c r="O371" s="1344" t="s">
        <v>939</v>
      </c>
      <c r="P371" s="1344"/>
      <c r="Q371" s="965"/>
      <c r="R371" s="965"/>
      <c r="S371" s="1168" t="s">
        <v>935</v>
      </c>
      <c r="T371" s="95"/>
      <c r="U371" s="94"/>
      <c r="V371" s="130" t="s">
        <v>1415</v>
      </c>
      <c r="W371" s="1189">
        <v>5</v>
      </c>
      <c r="X371" s="127"/>
      <c r="Y371" s="127"/>
      <c r="Z371" s="127"/>
      <c r="AA371" s="741">
        <v>48000</v>
      </c>
      <c r="AB371" s="809">
        <f>W371*AA371</f>
        <v>240000</v>
      </c>
      <c r="AC371" s="129"/>
      <c r="AD371" s="1478"/>
      <c r="AE371" s="77">
        <f>+AB371</f>
        <v>240000</v>
      </c>
      <c r="AF371" s="77">
        <v>0</v>
      </c>
      <c r="AG371" s="77">
        <f>SUM(AE371:AE371)</f>
        <v>240000</v>
      </c>
      <c r="AH371" s="337"/>
      <c r="AI371" s="97">
        <f t="shared" si="471"/>
        <v>48000</v>
      </c>
      <c r="AJ371" s="97">
        <f t="shared" si="472"/>
        <v>48000</v>
      </c>
      <c r="AK371" s="97">
        <f t="shared" si="473"/>
        <v>48000</v>
      </c>
      <c r="AL371" s="97">
        <f t="shared" si="474"/>
        <v>48000</v>
      </c>
      <c r="AM371" s="97">
        <f t="shared" si="475"/>
        <v>48000</v>
      </c>
      <c r="AN371" s="77">
        <f t="shared" si="476"/>
        <v>240000</v>
      </c>
      <c r="AO371" s="132"/>
      <c r="AP371" s="97">
        <f>+$AE$371/5</f>
        <v>48000</v>
      </c>
      <c r="AQ371" s="97">
        <f t="shared" ref="AQ371:AT371" si="505">+$AE$371/5</f>
        <v>48000</v>
      </c>
      <c r="AR371" s="97">
        <f t="shared" si="505"/>
        <v>48000</v>
      </c>
      <c r="AS371" s="97">
        <f t="shared" si="505"/>
        <v>48000</v>
      </c>
      <c r="AT371" s="97">
        <f t="shared" si="505"/>
        <v>48000</v>
      </c>
      <c r="AU371" s="77">
        <f t="shared" si="501"/>
        <v>240000</v>
      </c>
      <c r="AV371" s="77"/>
      <c r="AW371" s="97"/>
      <c r="AX371" s="97"/>
      <c r="AY371" s="97"/>
      <c r="AZ371" s="97"/>
      <c r="BA371" s="97"/>
      <c r="BB371" s="97"/>
    </row>
    <row r="372" spans="1:54" s="853" customFormat="1" ht="13" outlineLevel="1" x14ac:dyDescent="0.35">
      <c r="A372" s="1046" t="s">
        <v>1431</v>
      </c>
      <c r="B372" s="1047"/>
      <c r="C372" s="1048" t="s">
        <v>1406</v>
      </c>
      <c r="D372" s="1048" t="s">
        <v>626</v>
      </c>
      <c r="E372" s="848"/>
      <c r="F372" s="1050"/>
      <c r="G372" s="1050"/>
      <c r="H372" s="1050" t="s">
        <v>230</v>
      </c>
      <c r="I372" s="1050" t="s">
        <v>230</v>
      </c>
      <c r="J372" s="1050" t="s">
        <v>230</v>
      </c>
      <c r="K372" s="1050" t="s">
        <v>230</v>
      </c>
      <c r="L372" s="1050" t="s">
        <v>230</v>
      </c>
      <c r="M372" s="1050"/>
      <c r="N372" s="848"/>
      <c r="O372" s="1369"/>
      <c r="P372" s="1369"/>
      <c r="Q372" s="1369"/>
      <c r="R372" s="1369"/>
      <c r="S372" s="1051"/>
      <c r="T372" s="1052"/>
      <c r="U372" s="848"/>
      <c r="V372" s="1053"/>
      <c r="W372" s="1054"/>
      <c r="X372" s="1054"/>
      <c r="Y372" s="1054"/>
      <c r="Z372" s="1054"/>
      <c r="AA372" s="1055"/>
      <c r="AB372" s="1055">
        <f>+AB373</f>
        <v>100000</v>
      </c>
      <c r="AC372" s="1428"/>
      <c r="AD372" s="848"/>
      <c r="AE372" s="1055">
        <f t="shared" ref="AE372:AG372" si="506">+AE373</f>
        <v>100000</v>
      </c>
      <c r="AF372" s="1055">
        <f t="shared" si="506"/>
        <v>0</v>
      </c>
      <c r="AG372" s="1055">
        <f t="shared" si="506"/>
        <v>100000</v>
      </c>
      <c r="AH372" s="850"/>
      <c r="AI372" s="1055">
        <f t="shared" si="471"/>
        <v>20000</v>
      </c>
      <c r="AJ372" s="1055">
        <f t="shared" si="472"/>
        <v>20000</v>
      </c>
      <c r="AK372" s="1055">
        <f t="shared" si="473"/>
        <v>20000</v>
      </c>
      <c r="AL372" s="1055">
        <f t="shared" si="474"/>
        <v>20000</v>
      </c>
      <c r="AM372" s="1055">
        <f t="shared" si="475"/>
        <v>20000</v>
      </c>
      <c r="AN372" s="1055">
        <f t="shared" si="476"/>
        <v>100000</v>
      </c>
      <c r="AO372" s="851"/>
      <c r="AP372" s="1055">
        <f t="shared" ref="AP372:AT372" si="507">+AP373</f>
        <v>20000</v>
      </c>
      <c r="AQ372" s="1055">
        <f t="shared" si="507"/>
        <v>20000</v>
      </c>
      <c r="AR372" s="1055">
        <f t="shared" si="507"/>
        <v>20000</v>
      </c>
      <c r="AS372" s="1055">
        <f t="shared" si="507"/>
        <v>20000</v>
      </c>
      <c r="AT372" s="1055">
        <f t="shared" si="507"/>
        <v>20000</v>
      </c>
      <c r="AU372" s="1055">
        <f t="shared" si="501"/>
        <v>100000</v>
      </c>
      <c r="AV372" s="852"/>
      <c r="AW372" s="1056"/>
      <c r="AX372" s="1056"/>
      <c r="AY372" s="1056"/>
      <c r="AZ372" s="1056"/>
      <c r="BA372" s="1056"/>
      <c r="BB372" s="1056"/>
    </row>
    <row r="373" spans="1:54" s="229" customFormat="1" ht="12" customHeight="1" outlineLevel="2" x14ac:dyDescent="0.35">
      <c r="A373" s="120" t="s">
        <v>1428</v>
      </c>
      <c r="B373" s="125"/>
      <c r="C373" s="91" t="s">
        <v>1407</v>
      </c>
      <c r="D373" s="130" t="s">
        <v>233</v>
      </c>
      <c r="E373" s="122"/>
      <c r="F373" s="126"/>
      <c r="G373" s="126"/>
      <c r="H373" s="967" t="s">
        <v>230</v>
      </c>
      <c r="I373" s="967" t="s">
        <v>230</v>
      </c>
      <c r="J373" s="967" t="s">
        <v>230</v>
      </c>
      <c r="K373" s="967" t="s">
        <v>230</v>
      </c>
      <c r="L373" s="967" t="s">
        <v>230</v>
      </c>
      <c r="M373" s="967"/>
      <c r="N373" s="94"/>
      <c r="O373" s="965" t="str">
        <f>+'10.3_PA_Det'!$D$97</f>
        <v>Selección Basada en Comparación de Calificaciones de Consultores</v>
      </c>
      <c r="P373" s="965" t="s">
        <v>81</v>
      </c>
      <c r="Q373" s="965" t="s">
        <v>931</v>
      </c>
      <c r="R373" s="965">
        <f>+'10.3_PA_Det'!$E$97</f>
        <v>44</v>
      </c>
      <c r="S373" s="1168" t="s">
        <v>935</v>
      </c>
      <c r="T373" s="95"/>
      <c r="U373" s="94"/>
      <c r="V373" s="130" t="s">
        <v>1415</v>
      </c>
      <c r="W373" s="1189">
        <v>5</v>
      </c>
      <c r="X373" s="127"/>
      <c r="Y373" s="127"/>
      <c r="Z373" s="127"/>
      <c r="AA373" s="128">
        <v>20000</v>
      </c>
      <c r="AB373" s="981">
        <f>W373*AA373</f>
        <v>100000</v>
      </c>
      <c r="AC373" s="129"/>
      <c r="AD373" s="1478"/>
      <c r="AE373" s="77">
        <f t="shared" ref="AE373" si="508">+AB373</f>
        <v>100000</v>
      </c>
      <c r="AF373" s="77">
        <v>0</v>
      </c>
      <c r="AG373" s="77">
        <f>SUM(AE373:AE373)</f>
        <v>100000</v>
      </c>
      <c r="AH373" s="337"/>
      <c r="AI373" s="97">
        <f t="shared" si="471"/>
        <v>20000</v>
      </c>
      <c r="AJ373" s="97">
        <f t="shared" si="472"/>
        <v>20000</v>
      </c>
      <c r="AK373" s="97">
        <f t="shared" si="473"/>
        <v>20000</v>
      </c>
      <c r="AL373" s="97">
        <f t="shared" si="474"/>
        <v>20000</v>
      </c>
      <c r="AM373" s="97">
        <f t="shared" si="475"/>
        <v>20000</v>
      </c>
      <c r="AN373" s="77">
        <f t="shared" si="476"/>
        <v>100000</v>
      </c>
      <c r="AO373" s="132"/>
      <c r="AP373" s="97">
        <f>+$AE$373/5</f>
        <v>20000</v>
      </c>
      <c r="AQ373" s="97">
        <f t="shared" ref="AQ373:AT373" si="509">+$AE$373/5</f>
        <v>20000</v>
      </c>
      <c r="AR373" s="97">
        <f t="shared" si="509"/>
        <v>20000</v>
      </c>
      <c r="AS373" s="97">
        <f t="shared" si="509"/>
        <v>20000</v>
      </c>
      <c r="AT373" s="97">
        <f t="shared" si="509"/>
        <v>20000</v>
      </c>
      <c r="AU373" s="77">
        <f t="shared" si="501"/>
        <v>100000</v>
      </c>
      <c r="AV373" s="77"/>
      <c r="AW373" s="97"/>
      <c r="AX373" s="97"/>
      <c r="AY373" s="97"/>
      <c r="AZ373" s="97"/>
      <c r="BA373" s="97"/>
      <c r="BB373" s="97"/>
    </row>
    <row r="374" spans="1:54" s="229" customFormat="1" ht="13" outlineLevel="1" x14ac:dyDescent="0.35">
      <c r="A374" s="120"/>
      <c r="B374" s="125"/>
      <c r="C374" s="130"/>
      <c r="D374" s="157"/>
      <c r="E374" s="1225"/>
      <c r="F374" s="126"/>
      <c r="G374" s="126"/>
      <c r="H374" s="967"/>
      <c r="I374" s="967"/>
      <c r="J374" s="967"/>
      <c r="K374" s="967"/>
      <c r="L374" s="967"/>
      <c r="M374" s="967"/>
      <c r="N374" s="94"/>
      <c r="O374" s="965"/>
      <c r="P374" s="965"/>
      <c r="Q374" s="965"/>
      <c r="R374" s="965"/>
      <c r="S374" s="1168"/>
      <c r="T374" s="95"/>
      <c r="U374" s="94"/>
      <c r="V374" s="131"/>
      <c r="W374" s="127"/>
      <c r="X374" s="127"/>
      <c r="Y374" s="127"/>
      <c r="Z374" s="127"/>
      <c r="AA374" s="128"/>
      <c r="AB374" s="981"/>
      <c r="AC374" s="129"/>
      <c r="AD374" s="132"/>
      <c r="AE374" s="77"/>
      <c r="AF374" s="77"/>
      <c r="AG374" s="77"/>
      <c r="AH374" s="337"/>
      <c r="AI374" s="97">
        <f t="shared" si="471"/>
        <v>0</v>
      </c>
      <c r="AJ374" s="97">
        <f t="shared" si="472"/>
        <v>0</v>
      </c>
      <c r="AK374" s="97">
        <f t="shared" si="473"/>
        <v>0</v>
      </c>
      <c r="AL374" s="97">
        <f t="shared" si="474"/>
        <v>0</v>
      </c>
      <c r="AM374" s="97">
        <f t="shared" si="475"/>
        <v>0</v>
      </c>
      <c r="AN374" s="97">
        <f t="shared" si="476"/>
        <v>0</v>
      </c>
      <c r="AO374" s="132"/>
      <c r="AP374" s="97"/>
      <c r="AQ374" s="97"/>
      <c r="AR374" s="97"/>
      <c r="AS374" s="97"/>
      <c r="AT374" s="97"/>
      <c r="AU374" s="97"/>
      <c r="AV374" s="77"/>
      <c r="AW374" s="97"/>
      <c r="AX374" s="97"/>
      <c r="AY374" s="97"/>
      <c r="AZ374" s="97"/>
      <c r="BA374" s="97"/>
      <c r="BB374" s="97"/>
    </row>
    <row r="375" spans="1:54" s="853" customFormat="1" ht="12" customHeight="1" x14ac:dyDescent="0.35">
      <c r="A375" s="1450" t="s">
        <v>684</v>
      </c>
      <c r="B375" s="1447" t="s">
        <v>592</v>
      </c>
      <c r="C375" s="806" t="s">
        <v>593</v>
      </c>
      <c r="D375" s="806" t="s">
        <v>907</v>
      </c>
      <c r="E375" s="848"/>
      <c r="F375" s="1431"/>
      <c r="G375" s="1431"/>
      <c r="H375" s="1433" t="s">
        <v>230</v>
      </c>
      <c r="I375" s="1433"/>
      <c r="J375" s="1433" t="s">
        <v>230</v>
      </c>
      <c r="K375" s="1433"/>
      <c r="L375" s="1433" t="s">
        <v>230</v>
      </c>
      <c r="M375" s="1431"/>
      <c r="N375" s="847"/>
      <c r="O375" s="1435"/>
      <c r="P375" s="1434"/>
      <c r="Q375" s="1434"/>
      <c r="R375" s="1435"/>
      <c r="S375" s="1436"/>
      <c r="T375" s="1448"/>
      <c r="U375" s="847"/>
      <c r="V375" s="806"/>
      <c r="W375" s="1437"/>
      <c r="X375" s="1431"/>
      <c r="Y375" s="1431"/>
      <c r="Z375" s="1431"/>
      <c r="AA375" s="1438"/>
      <c r="AB375" s="1438">
        <f>AB377+AB376+AB378+AB379</f>
        <v>200000</v>
      </c>
      <c r="AC375" s="1438"/>
      <c r="AD375" s="851"/>
      <c r="AE375" s="1438">
        <f>AE377+AE376+AE378+AE379</f>
        <v>200000</v>
      </c>
      <c r="AF375" s="1438">
        <f>AF377+AF376+AF378+AF379</f>
        <v>0</v>
      </c>
      <c r="AG375" s="1438">
        <f>+AE375+AF375</f>
        <v>200000</v>
      </c>
      <c r="AH375" s="850"/>
      <c r="AI375" s="1438">
        <f t="shared" si="471"/>
        <v>100000</v>
      </c>
      <c r="AJ375" s="1438">
        <f t="shared" si="472"/>
        <v>0</v>
      </c>
      <c r="AK375" s="1438">
        <f t="shared" si="473"/>
        <v>15000</v>
      </c>
      <c r="AL375" s="1438">
        <f t="shared" si="474"/>
        <v>0</v>
      </c>
      <c r="AM375" s="1438">
        <f t="shared" si="475"/>
        <v>85000</v>
      </c>
      <c r="AN375" s="1438">
        <f t="shared" si="476"/>
        <v>200000</v>
      </c>
      <c r="AO375" s="851"/>
      <c r="AP375" s="1438">
        <f>AP377+AP376+AP378+AP379</f>
        <v>100000</v>
      </c>
      <c r="AQ375" s="1438">
        <f t="shared" ref="AQ375:AT375" si="510">AQ377+AQ376+AQ378+AQ379</f>
        <v>0</v>
      </c>
      <c r="AR375" s="1438">
        <f t="shared" si="510"/>
        <v>15000</v>
      </c>
      <c r="AS375" s="1438">
        <f t="shared" si="510"/>
        <v>0</v>
      </c>
      <c r="AT375" s="1438">
        <f t="shared" si="510"/>
        <v>85000</v>
      </c>
      <c r="AU375" s="1438">
        <f>SUM(AP375:AT375)</f>
        <v>200000</v>
      </c>
      <c r="AV375" s="852"/>
      <c r="AW375" s="1438">
        <v>0</v>
      </c>
      <c r="AX375" s="1438">
        <v>0</v>
      </c>
      <c r="AY375" s="1438">
        <v>0</v>
      </c>
      <c r="AZ375" s="1438">
        <v>0</v>
      </c>
      <c r="BA375" s="1438">
        <v>0</v>
      </c>
      <c r="BB375" s="1438">
        <f>SUM(AW375:BA375)</f>
        <v>0</v>
      </c>
    </row>
    <row r="376" spans="1:54" s="133" customFormat="1" ht="12" customHeight="1" outlineLevel="1" x14ac:dyDescent="0.35">
      <c r="A376" s="89" t="s">
        <v>1432</v>
      </c>
      <c r="B376" s="90"/>
      <c r="C376" s="1170" t="s">
        <v>594</v>
      </c>
      <c r="D376" s="130" t="s">
        <v>233</v>
      </c>
      <c r="E376" s="122"/>
      <c r="F376" s="1166"/>
      <c r="G376" s="1166"/>
      <c r="H376" s="967"/>
      <c r="I376" s="967"/>
      <c r="J376" s="967" t="s">
        <v>230</v>
      </c>
      <c r="K376" s="967"/>
      <c r="L376" s="967"/>
      <c r="M376" s="967"/>
      <c r="N376" s="94"/>
      <c r="O376" s="1344" t="str">
        <f>+'10.3_PA_Det'!D98</f>
        <v>Selección Basada en Comparación de Calificaciones de Consultores</v>
      </c>
      <c r="P376" s="1344" t="s">
        <v>81</v>
      </c>
      <c r="Q376" s="965" t="s">
        <v>931</v>
      </c>
      <c r="R376" s="1344">
        <f>+'10.3_PA_Det'!E98</f>
        <v>45</v>
      </c>
      <c r="S376" s="1161" t="s">
        <v>1900</v>
      </c>
      <c r="T376" s="116"/>
      <c r="U376" s="94"/>
      <c r="V376" s="1170" t="s">
        <v>122</v>
      </c>
      <c r="W376" s="92">
        <v>1</v>
      </c>
      <c r="X376" s="92"/>
      <c r="Y376" s="92"/>
      <c r="Z376" s="92"/>
      <c r="AA376" s="128">
        <v>15000</v>
      </c>
      <c r="AB376" s="981">
        <f>+AA376</f>
        <v>15000</v>
      </c>
      <c r="AC376" s="134"/>
      <c r="AD376" s="1478"/>
      <c r="AE376" s="769">
        <f>+AB376</f>
        <v>15000</v>
      </c>
      <c r="AF376" s="769">
        <v>0</v>
      </c>
      <c r="AG376" s="769">
        <f>+AF376+AE376</f>
        <v>15000</v>
      </c>
      <c r="AH376" s="337"/>
      <c r="AI376" s="97">
        <f t="shared" si="471"/>
        <v>0</v>
      </c>
      <c r="AJ376" s="97">
        <f t="shared" si="472"/>
        <v>0</v>
      </c>
      <c r="AK376" s="97">
        <f t="shared" si="473"/>
        <v>15000</v>
      </c>
      <c r="AL376" s="97">
        <f t="shared" si="474"/>
        <v>0</v>
      </c>
      <c r="AM376" s="97">
        <f t="shared" si="475"/>
        <v>0</v>
      </c>
      <c r="AN376" s="77">
        <f t="shared" si="476"/>
        <v>15000</v>
      </c>
      <c r="AO376" s="132"/>
      <c r="AP376" s="97">
        <v>0</v>
      </c>
      <c r="AQ376" s="97">
        <v>0</v>
      </c>
      <c r="AR376" s="97">
        <f>+$AG$376</f>
        <v>15000</v>
      </c>
      <c r="AS376" s="97">
        <v>0</v>
      </c>
      <c r="AT376" s="97">
        <v>0</v>
      </c>
      <c r="AU376" s="77">
        <f>SUM(AP376:AT376)</f>
        <v>15000</v>
      </c>
      <c r="AV376" s="77"/>
      <c r="AW376" s="97"/>
      <c r="AX376" s="97"/>
      <c r="AY376" s="97"/>
      <c r="AZ376" s="97"/>
      <c r="BA376" s="97"/>
      <c r="BB376" s="97"/>
    </row>
    <row r="377" spans="1:54" s="133" customFormat="1" ht="12" customHeight="1" outlineLevel="1" x14ac:dyDescent="0.35">
      <c r="A377" s="89" t="s">
        <v>1433</v>
      </c>
      <c r="B377" s="90"/>
      <c r="C377" s="1170" t="s">
        <v>595</v>
      </c>
      <c r="D377" s="130" t="s">
        <v>233</v>
      </c>
      <c r="E377" s="122"/>
      <c r="F377" s="1166"/>
      <c r="G377" s="1166"/>
      <c r="H377" s="967"/>
      <c r="I377" s="967"/>
      <c r="J377" s="967"/>
      <c r="K377" s="967"/>
      <c r="L377" s="967" t="s">
        <v>230</v>
      </c>
      <c r="M377" s="967"/>
      <c r="N377" s="94"/>
      <c r="O377" s="1344" t="str">
        <f>+'10.3_PA_Det'!D99</f>
        <v>Selección Basada en Comparación de Calificaciones de Consultores</v>
      </c>
      <c r="P377" s="1344" t="s">
        <v>81</v>
      </c>
      <c r="Q377" s="965" t="s">
        <v>931</v>
      </c>
      <c r="R377" s="1344">
        <f>+'10.3_PA_Det'!E99</f>
        <v>46</v>
      </c>
      <c r="S377" s="1161" t="s">
        <v>1900</v>
      </c>
      <c r="T377" s="116"/>
      <c r="U377" s="94"/>
      <c r="V377" s="1170" t="s">
        <v>122</v>
      </c>
      <c r="W377" s="92">
        <v>1</v>
      </c>
      <c r="X377" s="92"/>
      <c r="Y377" s="92"/>
      <c r="Z377" s="92"/>
      <c r="AA377" s="128">
        <v>15000</v>
      </c>
      <c r="AB377" s="981">
        <f>+W377*AA377</f>
        <v>15000</v>
      </c>
      <c r="AC377" s="134"/>
      <c r="AD377" s="1478"/>
      <c r="AE377" s="77">
        <f t="shared" ref="AE377" si="511">+AB377</f>
        <v>15000</v>
      </c>
      <c r="AF377" s="77">
        <v>0</v>
      </c>
      <c r="AG377" s="769">
        <f t="shared" ref="AG377:AG379" si="512">+AF377+AE377</f>
        <v>15000</v>
      </c>
      <c r="AH377" s="337"/>
      <c r="AI377" s="97">
        <f t="shared" si="471"/>
        <v>0</v>
      </c>
      <c r="AJ377" s="97">
        <f t="shared" si="472"/>
        <v>0</v>
      </c>
      <c r="AK377" s="97">
        <f t="shared" si="473"/>
        <v>0</v>
      </c>
      <c r="AL377" s="97">
        <f t="shared" si="474"/>
        <v>0</v>
      </c>
      <c r="AM377" s="97">
        <f t="shared" si="475"/>
        <v>15000</v>
      </c>
      <c r="AN377" s="77">
        <f t="shared" si="476"/>
        <v>15000</v>
      </c>
      <c r="AO377" s="132"/>
      <c r="AP377" s="97">
        <v>0</v>
      </c>
      <c r="AQ377" s="97">
        <v>0</v>
      </c>
      <c r="AR377" s="97">
        <v>0</v>
      </c>
      <c r="AS377" s="97">
        <v>0</v>
      </c>
      <c r="AT377" s="97">
        <f>+$AE$377</f>
        <v>15000</v>
      </c>
      <c r="AU377" s="77">
        <f>SUM(AP377:AT377)</f>
        <v>15000</v>
      </c>
      <c r="AV377" s="77"/>
      <c r="AW377" s="97"/>
      <c r="AX377" s="97"/>
      <c r="AY377" s="97"/>
      <c r="AZ377" s="97"/>
      <c r="BA377" s="97"/>
      <c r="BB377" s="97"/>
    </row>
    <row r="378" spans="1:54" s="133" customFormat="1" ht="12" customHeight="1" outlineLevel="1" x14ac:dyDescent="0.35">
      <c r="A378" s="89" t="s">
        <v>1434</v>
      </c>
      <c r="B378" s="90"/>
      <c r="C378" s="1170" t="s">
        <v>1435</v>
      </c>
      <c r="D378" s="130" t="s">
        <v>233</v>
      </c>
      <c r="E378" s="122"/>
      <c r="F378" s="1166"/>
      <c r="G378" s="1166"/>
      <c r="H378" s="967"/>
      <c r="I378" s="967"/>
      <c r="J378" s="967"/>
      <c r="K378" s="967"/>
      <c r="L378" s="967" t="s">
        <v>230</v>
      </c>
      <c r="M378" s="967"/>
      <c r="N378" s="94"/>
      <c r="O378" s="1344" t="str">
        <f>+'10.3_PA_Det'!D100</f>
        <v>Selección Basada en Comparación de Calificaciones de Consultores</v>
      </c>
      <c r="P378" s="1344" t="s">
        <v>81</v>
      </c>
      <c r="Q378" s="965" t="s">
        <v>931</v>
      </c>
      <c r="R378" s="1344">
        <f>+'10.3_PA_Det'!E100</f>
        <v>47</v>
      </c>
      <c r="S378" s="1161" t="s">
        <v>1900</v>
      </c>
      <c r="T378" s="116"/>
      <c r="U378" s="94"/>
      <c r="V378" s="1170" t="s">
        <v>122</v>
      </c>
      <c r="W378" s="92">
        <v>1</v>
      </c>
      <c r="X378" s="92"/>
      <c r="Y378" s="92"/>
      <c r="Z378" s="92"/>
      <c r="AA378" s="128">
        <v>70000</v>
      </c>
      <c r="AB378" s="981">
        <f>+W378*AA378</f>
        <v>70000</v>
      </c>
      <c r="AC378" s="134"/>
      <c r="AD378" s="1478"/>
      <c r="AE378" s="77">
        <f>+AB378</f>
        <v>70000</v>
      </c>
      <c r="AF378" s="77">
        <v>0</v>
      </c>
      <c r="AG378" s="769">
        <f t="shared" si="512"/>
        <v>70000</v>
      </c>
      <c r="AH378" s="337"/>
      <c r="AI378" s="97">
        <f t="shared" si="471"/>
        <v>0</v>
      </c>
      <c r="AJ378" s="97">
        <f t="shared" si="472"/>
        <v>0</v>
      </c>
      <c r="AK378" s="97">
        <f t="shared" si="473"/>
        <v>0</v>
      </c>
      <c r="AL378" s="97">
        <f t="shared" si="474"/>
        <v>0</v>
      </c>
      <c r="AM378" s="97">
        <f t="shared" si="475"/>
        <v>70000</v>
      </c>
      <c r="AN378" s="77">
        <f t="shared" si="476"/>
        <v>70000</v>
      </c>
      <c r="AO378" s="132"/>
      <c r="AP378" s="97">
        <v>0</v>
      </c>
      <c r="AQ378" s="97">
        <v>0</v>
      </c>
      <c r="AR378" s="97">
        <v>0</v>
      </c>
      <c r="AS378" s="97">
        <v>0</v>
      </c>
      <c r="AT378" s="97">
        <f>+$AE$378</f>
        <v>70000</v>
      </c>
      <c r="AU378" s="77">
        <f>SUM(AP378:AT378)</f>
        <v>70000</v>
      </c>
      <c r="AV378" s="77"/>
      <c r="AW378" s="97"/>
      <c r="AX378" s="97"/>
      <c r="AY378" s="97"/>
      <c r="AZ378" s="97"/>
      <c r="BA378" s="97"/>
      <c r="BB378" s="97"/>
    </row>
    <row r="379" spans="1:54" s="1100" customFormat="1" ht="28.5" customHeight="1" outlineLevel="1" x14ac:dyDescent="0.35">
      <c r="A379" s="763" t="s">
        <v>1436</v>
      </c>
      <c r="B379" s="764"/>
      <c r="C379" s="1181" t="s">
        <v>1798</v>
      </c>
      <c r="D379" s="130" t="s">
        <v>233</v>
      </c>
      <c r="E379" s="1010"/>
      <c r="F379" s="1107"/>
      <c r="G379" s="1107"/>
      <c r="H379" s="1107" t="s">
        <v>230</v>
      </c>
      <c r="I379" s="1107"/>
      <c r="J379" s="1107"/>
      <c r="K379" s="1107"/>
      <c r="L379" s="1107"/>
      <c r="M379" s="1107"/>
      <c r="N379" s="987"/>
      <c r="O379" s="1096" t="s">
        <v>939</v>
      </c>
      <c r="P379" s="1096"/>
      <c r="Q379" s="1096"/>
      <c r="R379" s="1096"/>
      <c r="S379" s="1106" t="s">
        <v>929</v>
      </c>
      <c r="T379" s="1098"/>
      <c r="U379" s="987"/>
      <c r="V379" s="767" t="s">
        <v>122</v>
      </c>
      <c r="W379" s="1105">
        <v>1</v>
      </c>
      <c r="X379" s="1105"/>
      <c r="Y379" s="1105"/>
      <c r="Z379" s="1105"/>
      <c r="AA379" s="1104">
        <v>100000</v>
      </c>
      <c r="AB379" s="1103">
        <f>+AA379</f>
        <v>100000</v>
      </c>
      <c r="AC379" s="1102"/>
      <c r="AD379" s="1245"/>
      <c r="AE379" s="769">
        <f>+AB379</f>
        <v>100000</v>
      </c>
      <c r="AF379" s="769">
        <v>0</v>
      </c>
      <c r="AG379" s="769">
        <f t="shared" si="512"/>
        <v>100000</v>
      </c>
      <c r="AH379" s="1246"/>
      <c r="AI379" s="1101">
        <f t="shared" si="471"/>
        <v>100000</v>
      </c>
      <c r="AJ379" s="97">
        <f t="shared" si="472"/>
        <v>0</v>
      </c>
      <c r="AK379" s="97">
        <f t="shared" si="473"/>
        <v>0</v>
      </c>
      <c r="AL379" s="97">
        <f t="shared" si="474"/>
        <v>0</v>
      </c>
      <c r="AM379" s="97">
        <f t="shared" si="475"/>
        <v>0</v>
      </c>
      <c r="AN379" s="77">
        <f t="shared" si="476"/>
        <v>100000</v>
      </c>
      <c r="AO379" s="1245"/>
      <c r="AP379" s="1101">
        <f>+$AG$379</f>
        <v>100000</v>
      </c>
      <c r="AQ379" s="97">
        <v>0</v>
      </c>
      <c r="AR379" s="97">
        <v>0</v>
      </c>
      <c r="AS379" s="97">
        <v>0</v>
      </c>
      <c r="AT379" s="97">
        <v>0</v>
      </c>
      <c r="AU379" s="77">
        <f>SUM(AP379:AT379)</f>
        <v>100000</v>
      </c>
      <c r="AV379" s="1248"/>
      <c r="AW379" s="1101"/>
      <c r="AX379" s="1101"/>
      <c r="AY379" s="1101"/>
      <c r="AZ379" s="1101"/>
      <c r="BA379" s="1101"/>
      <c r="BB379" s="1101"/>
    </row>
    <row r="380" spans="1:54" s="133" customFormat="1" ht="12" customHeight="1" outlineLevel="1" x14ac:dyDescent="0.35">
      <c r="A380" s="89"/>
      <c r="B380" s="90"/>
      <c r="C380" s="1170"/>
      <c r="D380" s="130"/>
      <c r="E380" s="122"/>
      <c r="F380" s="1166"/>
      <c r="G380" s="1166"/>
      <c r="H380" s="967"/>
      <c r="I380" s="967"/>
      <c r="J380" s="967"/>
      <c r="K380" s="967"/>
      <c r="L380" s="967"/>
      <c r="M380" s="967"/>
      <c r="N380" s="94"/>
      <c r="O380" s="1344"/>
      <c r="P380" s="1344"/>
      <c r="Q380" s="1344"/>
      <c r="R380" s="1344"/>
      <c r="S380" s="1161"/>
      <c r="T380" s="116"/>
      <c r="U380" s="94"/>
      <c r="V380" s="236"/>
      <c r="W380" s="92"/>
      <c r="X380" s="92"/>
      <c r="Y380" s="92"/>
      <c r="Z380" s="92"/>
      <c r="AA380" s="128"/>
      <c r="AB380" s="981"/>
      <c r="AC380" s="134"/>
      <c r="AD380" s="1478"/>
      <c r="AE380" s="77"/>
      <c r="AF380" s="77"/>
      <c r="AG380" s="77"/>
      <c r="AH380" s="337"/>
      <c r="AI380" s="97">
        <f t="shared" si="471"/>
        <v>0</v>
      </c>
      <c r="AJ380" s="97">
        <f t="shared" si="472"/>
        <v>0</v>
      </c>
      <c r="AK380" s="97">
        <f t="shared" si="473"/>
        <v>0</v>
      </c>
      <c r="AL380" s="97">
        <f t="shared" si="474"/>
        <v>0</v>
      </c>
      <c r="AM380" s="97">
        <f t="shared" si="475"/>
        <v>0</v>
      </c>
      <c r="AN380" s="97">
        <f t="shared" si="476"/>
        <v>0</v>
      </c>
      <c r="AO380" s="132"/>
      <c r="AP380" s="97"/>
      <c r="AQ380" s="97"/>
      <c r="AR380" s="97"/>
      <c r="AS380" s="97"/>
      <c r="AT380" s="97"/>
      <c r="AU380" s="97"/>
      <c r="AV380" s="77"/>
      <c r="AW380" s="97"/>
      <c r="AX380" s="97"/>
      <c r="AY380" s="97"/>
      <c r="AZ380" s="97"/>
      <c r="BA380" s="97"/>
      <c r="BB380" s="97"/>
    </row>
    <row r="381" spans="1:54" s="250" customFormat="1" ht="15" customHeight="1" x14ac:dyDescent="0.35">
      <c r="A381" s="78" t="s">
        <v>513</v>
      </c>
      <c r="B381" s="79"/>
      <c r="C381" s="80" t="s">
        <v>597</v>
      </c>
      <c r="D381" s="80"/>
      <c r="E381" s="70"/>
      <c r="F381" s="81"/>
      <c r="G381" s="81"/>
      <c r="H381" s="112"/>
      <c r="I381" s="112"/>
      <c r="J381" s="112"/>
      <c r="K381" s="112"/>
      <c r="L381" s="112"/>
      <c r="M381" s="112"/>
      <c r="N381" s="72"/>
      <c r="O381" s="1364"/>
      <c r="P381" s="1364"/>
      <c r="Q381" s="1364"/>
      <c r="R381" s="1364"/>
      <c r="S381" s="81"/>
      <c r="T381" s="82"/>
      <c r="U381" s="72"/>
      <c r="V381" s="80"/>
      <c r="W381" s="1072"/>
      <c r="X381" s="81"/>
      <c r="Y381" s="81"/>
      <c r="Z381" s="81"/>
      <c r="AA381" s="84"/>
      <c r="AB381" s="84"/>
      <c r="AC381" s="401"/>
      <c r="AD381" s="1478"/>
      <c r="AE381" s="84"/>
      <c r="AF381" s="84"/>
      <c r="AG381" s="84"/>
      <c r="AH381" s="337"/>
      <c r="AI381" s="84">
        <f t="shared" si="471"/>
        <v>0</v>
      </c>
      <c r="AJ381" s="84">
        <f t="shared" si="472"/>
        <v>0</v>
      </c>
      <c r="AK381" s="84">
        <f t="shared" si="473"/>
        <v>0</v>
      </c>
      <c r="AL381" s="84">
        <f t="shared" si="474"/>
        <v>0</v>
      </c>
      <c r="AM381" s="84">
        <f t="shared" si="475"/>
        <v>0</v>
      </c>
      <c r="AN381" s="84">
        <f t="shared" si="476"/>
        <v>0</v>
      </c>
      <c r="AO381" s="132"/>
      <c r="AP381" s="84"/>
      <c r="AQ381" s="84"/>
      <c r="AR381" s="84"/>
      <c r="AS381" s="84"/>
      <c r="AT381" s="84"/>
      <c r="AU381" s="84"/>
      <c r="AV381" s="77"/>
      <c r="AW381" s="84"/>
      <c r="AX381" s="84"/>
      <c r="AY381" s="84"/>
      <c r="AZ381" s="84"/>
      <c r="BA381" s="84"/>
      <c r="BB381" s="84"/>
    </row>
    <row r="382" spans="1:54" s="1359" customFormat="1" ht="62.25" customHeight="1" outlineLevel="2" x14ac:dyDescent="0.35">
      <c r="A382" s="1504" t="s">
        <v>515</v>
      </c>
      <c r="B382" s="1516" t="s">
        <v>2193</v>
      </c>
      <c r="C382" s="1517" t="s">
        <v>2199</v>
      </c>
      <c r="D382" s="1506" t="s">
        <v>2104</v>
      </c>
      <c r="E382" s="1352"/>
      <c r="F382" s="1507" t="s">
        <v>168</v>
      </c>
      <c r="G382" s="1508"/>
      <c r="H382" s="1509" t="s">
        <v>230</v>
      </c>
      <c r="I382" s="1509"/>
      <c r="J382" s="1509"/>
      <c r="K382" s="1509"/>
      <c r="L382" s="1509"/>
      <c r="M382" s="1509"/>
      <c r="N382" s="939"/>
      <c r="O382" s="1509" t="s">
        <v>2066</v>
      </c>
      <c r="P382" s="1509"/>
      <c r="Q382" s="1509"/>
      <c r="R382" s="1509"/>
      <c r="S382" s="1510" t="s">
        <v>2235</v>
      </c>
      <c r="T382" s="1505"/>
      <c r="U382" s="939"/>
      <c r="V382" s="1511"/>
      <c r="W382" s="1512"/>
      <c r="X382" s="1512"/>
      <c r="Y382" s="1512"/>
      <c r="Z382" s="1512"/>
      <c r="AA382" s="1513"/>
      <c r="AB382" s="1513"/>
      <c r="AC382" s="1514"/>
      <c r="AD382" s="944"/>
      <c r="AE382" s="1513"/>
      <c r="AF382" s="1513"/>
      <c r="AG382" s="1513"/>
      <c r="AH382" s="1356"/>
      <c r="AI382" s="1515"/>
      <c r="AJ382" s="1515"/>
      <c r="AK382" s="1515"/>
      <c r="AL382" s="1515"/>
      <c r="AM382" s="1515"/>
      <c r="AN382" s="1515"/>
      <c r="AO382" s="1357"/>
      <c r="AP382" s="1515"/>
      <c r="AQ382" s="1515"/>
      <c r="AR382" s="1515"/>
      <c r="AS382" s="1515"/>
      <c r="AT382" s="1515"/>
      <c r="AU382" s="1515"/>
      <c r="AV382" s="1216"/>
      <c r="AW382" s="1515"/>
      <c r="AX382" s="1515"/>
      <c r="AY382" s="1515"/>
      <c r="AZ382" s="1515"/>
      <c r="BA382" s="1515"/>
      <c r="BB382" s="1515"/>
    </row>
    <row r="383" spans="1:54" s="1359" customFormat="1" ht="51" customHeight="1" outlineLevel="2" x14ac:dyDescent="0.35">
      <c r="A383" s="1504" t="s">
        <v>525</v>
      </c>
      <c r="B383" s="1516" t="s">
        <v>2216</v>
      </c>
      <c r="C383" s="1517" t="s">
        <v>2125</v>
      </c>
      <c r="D383" s="1506" t="s">
        <v>2127</v>
      </c>
      <c r="E383" s="1352"/>
      <c r="F383" s="1507" t="s">
        <v>168</v>
      </c>
      <c r="G383" s="1508"/>
      <c r="H383" s="1509" t="s">
        <v>230</v>
      </c>
      <c r="I383" s="1509" t="s">
        <v>230</v>
      </c>
      <c r="J383" s="1509" t="s">
        <v>230</v>
      </c>
      <c r="K383" s="1509" t="s">
        <v>230</v>
      </c>
      <c r="L383" s="1509"/>
      <c r="M383" s="1509"/>
      <c r="N383" s="939"/>
      <c r="O383" s="1509" t="s">
        <v>2066</v>
      </c>
      <c r="P383" s="1509"/>
      <c r="Q383" s="1509"/>
      <c r="R383" s="1509"/>
      <c r="S383" s="1510" t="s">
        <v>2236</v>
      </c>
      <c r="T383" s="1505"/>
      <c r="U383" s="939"/>
      <c r="V383" s="1511"/>
      <c r="W383" s="1512"/>
      <c r="X383" s="1512"/>
      <c r="Y383" s="1512"/>
      <c r="Z383" s="1512"/>
      <c r="AA383" s="1513"/>
      <c r="AB383" s="1513"/>
      <c r="AC383" s="1514"/>
      <c r="AD383" s="944"/>
      <c r="AE383" s="1513"/>
      <c r="AF383" s="1513"/>
      <c r="AG383" s="1513"/>
      <c r="AH383" s="1356"/>
      <c r="AI383" s="1515"/>
      <c r="AJ383" s="1515"/>
      <c r="AK383" s="1515"/>
      <c r="AL383" s="1515"/>
      <c r="AM383" s="1515"/>
      <c r="AN383" s="1515"/>
      <c r="AO383" s="1357"/>
      <c r="AP383" s="1515"/>
      <c r="AQ383" s="1515"/>
      <c r="AR383" s="1515"/>
      <c r="AS383" s="1515"/>
      <c r="AT383" s="1515"/>
      <c r="AU383" s="1515"/>
      <c r="AV383" s="1216"/>
      <c r="AW383" s="1515"/>
      <c r="AX383" s="1515"/>
      <c r="AY383" s="1515"/>
      <c r="AZ383" s="1515"/>
      <c r="BA383" s="1515"/>
      <c r="BB383" s="1515"/>
    </row>
    <row r="384" spans="1:54" s="1359" customFormat="1" ht="45" customHeight="1" outlineLevel="2" x14ac:dyDescent="0.35">
      <c r="A384" s="1504" t="s">
        <v>536</v>
      </c>
      <c r="B384" s="1516" t="s">
        <v>2233</v>
      </c>
      <c r="C384" s="1517" t="s">
        <v>2232</v>
      </c>
      <c r="D384" s="1506" t="s">
        <v>2127</v>
      </c>
      <c r="E384" s="1352"/>
      <c r="F384" s="1507" t="s">
        <v>168</v>
      </c>
      <c r="G384" s="1508"/>
      <c r="H384" s="1509"/>
      <c r="I384" s="1509" t="s">
        <v>230</v>
      </c>
      <c r="J384" s="1509" t="s">
        <v>230</v>
      </c>
      <c r="K384" s="1509" t="s">
        <v>230</v>
      </c>
      <c r="L384" s="1509" t="s">
        <v>230</v>
      </c>
      <c r="M384" s="1509"/>
      <c r="N384" s="939"/>
      <c r="O384" s="1509" t="s">
        <v>2066</v>
      </c>
      <c r="P384" s="1509"/>
      <c r="Q384" s="1509"/>
      <c r="R384" s="1509"/>
      <c r="S384" s="1510" t="s">
        <v>2237</v>
      </c>
      <c r="T384" s="1505"/>
      <c r="U384" s="939"/>
      <c r="V384" s="1511"/>
      <c r="W384" s="1512"/>
      <c r="X384" s="1512"/>
      <c r="Y384" s="1512"/>
      <c r="Z384" s="1512"/>
      <c r="AA384" s="1513"/>
      <c r="AB384" s="1513"/>
      <c r="AC384" s="1514"/>
      <c r="AD384" s="944"/>
      <c r="AE384" s="1513"/>
      <c r="AF384" s="1513"/>
      <c r="AG384" s="1513"/>
      <c r="AH384" s="1356"/>
      <c r="AI384" s="1515"/>
      <c r="AJ384" s="1515"/>
      <c r="AK384" s="1515"/>
      <c r="AL384" s="1515"/>
      <c r="AM384" s="1515"/>
      <c r="AN384" s="1515"/>
      <c r="AO384" s="1357"/>
      <c r="AP384" s="1515"/>
      <c r="AQ384" s="1515"/>
      <c r="AR384" s="1515"/>
      <c r="AS384" s="1515"/>
      <c r="AT384" s="1515"/>
      <c r="AU384" s="1515"/>
      <c r="AV384" s="1216"/>
      <c r="AW384" s="1515"/>
      <c r="AX384" s="1515"/>
      <c r="AY384" s="1515"/>
      <c r="AZ384" s="1515"/>
      <c r="BA384" s="1515"/>
      <c r="BB384" s="1515"/>
    </row>
    <row r="385" spans="1:54" s="1359" customFormat="1" ht="65" outlineLevel="2" x14ac:dyDescent="0.35">
      <c r="A385" s="1504" t="s">
        <v>543</v>
      </c>
      <c r="B385" s="1516" t="s">
        <v>2234</v>
      </c>
      <c r="C385" s="1517" t="s">
        <v>2162</v>
      </c>
      <c r="D385" s="1506" t="s">
        <v>2164</v>
      </c>
      <c r="E385" s="1352"/>
      <c r="F385" s="1507" t="s">
        <v>168</v>
      </c>
      <c r="G385" s="1508"/>
      <c r="H385" s="1509" t="s">
        <v>230</v>
      </c>
      <c r="I385" s="1509"/>
      <c r="J385" s="1509"/>
      <c r="K385" s="1509"/>
      <c r="L385" s="1509"/>
      <c r="M385" s="1509"/>
      <c r="N385" s="939"/>
      <c r="O385" s="1509" t="s">
        <v>2066</v>
      </c>
      <c r="P385" s="1509"/>
      <c r="Q385" s="1509"/>
      <c r="R385" s="1509"/>
      <c r="S385" s="1510" t="s">
        <v>956</v>
      </c>
      <c r="T385" s="1505"/>
      <c r="U385" s="939"/>
      <c r="V385" s="1511"/>
      <c r="W385" s="1512"/>
      <c r="X385" s="1512"/>
      <c r="Y385" s="1512"/>
      <c r="Z385" s="1512"/>
      <c r="AA385" s="1513"/>
      <c r="AB385" s="1513"/>
      <c r="AC385" s="1514"/>
      <c r="AD385" s="944"/>
      <c r="AE385" s="1513"/>
      <c r="AF385" s="1513"/>
      <c r="AG385" s="1513"/>
      <c r="AH385" s="1356"/>
      <c r="AI385" s="1515"/>
      <c r="AJ385" s="1515"/>
      <c r="AK385" s="1515"/>
      <c r="AL385" s="1515"/>
      <c r="AM385" s="1515"/>
      <c r="AN385" s="1515"/>
      <c r="AO385" s="1357"/>
      <c r="AP385" s="1515"/>
      <c r="AQ385" s="1515"/>
      <c r="AR385" s="1515"/>
      <c r="AS385" s="1515"/>
      <c r="AT385" s="1515"/>
      <c r="AU385" s="1515"/>
      <c r="AV385" s="1216"/>
      <c r="AW385" s="1515"/>
      <c r="AX385" s="1515"/>
      <c r="AY385" s="1515"/>
      <c r="AZ385" s="1515"/>
      <c r="BA385" s="1515"/>
      <c r="BB385" s="1515"/>
    </row>
    <row r="386" spans="1:54" s="1359" customFormat="1" ht="111" customHeight="1" outlineLevel="2" x14ac:dyDescent="0.35">
      <c r="A386" s="1504" t="s">
        <v>2241</v>
      </c>
      <c r="B386" s="1516" t="s">
        <v>2243</v>
      </c>
      <c r="C386" s="1517" t="s">
        <v>2240</v>
      </c>
      <c r="D386" s="1506" t="s">
        <v>2171</v>
      </c>
      <c r="E386" s="1352"/>
      <c r="F386" s="1507" t="s">
        <v>168</v>
      </c>
      <c r="G386" s="1508"/>
      <c r="H386" s="1509" t="s">
        <v>230</v>
      </c>
      <c r="I386" s="1509"/>
      <c r="J386" s="1509"/>
      <c r="K386" s="1509"/>
      <c r="L386" s="1509"/>
      <c r="M386" s="1509"/>
      <c r="N386" s="939"/>
      <c r="O386" s="1509" t="s">
        <v>2066</v>
      </c>
      <c r="P386" s="1509"/>
      <c r="Q386" s="1509"/>
      <c r="R386" s="1509"/>
      <c r="S386" s="1510" t="s">
        <v>951</v>
      </c>
      <c r="T386" s="1505"/>
      <c r="U386" s="939"/>
      <c r="V386" s="1511"/>
      <c r="W386" s="1512"/>
      <c r="X386" s="1512"/>
      <c r="Y386" s="1512"/>
      <c r="Z386" s="1512"/>
      <c r="AA386" s="1513"/>
      <c r="AB386" s="1513"/>
      <c r="AC386" s="1514"/>
      <c r="AD386" s="944"/>
      <c r="AE386" s="1513"/>
      <c r="AF386" s="1513"/>
      <c r="AG386" s="1513"/>
      <c r="AH386" s="1356"/>
      <c r="AI386" s="1515"/>
      <c r="AJ386" s="1515"/>
      <c r="AK386" s="1515"/>
      <c r="AL386" s="1515"/>
      <c r="AM386" s="1515"/>
      <c r="AN386" s="1515"/>
      <c r="AO386" s="1357"/>
      <c r="AP386" s="1515"/>
      <c r="AQ386" s="1515"/>
      <c r="AR386" s="1515"/>
      <c r="AS386" s="1515"/>
      <c r="AT386" s="1515"/>
      <c r="AU386" s="1515"/>
      <c r="AV386" s="1216"/>
      <c r="AW386" s="1515"/>
      <c r="AX386" s="1515"/>
      <c r="AY386" s="1515"/>
      <c r="AZ386" s="1515"/>
      <c r="BA386" s="1515"/>
      <c r="BB386" s="1515"/>
    </row>
    <row r="387" spans="1:54" s="1359" customFormat="1" ht="78.75" customHeight="1" outlineLevel="2" x14ac:dyDescent="0.35">
      <c r="A387" s="1504" t="s">
        <v>2242</v>
      </c>
      <c r="B387" s="1516" t="s">
        <v>2246</v>
      </c>
      <c r="C387" s="1517" t="s">
        <v>2244</v>
      </c>
      <c r="D387" s="1506" t="s">
        <v>2171</v>
      </c>
      <c r="E387" s="1352"/>
      <c r="F387" s="1507" t="s">
        <v>168</v>
      </c>
      <c r="G387" s="1508"/>
      <c r="H387" s="1509" t="s">
        <v>230</v>
      </c>
      <c r="I387" s="1509"/>
      <c r="J387" s="1509"/>
      <c r="K387" s="1509"/>
      <c r="L387" s="1509"/>
      <c r="M387" s="1509"/>
      <c r="N387" s="939"/>
      <c r="O387" s="1509" t="s">
        <v>2066</v>
      </c>
      <c r="P387" s="1509"/>
      <c r="Q387" s="1509"/>
      <c r="R387" s="1509"/>
      <c r="S387" s="1510" t="s">
        <v>1902</v>
      </c>
      <c r="T387" s="1505"/>
      <c r="U387" s="939"/>
      <c r="V387" s="1511"/>
      <c r="W387" s="1512"/>
      <c r="X387" s="1512"/>
      <c r="Y387" s="1512"/>
      <c r="Z387" s="1512"/>
      <c r="AA387" s="1513"/>
      <c r="AB387" s="1513"/>
      <c r="AC387" s="1514"/>
      <c r="AD387" s="944"/>
      <c r="AE387" s="1513"/>
      <c r="AF387" s="1513"/>
      <c r="AG387" s="1513"/>
      <c r="AH387" s="1356"/>
      <c r="AI387" s="1515"/>
      <c r="AJ387" s="1515"/>
      <c r="AK387" s="1515"/>
      <c r="AL387" s="1515"/>
      <c r="AM387" s="1515"/>
      <c r="AN387" s="1515"/>
      <c r="AO387" s="1357"/>
      <c r="AP387" s="1515"/>
      <c r="AQ387" s="1515"/>
      <c r="AR387" s="1515"/>
      <c r="AS387" s="1515"/>
      <c r="AT387" s="1515"/>
      <c r="AU387" s="1515"/>
      <c r="AV387" s="1216"/>
      <c r="AW387" s="1515"/>
      <c r="AX387" s="1515"/>
      <c r="AY387" s="1515"/>
      <c r="AZ387" s="1515"/>
      <c r="BA387" s="1515"/>
      <c r="BB387" s="1515"/>
    </row>
    <row r="388" spans="1:54" s="1359" customFormat="1" ht="78" outlineLevel="2" x14ac:dyDescent="0.35">
      <c r="A388" s="1504" t="s">
        <v>2245</v>
      </c>
      <c r="B388" s="1516" t="s">
        <v>2251</v>
      </c>
      <c r="C388" s="1517" t="s">
        <v>2186</v>
      </c>
      <c r="D388" s="1506" t="s">
        <v>2171</v>
      </c>
      <c r="E388" s="1352"/>
      <c r="F388" s="1507" t="s">
        <v>168</v>
      </c>
      <c r="G388" s="1508"/>
      <c r="H388" s="1509" t="s">
        <v>230</v>
      </c>
      <c r="I388" s="1509"/>
      <c r="J388" s="1509"/>
      <c r="K388" s="1509"/>
      <c r="L388" s="1509"/>
      <c r="M388" s="1509"/>
      <c r="N388" s="939"/>
      <c r="O388" s="1509" t="s">
        <v>2066</v>
      </c>
      <c r="P388" s="1509"/>
      <c r="Q388" s="1509"/>
      <c r="R388" s="1509"/>
      <c r="S388" s="1510" t="s">
        <v>2262</v>
      </c>
      <c r="T388" s="1505"/>
      <c r="U388" s="939"/>
      <c r="V388" s="1511"/>
      <c r="W388" s="1512"/>
      <c r="X388" s="1512"/>
      <c r="Y388" s="1512"/>
      <c r="Z388" s="1512"/>
      <c r="AA388" s="1513"/>
      <c r="AB388" s="1513"/>
      <c r="AC388" s="1514"/>
      <c r="AD388" s="944"/>
      <c r="AE388" s="1513"/>
      <c r="AF388" s="1513"/>
      <c r="AG388" s="1513"/>
      <c r="AH388" s="1356"/>
      <c r="AI388" s="1515"/>
      <c r="AJ388" s="1515"/>
      <c r="AK388" s="1515"/>
      <c r="AL388" s="1515"/>
      <c r="AM388" s="1515"/>
      <c r="AN388" s="1515"/>
      <c r="AO388" s="1357"/>
      <c r="AP388" s="1515"/>
      <c r="AQ388" s="1515"/>
      <c r="AR388" s="1515"/>
      <c r="AS388" s="1515"/>
      <c r="AT388" s="1515"/>
      <c r="AU388" s="1515"/>
      <c r="AV388" s="1216"/>
      <c r="AW388" s="1515"/>
      <c r="AX388" s="1515"/>
      <c r="AY388" s="1515"/>
      <c r="AZ388" s="1515"/>
      <c r="BA388" s="1515"/>
      <c r="BB388" s="1515"/>
    </row>
    <row r="389" spans="1:54" s="250" customFormat="1" ht="13" x14ac:dyDescent="0.35">
      <c r="A389" s="78" t="s">
        <v>550</v>
      </c>
      <c r="B389" s="79"/>
      <c r="C389" s="80" t="s">
        <v>599</v>
      </c>
      <c r="D389" s="80"/>
      <c r="E389" s="70"/>
      <c r="F389" s="81"/>
      <c r="G389" s="81"/>
      <c r="H389" s="112"/>
      <c r="I389" s="112"/>
      <c r="J389" s="112"/>
      <c r="K389" s="112"/>
      <c r="L389" s="112"/>
      <c r="M389" s="112"/>
      <c r="N389" s="72"/>
      <c r="O389" s="1364"/>
      <c r="P389" s="1364"/>
      <c r="Q389" s="1364"/>
      <c r="R389" s="1364"/>
      <c r="S389" s="81"/>
      <c r="T389" s="82"/>
      <c r="U389" s="72"/>
      <c r="V389" s="83"/>
      <c r="W389" s="1072"/>
      <c r="X389" s="81"/>
      <c r="Y389" s="81"/>
      <c r="Z389" s="81"/>
      <c r="AA389" s="84"/>
      <c r="AB389" s="84"/>
      <c r="AC389" s="84"/>
      <c r="AD389" s="123"/>
      <c r="AE389" s="84"/>
      <c r="AF389" s="84"/>
      <c r="AG389" s="84"/>
      <c r="AH389" s="138"/>
      <c r="AI389" s="84">
        <f t="shared" si="471"/>
        <v>0</v>
      </c>
      <c r="AJ389" s="84">
        <f t="shared" si="472"/>
        <v>0</v>
      </c>
      <c r="AK389" s="84">
        <f t="shared" si="473"/>
        <v>0</v>
      </c>
      <c r="AL389" s="84">
        <f t="shared" si="474"/>
        <v>0</v>
      </c>
      <c r="AM389" s="84">
        <f t="shared" si="475"/>
        <v>0</v>
      </c>
      <c r="AN389" s="84">
        <f t="shared" si="476"/>
        <v>0</v>
      </c>
      <c r="AO389" s="132"/>
      <c r="AP389" s="84"/>
      <c r="AQ389" s="84"/>
      <c r="AR389" s="84"/>
      <c r="AS389" s="84"/>
      <c r="AT389" s="84"/>
      <c r="AU389" s="84"/>
      <c r="AV389" s="77"/>
      <c r="AW389" s="84"/>
      <c r="AX389" s="84"/>
      <c r="AY389" s="84"/>
      <c r="AZ389" s="84"/>
      <c r="BA389" s="84"/>
      <c r="BB389" s="84"/>
    </row>
    <row r="390" spans="1:54" s="133" customFormat="1" ht="13" x14ac:dyDescent="0.35">
      <c r="A390" s="139"/>
      <c r="B390" s="140"/>
      <c r="E390" s="141"/>
      <c r="F390" s="141"/>
      <c r="G390" s="141"/>
      <c r="H390" s="49"/>
      <c r="I390" s="49"/>
      <c r="J390" s="49"/>
      <c r="K390" s="49"/>
      <c r="L390" s="49"/>
      <c r="M390" s="49"/>
      <c r="O390" s="1362"/>
      <c r="P390" s="1362"/>
      <c r="Q390" s="1362"/>
      <c r="R390" s="1362"/>
      <c r="S390" s="141"/>
      <c r="T390" s="142"/>
      <c r="V390" s="51"/>
      <c r="W390" s="348"/>
      <c r="X390" s="348"/>
      <c r="Y390" s="348"/>
      <c r="Z390" s="348"/>
      <c r="AA390" s="227"/>
      <c r="AB390" s="147"/>
      <c r="AC390" s="227"/>
      <c r="AD390" s="141"/>
      <c r="AE390" s="147"/>
      <c r="AF390" s="227"/>
      <c r="AG390" s="227"/>
      <c r="AH390" s="47"/>
      <c r="AI390" s="227"/>
      <c r="AJ390" s="227"/>
      <c r="AK390" s="227"/>
      <c r="AL390" s="227"/>
      <c r="AM390" s="227"/>
      <c r="AN390" s="227"/>
      <c r="AO390" s="227"/>
      <c r="AP390" s="227"/>
      <c r="AQ390" s="227"/>
      <c r="AR390" s="227"/>
      <c r="AS390" s="227"/>
      <c r="AT390" s="227"/>
      <c r="AU390" s="227"/>
      <c r="AV390" s="227"/>
      <c r="AW390" s="227"/>
      <c r="AX390" s="227"/>
      <c r="AY390" s="227"/>
      <c r="AZ390" s="227"/>
      <c r="BA390" s="227"/>
      <c r="BB390" s="227"/>
    </row>
    <row r="391" spans="1:54" s="133" customFormat="1" ht="13" x14ac:dyDescent="0.35">
      <c r="A391" s="139"/>
      <c r="B391" s="140"/>
      <c r="D391" s="225"/>
      <c r="E391" s="348"/>
      <c r="F391" s="141"/>
      <c r="G391" s="141"/>
      <c r="H391" s="49"/>
      <c r="I391" s="49"/>
      <c r="J391" s="49"/>
      <c r="K391" s="49"/>
      <c r="L391" s="49"/>
      <c r="M391" s="49"/>
      <c r="O391" s="1362"/>
      <c r="P391" s="1362"/>
      <c r="Q391" s="1362"/>
      <c r="R391" s="1362"/>
      <c r="S391" s="141"/>
      <c r="T391" s="142"/>
      <c r="V391" s="143"/>
      <c r="W391" s="348"/>
      <c r="X391" s="348"/>
      <c r="Y391" s="348"/>
      <c r="Z391" s="348"/>
      <c r="AA391" s="227"/>
      <c r="AB391" s="147"/>
      <c r="AC391" s="227"/>
      <c r="AD391" s="141"/>
      <c r="AE391" s="147"/>
      <c r="AF391" s="227"/>
      <c r="AG391" s="227"/>
      <c r="AH391" s="47"/>
      <c r="AI391" s="227"/>
      <c r="AJ391" s="227"/>
      <c r="AK391" s="227"/>
      <c r="AL391" s="227"/>
      <c r="AM391" s="227"/>
      <c r="AN391" s="227"/>
      <c r="AO391" s="227"/>
      <c r="AP391" s="1339"/>
      <c r="AQ391" s="1339"/>
      <c r="AR391" s="1339"/>
      <c r="AS391" s="1339"/>
      <c r="AT391" s="1339"/>
      <c r="AU391" s="1339"/>
      <c r="AV391" s="227"/>
      <c r="AW391" s="227"/>
      <c r="AX391" s="227"/>
      <c r="AY391" s="227"/>
      <c r="AZ391" s="227"/>
      <c r="BA391" s="227"/>
      <c r="BB391" s="227"/>
    </row>
    <row r="392" spans="1:54" x14ac:dyDescent="0.35">
      <c r="A392" s="144" t="s">
        <v>600</v>
      </c>
      <c r="B392" s="145"/>
      <c r="E392" s="141"/>
      <c r="F392" s="348"/>
      <c r="G392" s="348"/>
      <c r="T392" s="229"/>
      <c r="V392" s="143"/>
      <c r="Y392" s="348"/>
      <c r="Z392" s="348"/>
      <c r="AA392" s="146"/>
      <c r="AB392" s="147"/>
      <c r="AC392" s="147"/>
      <c r="AE392" s="147"/>
      <c r="AF392" s="227"/>
      <c r="AG392" s="227"/>
      <c r="AI392" s="227"/>
      <c r="AJ392" s="227"/>
      <c r="AK392" s="227"/>
      <c r="AL392" s="227"/>
      <c r="AM392" s="227"/>
      <c r="AN392" s="227"/>
      <c r="AO392" s="227"/>
      <c r="AP392" s="1339"/>
      <c r="AQ392" s="1339"/>
      <c r="AR392" s="1339"/>
      <c r="AS392" s="1339"/>
      <c r="AT392" s="1339"/>
      <c r="AU392" s="1339"/>
      <c r="AV392" s="227"/>
      <c r="AW392" s="227"/>
      <c r="AX392" s="227"/>
      <c r="AY392" s="227"/>
      <c r="AZ392" s="227"/>
      <c r="BA392" s="227"/>
      <c r="BB392" s="227"/>
    </row>
    <row r="393" spans="1:54" x14ac:dyDescent="0.35">
      <c r="A393" s="225" t="s">
        <v>880</v>
      </c>
      <c r="B393" s="145"/>
      <c r="E393" s="141"/>
      <c r="F393" s="348"/>
      <c r="G393" s="348"/>
      <c r="T393" s="229"/>
      <c r="V393" s="143"/>
      <c r="Y393" s="348"/>
      <c r="Z393" s="348"/>
      <c r="AA393" s="146"/>
      <c r="AB393" s="147"/>
      <c r="AC393" s="147"/>
      <c r="AE393" s="147"/>
      <c r="AF393" s="227"/>
      <c r="AG393" s="227"/>
      <c r="AI393" s="227"/>
      <c r="AJ393" s="227"/>
      <c r="AK393" s="227"/>
      <c r="AL393" s="227"/>
      <c r="AM393" s="227"/>
      <c r="AN393" s="227"/>
      <c r="AO393" s="227"/>
      <c r="AP393" s="227"/>
      <c r="AQ393" s="227"/>
      <c r="AR393" s="227"/>
      <c r="AS393" s="227"/>
      <c r="AT393" s="227"/>
      <c r="AU393" s="227"/>
      <c r="AV393" s="227"/>
      <c r="AW393" s="227"/>
      <c r="AX393" s="227"/>
      <c r="AY393" s="227"/>
      <c r="AZ393" s="227"/>
      <c r="BA393" s="227"/>
      <c r="BB393" s="227"/>
    </row>
    <row r="394" spans="1:54" x14ac:dyDescent="0.35">
      <c r="A394" s="225" t="s">
        <v>881</v>
      </c>
      <c r="B394" s="145"/>
      <c r="E394" s="141"/>
      <c r="F394" s="348"/>
      <c r="G394" s="348"/>
      <c r="T394" s="229"/>
      <c r="V394" s="143"/>
      <c r="Y394" s="348"/>
      <c r="Z394" s="348"/>
      <c r="AA394" s="146"/>
      <c r="AB394" s="147"/>
      <c r="AC394" s="147"/>
      <c r="AE394" s="147"/>
      <c r="AF394" s="227"/>
      <c r="AG394" s="227"/>
      <c r="AI394" s="227"/>
      <c r="AJ394" s="227"/>
      <c r="AK394" s="227"/>
      <c r="AL394" s="227"/>
      <c r="AM394" s="227"/>
      <c r="AN394" s="227"/>
      <c r="AO394" s="227"/>
      <c r="AP394" s="227"/>
      <c r="AQ394" s="227"/>
      <c r="AR394" s="227"/>
      <c r="AS394" s="227"/>
      <c r="AT394" s="227"/>
      <c r="AU394" s="227"/>
      <c r="AV394" s="227"/>
      <c r="AW394" s="227"/>
      <c r="AX394" s="227"/>
      <c r="AY394" s="227"/>
      <c r="AZ394" s="227"/>
      <c r="BA394" s="227"/>
      <c r="BB394" s="227"/>
    </row>
    <row r="395" spans="1:54" x14ac:dyDescent="0.35">
      <c r="A395" s="66"/>
      <c r="B395" s="225" t="s">
        <v>601</v>
      </c>
      <c r="F395" s="348"/>
      <c r="G395" s="348"/>
      <c r="T395" s="229"/>
      <c r="V395" s="148"/>
      <c r="Y395" s="348"/>
      <c r="Z395" s="348"/>
      <c r="AA395" s="227"/>
      <c r="AB395" s="147"/>
      <c r="AC395" s="227"/>
      <c r="AE395" s="147"/>
      <c r="AF395" s="227"/>
      <c r="AG395" s="227"/>
      <c r="AI395" s="227"/>
      <c r="AJ395" s="227"/>
      <c r="AK395" s="227"/>
      <c r="AL395" s="227"/>
      <c r="AM395" s="227"/>
      <c r="AN395" s="227"/>
      <c r="AO395" s="227"/>
      <c r="AP395" s="227"/>
      <c r="AQ395" s="227">
        <f>482-262</f>
        <v>220</v>
      </c>
      <c r="AR395" s="227"/>
      <c r="AS395" s="227"/>
      <c r="AT395" s="227"/>
      <c r="AU395" s="227"/>
      <c r="AV395" s="227"/>
      <c r="AW395" s="227"/>
      <c r="AX395" s="227"/>
      <c r="AY395" s="227"/>
      <c r="AZ395" s="227"/>
      <c r="BA395" s="227"/>
      <c r="BB395" s="227"/>
    </row>
    <row r="396" spans="1:54" x14ac:dyDescent="0.35">
      <c r="A396" s="78"/>
      <c r="B396" s="225" t="s">
        <v>602</v>
      </c>
      <c r="F396" s="348"/>
      <c r="G396" s="348"/>
      <c r="T396" s="229"/>
      <c r="Y396" s="348"/>
      <c r="Z396" s="348"/>
      <c r="AA396" s="229"/>
      <c r="AF396" s="52"/>
      <c r="AG396" s="52"/>
      <c r="AP396" s="229"/>
      <c r="AQ396" s="229"/>
      <c r="AR396" s="229"/>
      <c r="AS396" s="229"/>
      <c r="AT396" s="229"/>
      <c r="AU396" s="229"/>
    </row>
    <row r="397" spans="1:54" x14ac:dyDescent="0.35">
      <c r="A397" s="124"/>
      <c r="B397" s="225" t="s">
        <v>603</v>
      </c>
      <c r="F397" s="348"/>
      <c r="G397" s="348"/>
      <c r="T397" s="229"/>
      <c r="Y397" s="348"/>
      <c r="Z397" s="348"/>
      <c r="AA397" s="229"/>
      <c r="AF397" s="52"/>
      <c r="AG397" s="52"/>
      <c r="AP397" s="229"/>
      <c r="AQ397" s="229"/>
      <c r="AR397" s="229"/>
      <c r="AS397" s="229"/>
      <c r="AT397" s="229"/>
      <c r="AU397" s="229"/>
    </row>
    <row r="398" spans="1:54" x14ac:dyDescent="0.35">
      <c r="A398" s="149"/>
      <c r="B398" s="225" t="s">
        <v>604</v>
      </c>
      <c r="F398" s="348"/>
      <c r="G398" s="348"/>
      <c r="T398" s="229"/>
      <c r="Y398" s="348"/>
      <c r="Z398" s="348"/>
      <c r="AA398" s="229"/>
      <c r="AF398" s="52"/>
      <c r="AG398" s="52"/>
      <c r="AP398" s="229"/>
      <c r="AQ398" s="229"/>
      <c r="AR398" s="229"/>
      <c r="AS398" s="229"/>
      <c r="AT398" s="229"/>
      <c r="AU398" s="229"/>
    </row>
    <row r="399" spans="1:54" x14ac:dyDescent="0.35">
      <c r="A399" s="135"/>
      <c r="B399" s="225" t="s">
        <v>605</v>
      </c>
      <c r="F399" s="348"/>
      <c r="G399" s="348"/>
      <c r="T399" s="229"/>
      <c r="Y399" s="348"/>
      <c r="Z399" s="348"/>
      <c r="AA399" s="229"/>
      <c r="AG399" s="229"/>
      <c r="AP399" s="229"/>
      <c r="AQ399" s="229"/>
      <c r="AR399" s="229"/>
      <c r="AS399" s="229"/>
      <c r="AT399" s="229"/>
      <c r="AU399" s="229"/>
    </row>
    <row r="400" spans="1:54" x14ac:dyDescent="0.35">
      <c r="A400" s="227"/>
      <c r="B400" s="145"/>
      <c r="F400" s="348"/>
      <c r="G400" s="348"/>
      <c r="T400" s="229"/>
      <c r="Y400" s="348"/>
      <c r="Z400" s="348"/>
      <c r="AA400" s="229"/>
      <c r="AG400" s="229"/>
      <c r="AP400" s="229"/>
      <c r="AQ400" s="229"/>
      <c r="AR400" s="229"/>
      <c r="AS400" s="229"/>
      <c r="AT400" s="229"/>
      <c r="AU400" s="229"/>
    </row>
    <row r="401" spans="1:47" ht="26" x14ac:dyDescent="0.35">
      <c r="A401" s="1516" t="s">
        <v>2189</v>
      </c>
      <c r="B401" s="225" t="s">
        <v>607</v>
      </c>
      <c r="F401" s="348"/>
      <c r="G401" s="348"/>
      <c r="T401" s="229"/>
      <c r="Y401" s="348"/>
      <c r="Z401" s="348"/>
      <c r="AA401" s="229"/>
      <c r="AG401" s="229"/>
      <c r="AH401" s="229"/>
      <c r="AO401" s="229"/>
      <c r="AP401" s="229"/>
      <c r="AQ401" s="229"/>
      <c r="AR401" s="229"/>
      <c r="AS401" s="229"/>
      <c r="AT401" s="229"/>
      <c r="AU401" s="229"/>
    </row>
    <row r="402" spans="1:47" x14ac:dyDescent="0.35">
      <c r="A402" s="150" t="s">
        <v>608</v>
      </c>
      <c r="B402" s="225" t="s">
        <v>609</v>
      </c>
      <c r="F402" s="348"/>
      <c r="G402" s="348"/>
      <c r="T402" s="229"/>
      <c r="Y402" s="348"/>
      <c r="Z402" s="348"/>
      <c r="AA402" s="229"/>
      <c r="AG402" s="229"/>
      <c r="AH402" s="229"/>
      <c r="AO402" s="229"/>
      <c r="AP402" s="229"/>
      <c r="AQ402" s="229"/>
      <c r="AR402" s="229"/>
      <c r="AS402" s="229"/>
      <c r="AT402" s="229"/>
      <c r="AU402" s="229"/>
    </row>
    <row r="403" spans="1:47" x14ac:dyDescent="0.35">
      <c r="A403" s="150" t="s">
        <v>610</v>
      </c>
      <c r="B403" s="225" t="s">
        <v>611</v>
      </c>
      <c r="F403" s="348"/>
      <c r="G403" s="348"/>
      <c r="T403" s="229"/>
      <c r="Y403" s="348"/>
      <c r="Z403" s="348"/>
      <c r="AA403" s="229"/>
      <c r="AG403" s="229"/>
      <c r="AH403" s="229"/>
      <c r="AO403" s="229"/>
      <c r="AP403" s="229"/>
      <c r="AQ403" s="229"/>
      <c r="AR403" s="229"/>
      <c r="AS403" s="229"/>
      <c r="AT403" s="229"/>
      <c r="AU403" s="229"/>
    </row>
    <row r="404" spans="1:47" x14ac:dyDescent="0.35">
      <c r="A404" s="227"/>
      <c r="B404" s="348"/>
      <c r="T404" s="229"/>
      <c r="Y404" s="348"/>
      <c r="Z404" s="348"/>
      <c r="AA404" s="229"/>
      <c r="AG404" s="229"/>
      <c r="AP404" s="229"/>
      <c r="AQ404" s="229"/>
      <c r="AR404" s="229"/>
      <c r="AS404" s="229"/>
      <c r="AT404" s="229"/>
      <c r="AU404" s="229"/>
    </row>
    <row r="405" spans="1:47" x14ac:dyDescent="0.35">
      <c r="A405" s="17"/>
    </row>
    <row r="406" spans="1:47" x14ac:dyDescent="0.35">
      <c r="A406" s="17"/>
    </row>
  </sheetData>
  <autoFilter ref="B1:B406" xr:uid="{00000000-0009-0000-0000-000014000000}"/>
  <mergeCells count="335">
    <mergeCell ref="BB40:BB42"/>
    <mergeCell ref="AR37:AR38"/>
    <mergeCell ref="AS37:AS38"/>
    <mergeCell ref="AT37:AT38"/>
    <mergeCell ref="AB131:AB133"/>
    <mergeCell ref="AA131:AA133"/>
    <mergeCell ref="S40:S42"/>
    <mergeCell ref="R131:R133"/>
    <mergeCell ref="AW4:BB4"/>
    <mergeCell ref="AW5:AW6"/>
    <mergeCell ref="AX5:AX6"/>
    <mergeCell ref="AY5:AY6"/>
    <mergeCell ref="AZ5:AZ6"/>
    <mergeCell ref="BA5:BA6"/>
    <mergeCell ref="BB5:BB6"/>
    <mergeCell ref="BB37:BB38"/>
    <mergeCell ref="AP40:AP42"/>
    <mergeCell ref="AQ40:AQ42"/>
    <mergeCell ref="AR40:AR42"/>
    <mergeCell ref="AS40:AS42"/>
    <mergeCell ref="AT40:AT42"/>
    <mergeCell ref="AU40:AU42"/>
    <mergeCell ref="AV40:AV42"/>
    <mergeCell ref="AW40:AW42"/>
    <mergeCell ref="AX40:AX42"/>
    <mergeCell ref="AY40:AY42"/>
    <mergeCell ref="AZ40:AZ42"/>
    <mergeCell ref="BA40:BA42"/>
    <mergeCell ref="AI255:AI257"/>
    <mergeCell ref="AJ255:AJ257"/>
    <mergeCell ref="AK255:AK257"/>
    <mergeCell ref="AL255:AL257"/>
    <mergeCell ref="AM255:AM257"/>
    <mergeCell ref="AN255:AN257"/>
    <mergeCell ref="AZ131:AZ133"/>
    <mergeCell ref="BA131:BA133"/>
    <mergeCell ref="AI40:AI42"/>
    <mergeCell ref="AT255:AT257"/>
    <mergeCell ref="AU255:AU257"/>
    <mergeCell ref="AW131:AW133"/>
    <mergeCell ref="AX131:AX133"/>
    <mergeCell ref="AY131:AY133"/>
    <mergeCell ref="AF255:AF257"/>
    <mergeCell ref="S237:S250"/>
    <mergeCell ref="R237:R250"/>
    <mergeCell ref="AE255:AE257"/>
    <mergeCell ref="AB255:AB257"/>
    <mergeCell ref="AC255:AC257"/>
    <mergeCell ref="T237:T250"/>
    <mergeCell ref="O320:O322"/>
    <mergeCell ref="P320:P322"/>
    <mergeCell ref="Q320:Q322"/>
    <mergeCell ref="R320:R322"/>
    <mergeCell ref="T320:T322"/>
    <mergeCell ref="S320:S322"/>
    <mergeCell ref="R288:R290"/>
    <mergeCell ref="Q288:Q290"/>
    <mergeCell ref="P288:P290"/>
    <mergeCell ref="O288:O290"/>
    <mergeCell ref="T310:T318"/>
    <mergeCell ref="S310:S318"/>
    <mergeCell ref="R310:R318"/>
    <mergeCell ref="Q310:Q318"/>
    <mergeCell ref="P310:P318"/>
    <mergeCell ref="O310:O318"/>
    <mergeCell ref="O306:O308"/>
    <mergeCell ref="P306:P308"/>
    <mergeCell ref="Q306:Q308"/>
    <mergeCell ref="S288:S290"/>
    <mergeCell ref="T288:T290"/>
    <mergeCell ref="R306:R308"/>
    <mergeCell ref="S306:S308"/>
    <mergeCell ref="T306:T308"/>
    <mergeCell ref="O302:O304"/>
    <mergeCell ref="T302:T304"/>
    <mergeCell ref="S302:S304"/>
    <mergeCell ref="Z255:Z257"/>
    <mergeCell ref="AA255:AA257"/>
    <mergeCell ref="R295:R298"/>
    <mergeCell ref="Q295:Q298"/>
    <mergeCell ref="P295:P298"/>
    <mergeCell ref="Q237:Q250"/>
    <mergeCell ref="P237:P250"/>
    <mergeCell ref="O237:O250"/>
    <mergeCell ref="T295:T298"/>
    <mergeCell ref="S295:S298"/>
    <mergeCell ref="A5:A6"/>
    <mergeCell ref="B5:B6"/>
    <mergeCell ref="C5:C6"/>
    <mergeCell ref="D5:D6"/>
    <mergeCell ref="O40:O42"/>
    <mergeCell ref="P40:P42"/>
    <mergeCell ref="Q40:Q42"/>
    <mergeCell ref="R40:R42"/>
    <mergeCell ref="D37:D38"/>
    <mergeCell ref="E37:E38"/>
    <mergeCell ref="F37:F38"/>
    <mergeCell ref="G37:G38"/>
    <mergeCell ref="H37:H38"/>
    <mergeCell ref="I37:I38"/>
    <mergeCell ref="J37:J38"/>
    <mergeCell ref="D83:D84"/>
    <mergeCell ref="O122:O124"/>
    <mergeCell ref="O115:O120"/>
    <mergeCell ref="O106:O113"/>
    <mergeCell ref="D122:D124"/>
    <mergeCell ref="D115:D120"/>
    <mergeCell ref="D106:D113"/>
    <mergeCell ref="T155:T156"/>
    <mergeCell ref="P106:P113"/>
    <mergeCell ref="Q106:Q113"/>
    <mergeCell ref="P115:P120"/>
    <mergeCell ref="Q115:Q120"/>
    <mergeCell ref="P122:P124"/>
    <mergeCell ref="Q122:Q124"/>
    <mergeCell ref="R83:R84"/>
    <mergeCell ref="O83:O84"/>
    <mergeCell ref="P83:P84"/>
    <mergeCell ref="R106:R113"/>
    <mergeCell ref="R115:R120"/>
    <mergeCell ref="R122:R124"/>
    <mergeCell ref="T144:T145"/>
    <mergeCell ref="S144:S145"/>
    <mergeCell ref="R144:R145"/>
    <mergeCell ref="Q144:Q145"/>
    <mergeCell ref="D255:D257"/>
    <mergeCell ref="P170:P171"/>
    <mergeCell ref="Q170:Q171"/>
    <mergeCell ref="R170:R171"/>
    <mergeCell ref="O131:O133"/>
    <mergeCell ref="O170:O171"/>
    <mergeCell ref="R187:R190"/>
    <mergeCell ref="P187:P190"/>
    <mergeCell ref="R155:R156"/>
    <mergeCell ref="Q155:Q156"/>
    <mergeCell ref="P155:P156"/>
    <mergeCell ref="O155:O156"/>
    <mergeCell ref="D131:D133"/>
    <mergeCell ref="D155:D156"/>
    <mergeCell ref="D170:D171"/>
    <mergeCell ref="D188:D190"/>
    <mergeCell ref="Q131:Q133"/>
    <mergeCell ref="D184:D185"/>
    <mergeCell ref="O187:O190"/>
    <mergeCell ref="P131:P133"/>
    <mergeCell ref="Q184:Q186"/>
    <mergeCell ref="P184:P186"/>
    <mergeCell ref="Q181:Q182"/>
    <mergeCell ref="O144:O145"/>
    <mergeCell ref="S115:S120"/>
    <mergeCell ref="T115:T120"/>
    <mergeCell ref="S122:S124"/>
    <mergeCell ref="T122:T124"/>
    <mergeCell ref="V37:V38"/>
    <mergeCell ref="W37:W38"/>
    <mergeCell ref="U37:U38"/>
    <mergeCell ref="T40:T42"/>
    <mergeCell ref="S37:S38"/>
    <mergeCell ref="X5:X6"/>
    <mergeCell ref="K37:K38"/>
    <mergeCell ref="L37:L38"/>
    <mergeCell ref="M37:M38"/>
    <mergeCell ref="T12:T13"/>
    <mergeCell ref="S12:S13"/>
    <mergeCell ref="R12:R13"/>
    <mergeCell ref="P17:P20"/>
    <mergeCell ref="S5:S6"/>
    <mergeCell ref="O37:O38"/>
    <mergeCell ref="P37:P38"/>
    <mergeCell ref="Q37:Q38"/>
    <mergeCell ref="R37:R38"/>
    <mergeCell ref="O12:O13"/>
    <mergeCell ref="S17:S20"/>
    <mergeCell ref="R17:R20"/>
    <mergeCell ref="Q17:Q20"/>
    <mergeCell ref="P12:P13"/>
    <mergeCell ref="O17:O20"/>
    <mergeCell ref="Q12:Q13"/>
    <mergeCell ref="T17:T20"/>
    <mergeCell ref="N37:N38"/>
    <mergeCell ref="X37:X38"/>
    <mergeCell ref="AC5:AC6"/>
    <mergeCell ref="AG37:AG38"/>
    <mergeCell ref="AD37:AD38"/>
    <mergeCell ref="AC37:AC38"/>
    <mergeCell ref="AE37:AE38"/>
    <mergeCell ref="AB37:AB38"/>
    <mergeCell ref="AF37:AF38"/>
    <mergeCell ref="AI37:AI38"/>
    <mergeCell ref="AJ37:AJ38"/>
    <mergeCell ref="AH37:AH38"/>
    <mergeCell ref="A1:M1"/>
    <mergeCell ref="A4:D4"/>
    <mergeCell ref="F4:M4"/>
    <mergeCell ref="O4:T4"/>
    <mergeCell ref="V4:AC4"/>
    <mergeCell ref="G5:G6"/>
    <mergeCell ref="H5:H6"/>
    <mergeCell ref="I5:I6"/>
    <mergeCell ref="J5:J6"/>
    <mergeCell ref="K5:K6"/>
    <mergeCell ref="M5:M6"/>
    <mergeCell ref="O5:O6"/>
    <mergeCell ref="T5:T6"/>
    <mergeCell ref="V5:V6"/>
    <mergeCell ref="W5:W6"/>
    <mergeCell ref="AA5:AA6"/>
    <mergeCell ref="AB5:AB6"/>
    <mergeCell ref="F5:F6"/>
    <mergeCell ref="P5:P6"/>
    <mergeCell ref="Q5:Q6"/>
    <mergeCell ref="R5:R6"/>
    <mergeCell ref="L5:L6"/>
    <mergeCell ref="Y5:Y6"/>
    <mergeCell ref="Z5:Z6"/>
    <mergeCell ref="AE4:AG4"/>
    <mergeCell ref="AI4:AN4"/>
    <mergeCell ref="AP4:AU4"/>
    <mergeCell ref="AG5:AG6"/>
    <mergeCell ref="AS5:AS6"/>
    <mergeCell ref="AE5:AE6"/>
    <mergeCell ref="AI5:AI6"/>
    <mergeCell ref="AJ5:AJ6"/>
    <mergeCell ref="AR5:AR6"/>
    <mergeCell ref="AP5:AP6"/>
    <mergeCell ref="AQ5:AQ6"/>
    <mergeCell ref="AK5:AK6"/>
    <mergeCell ref="AU5:AU6"/>
    <mergeCell ref="AF5:AF6"/>
    <mergeCell ref="AL5:AL6"/>
    <mergeCell ref="AT5:AT6"/>
    <mergeCell ref="AM5:AM6"/>
    <mergeCell ref="AN5:AN6"/>
    <mergeCell ref="P144:P145"/>
    <mergeCell ref="Q83:Q84"/>
    <mergeCell ref="Q222:Q234"/>
    <mergeCell ref="P222:P234"/>
    <mergeCell ref="O222:O234"/>
    <mergeCell ref="O184:O186"/>
    <mergeCell ref="R181:R182"/>
    <mergeCell ref="Q187:Q190"/>
    <mergeCell ref="P181:P182"/>
    <mergeCell ref="O181:O182"/>
    <mergeCell ref="R184:R186"/>
    <mergeCell ref="AE131:AE133"/>
    <mergeCell ref="AF131:AF133"/>
    <mergeCell ref="AG131:AG133"/>
    <mergeCell ref="T222:T234"/>
    <mergeCell ref="S222:S234"/>
    <mergeCell ref="R222:R234"/>
    <mergeCell ref="S155:S156"/>
    <mergeCell ref="AK37:AK38"/>
    <mergeCell ref="AL37:AL38"/>
    <mergeCell ref="T37:T38"/>
    <mergeCell ref="Z37:Z38"/>
    <mergeCell ref="AA37:AA38"/>
    <mergeCell ref="X131:X133"/>
    <mergeCell ref="Y131:Y133"/>
    <mergeCell ref="Z131:Z133"/>
    <mergeCell ref="T131:T133"/>
    <mergeCell ref="S131:S133"/>
    <mergeCell ref="T83:T84"/>
    <mergeCell ref="S83:S84"/>
    <mergeCell ref="V131:V133"/>
    <mergeCell ref="Y37:Y38"/>
    <mergeCell ref="W131:W133"/>
    <mergeCell ref="S106:S113"/>
    <mergeCell ref="T106:T113"/>
    <mergeCell ref="AM37:AM38"/>
    <mergeCell ref="AN37:AN38"/>
    <mergeCell ref="AJ40:AJ42"/>
    <mergeCell ref="AK40:AK42"/>
    <mergeCell ref="AL40:AL42"/>
    <mergeCell ref="AH131:AH133"/>
    <mergeCell ref="AU37:AU38"/>
    <mergeCell ref="AM40:AM42"/>
    <mergeCell ref="AN40:AN42"/>
    <mergeCell ref="AO131:AO133"/>
    <mergeCell ref="AV37:AV38"/>
    <mergeCell ref="AW37:AW38"/>
    <mergeCell ref="AP37:AP38"/>
    <mergeCell ref="AQ37:AQ38"/>
    <mergeCell ref="AY37:AY38"/>
    <mergeCell ref="AZ37:AZ38"/>
    <mergeCell ref="BA37:BA38"/>
    <mergeCell ref="AO37:AO38"/>
    <mergeCell ref="AX37:AX38"/>
    <mergeCell ref="D295:D298"/>
    <mergeCell ref="D288:D290"/>
    <mergeCell ref="BB131:BB133"/>
    <mergeCell ref="AI131:AI133"/>
    <mergeCell ref="AJ131:AJ133"/>
    <mergeCell ref="AK131:AK133"/>
    <mergeCell ref="AL131:AL133"/>
    <mergeCell ref="AM131:AM133"/>
    <mergeCell ref="AN131:AN133"/>
    <mergeCell ref="AU131:AU133"/>
    <mergeCell ref="AW255:AW257"/>
    <mergeCell ref="AX255:AX257"/>
    <mergeCell ref="AY255:AY257"/>
    <mergeCell ref="AZ255:AZ257"/>
    <mergeCell ref="BA255:BA257"/>
    <mergeCell ref="BB255:BB257"/>
    <mergeCell ref="AC131:AC133"/>
    <mergeCell ref="AP131:AP133"/>
    <mergeCell ref="AQ131:AQ133"/>
    <mergeCell ref="AR131:AR133"/>
    <mergeCell ref="AS131:AS133"/>
    <mergeCell ref="AT131:AT133"/>
    <mergeCell ref="AD131:AD133"/>
    <mergeCell ref="AV131:AV133"/>
    <mergeCell ref="B255:B257"/>
    <mergeCell ref="D302:D304"/>
    <mergeCell ref="D306:D308"/>
    <mergeCell ref="D310:D318"/>
    <mergeCell ref="D320:D322"/>
    <mergeCell ref="AP255:AP257"/>
    <mergeCell ref="AQ255:AQ257"/>
    <mergeCell ref="AR255:AR257"/>
    <mergeCell ref="AS255:AS257"/>
    <mergeCell ref="AG255:AG257"/>
    <mergeCell ref="O255:O257"/>
    <mergeCell ref="P255:P257"/>
    <mergeCell ref="Q255:Q257"/>
    <mergeCell ref="R255:R257"/>
    <mergeCell ref="S255:S257"/>
    <mergeCell ref="T255:T257"/>
    <mergeCell ref="V255:V257"/>
    <mergeCell ref="W255:W257"/>
    <mergeCell ref="X255:X257"/>
    <mergeCell ref="Y255:Y257"/>
    <mergeCell ref="O295:O298"/>
    <mergeCell ref="R302:R304"/>
    <mergeCell ref="Q302:Q304"/>
    <mergeCell ref="P302:P304"/>
  </mergeCells>
  <phoneticPr fontId="24" type="noConversion"/>
  <pageMargins left="0.7" right="0.7" top="0.75" bottom="0.75" header="0.51180555555555496" footer="0.51180555555555496"/>
  <pageSetup firstPageNumber="0" orientation="landscape" horizontalDpi="300" verticalDpi="300" r:id="rId1"/>
  <ignoredErrors>
    <ignoredError sqref="O82 R82 AE98:AE101 AB101 AB69:AE70 AB98:AD99 AF95:AG101 AC89:AD89 AB180:AE193 AB105:AD105 AD104:AE104 AB78:AE84 AC77:AD77 AB126:AE133 AB86:AE87 AB90:AE90 AB96:AE97 AB92:AE94 AG92:AG94 AB107:AE113 AD106:AE106 AB117:AE117 AC124:AE124 AB114:AD114 AF114 AC115:AE116 AB119:AE123 AC118:AE118 AD141 AC95:AE95 AB102:AG103 AB91:AF91 AF104:AF105 AC68:AF68 AF134:AG134 AG86:AG87 AB85:AF85 AB125:AG125 AB72:AE76 AB71:AD71 AF78 AF121 AF126 AF130 AB136:AF140 AF193:AH193 AB174:AF176 AH174:AH176 AF180:AF192 AH180:AH192 AB135:AD135 AC100:AD101 AC134:AD134 AB31:AG31" formula="1"/>
    <ignoredError sqref="W201"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MK20"/>
  <sheetViews>
    <sheetView topLeftCell="A13" zoomScaleNormal="100" workbookViewId="0">
      <selection activeCell="K13" sqref="K13"/>
    </sheetView>
  </sheetViews>
  <sheetFormatPr defaultColWidth="9.1796875" defaultRowHeight="14.5" x14ac:dyDescent="0.35"/>
  <cols>
    <col min="1" max="1" width="2.1796875" style="342" customWidth="1"/>
    <col min="2" max="2" width="28.81640625" style="342" bestFit="1" customWidth="1"/>
    <col min="3" max="3" width="39.54296875" style="342" bestFit="1" customWidth="1"/>
    <col min="4" max="4" width="30.54296875" style="342" bestFit="1" customWidth="1"/>
    <col min="5" max="1025" width="9.1796875" style="342" customWidth="1"/>
  </cols>
  <sheetData>
    <row r="1" spans="1:1025" x14ac:dyDescent="0.35">
      <c r="A1" s="1835" t="s">
        <v>1629</v>
      </c>
      <c r="B1" s="1835"/>
      <c r="C1" s="1835"/>
      <c r="D1" s="1835"/>
    </row>
    <row r="2" spans="1:1025" ht="13.5" customHeight="1" thickBot="1" x14ac:dyDescent="0.4">
      <c r="B2" s="1542"/>
      <c r="C2" s="343"/>
      <c r="D2" s="343"/>
    </row>
    <row r="3" spans="1:1025" x14ac:dyDescent="0.35">
      <c r="B3" s="1543"/>
      <c r="C3" s="344" t="s">
        <v>1630</v>
      </c>
      <c r="D3" s="345" t="s">
        <v>1631</v>
      </c>
    </row>
    <row r="4" spans="1:1025" x14ac:dyDescent="0.35">
      <c r="B4" s="1836"/>
      <c r="C4" s="1837" t="s">
        <v>2307</v>
      </c>
      <c r="D4" s="1840" t="s">
        <v>2308</v>
      </c>
    </row>
    <row r="5" spans="1:1025" x14ac:dyDescent="0.35">
      <c r="B5" s="1836"/>
      <c r="C5" s="1838"/>
      <c r="D5" s="1841"/>
    </row>
    <row r="6" spans="1:1025" x14ac:dyDescent="0.35">
      <c r="B6" s="1836"/>
      <c r="C6" s="1838"/>
      <c r="D6" s="1841"/>
    </row>
    <row r="7" spans="1:1025" x14ac:dyDescent="0.35">
      <c r="B7" s="1836"/>
      <c r="C7" s="1838"/>
      <c r="D7" s="1841"/>
    </row>
    <row r="8" spans="1:1025" x14ac:dyDescent="0.35">
      <c r="B8" s="1836"/>
      <c r="C8" s="1838"/>
      <c r="D8" s="1841"/>
    </row>
    <row r="9" spans="1:1025" x14ac:dyDescent="0.35">
      <c r="B9" s="1836"/>
      <c r="C9" s="1838"/>
      <c r="D9" s="1841"/>
    </row>
    <row r="10" spans="1:1025" ht="15" thickBot="1" x14ac:dyDescent="0.4">
      <c r="B10" s="1836"/>
      <c r="C10" s="1839"/>
      <c r="D10" s="1842"/>
    </row>
    <row r="11" spans="1:1025" ht="5.25" customHeight="1" x14ac:dyDescent="0.35"/>
    <row r="12" spans="1:1025" ht="55.5" customHeight="1" x14ac:dyDescent="0.35">
      <c r="B12" s="1843" t="s">
        <v>1632</v>
      </c>
      <c r="C12" s="1843"/>
      <c r="D12" s="1843"/>
    </row>
    <row r="13" spans="1:1025" ht="5.25" customHeight="1" x14ac:dyDescent="0.35">
      <c r="B13" s="343"/>
      <c r="C13" s="343"/>
      <c r="D13" s="343"/>
    </row>
    <row r="14" spans="1:1025" ht="39.75" customHeight="1" x14ac:dyDescent="0.35">
      <c r="B14" s="346" t="s">
        <v>1633</v>
      </c>
      <c r="C14" s="1844" t="s">
        <v>1634</v>
      </c>
      <c r="D14" s="1844"/>
    </row>
    <row r="15" spans="1:1025" ht="22.5" customHeight="1" x14ac:dyDescent="0.35">
      <c r="B15" s="1838" t="s">
        <v>1635</v>
      </c>
      <c r="C15" s="1845" t="str">
        <f>+'8_MP'!$C$8</f>
        <v>Componente 1: Cobertura y uso de Banda Ancha</v>
      </c>
      <c r="D15" s="1846"/>
    </row>
    <row r="16" spans="1:1025" s="856" customFormat="1" ht="22.5" customHeight="1" x14ac:dyDescent="0.35">
      <c r="A16" s="342"/>
      <c r="B16" s="1838"/>
      <c r="C16" s="1849" t="str">
        <f>+'8_MP'!$C$33</f>
        <v xml:space="preserve">Componente 2: Transformación Digital del Gobierno </v>
      </c>
      <c r="D16" s="1850"/>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342"/>
      <c r="AZ16" s="342"/>
      <c r="BA16" s="342"/>
      <c r="BB16" s="342"/>
      <c r="BC16" s="342"/>
      <c r="BD16" s="342"/>
      <c r="BE16" s="342"/>
      <c r="BF16" s="342"/>
      <c r="BG16" s="342"/>
      <c r="BH16" s="342"/>
      <c r="BI16" s="342"/>
      <c r="BJ16" s="342"/>
      <c r="BK16" s="342"/>
      <c r="BL16" s="342"/>
      <c r="BM16" s="342"/>
      <c r="BN16" s="342"/>
      <c r="BO16" s="342"/>
      <c r="BP16" s="342"/>
      <c r="BQ16" s="342"/>
      <c r="BR16" s="342"/>
      <c r="BS16" s="342"/>
      <c r="BT16" s="342"/>
      <c r="BU16" s="342"/>
      <c r="BV16" s="342"/>
      <c r="BW16" s="342"/>
      <c r="BX16" s="342"/>
      <c r="BY16" s="342"/>
      <c r="BZ16" s="342"/>
      <c r="CA16" s="342"/>
      <c r="CB16" s="342"/>
      <c r="CC16" s="342"/>
      <c r="CD16" s="342"/>
      <c r="CE16" s="342"/>
      <c r="CF16" s="342"/>
      <c r="CG16" s="342"/>
      <c r="CH16" s="342"/>
      <c r="CI16" s="342"/>
      <c r="CJ16" s="342"/>
      <c r="CK16" s="342"/>
      <c r="CL16" s="342"/>
      <c r="CM16" s="342"/>
      <c r="CN16" s="342"/>
      <c r="CO16" s="342"/>
      <c r="CP16" s="342"/>
      <c r="CQ16" s="342"/>
      <c r="CR16" s="342"/>
      <c r="CS16" s="342"/>
      <c r="CT16" s="342"/>
      <c r="CU16" s="342"/>
      <c r="CV16" s="342"/>
      <c r="CW16" s="342"/>
      <c r="CX16" s="342"/>
      <c r="CY16" s="342"/>
      <c r="CZ16" s="342"/>
      <c r="DA16" s="342"/>
      <c r="DB16" s="342"/>
      <c r="DC16" s="342"/>
      <c r="DD16" s="342"/>
      <c r="DE16" s="342"/>
      <c r="DF16" s="342"/>
      <c r="DG16" s="342"/>
      <c r="DH16" s="342"/>
      <c r="DI16" s="342"/>
      <c r="DJ16" s="342"/>
      <c r="DK16" s="342"/>
      <c r="DL16" s="342"/>
      <c r="DM16" s="342"/>
      <c r="DN16" s="342"/>
      <c r="DO16" s="342"/>
      <c r="DP16" s="342"/>
      <c r="DQ16" s="342"/>
      <c r="DR16" s="342"/>
      <c r="DS16" s="342"/>
      <c r="DT16" s="342"/>
      <c r="DU16" s="342"/>
      <c r="DV16" s="342"/>
      <c r="DW16" s="342"/>
      <c r="DX16" s="342"/>
      <c r="DY16" s="342"/>
      <c r="DZ16" s="342"/>
      <c r="EA16" s="342"/>
      <c r="EB16" s="342"/>
      <c r="EC16" s="342"/>
      <c r="ED16" s="342"/>
      <c r="EE16" s="342"/>
      <c r="EF16" s="342"/>
      <c r="EG16" s="342"/>
      <c r="EH16" s="342"/>
      <c r="EI16" s="342"/>
      <c r="EJ16" s="342"/>
      <c r="EK16" s="342"/>
      <c r="EL16" s="342"/>
      <c r="EM16" s="342"/>
      <c r="EN16" s="342"/>
      <c r="EO16" s="342"/>
      <c r="EP16" s="342"/>
      <c r="EQ16" s="342"/>
      <c r="ER16" s="342"/>
      <c r="ES16" s="342"/>
      <c r="ET16" s="342"/>
      <c r="EU16" s="342"/>
      <c r="EV16" s="342"/>
      <c r="EW16" s="342"/>
      <c r="EX16" s="342"/>
      <c r="EY16" s="342"/>
      <c r="EZ16" s="342"/>
      <c r="FA16" s="342"/>
      <c r="FB16" s="342"/>
      <c r="FC16" s="342"/>
      <c r="FD16" s="342"/>
      <c r="FE16" s="342"/>
      <c r="FF16" s="342"/>
      <c r="FG16" s="342"/>
      <c r="FH16" s="342"/>
      <c r="FI16" s="342"/>
      <c r="FJ16" s="342"/>
      <c r="FK16" s="342"/>
      <c r="FL16" s="342"/>
      <c r="FM16" s="342"/>
      <c r="FN16" s="342"/>
      <c r="FO16" s="342"/>
      <c r="FP16" s="342"/>
      <c r="FQ16" s="342"/>
      <c r="FR16" s="342"/>
      <c r="FS16" s="342"/>
      <c r="FT16" s="342"/>
      <c r="FU16" s="342"/>
      <c r="FV16" s="342"/>
      <c r="FW16" s="342"/>
      <c r="FX16" s="342"/>
      <c r="FY16" s="342"/>
      <c r="FZ16" s="342"/>
      <c r="GA16" s="342"/>
      <c r="GB16" s="342"/>
      <c r="GC16" s="342"/>
      <c r="GD16" s="342"/>
      <c r="GE16" s="342"/>
      <c r="GF16" s="342"/>
      <c r="GG16" s="342"/>
      <c r="GH16" s="342"/>
      <c r="GI16" s="342"/>
      <c r="GJ16" s="342"/>
      <c r="GK16" s="342"/>
      <c r="GL16" s="342"/>
      <c r="GM16" s="342"/>
      <c r="GN16" s="342"/>
      <c r="GO16" s="342"/>
      <c r="GP16" s="342"/>
      <c r="GQ16" s="342"/>
      <c r="GR16" s="342"/>
      <c r="GS16" s="342"/>
      <c r="GT16" s="342"/>
      <c r="GU16" s="342"/>
      <c r="GV16" s="342"/>
      <c r="GW16" s="342"/>
      <c r="GX16" s="342"/>
      <c r="GY16" s="342"/>
      <c r="GZ16" s="342"/>
      <c r="HA16" s="342"/>
      <c r="HB16" s="342"/>
      <c r="HC16" s="342"/>
      <c r="HD16" s="342"/>
      <c r="HE16" s="342"/>
      <c r="HF16" s="342"/>
      <c r="HG16" s="342"/>
      <c r="HH16" s="342"/>
      <c r="HI16" s="342"/>
      <c r="HJ16" s="342"/>
      <c r="HK16" s="342"/>
      <c r="HL16" s="342"/>
      <c r="HM16" s="342"/>
      <c r="HN16" s="342"/>
      <c r="HO16" s="342"/>
      <c r="HP16" s="342"/>
      <c r="HQ16" s="342"/>
      <c r="HR16" s="342"/>
      <c r="HS16" s="342"/>
      <c r="HT16" s="342"/>
      <c r="HU16" s="342"/>
      <c r="HV16" s="342"/>
      <c r="HW16" s="342"/>
      <c r="HX16" s="342"/>
      <c r="HY16" s="342"/>
      <c r="HZ16" s="342"/>
      <c r="IA16" s="342"/>
      <c r="IB16" s="342"/>
      <c r="IC16" s="342"/>
      <c r="ID16" s="342"/>
      <c r="IE16" s="342"/>
      <c r="IF16" s="342"/>
      <c r="IG16" s="342"/>
      <c r="IH16" s="342"/>
      <c r="II16" s="342"/>
      <c r="IJ16" s="342"/>
      <c r="IK16" s="342"/>
      <c r="IL16" s="342"/>
      <c r="IM16" s="342"/>
      <c r="IN16" s="342"/>
      <c r="IO16" s="342"/>
      <c r="IP16" s="342"/>
      <c r="IQ16" s="342"/>
      <c r="IR16" s="342"/>
      <c r="IS16" s="342"/>
      <c r="IT16" s="342"/>
      <c r="IU16" s="342"/>
      <c r="IV16" s="342"/>
      <c r="IW16" s="342"/>
      <c r="IX16" s="342"/>
      <c r="IY16" s="342"/>
      <c r="IZ16" s="342"/>
      <c r="JA16" s="342"/>
      <c r="JB16" s="342"/>
      <c r="JC16" s="342"/>
      <c r="JD16" s="342"/>
      <c r="JE16" s="342"/>
      <c r="JF16" s="342"/>
      <c r="JG16" s="342"/>
      <c r="JH16" s="342"/>
      <c r="JI16" s="342"/>
      <c r="JJ16" s="342"/>
      <c r="JK16" s="342"/>
      <c r="JL16" s="342"/>
      <c r="JM16" s="342"/>
      <c r="JN16" s="342"/>
      <c r="JO16" s="342"/>
      <c r="JP16" s="342"/>
      <c r="JQ16" s="342"/>
      <c r="JR16" s="342"/>
      <c r="JS16" s="342"/>
      <c r="JT16" s="342"/>
      <c r="JU16" s="342"/>
      <c r="JV16" s="342"/>
      <c r="JW16" s="342"/>
      <c r="JX16" s="342"/>
      <c r="JY16" s="342"/>
      <c r="JZ16" s="342"/>
      <c r="KA16" s="342"/>
      <c r="KB16" s="342"/>
      <c r="KC16" s="342"/>
      <c r="KD16" s="342"/>
      <c r="KE16" s="342"/>
      <c r="KF16" s="342"/>
      <c r="KG16" s="342"/>
      <c r="KH16" s="342"/>
      <c r="KI16" s="342"/>
      <c r="KJ16" s="342"/>
      <c r="KK16" s="342"/>
      <c r="KL16" s="342"/>
      <c r="KM16" s="342"/>
      <c r="KN16" s="342"/>
      <c r="KO16" s="342"/>
      <c r="KP16" s="342"/>
      <c r="KQ16" s="342"/>
      <c r="KR16" s="342"/>
      <c r="KS16" s="342"/>
      <c r="KT16" s="342"/>
      <c r="KU16" s="342"/>
      <c r="KV16" s="342"/>
      <c r="KW16" s="342"/>
      <c r="KX16" s="342"/>
      <c r="KY16" s="342"/>
      <c r="KZ16" s="342"/>
      <c r="LA16" s="342"/>
      <c r="LB16" s="342"/>
      <c r="LC16" s="342"/>
      <c r="LD16" s="342"/>
      <c r="LE16" s="342"/>
      <c r="LF16" s="342"/>
      <c r="LG16" s="342"/>
      <c r="LH16" s="342"/>
      <c r="LI16" s="342"/>
      <c r="LJ16" s="342"/>
      <c r="LK16" s="342"/>
      <c r="LL16" s="342"/>
      <c r="LM16" s="342"/>
      <c r="LN16" s="342"/>
      <c r="LO16" s="342"/>
      <c r="LP16" s="342"/>
      <c r="LQ16" s="342"/>
      <c r="LR16" s="342"/>
      <c r="LS16" s="342"/>
      <c r="LT16" s="342"/>
      <c r="LU16" s="342"/>
      <c r="LV16" s="342"/>
      <c r="LW16" s="342"/>
      <c r="LX16" s="342"/>
      <c r="LY16" s="342"/>
      <c r="LZ16" s="342"/>
      <c r="MA16" s="342"/>
      <c r="MB16" s="342"/>
      <c r="MC16" s="342"/>
      <c r="MD16" s="342"/>
      <c r="ME16" s="342"/>
      <c r="MF16" s="342"/>
      <c r="MG16" s="342"/>
      <c r="MH16" s="342"/>
      <c r="MI16" s="342"/>
      <c r="MJ16" s="342"/>
      <c r="MK16" s="342"/>
      <c r="ML16" s="342"/>
      <c r="MM16" s="342"/>
      <c r="MN16" s="342"/>
      <c r="MO16" s="342"/>
      <c r="MP16" s="342"/>
      <c r="MQ16" s="342"/>
      <c r="MR16" s="342"/>
      <c r="MS16" s="342"/>
      <c r="MT16" s="342"/>
      <c r="MU16" s="342"/>
      <c r="MV16" s="342"/>
      <c r="MW16" s="342"/>
      <c r="MX16" s="342"/>
      <c r="MY16" s="342"/>
      <c r="MZ16" s="342"/>
      <c r="NA16" s="342"/>
      <c r="NB16" s="342"/>
      <c r="NC16" s="342"/>
      <c r="ND16" s="342"/>
      <c r="NE16" s="342"/>
      <c r="NF16" s="342"/>
      <c r="NG16" s="342"/>
      <c r="NH16" s="342"/>
      <c r="NI16" s="342"/>
      <c r="NJ16" s="342"/>
      <c r="NK16" s="342"/>
      <c r="NL16" s="342"/>
      <c r="NM16" s="342"/>
      <c r="NN16" s="342"/>
      <c r="NO16" s="342"/>
      <c r="NP16" s="342"/>
      <c r="NQ16" s="342"/>
      <c r="NR16" s="342"/>
      <c r="NS16" s="342"/>
      <c r="NT16" s="342"/>
      <c r="NU16" s="342"/>
      <c r="NV16" s="342"/>
      <c r="NW16" s="342"/>
      <c r="NX16" s="342"/>
      <c r="NY16" s="342"/>
      <c r="NZ16" s="342"/>
      <c r="OA16" s="342"/>
      <c r="OB16" s="342"/>
      <c r="OC16" s="342"/>
      <c r="OD16" s="342"/>
      <c r="OE16" s="342"/>
      <c r="OF16" s="342"/>
      <c r="OG16" s="342"/>
      <c r="OH16" s="342"/>
      <c r="OI16" s="342"/>
      <c r="OJ16" s="342"/>
      <c r="OK16" s="342"/>
      <c r="OL16" s="342"/>
      <c r="OM16" s="342"/>
      <c r="ON16" s="342"/>
      <c r="OO16" s="342"/>
      <c r="OP16" s="342"/>
      <c r="OQ16" s="342"/>
      <c r="OR16" s="342"/>
      <c r="OS16" s="342"/>
      <c r="OT16" s="342"/>
      <c r="OU16" s="342"/>
      <c r="OV16" s="342"/>
      <c r="OW16" s="342"/>
      <c r="OX16" s="342"/>
      <c r="OY16" s="342"/>
      <c r="OZ16" s="342"/>
      <c r="PA16" s="342"/>
      <c r="PB16" s="342"/>
      <c r="PC16" s="342"/>
      <c r="PD16" s="342"/>
      <c r="PE16" s="342"/>
      <c r="PF16" s="342"/>
      <c r="PG16" s="342"/>
      <c r="PH16" s="342"/>
      <c r="PI16" s="342"/>
      <c r="PJ16" s="342"/>
      <c r="PK16" s="342"/>
      <c r="PL16" s="342"/>
      <c r="PM16" s="342"/>
      <c r="PN16" s="342"/>
      <c r="PO16" s="342"/>
      <c r="PP16" s="342"/>
      <c r="PQ16" s="342"/>
      <c r="PR16" s="342"/>
      <c r="PS16" s="342"/>
      <c r="PT16" s="342"/>
      <c r="PU16" s="342"/>
      <c r="PV16" s="342"/>
      <c r="PW16" s="342"/>
      <c r="PX16" s="342"/>
      <c r="PY16" s="342"/>
      <c r="PZ16" s="342"/>
      <c r="QA16" s="342"/>
      <c r="QB16" s="342"/>
      <c r="QC16" s="342"/>
      <c r="QD16" s="342"/>
      <c r="QE16" s="342"/>
      <c r="QF16" s="342"/>
      <c r="QG16" s="342"/>
      <c r="QH16" s="342"/>
      <c r="QI16" s="342"/>
      <c r="QJ16" s="342"/>
      <c r="QK16" s="342"/>
      <c r="QL16" s="342"/>
      <c r="QM16" s="342"/>
      <c r="QN16" s="342"/>
      <c r="QO16" s="342"/>
      <c r="QP16" s="342"/>
      <c r="QQ16" s="342"/>
      <c r="QR16" s="342"/>
      <c r="QS16" s="342"/>
      <c r="QT16" s="342"/>
      <c r="QU16" s="342"/>
      <c r="QV16" s="342"/>
      <c r="QW16" s="342"/>
      <c r="QX16" s="342"/>
      <c r="QY16" s="342"/>
      <c r="QZ16" s="342"/>
      <c r="RA16" s="342"/>
      <c r="RB16" s="342"/>
      <c r="RC16" s="342"/>
      <c r="RD16" s="342"/>
      <c r="RE16" s="342"/>
      <c r="RF16" s="342"/>
      <c r="RG16" s="342"/>
      <c r="RH16" s="342"/>
      <c r="RI16" s="342"/>
      <c r="RJ16" s="342"/>
      <c r="RK16" s="342"/>
      <c r="RL16" s="342"/>
      <c r="RM16" s="342"/>
      <c r="RN16" s="342"/>
      <c r="RO16" s="342"/>
      <c r="RP16" s="342"/>
      <c r="RQ16" s="342"/>
      <c r="RR16" s="342"/>
      <c r="RS16" s="342"/>
      <c r="RT16" s="342"/>
      <c r="RU16" s="342"/>
      <c r="RV16" s="342"/>
      <c r="RW16" s="342"/>
      <c r="RX16" s="342"/>
      <c r="RY16" s="342"/>
      <c r="RZ16" s="342"/>
      <c r="SA16" s="342"/>
      <c r="SB16" s="342"/>
      <c r="SC16" s="342"/>
      <c r="SD16" s="342"/>
      <c r="SE16" s="342"/>
      <c r="SF16" s="342"/>
      <c r="SG16" s="342"/>
      <c r="SH16" s="342"/>
      <c r="SI16" s="342"/>
      <c r="SJ16" s="342"/>
      <c r="SK16" s="342"/>
      <c r="SL16" s="342"/>
      <c r="SM16" s="342"/>
      <c r="SN16" s="342"/>
      <c r="SO16" s="342"/>
      <c r="SP16" s="342"/>
      <c r="SQ16" s="342"/>
      <c r="SR16" s="342"/>
      <c r="SS16" s="342"/>
      <c r="ST16" s="342"/>
      <c r="SU16" s="342"/>
      <c r="SV16" s="342"/>
      <c r="SW16" s="342"/>
      <c r="SX16" s="342"/>
      <c r="SY16" s="342"/>
      <c r="SZ16" s="342"/>
      <c r="TA16" s="342"/>
      <c r="TB16" s="342"/>
      <c r="TC16" s="342"/>
      <c r="TD16" s="342"/>
      <c r="TE16" s="342"/>
      <c r="TF16" s="342"/>
      <c r="TG16" s="342"/>
      <c r="TH16" s="342"/>
      <c r="TI16" s="342"/>
      <c r="TJ16" s="342"/>
      <c r="TK16" s="342"/>
      <c r="TL16" s="342"/>
      <c r="TM16" s="342"/>
      <c r="TN16" s="342"/>
      <c r="TO16" s="342"/>
      <c r="TP16" s="342"/>
      <c r="TQ16" s="342"/>
      <c r="TR16" s="342"/>
      <c r="TS16" s="342"/>
      <c r="TT16" s="342"/>
      <c r="TU16" s="342"/>
      <c r="TV16" s="342"/>
      <c r="TW16" s="342"/>
      <c r="TX16" s="342"/>
      <c r="TY16" s="342"/>
      <c r="TZ16" s="342"/>
      <c r="UA16" s="342"/>
      <c r="UB16" s="342"/>
      <c r="UC16" s="342"/>
      <c r="UD16" s="342"/>
      <c r="UE16" s="342"/>
      <c r="UF16" s="342"/>
      <c r="UG16" s="342"/>
      <c r="UH16" s="342"/>
      <c r="UI16" s="342"/>
      <c r="UJ16" s="342"/>
      <c r="UK16" s="342"/>
      <c r="UL16" s="342"/>
      <c r="UM16" s="342"/>
      <c r="UN16" s="342"/>
      <c r="UO16" s="342"/>
      <c r="UP16" s="342"/>
      <c r="UQ16" s="342"/>
      <c r="UR16" s="342"/>
      <c r="US16" s="342"/>
      <c r="UT16" s="342"/>
      <c r="UU16" s="342"/>
      <c r="UV16" s="342"/>
      <c r="UW16" s="342"/>
      <c r="UX16" s="342"/>
      <c r="UY16" s="342"/>
      <c r="UZ16" s="342"/>
      <c r="VA16" s="342"/>
      <c r="VB16" s="342"/>
      <c r="VC16" s="342"/>
      <c r="VD16" s="342"/>
      <c r="VE16" s="342"/>
      <c r="VF16" s="342"/>
      <c r="VG16" s="342"/>
      <c r="VH16" s="342"/>
      <c r="VI16" s="342"/>
      <c r="VJ16" s="342"/>
      <c r="VK16" s="342"/>
      <c r="VL16" s="342"/>
      <c r="VM16" s="342"/>
      <c r="VN16" s="342"/>
      <c r="VO16" s="342"/>
      <c r="VP16" s="342"/>
      <c r="VQ16" s="342"/>
      <c r="VR16" s="342"/>
      <c r="VS16" s="342"/>
      <c r="VT16" s="342"/>
      <c r="VU16" s="342"/>
      <c r="VV16" s="342"/>
      <c r="VW16" s="342"/>
      <c r="VX16" s="342"/>
      <c r="VY16" s="342"/>
      <c r="VZ16" s="342"/>
      <c r="WA16" s="342"/>
      <c r="WB16" s="342"/>
      <c r="WC16" s="342"/>
      <c r="WD16" s="342"/>
      <c r="WE16" s="342"/>
      <c r="WF16" s="342"/>
      <c r="WG16" s="342"/>
      <c r="WH16" s="342"/>
      <c r="WI16" s="342"/>
      <c r="WJ16" s="342"/>
      <c r="WK16" s="342"/>
      <c r="WL16" s="342"/>
      <c r="WM16" s="342"/>
      <c r="WN16" s="342"/>
      <c r="WO16" s="342"/>
      <c r="WP16" s="342"/>
      <c r="WQ16" s="342"/>
      <c r="WR16" s="342"/>
      <c r="WS16" s="342"/>
      <c r="WT16" s="342"/>
      <c r="WU16" s="342"/>
      <c r="WV16" s="342"/>
      <c r="WW16" s="342"/>
      <c r="WX16" s="342"/>
      <c r="WY16" s="342"/>
      <c r="WZ16" s="342"/>
      <c r="XA16" s="342"/>
      <c r="XB16" s="342"/>
      <c r="XC16" s="342"/>
      <c r="XD16" s="342"/>
      <c r="XE16" s="342"/>
      <c r="XF16" s="342"/>
      <c r="XG16" s="342"/>
      <c r="XH16" s="342"/>
      <c r="XI16" s="342"/>
      <c r="XJ16" s="342"/>
      <c r="XK16" s="342"/>
      <c r="XL16" s="342"/>
      <c r="XM16" s="342"/>
      <c r="XN16" s="342"/>
      <c r="XO16" s="342"/>
      <c r="XP16" s="342"/>
      <c r="XQ16" s="342"/>
      <c r="XR16" s="342"/>
      <c r="XS16" s="342"/>
      <c r="XT16" s="342"/>
      <c r="XU16" s="342"/>
      <c r="XV16" s="342"/>
      <c r="XW16" s="342"/>
      <c r="XX16" s="342"/>
      <c r="XY16" s="342"/>
      <c r="XZ16" s="342"/>
      <c r="YA16" s="342"/>
      <c r="YB16" s="342"/>
      <c r="YC16" s="342"/>
      <c r="YD16" s="342"/>
      <c r="YE16" s="342"/>
      <c r="YF16" s="342"/>
      <c r="YG16" s="342"/>
      <c r="YH16" s="342"/>
      <c r="YI16" s="342"/>
      <c r="YJ16" s="342"/>
      <c r="YK16" s="342"/>
      <c r="YL16" s="342"/>
      <c r="YM16" s="342"/>
      <c r="YN16" s="342"/>
      <c r="YO16" s="342"/>
      <c r="YP16" s="342"/>
      <c r="YQ16" s="342"/>
      <c r="YR16" s="342"/>
      <c r="YS16" s="342"/>
      <c r="YT16" s="342"/>
      <c r="YU16" s="342"/>
      <c r="YV16" s="342"/>
      <c r="YW16" s="342"/>
      <c r="YX16" s="342"/>
      <c r="YY16" s="342"/>
      <c r="YZ16" s="342"/>
      <c r="ZA16" s="342"/>
      <c r="ZB16" s="342"/>
      <c r="ZC16" s="342"/>
      <c r="ZD16" s="342"/>
      <c r="ZE16" s="342"/>
      <c r="ZF16" s="342"/>
      <c r="ZG16" s="342"/>
      <c r="ZH16" s="342"/>
      <c r="ZI16" s="342"/>
      <c r="ZJ16" s="342"/>
      <c r="ZK16" s="342"/>
      <c r="ZL16" s="342"/>
      <c r="ZM16" s="342"/>
      <c r="ZN16" s="342"/>
      <c r="ZO16" s="342"/>
      <c r="ZP16" s="342"/>
      <c r="ZQ16" s="342"/>
      <c r="ZR16" s="342"/>
      <c r="ZS16" s="342"/>
      <c r="ZT16" s="342"/>
      <c r="ZU16" s="342"/>
      <c r="ZV16" s="342"/>
      <c r="ZW16" s="342"/>
      <c r="ZX16" s="342"/>
      <c r="ZY16" s="342"/>
      <c r="ZZ16" s="342"/>
      <c r="AAA16" s="342"/>
      <c r="AAB16" s="342"/>
      <c r="AAC16" s="342"/>
      <c r="AAD16" s="342"/>
      <c r="AAE16" s="342"/>
      <c r="AAF16" s="342"/>
      <c r="AAG16" s="342"/>
      <c r="AAH16" s="342"/>
      <c r="AAI16" s="342"/>
      <c r="AAJ16" s="342"/>
      <c r="AAK16" s="342"/>
      <c r="AAL16" s="342"/>
      <c r="AAM16" s="342"/>
      <c r="AAN16" s="342"/>
      <c r="AAO16" s="342"/>
      <c r="AAP16" s="342"/>
      <c r="AAQ16" s="342"/>
      <c r="AAR16" s="342"/>
      <c r="AAS16" s="342"/>
      <c r="AAT16" s="342"/>
      <c r="AAU16" s="342"/>
      <c r="AAV16" s="342"/>
      <c r="AAW16" s="342"/>
      <c r="AAX16" s="342"/>
      <c r="AAY16" s="342"/>
      <c r="AAZ16" s="342"/>
      <c r="ABA16" s="342"/>
      <c r="ABB16" s="342"/>
      <c r="ABC16" s="342"/>
      <c r="ABD16" s="342"/>
      <c r="ABE16" s="342"/>
      <c r="ABF16" s="342"/>
      <c r="ABG16" s="342"/>
      <c r="ABH16" s="342"/>
      <c r="ABI16" s="342"/>
      <c r="ABJ16" s="342"/>
      <c r="ABK16" s="342"/>
      <c r="ABL16" s="342"/>
      <c r="ABM16" s="342"/>
      <c r="ABN16" s="342"/>
      <c r="ABO16" s="342"/>
      <c r="ABP16" s="342"/>
      <c r="ABQ16" s="342"/>
      <c r="ABR16" s="342"/>
      <c r="ABS16" s="342"/>
      <c r="ABT16" s="342"/>
      <c r="ABU16" s="342"/>
      <c r="ABV16" s="342"/>
      <c r="ABW16" s="342"/>
      <c r="ABX16" s="342"/>
      <c r="ABY16" s="342"/>
      <c r="ABZ16" s="342"/>
      <c r="ACA16" s="342"/>
      <c r="ACB16" s="342"/>
      <c r="ACC16" s="342"/>
      <c r="ACD16" s="342"/>
      <c r="ACE16" s="342"/>
      <c r="ACF16" s="342"/>
      <c r="ACG16" s="342"/>
      <c r="ACH16" s="342"/>
      <c r="ACI16" s="342"/>
      <c r="ACJ16" s="342"/>
      <c r="ACK16" s="342"/>
      <c r="ACL16" s="342"/>
      <c r="ACM16" s="342"/>
      <c r="ACN16" s="342"/>
      <c r="ACO16" s="342"/>
      <c r="ACP16" s="342"/>
      <c r="ACQ16" s="342"/>
      <c r="ACR16" s="342"/>
      <c r="ACS16" s="342"/>
      <c r="ACT16" s="342"/>
      <c r="ACU16" s="342"/>
      <c r="ACV16" s="342"/>
      <c r="ACW16" s="342"/>
      <c r="ACX16" s="342"/>
      <c r="ACY16" s="342"/>
      <c r="ACZ16" s="342"/>
      <c r="ADA16" s="342"/>
      <c r="ADB16" s="342"/>
      <c r="ADC16" s="342"/>
      <c r="ADD16" s="342"/>
      <c r="ADE16" s="342"/>
      <c r="ADF16" s="342"/>
      <c r="ADG16" s="342"/>
      <c r="ADH16" s="342"/>
      <c r="ADI16" s="342"/>
      <c r="ADJ16" s="342"/>
      <c r="ADK16" s="342"/>
      <c r="ADL16" s="342"/>
      <c r="ADM16" s="342"/>
      <c r="ADN16" s="342"/>
      <c r="ADO16" s="342"/>
      <c r="ADP16" s="342"/>
      <c r="ADQ16" s="342"/>
      <c r="ADR16" s="342"/>
      <c r="ADS16" s="342"/>
      <c r="ADT16" s="342"/>
      <c r="ADU16" s="342"/>
      <c r="ADV16" s="342"/>
      <c r="ADW16" s="342"/>
      <c r="ADX16" s="342"/>
      <c r="ADY16" s="342"/>
      <c r="ADZ16" s="342"/>
      <c r="AEA16" s="342"/>
      <c r="AEB16" s="342"/>
      <c r="AEC16" s="342"/>
      <c r="AED16" s="342"/>
      <c r="AEE16" s="342"/>
      <c r="AEF16" s="342"/>
      <c r="AEG16" s="342"/>
      <c r="AEH16" s="342"/>
      <c r="AEI16" s="342"/>
      <c r="AEJ16" s="342"/>
      <c r="AEK16" s="342"/>
      <c r="AEL16" s="342"/>
      <c r="AEM16" s="342"/>
      <c r="AEN16" s="342"/>
      <c r="AEO16" s="342"/>
      <c r="AEP16" s="342"/>
      <c r="AEQ16" s="342"/>
      <c r="AER16" s="342"/>
      <c r="AES16" s="342"/>
      <c r="AET16" s="342"/>
      <c r="AEU16" s="342"/>
      <c r="AEV16" s="342"/>
      <c r="AEW16" s="342"/>
      <c r="AEX16" s="342"/>
      <c r="AEY16" s="342"/>
      <c r="AEZ16" s="342"/>
      <c r="AFA16" s="342"/>
      <c r="AFB16" s="342"/>
      <c r="AFC16" s="342"/>
      <c r="AFD16" s="342"/>
      <c r="AFE16" s="342"/>
      <c r="AFF16" s="342"/>
      <c r="AFG16" s="342"/>
      <c r="AFH16" s="342"/>
      <c r="AFI16" s="342"/>
      <c r="AFJ16" s="342"/>
      <c r="AFK16" s="342"/>
      <c r="AFL16" s="342"/>
      <c r="AFM16" s="342"/>
      <c r="AFN16" s="342"/>
      <c r="AFO16" s="342"/>
      <c r="AFP16" s="342"/>
      <c r="AFQ16" s="342"/>
      <c r="AFR16" s="342"/>
      <c r="AFS16" s="342"/>
      <c r="AFT16" s="342"/>
      <c r="AFU16" s="342"/>
      <c r="AFV16" s="342"/>
      <c r="AFW16" s="342"/>
      <c r="AFX16" s="342"/>
      <c r="AFY16" s="342"/>
      <c r="AFZ16" s="342"/>
      <c r="AGA16" s="342"/>
      <c r="AGB16" s="342"/>
      <c r="AGC16" s="342"/>
      <c r="AGD16" s="342"/>
      <c r="AGE16" s="342"/>
      <c r="AGF16" s="342"/>
      <c r="AGG16" s="342"/>
      <c r="AGH16" s="342"/>
      <c r="AGI16" s="342"/>
      <c r="AGJ16" s="342"/>
      <c r="AGK16" s="342"/>
      <c r="AGL16" s="342"/>
      <c r="AGM16" s="342"/>
      <c r="AGN16" s="342"/>
      <c r="AGO16" s="342"/>
      <c r="AGP16" s="342"/>
      <c r="AGQ16" s="342"/>
      <c r="AGR16" s="342"/>
      <c r="AGS16" s="342"/>
      <c r="AGT16" s="342"/>
      <c r="AGU16" s="342"/>
      <c r="AGV16" s="342"/>
      <c r="AGW16" s="342"/>
      <c r="AGX16" s="342"/>
      <c r="AGY16" s="342"/>
      <c r="AGZ16" s="342"/>
      <c r="AHA16" s="342"/>
      <c r="AHB16" s="342"/>
      <c r="AHC16" s="342"/>
      <c r="AHD16" s="342"/>
      <c r="AHE16" s="342"/>
      <c r="AHF16" s="342"/>
      <c r="AHG16" s="342"/>
      <c r="AHH16" s="342"/>
      <c r="AHI16" s="342"/>
      <c r="AHJ16" s="342"/>
      <c r="AHK16" s="342"/>
      <c r="AHL16" s="342"/>
      <c r="AHM16" s="342"/>
      <c r="AHN16" s="342"/>
      <c r="AHO16" s="342"/>
      <c r="AHP16" s="342"/>
      <c r="AHQ16" s="342"/>
      <c r="AHR16" s="342"/>
      <c r="AHS16" s="342"/>
      <c r="AHT16" s="342"/>
      <c r="AHU16" s="342"/>
      <c r="AHV16" s="342"/>
      <c r="AHW16" s="342"/>
      <c r="AHX16" s="342"/>
      <c r="AHY16" s="342"/>
      <c r="AHZ16" s="342"/>
      <c r="AIA16" s="342"/>
      <c r="AIB16" s="342"/>
      <c r="AIC16" s="342"/>
      <c r="AID16" s="342"/>
      <c r="AIE16" s="342"/>
      <c r="AIF16" s="342"/>
      <c r="AIG16" s="342"/>
      <c r="AIH16" s="342"/>
      <c r="AII16" s="342"/>
      <c r="AIJ16" s="342"/>
      <c r="AIK16" s="342"/>
      <c r="AIL16" s="342"/>
      <c r="AIM16" s="342"/>
      <c r="AIN16" s="342"/>
      <c r="AIO16" s="342"/>
      <c r="AIP16" s="342"/>
      <c r="AIQ16" s="342"/>
      <c r="AIR16" s="342"/>
      <c r="AIS16" s="342"/>
      <c r="AIT16" s="342"/>
      <c r="AIU16" s="342"/>
      <c r="AIV16" s="342"/>
      <c r="AIW16" s="342"/>
      <c r="AIX16" s="342"/>
      <c r="AIY16" s="342"/>
      <c r="AIZ16" s="342"/>
      <c r="AJA16" s="342"/>
      <c r="AJB16" s="342"/>
      <c r="AJC16" s="342"/>
      <c r="AJD16" s="342"/>
      <c r="AJE16" s="342"/>
      <c r="AJF16" s="342"/>
      <c r="AJG16" s="342"/>
      <c r="AJH16" s="342"/>
      <c r="AJI16" s="342"/>
      <c r="AJJ16" s="342"/>
      <c r="AJK16" s="342"/>
      <c r="AJL16" s="342"/>
      <c r="AJM16" s="342"/>
      <c r="AJN16" s="342"/>
      <c r="AJO16" s="342"/>
      <c r="AJP16" s="342"/>
      <c r="AJQ16" s="342"/>
      <c r="AJR16" s="342"/>
      <c r="AJS16" s="342"/>
      <c r="AJT16" s="342"/>
      <c r="AJU16" s="342"/>
      <c r="AJV16" s="342"/>
      <c r="AJW16" s="342"/>
      <c r="AJX16" s="342"/>
      <c r="AJY16" s="342"/>
      <c r="AJZ16" s="342"/>
      <c r="AKA16" s="342"/>
      <c r="AKB16" s="342"/>
      <c r="AKC16" s="342"/>
      <c r="AKD16" s="342"/>
      <c r="AKE16" s="342"/>
      <c r="AKF16" s="342"/>
      <c r="AKG16" s="342"/>
      <c r="AKH16" s="342"/>
      <c r="AKI16" s="342"/>
      <c r="AKJ16" s="342"/>
      <c r="AKK16" s="342"/>
      <c r="AKL16" s="342"/>
      <c r="AKM16" s="342"/>
      <c r="AKN16" s="342"/>
      <c r="AKO16" s="342"/>
      <c r="AKP16" s="342"/>
      <c r="AKQ16" s="342"/>
      <c r="AKR16" s="342"/>
      <c r="AKS16" s="342"/>
      <c r="AKT16" s="342"/>
      <c r="AKU16" s="342"/>
      <c r="AKV16" s="342"/>
      <c r="AKW16" s="342"/>
      <c r="AKX16" s="342"/>
      <c r="AKY16" s="342"/>
      <c r="AKZ16" s="342"/>
      <c r="ALA16" s="342"/>
      <c r="ALB16" s="342"/>
      <c r="ALC16" s="342"/>
      <c r="ALD16" s="342"/>
      <c r="ALE16" s="342"/>
      <c r="ALF16" s="342"/>
      <c r="ALG16" s="342"/>
      <c r="ALH16" s="342"/>
      <c r="ALI16" s="342"/>
      <c r="ALJ16" s="342"/>
      <c r="ALK16" s="342"/>
      <c r="ALL16" s="342"/>
      <c r="ALM16" s="342"/>
      <c r="ALN16" s="342"/>
      <c r="ALO16" s="342"/>
      <c r="ALP16" s="342"/>
      <c r="ALQ16" s="342"/>
      <c r="ALR16" s="342"/>
      <c r="ALS16" s="342"/>
      <c r="ALT16" s="342"/>
      <c r="ALU16" s="342"/>
      <c r="ALV16" s="342"/>
      <c r="ALW16" s="342"/>
      <c r="ALX16" s="342"/>
      <c r="ALY16" s="342"/>
      <c r="ALZ16" s="342"/>
      <c r="AMA16" s="342"/>
      <c r="AMB16" s="342"/>
      <c r="AMC16" s="342"/>
      <c r="AMD16" s="342"/>
      <c r="AME16" s="342"/>
      <c r="AMF16" s="342"/>
      <c r="AMG16" s="342"/>
      <c r="AMH16" s="342"/>
      <c r="AMI16" s="342"/>
      <c r="AMJ16" s="342"/>
      <c r="AMK16" s="342"/>
    </row>
    <row r="17" spans="2:4" ht="30" customHeight="1" x14ac:dyDescent="0.35">
      <c r="B17" s="1838"/>
      <c r="C17" s="1845" t="str">
        <f>+'8_MP'!$C$194</f>
        <v xml:space="preserve">Componente 3: Economía Digital </v>
      </c>
      <c r="D17" s="1846"/>
    </row>
    <row r="18" spans="2:4" ht="22.5" customHeight="1" x14ac:dyDescent="0.35">
      <c r="B18" s="347" t="s">
        <v>1636</v>
      </c>
      <c r="C18" s="1847" t="str">
        <f>+'8_MP'!$C$327</f>
        <v>Administración, Auditoría y Evaluación</v>
      </c>
      <c r="D18" s="1848"/>
    </row>
    <row r="19" spans="2:4" ht="6.75" customHeight="1" x14ac:dyDescent="0.35">
      <c r="B19" s="348"/>
      <c r="C19" s="349"/>
    </row>
    <row r="20" spans="2:4" ht="41.25" customHeight="1" x14ac:dyDescent="0.35">
      <c r="B20" s="1843" t="s">
        <v>1637</v>
      </c>
      <c r="C20" s="1843"/>
      <c r="D20" s="1843"/>
    </row>
  </sheetData>
  <mergeCells count="12">
    <mergeCell ref="B20:D20"/>
    <mergeCell ref="C14:D14"/>
    <mergeCell ref="B15:B17"/>
    <mergeCell ref="C15:D15"/>
    <mergeCell ref="C17:D17"/>
    <mergeCell ref="C18:D18"/>
    <mergeCell ref="C16:D16"/>
    <mergeCell ref="A1:D1"/>
    <mergeCell ref="B4:B10"/>
    <mergeCell ref="C4:C10"/>
    <mergeCell ref="D4:D10"/>
    <mergeCell ref="B12:D12"/>
  </mergeCells>
  <pageMargins left="0.7" right="0.7" top="0.75" bottom="0.75" header="0.51180555555555496" footer="0.51180555555555496"/>
  <pageSetup paperSize="9" firstPageNumber="0"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MK31"/>
  <sheetViews>
    <sheetView zoomScale="70" zoomScaleNormal="70" workbookViewId="0">
      <selection activeCell="A27" sqref="A27"/>
    </sheetView>
  </sheetViews>
  <sheetFormatPr defaultColWidth="9.1796875" defaultRowHeight="14.5" x14ac:dyDescent="0.35"/>
  <cols>
    <col min="1" max="1" width="32.453125" style="342" customWidth="1"/>
    <col min="2" max="2" width="35.1796875" style="342" customWidth="1"/>
    <col min="3" max="3" width="33.453125" style="342" customWidth="1"/>
    <col min="4" max="4" width="13.81640625" style="342" hidden="1" customWidth="1"/>
    <col min="5" max="5" width="16" style="342" customWidth="1"/>
    <col min="6" max="6" width="13.1796875" style="342" customWidth="1"/>
    <col min="7" max="1025" width="9.1796875" style="342" customWidth="1"/>
  </cols>
  <sheetData>
    <row r="1" spans="1:5" x14ac:dyDescent="0.35">
      <c r="A1" s="1835" t="s">
        <v>1638</v>
      </c>
      <c r="B1" s="1835"/>
      <c r="C1" s="1835"/>
    </row>
    <row r="2" spans="1:5" ht="7.5" customHeight="1" x14ac:dyDescent="0.35"/>
    <row r="3" spans="1:5" ht="33" customHeight="1" x14ac:dyDescent="0.35">
      <c r="A3" s="1854" t="s">
        <v>1639</v>
      </c>
      <c r="B3" s="1854"/>
      <c r="C3" s="1854"/>
    </row>
    <row r="4" spans="1:5" ht="33" customHeight="1" x14ac:dyDescent="0.35">
      <c r="A4" s="1853" t="s">
        <v>1640</v>
      </c>
      <c r="B4" s="1853"/>
      <c r="C4" s="1853"/>
    </row>
    <row r="5" spans="1:5" ht="15.5" x14ac:dyDescent="0.35">
      <c r="A5" s="350" t="s">
        <v>1641</v>
      </c>
      <c r="B5" s="351" t="s">
        <v>1642</v>
      </c>
      <c r="C5" s="352" t="s">
        <v>1643</v>
      </c>
    </row>
    <row r="6" spans="1:5" x14ac:dyDescent="0.35">
      <c r="A6" s="353" t="s">
        <v>1644</v>
      </c>
      <c r="B6" s="354" t="s">
        <v>1936</v>
      </c>
      <c r="C6" s="355" t="s">
        <v>1937</v>
      </c>
    </row>
    <row r="7" spans="1:5" x14ac:dyDescent="0.35">
      <c r="A7" s="1852"/>
      <c r="B7" s="1852"/>
      <c r="C7" s="1852"/>
    </row>
    <row r="8" spans="1:5" ht="15.75" customHeight="1" x14ac:dyDescent="0.35">
      <c r="A8" s="1853" t="s">
        <v>1645</v>
      </c>
      <c r="B8" s="1853"/>
      <c r="C8" s="1853"/>
    </row>
    <row r="9" spans="1:5" x14ac:dyDescent="0.35">
      <c r="A9" s="353" t="s">
        <v>1646</v>
      </c>
      <c r="B9" s="1851"/>
      <c r="C9" s="1851"/>
    </row>
    <row r="10" spans="1:5" x14ac:dyDescent="0.35">
      <c r="A10" s="1852"/>
      <c r="B10" s="1852"/>
      <c r="C10" s="1852"/>
    </row>
    <row r="11" spans="1:5" ht="15.75" customHeight="1" x14ac:dyDescent="0.35">
      <c r="A11" s="1853" t="s">
        <v>1647</v>
      </c>
      <c r="B11" s="1853"/>
      <c r="C11" s="1853"/>
    </row>
    <row r="12" spans="1:5" ht="31" x14ac:dyDescent="0.35">
      <c r="A12" s="350" t="s">
        <v>1648</v>
      </c>
      <c r="B12" s="351" t="s">
        <v>1649</v>
      </c>
      <c r="C12" s="352" t="s">
        <v>1650</v>
      </c>
    </row>
    <row r="13" spans="1:5" x14ac:dyDescent="0.35">
      <c r="A13" s="356" t="s">
        <v>1240</v>
      </c>
      <c r="B13" s="357">
        <f>+'10.3_PA_Det'!G8-8000000</f>
        <v>3092000</v>
      </c>
      <c r="C13" s="358">
        <f>+'10.3_PA_Det'!G8</f>
        <v>11092000</v>
      </c>
      <c r="E13" s="359"/>
    </row>
    <row r="14" spans="1:5" x14ac:dyDescent="0.35">
      <c r="A14" s="356" t="s">
        <v>950</v>
      </c>
      <c r="B14" s="358">
        <f>+'10.3_PA_Det'!$G$34</f>
        <v>8934950</v>
      </c>
      <c r="C14" s="358">
        <f>+'10.3_PA_Det'!$G$34</f>
        <v>8934950</v>
      </c>
      <c r="E14" s="359"/>
    </row>
    <row r="15" spans="1:5" x14ac:dyDescent="0.35">
      <c r="A15" s="356" t="s">
        <v>913</v>
      </c>
      <c r="B15" s="358">
        <f>+'10.3_PA_Det'!$G$50</f>
        <v>10009000</v>
      </c>
      <c r="C15" s="358">
        <f>+'10.3_PA_Det'!$G$50</f>
        <v>10009000</v>
      </c>
    </row>
    <row r="16" spans="1:5" x14ac:dyDescent="0.35">
      <c r="A16" s="356" t="s">
        <v>170</v>
      </c>
      <c r="B16" s="358">
        <f>+'10.3_PA_Det'!$G$166</f>
        <v>0</v>
      </c>
      <c r="C16" s="358">
        <f>+'10.3_PA_Det'!$G$166</f>
        <v>0</v>
      </c>
    </row>
    <row r="17" spans="1:1025" x14ac:dyDescent="0.35">
      <c r="A17" s="356" t="s">
        <v>1651</v>
      </c>
      <c r="B17" s="358">
        <v>0</v>
      </c>
      <c r="C17" s="358">
        <v>0</v>
      </c>
    </row>
    <row r="18" spans="1:1025" x14ac:dyDescent="0.35">
      <c r="A18" s="356" t="s">
        <v>1652</v>
      </c>
      <c r="B18" s="358">
        <f>+'10.3_PA_Det'!$G$101</f>
        <v>9321050</v>
      </c>
      <c r="C18" s="358">
        <f>+'10.3_PA_Det'!$G$101</f>
        <v>9321050</v>
      </c>
      <c r="E18" s="359"/>
    </row>
    <row r="19" spans="1:1025" x14ac:dyDescent="0.35">
      <c r="A19" s="356" t="s">
        <v>1653</v>
      </c>
      <c r="B19" s="358">
        <f>+'10.3_PA_Det'!$F$161</f>
        <v>6923520</v>
      </c>
      <c r="C19" s="358">
        <f>+'10.3_PA_Det'!$F$161</f>
        <v>6923520</v>
      </c>
    </row>
    <row r="20" spans="1:1025" x14ac:dyDescent="0.35">
      <c r="A20" s="356" t="s">
        <v>1654</v>
      </c>
      <c r="B20" s="864">
        <f>+'10.3_PA_Det'!$G$174</f>
        <v>1234999.9936842106</v>
      </c>
      <c r="C20" s="864">
        <f>+'10.3_PA_Det'!$G$174</f>
        <v>1234999.9936842106</v>
      </c>
    </row>
    <row r="21" spans="1:1025" x14ac:dyDescent="0.35">
      <c r="A21" s="356" t="s">
        <v>1655</v>
      </c>
      <c r="B21" s="358">
        <v>0</v>
      </c>
      <c r="C21" s="358">
        <v>0</v>
      </c>
    </row>
    <row r="22" spans="1:1025" x14ac:dyDescent="0.35">
      <c r="A22" s="356" t="s">
        <v>1656</v>
      </c>
      <c r="B22" s="864">
        <f>+'10.3_PA_Det'!$C$238</f>
        <v>5184479.8100404851</v>
      </c>
      <c r="C22" s="864">
        <f>+'10.3_PA_Det'!$C$238</f>
        <v>5184479.8100404851</v>
      </c>
    </row>
    <row r="23" spans="1:1025" ht="15.5" x14ac:dyDescent="0.35">
      <c r="A23" s="360" t="s">
        <v>67</v>
      </c>
      <c r="B23" s="361">
        <f>SUM(B13:B22)</f>
        <v>44699999.803724691</v>
      </c>
      <c r="C23" s="362">
        <f>SUM(C13:C22)</f>
        <v>52699999.803724691</v>
      </c>
      <c r="D23" s="363">
        <f>70000000-C23</f>
        <v>17300000.196275309</v>
      </c>
      <c r="E23" s="364"/>
      <c r="F23" s="364"/>
    </row>
    <row r="24" spans="1:1025" x14ac:dyDescent="0.35">
      <c r="B24" s="364"/>
      <c r="C24" s="364"/>
    </row>
    <row r="25" spans="1:1025" ht="15.75" customHeight="1" x14ac:dyDescent="0.35">
      <c r="A25" s="1853" t="s">
        <v>1657</v>
      </c>
      <c r="B25" s="1853"/>
      <c r="C25" s="1853"/>
    </row>
    <row r="26" spans="1:1025" ht="31" x14ac:dyDescent="0.35">
      <c r="A26" s="350" t="s">
        <v>1658</v>
      </c>
      <c r="B26" s="351" t="s">
        <v>1649</v>
      </c>
      <c r="C26" s="352" t="s">
        <v>1650</v>
      </c>
    </row>
    <row r="27" spans="1:1025" ht="34.5" customHeight="1" x14ac:dyDescent="0.35">
      <c r="A27" s="365" t="str">
        <f>+'8_MP'!$C$8</f>
        <v>Componente 1: Cobertura y uso de Banda Ancha</v>
      </c>
      <c r="B27" s="864">
        <f>+'8_MP'!AE8</f>
        <v>10290000</v>
      </c>
      <c r="C27" s="864">
        <f>+'8_MP'!$AG$8</f>
        <v>10290000</v>
      </c>
    </row>
    <row r="28" spans="1:1025" s="856" customFormat="1" ht="34.5" customHeight="1" x14ac:dyDescent="0.35">
      <c r="A28" s="365" t="str">
        <f>+'8_MP'!$C$33</f>
        <v xml:space="preserve">Componente 2: Transformación Digital del Gobierno </v>
      </c>
      <c r="B28" s="864">
        <f>+'8_MP'!AE33</f>
        <v>17550000.000040486</v>
      </c>
      <c r="C28" s="864">
        <f>+'8_MP'!$AG$33</f>
        <v>17550000.000040486</v>
      </c>
      <c r="D28" s="342"/>
      <c r="E28" s="342"/>
      <c r="F28" s="342"/>
      <c r="G28" s="342"/>
      <c r="H28" s="342"/>
      <c r="I28" s="342"/>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c r="AH28" s="342"/>
      <c r="AI28" s="342"/>
      <c r="AJ28" s="342"/>
      <c r="AK28" s="342"/>
      <c r="AL28" s="342"/>
      <c r="AM28" s="342"/>
      <c r="AN28" s="342"/>
      <c r="AO28" s="342"/>
      <c r="AP28" s="342"/>
      <c r="AQ28" s="342"/>
      <c r="AR28" s="342"/>
      <c r="AS28" s="342"/>
      <c r="AT28" s="342"/>
      <c r="AU28" s="342"/>
      <c r="AV28" s="342"/>
      <c r="AW28" s="342"/>
      <c r="AX28" s="342"/>
      <c r="AY28" s="342"/>
      <c r="AZ28" s="342"/>
      <c r="BA28" s="342"/>
      <c r="BB28" s="342"/>
      <c r="BC28" s="342"/>
      <c r="BD28" s="342"/>
      <c r="BE28" s="342"/>
      <c r="BF28" s="342"/>
      <c r="BG28" s="342"/>
      <c r="BH28" s="342"/>
      <c r="BI28" s="342"/>
      <c r="BJ28" s="342"/>
      <c r="BK28" s="342"/>
      <c r="BL28" s="342"/>
      <c r="BM28" s="342"/>
      <c r="BN28" s="342"/>
      <c r="BO28" s="342"/>
      <c r="BP28" s="342"/>
      <c r="BQ28" s="342"/>
      <c r="BR28" s="342"/>
      <c r="BS28" s="342"/>
      <c r="BT28" s="342"/>
      <c r="BU28" s="342"/>
      <c r="BV28" s="342"/>
      <c r="BW28" s="342"/>
      <c r="BX28" s="342"/>
      <c r="BY28" s="342"/>
      <c r="BZ28" s="342"/>
      <c r="CA28" s="342"/>
      <c r="CB28" s="342"/>
      <c r="CC28" s="342"/>
      <c r="CD28" s="342"/>
      <c r="CE28" s="342"/>
      <c r="CF28" s="342"/>
      <c r="CG28" s="342"/>
      <c r="CH28" s="342"/>
      <c r="CI28" s="342"/>
      <c r="CJ28" s="342"/>
      <c r="CK28" s="342"/>
      <c r="CL28" s="342"/>
      <c r="CM28" s="342"/>
      <c r="CN28" s="342"/>
      <c r="CO28" s="342"/>
      <c r="CP28" s="342"/>
      <c r="CQ28" s="342"/>
      <c r="CR28" s="342"/>
      <c r="CS28" s="342"/>
      <c r="CT28" s="342"/>
      <c r="CU28" s="342"/>
      <c r="CV28" s="342"/>
      <c r="CW28" s="342"/>
      <c r="CX28" s="342"/>
      <c r="CY28" s="342"/>
      <c r="CZ28" s="342"/>
      <c r="DA28" s="342"/>
      <c r="DB28" s="342"/>
      <c r="DC28" s="342"/>
      <c r="DD28" s="342"/>
      <c r="DE28" s="342"/>
      <c r="DF28" s="342"/>
      <c r="DG28" s="342"/>
      <c r="DH28" s="342"/>
      <c r="DI28" s="342"/>
      <c r="DJ28" s="342"/>
      <c r="DK28" s="342"/>
      <c r="DL28" s="342"/>
      <c r="DM28" s="342"/>
      <c r="DN28" s="342"/>
      <c r="DO28" s="342"/>
      <c r="DP28" s="342"/>
      <c r="DQ28" s="342"/>
      <c r="DR28" s="342"/>
      <c r="DS28" s="342"/>
      <c r="DT28" s="342"/>
      <c r="DU28" s="342"/>
      <c r="DV28" s="342"/>
      <c r="DW28" s="342"/>
      <c r="DX28" s="342"/>
      <c r="DY28" s="342"/>
      <c r="DZ28" s="342"/>
      <c r="EA28" s="342"/>
      <c r="EB28" s="342"/>
      <c r="EC28" s="342"/>
      <c r="ED28" s="342"/>
      <c r="EE28" s="342"/>
      <c r="EF28" s="342"/>
      <c r="EG28" s="342"/>
      <c r="EH28" s="342"/>
      <c r="EI28" s="342"/>
      <c r="EJ28" s="342"/>
      <c r="EK28" s="342"/>
      <c r="EL28" s="342"/>
      <c r="EM28" s="342"/>
      <c r="EN28" s="342"/>
      <c r="EO28" s="342"/>
      <c r="EP28" s="342"/>
      <c r="EQ28" s="342"/>
      <c r="ER28" s="342"/>
      <c r="ES28" s="342"/>
      <c r="ET28" s="342"/>
      <c r="EU28" s="342"/>
      <c r="EV28" s="342"/>
      <c r="EW28" s="342"/>
      <c r="EX28" s="342"/>
      <c r="EY28" s="342"/>
      <c r="EZ28" s="342"/>
      <c r="FA28" s="342"/>
      <c r="FB28" s="342"/>
      <c r="FC28" s="342"/>
      <c r="FD28" s="342"/>
      <c r="FE28" s="342"/>
      <c r="FF28" s="342"/>
      <c r="FG28" s="342"/>
      <c r="FH28" s="342"/>
      <c r="FI28" s="342"/>
      <c r="FJ28" s="342"/>
      <c r="FK28" s="342"/>
      <c r="FL28" s="342"/>
      <c r="FM28" s="342"/>
      <c r="FN28" s="342"/>
      <c r="FO28" s="342"/>
      <c r="FP28" s="342"/>
      <c r="FQ28" s="342"/>
      <c r="FR28" s="342"/>
      <c r="FS28" s="342"/>
      <c r="FT28" s="342"/>
      <c r="FU28" s="342"/>
      <c r="FV28" s="342"/>
      <c r="FW28" s="342"/>
      <c r="FX28" s="342"/>
      <c r="FY28" s="342"/>
      <c r="FZ28" s="342"/>
      <c r="GA28" s="342"/>
      <c r="GB28" s="342"/>
      <c r="GC28" s="342"/>
      <c r="GD28" s="342"/>
      <c r="GE28" s="342"/>
      <c r="GF28" s="342"/>
      <c r="GG28" s="342"/>
      <c r="GH28" s="342"/>
      <c r="GI28" s="342"/>
      <c r="GJ28" s="342"/>
      <c r="GK28" s="342"/>
      <c r="GL28" s="342"/>
      <c r="GM28" s="342"/>
      <c r="GN28" s="342"/>
      <c r="GO28" s="342"/>
      <c r="GP28" s="342"/>
      <c r="GQ28" s="342"/>
      <c r="GR28" s="342"/>
      <c r="GS28" s="342"/>
      <c r="GT28" s="342"/>
      <c r="GU28" s="342"/>
      <c r="GV28" s="342"/>
      <c r="GW28" s="342"/>
      <c r="GX28" s="342"/>
      <c r="GY28" s="342"/>
      <c r="GZ28" s="342"/>
      <c r="HA28" s="342"/>
      <c r="HB28" s="342"/>
      <c r="HC28" s="342"/>
      <c r="HD28" s="342"/>
      <c r="HE28" s="342"/>
      <c r="HF28" s="342"/>
      <c r="HG28" s="342"/>
      <c r="HH28" s="342"/>
      <c r="HI28" s="342"/>
      <c r="HJ28" s="342"/>
      <c r="HK28" s="342"/>
      <c r="HL28" s="342"/>
      <c r="HM28" s="342"/>
      <c r="HN28" s="342"/>
      <c r="HO28" s="342"/>
      <c r="HP28" s="342"/>
      <c r="HQ28" s="342"/>
      <c r="HR28" s="342"/>
      <c r="HS28" s="342"/>
      <c r="HT28" s="342"/>
      <c r="HU28" s="342"/>
      <c r="HV28" s="342"/>
      <c r="HW28" s="342"/>
      <c r="HX28" s="342"/>
      <c r="HY28" s="342"/>
      <c r="HZ28" s="342"/>
      <c r="IA28" s="342"/>
      <c r="IB28" s="342"/>
      <c r="IC28" s="342"/>
      <c r="ID28" s="342"/>
      <c r="IE28" s="342"/>
      <c r="IF28" s="342"/>
      <c r="IG28" s="342"/>
      <c r="IH28" s="342"/>
      <c r="II28" s="342"/>
      <c r="IJ28" s="342"/>
      <c r="IK28" s="342"/>
      <c r="IL28" s="342"/>
      <c r="IM28" s="342"/>
      <c r="IN28" s="342"/>
      <c r="IO28" s="342"/>
      <c r="IP28" s="342"/>
      <c r="IQ28" s="342"/>
      <c r="IR28" s="342"/>
      <c r="IS28" s="342"/>
      <c r="IT28" s="342"/>
      <c r="IU28" s="342"/>
      <c r="IV28" s="342"/>
      <c r="IW28" s="342"/>
      <c r="IX28" s="342"/>
      <c r="IY28" s="342"/>
      <c r="IZ28" s="342"/>
      <c r="JA28" s="342"/>
      <c r="JB28" s="342"/>
      <c r="JC28" s="342"/>
      <c r="JD28" s="342"/>
      <c r="JE28" s="342"/>
      <c r="JF28" s="342"/>
      <c r="JG28" s="342"/>
      <c r="JH28" s="342"/>
      <c r="JI28" s="342"/>
      <c r="JJ28" s="342"/>
      <c r="JK28" s="342"/>
      <c r="JL28" s="342"/>
      <c r="JM28" s="342"/>
      <c r="JN28" s="342"/>
      <c r="JO28" s="342"/>
      <c r="JP28" s="342"/>
      <c r="JQ28" s="342"/>
      <c r="JR28" s="342"/>
      <c r="JS28" s="342"/>
      <c r="JT28" s="342"/>
      <c r="JU28" s="342"/>
      <c r="JV28" s="342"/>
      <c r="JW28" s="342"/>
      <c r="JX28" s="342"/>
      <c r="JY28" s="342"/>
      <c r="JZ28" s="342"/>
      <c r="KA28" s="342"/>
      <c r="KB28" s="342"/>
      <c r="KC28" s="342"/>
      <c r="KD28" s="342"/>
      <c r="KE28" s="342"/>
      <c r="KF28" s="342"/>
      <c r="KG28" s="342"/>
      <c r="KH28" s="342"/>
      <c r="KI28" s="342"/>
      <c r="KJ28" s="342"/>
      <c r="KK28" s="342"/>
      <c r="KL28" s="342"/>
      <c r="KM28" s="342"/>
      <c r="KN28" s="342"/>
      <c r="KO28" s="342"/>
      <c r="KP28" s="342"/>
      <c r="KQ28" s="342"/>
      <c r="KR28" s="342"/>
      <c r="KS28" s="342"/>
      <c r="KT28" s="342"/>
      <c r="KU28" s="342"/>
      <c r="KV28" s="342"/>
      <c r="KW28" s="342"/>
      <c r="KX28" s="342"/>
      <c r="KY28" s="342"/>
      <c r="KZ28" s="342"/>
      <c r="LA28" s="342"/>
      <c r="LB28" s="342"/>
      <c r="LC28" s="342"/>
      <c r="LD28" s="342"/>
      <c r="LE28" s="342"/>
      <c r="LF28" s="342"/>
      <c r="LG28" s="342"/>
      <c r="LH28" s="342"/>
      <c r="LI28" s="342"/>
      <c r="LJ28" s="342"/>
      <c r="LK28" s="342"/>
      <c r="LL28" s="342"/>
      <c r="LM28" s="342"/>
      <c r="LN28" s="342"/>
      <c r="LO28" s="342"/>
      <c r="LP28" s="342"/>
      <c r="LQ28" s="342"/>
      <c r="LR28" s="342"/>
      <c r="LS28" s="342"/>
      <c r="LT28" s="342"/>
      <c r="LU28" s="342"/>
      <c r="LV28" s="342"/>
      <c r="LW28" s="342"/>
      <c r="LX28" s="342"/>
      <c r="LY28" s="342"/>
      <c r="LZ28" s="342"/>
      <c r="MA28" s="342"/>
      <c r="MB28" s="342"/>
      <c r="MC28" s="342"/>
      <c r="MD28" s="342"/>
      <c r="ME28" s="342"/>
      <c r="MF28" s="342"/>
      <c r="MG28" s="342"/>
      <c r="MH28" s="342"/>
      <c r="MI28" s="342"/>
      <c r="MJ28" s="342"/>
      <c r="MK28" s="342"/>
      <c r="ML28" s="342"/>
      <c r="MM28" s="342"/>
      <c r="MN28" s="342"/>
      <c r="MO28" s="342"/>
      <c r="MP28" s="342"/>
      <c r="MQ28" s="342"/>
      <c r="MR28" s="342"/>
      <c r="MS28" s="342"/>
      <c r="MT28" s="342"/>
      <c r="MU28" s="342"/>
      <c r="MV28" s="342"/>
      <c r="MW28" s="342"/>
      <c r="MX28" s="342"/>
      <c r="MY28" s="342"/>
      <c r="MZ28" s="342"/>
      <c r="NA28" s="342"/>
      <c r="NB28" s="342"/>
      <c r="NC28" s="342"/>
      <c r="ND28" s="342"/>
      <c r="NE28" s="342"/>
      <c r="NF28" s="342"/>
      <c r="NG28" s="342"/>
      <c r="NH28" s="342"/>
      <c r="NI28" s="342"/>
      <c r="NJ28" s="342"/>
      <c r="NK28" s="342"/>
      <c r="NL28" s="342"/>
      <c r="NM28" s="342"/>
      <c r="NN28" s="342"/>
      <c r="NO28" s="342"/>
      <c r="NP28" s="342"/>
      <c r="NQ28" s="342"/>
      <c r="NR28" s="342"/>
      <c r="NS28" s="342"/>
      <c r="NT28" s="342"/>
      <c r="NU28" s="342"/>
      <c r="NV28" s="342"/>
      <c r="NW28" s="342"/>
      <c r="NX28" s="342"/>
      <c r="NY28" s="342"/>
      <c r="NZ28" s="342"/>
      <c r="OA28" s="342"/>
      <c r="OB28" s="342"/>
      <c r="OC28" s="342"/>
      <c r="OD28" s="342"/>
      <c r="OE28" s="342"/>
      <c r="OF28" s="342"/>
      <c r="OG28" s="342"/>
      <c r="OH28" s="342"/>
      <c r="OI28" s="342"/>
      <c r="OJ28" s="342"/>
      <c r="OK28" s="342"/>
      <c r="OL28" s="342"/>
      <c r="OM28" s="342"/>
      <c r="ON28" s="342"/>
      <c r="OO28" s="342"/>
      <c r="OP28" s="342"/>
      <c r="OQ28" s="342"/>
      <c r="OR28" s="342"/>
      <c r="OS28" s="342"/>
      <c r="OT28" s="342"/>
      <c r="OU28" s="342"/>
      <c r="OV28" s="342"/>
      <c r="OW28" s="342"/>
      <c r="OX28" s="342"/>
      <c r="OY28" s="342"/>
      <c r="OZ28" s="342"/>
      <c r="PA28" s="342"/>
      <c r="PB28" s="342"/>
      <c r="PC28" s="342"/>
      <c r="PD28" s="342"/>
      <c r="PE28" s="342"/>
      <c r="PF28" s="342"/>
      <c r="PG28" s="342"/>
      <c r="PH28" s="342"/>
      <c r="PI28" s="342"/>
      <c r="PJ28" s="342"/>
      <c r="PK28" s="342"/>
      <c r="PL28" s="342"/>
      <c r="PM28" s="342"/>
      <c r="PN28" s="342"/>
      <c r="PO28" s="342"/>
      <c r="PP28" s="342"/>
      <c r="PQ28" s="342"/>
      <c r="PR28" s="342"/>
      <c r="PS28" s="342"/>
      <c r="PT28" s="342"/>
      <c r="PU28" s="342"/>
      <c r="PV28" s="342"/>
      <c r="PW28" s="342"/>
      <c r="PX28" s="342"/>
      <c r="PY28" s="342"/>
      <c r="PZ28" s="342"/>
      <c r="QA28" s="342"/>
      <c r="QB28" s="342"/>
      <c r="QC28" s="342"/>
      <c r="QD28" s="342"/>
      <c r="QE28" s="342"/>
      <c r="QF28" s="342"/>
      <c r="QG28" s="342"/>
      <c r="QH28" s="342"/>
      <c r="QI28" s="342"/>
      <c r="QJ28" s="342"/>
      <c r="QK28" s="342"/>
      <c r="QL28" s="342"/>
      <c r="QM28" s="342"/>
      <c r="QN28" s="342"/>
      <c r="QO28" s="342"/>
      <c r="QP28" s="342"/>
      <c r="QQ28" s="342"/>
      <c r="QR28" s="342"/>
      <c r="QS28" s="342"/>
      <c r="QT28" s="342"/>
      <c r="QU28" s="342"/>
      <c r="QV28" s="342"/>
      <c r="QW28" s="342"/>
      <c r="QX28" s="342"/>
      <c r="QY28" s="342"/>
      <c r="QZ28" s="342"/>
      <c r="RA28" s="342"/>
      <c r="RB28" s="342"/>
      <c r="RC28" s="342"/>
      <c r="RD28" s="342"/>
      <c r="RE28" s="342"/>
      <c r="RF28" s="342"/>
      <c r="RG28" s="342"/>
      <c r="RH28" s="342"/>
      <c r="RI28" s="342"/>
      <c r="RJ28" s="342"/>
      <c r="RK28" s="342"/>
      <c r="RL28" s="342"/>
      <c r="RM28" s="342"/>
      <c r="RN28" s="342"/>
      <c r="RO28" s="342"/>
      <c r="RP28" s="342"/>
      <c r="RQ28" s="342"/>
      <c r="RR28" s="342"/>
      <c r="RS28" s="342"/>
      <c r="RT28" s="342"/>
      <c r="RU28" s="342"/>
      <c r="RV28" s="342"/>
      <c r="RW28" s="342"/>
      <c r="RX28" s="342"/>
      <c r="RY28" s="342"/>
      <c r="RZ28" s="342"/>
      <c r="SA28" s="342"/>
      <c r="SB28" s="342"/>
      <c r="SC28" s="342"/>
      <c r="SD28" s="342"/>
      <c r="SE28" s="342"/>
      <c r="SF28" s="342"/>
      <c r="SG28" s="342"/>
      <c r="SH28" s="342"/>
      <c r="SI28" s="342"/>
      <c r="SJ28" s="342"/>
      <c r="SK28" s="342"/>
      <c r="SL28" s="342"/>
      <c r="SM28" s="342"/>
      <c r="SN28" s="342"/>
      <c r="SO28" s="342"/>
      <c r="SP28" s="342"/>
      <c r="SQ28" s="342"/>
      <c r="SR28" s="342"/>
      <c r="SS28" s="342"/>
      <c r="ST28" s="342"/>
      <c r="SU28" s="342"/>
      <c r="SV28" s="342"/>
      <c r="SW28" s="342"/>
      <c r="SX28" s="342"/>
      <c r="SY28" s="342"/>
      <c r="SZ28" s="342"/>
      <c r="TA28" s="342"/>
      <c r="TB28" s="342"/>
      <c r="TC28" s="342"/>
      <c r="TD28" s="342"/>
      <c r="TE28" s="342"/>
      <c r="TF28" s="342"/>
      <c r="TG28" s="342"/>
      <c r="TH28" s="342"/>
      <c r="TI28" s="342"/>
      <c r="TJ28" s="342"/>
      <c r="TK28" s="342"/>
      <c r="TL28" s="342"/>
      <c r="TM28" s="342"/>
      <c r="TN28" s="342"/>
      <c r="TO28" s="342"/>
      <c r="TP28" s="342"/>
      <c r="TQ28" s="342"/>
      <c r="TR28" s="342"/>
      <c r="TS28" s="342"/>
      <c r="TT28" s="342"/>
      <c r="TU28" s="342"/>
      <c r="TV28" s="342"/>
      <c r="TW28" s="342"/>
      <c r="TX28" s="342"/>
      <c r="TY28" s="342"/>
      <c r="TZ28" s="342"/>
      <c r="UA28" s="342"/>
      <c r="UB28" s="342"/>
      <c r="UC28" s="342"/>
      <c r="UD28" s="342"/>
      <c r="UE28" s="342"/>
      <c r="UF28" s="342"/>
      <c r="UG28" s="342"/>
      <c r="UH28" s="342"/>
      <c r="UI28" s="342"/>
      <c r="UJ28" s="342"/>
      <c r="UK28" s="342"/>
      <c r="UL28" s="342"/>
      <c r="UM28" s="342"/>
      <c r="UN28" s="342"/>
      <c r="UO28" s="342"/>
      <c r="UP28" s="342"/>
      <c r="UQ28" s="342"/>
      <c r="UR28" s="342"/>
      <c r="US28" s="342"/>
      <c r="UT28" s="342"/>
      <c r="UU28" s="342"/>
      <c r="UV28" s="342"/>
      <c r="UW28" s="342"/>
      <c r="UX28" s="342"/>
      <c r="UY28" s="342"/>
      <c r="UZ28" s="342"/>
      <c r="VA28" s="342"/>
      <c r="VB28" s="342"/>
      <c r="VC28" s="342"/>
      <c r="VD28" s="342"/>
      <c r="VE28" s="342"/>
      <c r="VF28" s="342"/>
      <c r="VG28" s="342"/>
      <c r="VH28" s="342"/>
      <c r="VI28" s="342"/>
      <c r="VJ28" s="342"/>
      <c r="VK28" s="342"/>
      <c r="VL28" s="342"/>
      <c r="VM28" s="342"/>
      <c r="VN28" s="342"/>
      <c r="VO28" s="342"/>
      <c r="VP28" s="342"/>
      <c r="VQ28" s="342"/>
      <c r="VR28" s="342"/>
      <c r="VS28" s="342"/>
      <c r="VT28" s="342"/>
      <c r="VU28" s="342"/>
      <c r="VV28" s="342"/>
      <c r="VW28" s="342"/>
      <c r="VX28" s="342"/>
      <c r="VY28" s="342"/>
      <c r="VZ28" s="342"/>
      <c r="WA28" s="342"/>
      <c r="WB28" s="342"/>
      <c r="WC28" s="342"/>
      <c r="WD28" s="342"/>
      <c r="WE28" s="342"/>
      <c r="WF28" s="342"/>
      <c r="WG28" s="342"/>
      <c r="WH28" s="342"/>
      <c r="WI28" s="342"/>
      <c r="WJ28" s="342"/>
      <c r="WK28" s="342"/>
      <c r="WL28" s="342"/>
      <c r="WM28" s="342"/>
      <c r="WN28" s="342"/>
      <c r="WO28" s="342"/>
      <c r="WP28" s="342"/>
      <c r="WQ28" s="342"/>
      <c r="WR28" s="342"/>
      <c r="WS28" s="342"/>
      <c r="WT28" s="342"/>
      <c r="WU28" s="342"/>
      <c r="WV28" s="342"/>
      <c r="WW28" s="342"/>
      <c r="WX28" s="342"/>
      <c r="WY28" s="342"/>
      <c r="WZ28" s="342"/>
      <c r="XA28" s="342"/>
      <c r="XB28" s="342"/>
      <c r="XC28" s="342"/>
      <c r="XD28" s="342"/>
      <c r="XE28" s="342"/>
      <c r="XF28" s="342"/>
      <c r="XG28" s="342"/>
      <c r="XH28" s="342"/>
      <c r="XI28" s="342"/>
      <c r="XJ28" s="342"/>
      <c r="XK28" s="342"/>
      <c r="XL28" s="342"/>
      <c r="XM28" s="342"/>
      <c r="XN28" s="342"/>
      <c r="XO28" s="342"/>
      <c r="XP28" s="342"/>
      <c r="XQ28" s="342"/>
      <c r="XR28" s="342"/>
      <c r="XS28" s="342"/>
      <c r="XT28" s="342"/>
      <c r="XU28" s="342"/>
      <c r="XV28" s="342"/>
      <c r="XW28" s="342"/>
      <c r="XX28" s="342"/>
      <c r="XY28" s="342"/>
      <c r="XZ28" s="342"/>
      <c r="YA28" s="342"/>
      <c r="YB28" s="342"/>
      <c r="YC28" s="342"/>
      <c r="YD28" s="342"/>
      <c r="YE28" s="342"/>
      <c r="YF28" s="342"/>
      <c r="YG28" s="342"/>
      <c r="YH28" s="342"/>
      <c r="YI28" s="342"/>
      <c r="YJ28" s="342"/>
      <c r="YK28" s="342"/>
      <c r="YL28" s="342"/>
      <c r="YM28" s="342"/>
      <c r="YN28" s="342"/>
      <c r="YO28" s="342"/>
      <c r="YP28" s="342"/>
      <c r="YQ28" s="342"/>
      <c r="YR28" s="342"/>
      <c r="YS28" s="342"/>
      <c r="YT28" s="342"/>
      <c r="YU28" s="342"/>
      <c r="YV28" s="342"/>
      <c r="YW28" s="342"/>
      <c r="YX28" s="342"/>
      <c r="YY28" s="342"/>
      <c r="YZ28" s="342"/>
      <c r="ZA28" s="342"/>
      <c r="ZB28" s="342"/>
      <c r="ZC28" s="342"/>
      <c r="ZD28" s="342"/>
      <c r="ZE28" s="342"/>
      <c r="ZF28" s="342"/>
      <c r="ZG28" s="342"/>
      <c r="ZH28" s="342"/>
      <c r="ZI28" s="342"/>
      <c r="ZJ28" s="342"/>
      <c r="ZK28" s="342"/>
      <c r="ZL28" s="342"/>
      <c r="ZM28" s="342"/>
      <c r="ZN28" s="342"/>
      <c r="ZO28" s="342"/>
      <c r="ZP28" s="342"/>
      <c r="ZQ28" s="342"/>
      <c r="ZR28" s="342"/>
      <c r="ZS28" s="342"/>
      <c r="ZT28" s="342"/>
      <c r="ZU28" s="342"/>
      <c r="ZV28" s="342"/>
      <c r="ZW28" s="342"/>
      <c r="ZX28" s="342"/>
      <c r="ZY28" s="342"/>
      <c r="ZZ28" s="342"/>
      <c r="AAA28" s="342"/>
      <c r="AAB28" s="342"/>
      <c r="AAC28" s="342"/>
      <c r="AAD28" s="342"/>
      <c r="AAE28" s="342"/>
      <c r="AAF28" s="342"/>
      <c r="AAG28" s="342"/>
      <c r="AAH28" s="342"/>
      <c r="AAI28" s="342"/>
      <c r="AAJ28" s="342"/>
      <c r="AAK28" s="342"/>
      <c r="AAL28" s="342"/>
      <c r="AAM28" s="342"/>
      <c r="AAN28" s="342"/>
      <c r="AAO28" s="342"/>
      <c r="AAP28" s="342"/>
      <c r="AAQ28" s="342"/>
      <c r="AAR28" s="342"/>
      <c r="AAS28" s="342"/>
      <c r="AAT28" s="342"/>
      <c r="AAU28" s="342"/>
      <c r="AAV28" s="342"/>
      <c r="AAW28" s="342"/>
      <c r="AAX28" s="342"/>
      <c r="AAY28" s="342"/>
      <c r="AAZ28" s="342"/>
      <c r="ABA28" s="342"/>
      <c r="ABB28" s="342"/>
      <c r="ABC28" s="342"/>
      <c r="ABD28" s="342"/>
      <c r="ABE28" s="342"/>
      <c r="ABF28" s="342"/>
      <c r="ABG28" s="342"/>
      <c r="ABH28" s="342"/>
      <c r="ABI28" s="342"/>
      <c r="ABJ28" s="342"/>
      <c r="ABK28" s="342"/>
      <c r="ABL28" s="342"/>
      <c r="ABM28" s="342"/>
      <c r="ABN28" s="342"/>
      <c r="ABO28" s="342"/>
      <c r="ABP28" s="342"/>
      <c r="ABQ28" s="342"/>
      <c r="ABR28" s="342"/>
      <c r="ABS28" s="342"/>
      <c r="ABT28" s="342"/>
      <c r="ABU28" s="342"/>
      <c r="ABV28" s="342"/>
      <c r="ABW28" s="342"/>
      <c r="ABX28" s="342"/>
      <c r="ABY28" s="342"/>
      <c r="ABZ28" s="342"/>
      <c r="ACA28" s="342"/>
      <c r="ACB28" s="342"/>
      <c r="ACC28" s="342"/>
      <c r="ACD28" s="342"/>
      <c r="ACE28" s="342"/>
      <c r="ACF28" s="342"/>
      <c r="ACG28" s="342"/>
      <c r="ACH28" s="342"/>
      <c r="ACI28" s="342"/>
      <c r="ACJ28" s="342"/>
      <c r="ACK28" s="342"/>
      <c r="ACL28" s="342"/>
      <c r="ACM28" s="342"/>
      <c r="ACN28" s="342"/>
      <c r="ACO28" s="342"/>
      <c r="ACP28" s="342"/>
      <c r="ACQ28" s="342"/>
      <c r="ACR28" s="342"/>
      <c r="ACS28" s="342"/>
      <c r="ACT28" s="342"/>
      <c r="ACU28" s="342"/>
      <c r="ACV28" s="342"/>
      <c r="ACW28" s="342"/>
      <c r="ACX28" s="342"/>
      <c r="ACY28" s="342"/>
      <c r="ACZ28" s="342"/>
      <c r="ADA28" s="342"/>
      <c r="ADB28" s="342"/>
      <c r="ADC28" s="342"/>
      <c r="ADD28" s="342"/>
      <c r="ADE28" s="342"/>
      <c r="ADF28" s="342"/>
      <c r="ADG28" s="342"/>
      <c r="ADH28" s="342"/>
      <c r="ADI28" s="342"/>
      <c r="ADJ28" s="342"/>
      <c r="ADK28" s="342"/>
      <c r="ADL28" s="342"/>
      <c r="ADM28" s="342"/>
      <c r="ADN28" s="342"/>
      <c r="ADO28" s="342"/>
      <c r="ADP28" s="342"/>
      <c r="ADQ28" s="342"/>
      <c r="ADR28" s="342"/>
      <c r="ADS28" s="342"/>
      <c r="ADT28" s="342"/>
      <c r="ADU28" s="342"/>
      <c r="ADV28" s="342"/>
      <c r="ADW28" s="342"/>
      <c r="ADX28" s="342"/>
      <c r="ADY28" s="342"/>
      <c r="ADZ28" s="342"/>
      <c r="AEA28" s="342"/>
      <c r="AEB28" s="342"/>
      <c r="AEC28" s="342"/>
      <c r="AED28" s="342"/>
      <c r="AEE28" s="342"/>
      <c r="AEF28" s="342"/>
      <c r="AEG28" s="342"/>
      <c r="AEH28" s="342"/>
      <c r="AEI28" s="342"/>
      <c r="AEJ28" s="342"/>
      <c r="AEK28" s="342"/>
      <c r="AEL28" s="342"/>
      <c r="AEM28" s="342"/>
      <c r="AEN28" s="342"/>
      <c r="AEO28" s="342"/>
      <c r="AEP28" s="342"/>
      <c r="AEQ28" s="342"/>
      <c r="AER28" s="342"/>
      <c r="AES28" s="342"/>
      <c r="AET28" s="342"/>
      <c r="AEU28" s="342"/>
      <c r="AEV28" s="342"/>
      <c r="AEW28" s="342"/>
      <c r="AEX28" s="342"/>
      <c r="AEY28" s="342"/>
      <c r="AEZ28" s="342"/>
      <c r="AFA28" s="342"/>
      <c r="AFB28" s="342"/>
      <c r="AFC28" s="342"/>
      <c r="AFD28" s="342"/>
      <c r="AFE28" s="342"/>
      <c r="AFF28" s="342"/>
      <c r="AFG28" s="342"/>
      <c r="AFH28" s="342"/>
      <c r="AFI28" s="342"/>
      <c r="AFJ28" s="342"/>
      <c r="AFK28" s="342"/>
      <c r="AFL28" s="342"/>
      <c r="AFM28" s="342"/>
      <c r="AFN28" s="342"/>
      <c r="AFO28" s="342"/>
      <c r="AFP28" s="342"/>
      <c r="AFQ28" s="342"/>
      <c r="AFR28" s="342"/>
      <c r="AFS28" s="342"/>
      <c r="AFT28" s="342"/>
      <c r="AFU28" s="342"/>
      <c r="AFV28" s="342"/>
      <c r="AFW28" s="342"/>
      <c r="AFX28" s="342"/>
      <c r="AFY28" s="342"/>
      <c r="AFZ28" s="342"/>
      <c r="AGA28" s="342"/>
      <c r="AGB28" s="342"/>
      <c r="AGC28" s="342"/>
      <c r="AGD28" s="342"/>
      <c r="AGE28" s="342"/>
      <c r="AGF28" s="342"/>
      <c r="AGG28" s="342"/>
      <c r="AGH28" s="342"/>
      <c r="AGI28" s="342"/>
      <c r="AGJ28" s="342"/>
      <c r="AGK28" s="342"/>
      <c r="AGL28" s="342"/>
      <c r="AGM28" s="342"/>
      <c r="AGN28" s="342"/>
      <c r="AGO28" s="342"/>
      <c r="AGP28" s="342"/>
      <c r="AGQ28" s="342"/>
      <c r="AGR28" s="342"/>
      <c r="AGS28" s="342"/>
      <c r="AGT28" s="342"/>
      <c r="AGU28" s="342"/>
      <c r="AGV28" s="342"/>
      <c r="AGW28" s="342"/>
      <c r="AGX28" s="342"/>
      <c r="AGY28" s="342"/>
      <c r="AGZ28" s="342"/>
      <c r="AHA28" s="342"/>
      <c r="AHB28" s="342"/>
      <c r="AHC28" s="342"/>
      <c r="AHD28" s="342"/>
      <c r="AHE28" s="342"/>
      <c r="AHF28" s="342"/>
      <c r="AHG28" s="342"/>
      <c r="AHH28" s="342"/>
      <c r="AHI28" s="342"/>
      <c r="AHJ28" s="342"/>
      <c r="AHK28" s="342"/>
      <c r="AHL28" s="342"/>
      <c r="AHM28" s="342"/>
      <c r="AHN28" s="342"/>
      <c r="AHO28" s="342"/>
      <c r="AHP28" s="342"/>
      <c r="AHQ28" s="342"/>
      <c r="AHR28" s="342"/>
      <c r="AHS28" s="342"/>
      <c r="AHT28" s="342"/>
      <c r="AHU28" s="342"/>
      <c r="AHV28" s="342"/>
      <c r="AHW28" s="342"/>
      <c r="AHX28" s="342"/>
      <c r="AHY28" s="342"/>
      <c r="AHZ28" s="342"/>
      <c r="AIA28" s="342"/>
      <c r="AIB28" s="342"/>
      <c r="AIC28" s="342"/>
      <c r="AID28" s="342"/>
      <c r="AIE28" s="342"/>
      <c r="AIF28" s="342"/>
      <c r="AIG28" s="342"/>
      <c r="AIH28" s="342"/>
      <c r="AII28" s="342"/>
      <c r="AIJ28" s="342"/>
      <c r="AIK28" s="342"/>
      <c r="AIL28" s="342"/>
      <c r="AIM28" s="342"/>
      <c r="AIN28" s="342"/>
      <c r="AIO28" s="342"/>
      <c r="AIP28" s="342"/>
      <c r="AIQ28" s="342"/>
      <c r="AIR28" s="342"/>
      <c r="AIS28" s="342"/>
      <c r="AIT28" s="342"/>
      <c r="AIU28" s="342"/>
      <c r="AIV28" s="342"/>
      <c r="AIW28" s="342"/>
      <c r="AIX28" s="342"/>
      <c r="AIY28" s="342"/>
      <c r="AIZ28" s="342"/>
      <c r="AJA28" s="342"/>
      <c r="AJB28" s="342"/>
      <c r="AJC28" s="342"/>
      <c r="AJD28" s="342"/>
      <c r="AJE28" s="342"/>
      <c r="AJF28" s="342"/>
      <c r="AJG28" s="342"/>
      <c r="AJH28" s="342"/>
      <c r="AJI28" s="342"/>
      <c r="AJJ28" s="342"/>
      <c r="AJK28" s="342"/>
      <c r="AJL28" s="342"/>
      <c r="AJM28" s="342"/>
      <c r="AJN28" s="342"/>
      <c r="AJO28" s="342"/>
      <c r="AJP28" s="342"/>
      <c r="AJQ28" s="342"/>
      <c r="AJR28" s="342"/>
      <c r="AJS28" s="342"/>
      <c r="AJT28" s="342"/>
      <c r="AJU28" s="342"/>
      <c r="AJV28" s="342"/>
      <c r="AJW28" s="342"/>
      <c r="AJX28" s="342"/>
      <c r="AJY28" s="342"/>
      <c r="AJZ28" s="342"/>
      <c r="AKA28" s="342"/>
      <c r="AKB28" s="342"/>
      <c r="AKC28" s="342"/>
      <c r="AKD28" s="342"/>
      <c r="AKE28" s="342"/>
      <c r="AKF28" s="342"/>
      <c r="AKG28" s="342"/>
      <c r="AKH28" s="342"/>
      <c r="AKI28" s="342"/>
      <c r="AKJ28" s="342"/>
      <c r="AKK28" s="342"/>
      <c r="AKL28" s="342"/>
      <c r="AKM28" s="342"/>
      <c r="AKN28" s="342"/>
      <c r="AKO28" s="342"/>
      <c r="AKP28" s="342"/>
      <c r="AKQ28" s="342"/>
      <c r="AKR28" s="342"/>
      <c r="AKS28" s="342"/>
      <c r="AKT28" s="342"/>
      <c r="AKU28" s="342"/>
      <c r="AKV28" s="342"/>
      <c r="AKW28" s="342"/>
      <c r="AKX28" s="342"/>
      <c r="AKY28" s="342"/>
      <c r="AKZ28" s="342"/>
      <c r="ALA28" s="342"/>
      <c r="ALB28" s="342"/>
      <c r="ALC28" s="342"/>
      <c r="ALD28" s="342"/>
      <c r="ALE28" s="342"/>
      <c r="ALF28" s="342"/>
      <c r="ALG28" s="342"/>
      <c r="ALH28" s="342"/>
      <c r="ALI28" s="342"/>
      <c r="ALJ28" s="342"/>
      <c r="ALK28" s="342"/>
      <c r="ALL28" s="342"/>
      <c r="ALM28" s="342"/>
      <c r="ALN28" s="342"/>
      <c r="ALO28" s="342"/>
      <c r="ALP28" s="342"/>
      <c r="ALQ28" s="342"/>
      <c r="ALR28" s="342"/>
      <c r="ALS28" s="342"/>
      <c r="ALT28" s="342"/>
      <c r="ALU28" s="342"/>
      <c r="ALV28" s="342"/>
      <c r="ALW28" s="342"/>
      <c r="ALX28" s="342"/>
      <c r="ALY28" s="342"/>
      <c r="ALZ28" s="342"/>
      <c r="AMA28" s="342"/>
      <c r="AMB28" s="342"/>
      <c r="AMC28" s="342"/>
      <c r="AMD28" s="342"/>
      <c r="AME28" s="342"/>
      <c r="AMF28" s="342"/>
      <c r="AMG28" s="342"/>
      <c r="AMH28" s="342"/>
      <c r="AMI28" s="342"/>
      <c r="AMJ28" s="342"/>
      <c r="AMK28" s="342"/>
    </row>
    <row r="29" spans="1:1025" ht="43.5" customHeight="1" x14ac:dyDescent="0.35">
      <c r="A29" s="365" t="str">
        <f>+'8_MP'!$C$194</f>
        <v xml:space="preserve">Componente 3: Economía Digital </v>
      </c>
      <c r="B29" s="864">
        <f>+'8_MP'!AE194</f>
        <v>13049999.80368421</v>
      </c>
      <c r="C29" s="864">
        <f>+'8_MP'!$AG$194</f>
        <v>21049999.803684212</v>
      </c>
    </row>
    <row r="30" spans="1:1025" ht="18" customHeight="1" x14ac:dyDescent="0.35">
      <c r="A30" s="365" t="str">
        <f>+'8_MP'!$C$327</f>
        <v>Administración, Auditoría y Evaluación</v>
      </c>
      <c r="B30" s="864">
        <f>+'8_MP'!AE327</f>
        <v>3810000</v>
      </c>
      <c r="C30" s="864">
        <f>+'8_MP'!$AG$327</f>
        <v>3810000</v>
      </c>
    </row>
    <row r="31" spans="1:1025" ht="16" thickBot="1" x14ac:dyDescent="0.4">
      <c r="A31" s="865" t="s">
        <v>67</v>
      </c>
      <c r="B31" s="866">
        <f>SUM(B27:B30)</f>
        <v>44699999.803724699</v>
      </c>
      <c r="C31" s="362">
        <f>SUM(C27:C30)</f>
        <v>52699999.803724699</v>
      </c>
    </row>
  </sheetData>
  <mergeCells count="9">
    <mergeCell ref="B9:C9"/>
    <mergeCell ref="A10:C10"/>
    <mergeCell ref="A11:C11"/>
    <mergeCell ref="A25:C25"/>
    <mergeCell ref="A1:C1"/>
    <mergeCell ref="A3:C3"/>
    <mergeCell ref="A4:C4"/>
    <mergeCell ref="A7:C7"/>
    <mergeCell ref="A8:C8"/>
  </mergeCells>
  <pageMargins left="0.7" right="0.7" top="0.75" bottom="0.75" header="0.51180555555555496" footer="0.51180555555555496"/>
  <pageSetup paperSize="9" firstPageNumber="0"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U243"/>
  <sheetViews>
    <sheetView showGridLines="0" zoomScale="70" zoomScaleNormal="70" workbookViewId="0">
      <selection activeCell="C140" sqref="C140"/>
    </sheetView>
  </sheetViews>
  <sheetFormatPr defaultColWidth="9.1796875" defaultRowHeight="14.5" x14ac:dyDescent="0.35"/>
  <cols>
    <col min="1" max="1" width="16.453125" style="167" customWidth="1"/>
    <col min="2" max="2" width="40.1796875" customWidth="1"/>
    <col min="3" max="3" width="13.54296875" style="829" customWidth="1"/>
    <col min="4" max="4" width="21" style="831" customWidth="1"/>
    <col min="5" max="5" width="9.453125" customWidth="1"/>
    <col min="6" max="6" width="15.81640625" style="831" customWidth="1"/>
    <col min="7" max="7" width="15.7265625" style="729" customWidth="1"/>
    <col min="8" max="9" width="15.7265625" style="824" customWidth="1"/>
    <col min="10" max="10" width="13.1796875" style="945" customWidth="1"/>
    <col min="11" max="11" width="13.1796875" style="729" customWidth="1"/>
    <col min="12" max="12" width="19.54296875" style="829" customWidth="1"/>
    <col min="13" max="14" width="16" customWidth="1"/>
    <col min="15" max="15" width="18.26953125" customWidth="1"/>
    <col min="18" max="18" width="68.54296875" hidden="1" customWidth="1"/>
    <col min="19" max="19" width="57.453125" hidden="1" customWidth="1"/>
  </cols>
  <sheetData>
    <row r="1" spans="1:21" ht="18.5" x14ac:dyDescent="0.45">
      <c r="A1" s="1979" t="s">
        <v>1437</v>
      </c>
      <c r="B1" s="1979"/>
      <c r="C1" s="1979"/>
      <c r="D1" s="1979"/>
      <c r="E1" s="1979"/>
      <c r="F1" s="1979"/>
      <c r="G1" s="1979"/>
      <c r="H1" s="1979"/>
      <c r="M1" s="1171"/>
      <c r="N1" s="1171"/>
      <c r="O1" s="1171"/>
      <c r="P1" s="1171"/>
      <c r="Q1" s="1171"/>
      <c r="R1" s="1171"/>
      <c r="S1" s="1171"/>
      <c r="T1" s="1171"/>
      <c r="U1" s="1171"/>
    </row>
    <row r="3" spans="1:21" ht="16" thickBot="1" x14ac:dyDescent="0.4">
      <c r="A3" s="2010" t="s">
        <v>1438</v>
      </c>
      <c r="B3" s="2010"/>
      <c r="C3" s="2010"/>
      <c r="D3" s="2010"/>
      <c r="E3" s="2010"/>
      <c r="F3" s="2010"/>
      <c r="G3" s="2010"/>
      <c r="H3" s="2010"/>
      <c r="I3" s="2010"/>
      <c r="J3" s="2010"/>
      <c r="K3" s="2010"/>
      <c r="L3" s="2010"/>
      <c r="M3" s="2010"/>
      <c r="N3" s="2010"/>
      <c r="O3" s="2010"/>
      <c r="P3" s="1171"/>
      <c r="Q3" s="820"/>
      <c r="R3" s="821"/>
      <c r="S3" s="820"/>
      <c r="T3" s="820"/>
      <c r="U3" s="820"/>
    </row>
    <row r="4" spans="1:21" ht="15.5" x14ac:dyDescent="0.35">
      <c r="A4" s="1943" t="s">
        <v>1439</v>
      </c>
      <c r="B4" s="1943"/>
      <c r="C4" s="1943"/>
      <c r="D4" s="1943"/>
      <c r="E4" s="1943"/>
      <c r="F4" s="1943"/>
      <c r="G4" s="1943"/>
      <c r="H4" s="1943"/>
      <c r="I4" s="1943"/>
      <c r="J4" s="1943"/>
      <c r="K4" s="1943"/>
      <c r="L4" s="1943"/>
      <c r="M4" s="1943"/>
      <c r="N4" s="1943"/>
      <c r="O4" s="2011"/>
      <c r="P4" s="1171"/>
      <c r="Q4" s="820"/>
      <c r="R4" s="822" t="s">
        <v>1440</v>
      </c>
      <c r="S4" s="820"/>
      <c r="T4" s="820"/>
      <c r="U4" s="820"/>
    </row>
    <row r="5" spans="1:21" ht="16.5" customHeight="1" x14ac:dyDescent="0.35">
      <c r="A5" s="2012" t="s">
        <v>1441</v>
      </c>
      <c r="B5" s="1859" t="s">
        <v>1442</v>
      </c>
      <c r="C5" s="1859" t="s">
        <v>1443</v>
      </c>
      <c r="D5" s="1859" t="s">
        <v>1444</v>
      </c>
      <c r="E5" s="1859" t="s">
        <v>1445</v>
      </c>
      <c r="F5" s="1859" t="s">
        <v>1446</v>
      </c>
      <c r="G5" s="1910" t="s">
        <v>1447</v>
      </c>
      <c r="H5" s="1910"/>
      <c r="I5" s="1910"/>
      <c r="J5" s="1860" t="s">
        <v>1448</v>
      </c>
      <c r="K5" s="1860"/>
      <c r="L5" s="1859" t="s">
        <v>1449</v>
      </c>
      <c r="M5" s="1859" t="s">
        <v>1450</v>
      </c>
      <c r="N5" s="1859"/>
      <c r="O5" s="1874" t="s">
        <v>1451</v>
      </c>
      <c r="P5" s="1171"/>
      <c r="Q5" s="820"/>
      <c r="R5" s="822" t="s">
        <v>1452</v>
      </c>
      <c r="S5" s="820"/>
      <c r="T5" s="820"/>
      <c r="U5" s="820"/>
    </row>
    <row r="6" spans="1:21" ht="34.5" customHeight="1" x14ac:dyDescent="0.35">
      <c r="A6" s="2012"/>
      <c r="B6" s="1859"/>
      <c r="C6" s="1859"/>
      <c r="D6" s="1859"/>
      <c r="E6" s="1859"/>
      <c r="F6" s="1859"/>
      <c r="G6" s="834" t="s">
        <v>1453</v>
      </c>
      <c r="H6" s="1283" t="s">
        <v>1454</v>
      </c>
      <c r="I6" s="1283" t="s">
        <v>1455</v>
      </c>
      <c r="J6" s="1860"/>
      <c r="K6" s="1860"/>
      <c r="L6" s="1859"/>
      <c r="M6" s="1266" t="s">
        <v>1456</v>
      </c>
      <c r="N6" s="1266" t="s">
        <v>1457</v>
      </c>
      <c r="O6" s="1874"/>
      <c r="P6" s="1171"/>
      <c r="Q6" s="820"/>
      <c r="R6" s="823" t="s">
        <v>1458</v>
      </c>
      <c r="S6" s="820"/>
      <c r="T6" s="820"/>
      <c r="U6" s="820"/>
    </row>
    <row r="7" spans="1:21" ht="26.5" thickBot="1" x14ac:dyDescent="0.4">
      <c r="A7" s="869" t="s">
        <v>626</v>
      </c>
      <c r="B7" s="870" t="s">
        <v>1459</v>
      </c>
      <c r="C7" s="1310" t="str">
        <f>+'8_MP'!$B$253</f>
        <v>P18</v>
      </c>
      <c r="D7" s="1261" t="s">
        <v>1460</v>
      </c>
      <c r="E7" s="870" t="s">
        <v>843</v>
      </c>
      <c r="F7" s="1261">
        <v>1</v>
      </c>
      <c r="G7" s="873">
        <f>+K7</f>
        <v>11092000</v>
      </c>
      <c r="H7" s="1262">
        <v>0.28000000000000003</v>
      </c>
      <c r="I7" s="1262">
        <v>0.72</v>
      </c>
      <c r="J7" s="952" t="str">
        <f>+'8_MP'!$A$261</f>
        <v>3.2.1.2.3</v>
      </c>
      <c r="K7" s="871">
        <f>+'8_MP'!$AG$261</f>
        <v>11092000</v>
      </c>
      <c r="L7" s="1261" t="s">
        <v>1458</v>
      </c>
      <c r="M7" s="1261" t="s">
        <v>1905</v>
      </c>
      <c r="N7" s="1261" t="s">
        <v>1906</v>
      </c>
      <c r="O7" s="872"/>
      <c r="P7" s="1171"/>
      <c r="Q7" s="820"/>
      <c r="R7" s="822" t="s">
        <v>1461</v>
      </c>
      <c r="S7" s="820"/>
      <c r="T7" s="820"/>
      <c r="U7" s="820"/>
    </row>
    <row r="8" spans="1:21" ht="15" thickBot="1" x14ac:dyDescent="0.4">
      <c r="A8" s="1939" t="s">
        <v>1466</v>
      </c>
      <c r="B8" s="1980"/>
      <c r="C8" s="1980"/>
      <c r="D8" s="1980"/>
      <c r="E8" s="1980"/>
      <c r="F8" s="1980"/>
      <c r="G8" s="1305">
        <f>SUM(G7:G7)</f>
        <v>11092000</v>
      </c>
      <c r="H8" s="1949"/>
      <c r="I8" s="1949"/>
      <c r="J8" s="1949"/>
      <c r="K8" s="1949"/>
      <c r="L8" s="1949"/>
      <c r="M8" s="1949"/>
      <c r="N8" s="1949"/>
      <c r="O8" s="1981"/>
      <c r="P8" s="1171"/>
      <c r="Q8" s="820"/>
      <c r="R8" s="822" t="s">
        <v>1462</v>
      </c>
      <c r="S8" s="820"/>
      <c r="T8" s="820"/>
      <c r="U8" s="820"/>
    </row>
    <row r="9" spans="1:21" ht="15" thickBot="1" x14ac:dyDescent="0.4">
      <c r="B9" s="1171"/>
      <c r="E9" s="1171"/>
      <c r="M9" s="1171"/>
      <c r="N9" s="1171"/>
      <c r="O9" s="1171"/>
      <c r="P9" s="1171"/>
      <c r="Q9" s="820"/>
      <c r="R9" s="822" t="s">
        <v>1463</v>
      </c>
      <c r="S9" s="820"/>
      <c r="T9" s="820"/>
      <c r="U9" s="820"/>
    </row>
    <row r="10" spans="1:21" ht="15.5" x14ac:dyDescent="0.35">
      <c r="A10" s="1943" t="s">
        <v>1469</v>
      </c>
      <c r="B10" s="1943"/>
      <c r="C10" s="1943"/>
      <c r="D10" s="1943"/>
      <c r="E10" s="1943"/>
      <c r="F10" s="1943"/>
      <c r="G10" s="1943"/>
      <c r="H10" s="1943"/>
      <c r="I10" s="1943"/>
      <c r="J10" s="1943"/>
      <c r="K10" s="1943"/>
      <c r="L10" s="1943"/>
      <c r="M10" s="1943"/>
      <c r="N10" s="1943"/>
      <c r="O10" s="2011"/>
      <c r="P10" s="1171"/>
      <c r="Q10" s="820"/>
      <c r="R10" s="822" t="s">
        <v>1464</v>
      </c>
      <c r="S10" s="820"/>
      <c r="T10" s="820"/>
      <c r="U10" s="820"/>
    </row>
    <row r="11" spans="1:21" x14ac:dyDescent="0.35">
      <c r="A11" s="1946" t="s">
        <v>1441</v>
      </c>
      <c r="B11" s="1859" t="s">
        <v>1442</v>
      </c>
      <c r="C11" s="1859" t="s">
        <v>1443</v>
      </c>
      <c r="D11" s="1859" t="s">
        <v>1471</v>
      </c>
      <c r="E11" s="1859" t="s">
        <v>1445</v>
      </c>
      <c r="F11" s="1859" t="s">
        <v>1446</v>
      </c>
      <c r="G11" s="1910" t="s">
        <v>1447</v>
      </c>
      <c r="H11" s="1910"/>
      <c r="I11" s="1910"/>
      <c r="J11" s="1860" t="s">
        <v>1448</v>
      </c>
      <c r="K11" s="1860"/>
      <c r="L11" s="1859" t="s">
        <v>1449</v>
      </c>
      <c r="M11" s="1859" t="s">
        <v>1450</v>
      </c>
      <c r="N11" s="1859"/>
      <c r="O11" s="1874" t="s">
        <v>1451</v>
      </c>
      <c r="P11" s="1171"/>
      <c r="Q11" s="820"/>
      <c r="R11" s="822" t="s">
        <v>1465</v>
      </c>
      <c r="S11" s="820"/>
      <c r="T11" s="820"/>
      <c r="U11" s="820"/>
    </row>
    <row r="12" spans="1:21" ht="26" x14ac:dyDescent="0.35">
      <c r="A12" s="1946"/>
      <c r="B12" s="1859"/>
      <c r="C12" s="1859"/>
      <c r="D12" s="1859"/>
      <c r="E12" s="1859"/>
      <c r="F12" s="1859"/>
      <c r="G12" s="834" t="s">
        <v>1453</v>
      </c>
      <c r="H12" s="1283" t="s">
        <v>1454</v>
      </c>
      <c r="I12" s="1283" t="s">
        <v>1455</v>
      </c>
      <c r="J12" s="1860"/>
      <c r="K12" s="1860"/>
      <c r="L12" s="1859"/>
      <c r="M12" s="1266" t="s">
        <v>1456</v>
      </c>
      <c r="N12" s="1266" t="s">
        <v>1457</v>
      </c>
      <c r="O12" s="1874"/>
      <c r="P12" s="1171"/>
      <c r="Q12" s="1171"/>
      <c r="R12" s="822" t="s">
        <v>1467</v>
      </c>
      <c r="S12" s="823"/>
      <c r="T12" s="1171"/>
      <c r="U12" s="1171"/>
    </row>
    <row r="13" spans="1:21" ht="26" x14ac:dyDescent="0.35">
      <c r="A13" s="897" t="s">
        <v>907</v>
      </c>
      <c r="B13" s="898" t="s">
        <v>1472</v>
      </c>
      <c r="C13" s="899" t="str">
        <f>+'8_MP'!$B$31</f>
        <v>P3</v>
      </c>
      <c r="D13" s="1274" t="s">
        <v>1460</v>
      </c>
      <c r="E13" s="900">
        <v>0</v>
      </c>
      <c r="F13" s="1273">
        <f>+F7+1</f>
        <v>2</v>
      </c>
      <c r="G13" s="900">
        <f>+K13</f>
        <v>500000</v>
      </c>
      <c r="H13" s="901">
        <v>1</v>
      </c>
      <c r="I13" s="901">
        <v>0</v>
      </c>
      <c r="J13" s="947" t="str">
        <f>+'8_MP'!$A$32</f>
        <v>1.3.1</v>
      </c>
      <c r="K13" s="902">
        <f>+'8_MP'!$AG$32</f>
        <v>500000</v>
      </c>
      <c r="L13" s="1274" t="s">
        <v>1458</v>
      </c>
      <c r="M13" s="1274" t="s">
        <v>1907</v>
      </c>
      <c r="N13" s="1274" t="s">
        <v>1908</v>
      </c>
      <c r="O13" s="903"/>
      <c r="P13" s="1171"/>
      <c r="Q13" s="820"/>
      <c r="R13" s="822" t="s">
        <v>1468</v>
      </c>
      <c r="S13" s="820"/>
      <c r="T13" s="820"/>
      <c r="U13" s="820"/>
    </row>
    <row r="14" spans="1:21" ht="26" x14ac:dyDescent="0.35">
      <c r="A14" s="897" t="s">
        <v>907</v>
      </c>
      <c r="B14" s="898" t="s">
        <v>1474</v>
      </c>
      <c r="C14" s="1273" t="str">
        <f>+'8_MP'!$B$35</f>
        <v>P4</v>
      </c>
      <c r="D14" s="1274" t="s">
        <v>1498</v>
      </c>
      <c r="E14" s="900">
        <v>0</v>
      </c>
      <c r="F14" s="1273">
        <f>+F13+1</f>
        <v>3</v>
      </c>
      <c r="G14" s="900">
        <f>+K14</f>
        <v>12000</v>
      </c>
      <c r="H14" s="901">
        <v>1</v>
      </c>
      <c r="I14" s="901">
        <v>0</v>
      </c>
      <c r="J14" s="947" t="str">
        <f>+'8_MP'!$A$49</f>
        <v>2.1.1.6.1</v>
      </c>
      <c r="K14" s="902">
        <f>+'8_MP'!$AG$49</f>
        <v>12000</v>
      </c>
      <c r="L14" s="1274" t="s">
        <v>1440</v>
      </c>
      <c r="M14" s="1274" t="s">
        <v>1909</v>
      </c>
      <c r="N14" s="1274" t="s">
        <v>1910</v>
      </c>
      <c r="O14" s="903" t="s">
        <v>1475</v>
      </c>
      <c r="P14" s="1171"/>
      <c r="Q14" s="820"/>
      <c r="R14" s="822" t="s">
        <v>1470</v>
      </c>
      <c r="S14" s="820"/>
      <c r="T14" s="820"/>
      <c r="U14" s="820"/>
    </row>
    <row r="15" spans="1:21" ht="26" x14ac:dyDescent="0.35">
      <c r="A15" s="897" t="s">
        <v>907</v>
      </c>
      <c r="B15" s="898" t="s">
        <v>1477</v>
      </c>
      <c r="C15" s="1273" t="str">
        <f>+'8_MP'!$B$35</f>
        <v>P4</v>
      </c>
      <c r="D15" s="1274" t="s">
        <v>1498</v>
      </c>
      <c r="E15" s="900">
        <v>0</v>
      </c>
      <c r="F15" s="1273">
        <f>+F14+1</f>
        <v>4</v>
      </c>
      <c r="G15" s="900">
        <f>+K15</f>
        <v>18000</v>
      </c>
      <c r="H15" s="901">
        <v>1</v>
      </c>
      <c r="I15" s="901">
        <v>0</v>
      </c>
      <c r="J15" s="947" t="str">
        <f>+'8_MP'!A52</f>
        <v>2.1.1.6.4</v>
      </c>
      <c r="K15" s="902">
        <f>+'8_MP'!AG52</f>
        <v>18000</v>
      </c>
      <c r="L15" s="1274" t="s">
        <v>1440</v>
      </c>
      <c r="M15" s="1274" t="s">
        <v>1909</v>
      </c>
      <c r="N15" s="1274" t="s">
        <v>1910</v>
      </c>
      <c r="O15" s="903" t="s">
        <v>1475</v>
      </c>
      <c r="P15" s="1171"/>
      <c r="Q15" s="820"/>
      <c r="R15" s="821"/>
      <c r="S15" s="820"/>
      <c r="T15" s="820"/>
      <c r="U15" s="820"/>
    </row>
    <row r="16" spans="1:21" ht="39" x14ac:dyDescent="0.35">
      <c r="A16" s="897" t="s">
        <v>907</v>
      </c>
      <c r="B16" s="898" t="s">
        <v>1479</v>
      </c>
      <c r="C16" s="899" t="str">
        <f>+'8_MP'!$B$77</f>
        <v>P7</v>
      </c>
      <c r="D16" s="1274" t="s">
        <v>1460</v>
      </c>
      <c r="E16" s="900">
        <v>0</v>
      </c>
      <c r="F16" s="1273">
        <f>+F15+1</f>
        <v>5</v>
      </c>
      <c r="G16" s="900">
        <f t="shared" ref="G16" si="0">+K16</f>
        <v>600000</v>
      </c>
      <c r="H16" s="901">
        <v>1</v>
      </c>
      <c r="I16" s="901">
        <v>0</v>
      </c>
      <c r="J16" s="947" t="str">
        <f>+'8_MP'!$A$92</f>
        <v>2.1.4.6.1</v>
      </c>
      <c r="K16" s="902">
        <f>+'8_MP'!$AG$92</f>
        <v>600000</v>
      </c>
      <c r="L16" s="1274" t="s">
        <v>1458</v>
      </c>
      <c r="M16" s="1274" t="s">
        <v>1911</v>
      </c>
      <c r="N16" s="1274" t="s">
        <v>1907</v>
      </c>
      <c r="O16" s="903" t="s">
        <v>1480</v>
      </c>
      <c r="P16" s="1171"/>
      <c r="Q16" s="820"/>
      <c r="R16" s="822" t="s">
        <v>1460</v>
      </c>
      <c r="S16" s="820"/>
      <c r="T16" s="820"/>
      <c r="U16" s="820"/>
    </row>
    <row r="17" spans="1:21" ht="39.75" customHeight="1" x14ac:dyDescent="0.35">
      <c r="A17" s="1889" t="s">
        <v>907</v>
      </c>
      <c r="B17" s="1891" t="s">
        <v>1481</v>
      </c>
      <c r="C17" s="899" t="str">
        <f>+'8_MP'!$B$77</f>
        <v>P7</v>
      </c>
      <c r="D17" s="1868" t="s">
        <v>1482</v>
      </c>
      <c r="E17" s="900" t="s">
        <v>1483</v>
      </c>
      <c r="F17" s="1857">
        <f>+F16+1</f>
        <v>6</v>
      </c>
      <c r="G17" s="1855">
        <f>+K17+K18</f>
        <v>300000</v>
      </c>
      <c r="H17" s="901">
        <v>1</v>
      </c>
      <c r="I17" s="901">
        <v>0</v>
      </c>
      <c r="J17" s="947" t="str">
        <f>+'8_MP'!$A$93</f>
        <v>2.1.4.6.2</v>
      </c>
      <c r="K17" s="902">
        <f>+'8_MP'!$AG$93</f>
        <v>100000</v>
      </c>
      <c r="L17" s="1274" t="s">
        <v>1458</v>
      </c>
      <c r="M17" s="1868" t="s">
        <v>1911</v>
      </c>
      <c r="N17" s="1868" t="s">
        <v>1907</v>
      </c>
      <c r="O17" s="903" t="s">
        <v>1480</v>
      </c>
      <c r="P17" s="1171"/>
      <c r="Q17" s="820"/>
      <c r="R17" s="822" t="s">
        <v>1473</v>
      </c>
      <c r="S17" s="820"/>
      <c r="T17" s="820"/>
      <c r="U17" s="820"/>
    </row>
    <row r="18" spans="1:21" ht="39.75" customHeight="1" x14ac:dyDescent="0.35">
      <c r="A18" s="1890"/>
      <c r="B18" s="1892"/>
      <c r="C18" s="899" t="str">
        <f>+'8_MP'!$B$126</f>
        <v>P8</v>
      </c>
      <c r="D18" s="1870"/>
      <c r="E18" s="900" t="s">
        <v>1485</v>
      </c>
      <c r="F18" s="1858"/>
      <c r="G18" s="1856"/>
      <c r="H18" s="901">
        <v>1</v>
      </c>
      <c r="I18" s="901">
        <v>0</v>
      </c>
      <c r="J18" s="947" t="str">
        <f>+'8_MP'!$A$128</f>
        <v>2.1.5.2</v>
      </c>
      <c r="K18" s="902">
        <f>+'8_MP'!$AG$128</f>
        <v>200000</v>
      </c>
      <c r="L18" s="1274" t="s">
        <v>1458</v>
      </c>
      <c r="M18" s="1870"/>
      <c r="N18" s="1870"/>
      <c r="O18" s="903" t="s">
        <v>1480</v>
      </c>
      <c r="P18" s="1171"/>
      <c r="Q18" s="820"/>
      <c r="R18" s="822" t="s">
        <v>1476</v>
      </c>
      <c r="S18" s="820"/>
      <c r="T18" s="820"/>
      <c r="U18" s="820"/>
    </row>
    <row r="19" spans="1:21" x14ac:dyDescent="0.35">
      <c r="A19" s="1896" t="s">
        <v>1095</v>
      </c>
      <c r="B19" s="1998" t="s">
        <v>1487</v>
      </c>
      <c r="C19" s="2014" t="str">
        <f>+'8_MP'!$B$168</f>
        <v>P13</v>
      </c>
      <c r="D19" s="1866" t="s">
        <v>1482</v>
      </c>
      <c r="E19" s="2005" t="s">
        <v>1483</v>
      </c>
      <c r="F19" s="1986">
        <f>+F17+1</f>
        <v>7</v>
      </c>
      <c r="G19" s="1898">
        <f>SUM(K19:K23)</f>
        <v>950000</v>
      </c>
      <c r="H19" s="1887">
        <v>1</v>
      </c>
      <c r="I19" s="1887">
        <v>0</v>
      </c>
      <c r="J19" s="948" t="str">
        <f>+'8_MP'!$A$180</f>
        <v>2.2.1.3.3</v>
      </c>
      <c r="K19" s="885">
        <f>+'8_MP'!$AG$180</f>
        <v>250000</v>
      </c>
      <c r="L19" s="1866" t="s">
        <v>1458</v>
      </c>
      <c r="M19" s="1866" t="s">
        <v>1912</v>
      </c>
      <c r="N19" s="2007" t="s">
        <v>1913</v>
      </c>
      <c r="O19" s="2006"/>
      <c r="P19" s="1171"/>
      <c r="Q19" s="820"/>
      <c r="R19" s="822" t="s">
        <v>1478</v>
      </c>
      <c r="S19" s="820"/>
      <c r="T19" s="820"/>
      <c r="U19" s="820"/>
    </row>
    <row r="20" spans="1:21" x14ac:dyDescent="0.35">
      <c r="A20" s="1896"/>
      <c r="B20" s="1998"/>
      <c r="C20" s="2014"/>
      <c r="D20" s="1866"/>
      <c r="E20" s="2005"/>
      <c r="F20" s="1986"/>
      <c r="G20" s="1898"/>
      <c r="H20" s="1887"/>
      <c r="I20" s="1887"/>
      <c r="J20" s="948" t="str">
        <f>+'8_MP'!A187</f>
        <v>2.2.1.3.9</v>
      </c>
      <c r="K20" s="885">
        <f>+'8_MP'!AG187</f>
        <v>575000</v>
      </c>
      <c r="L20" s="1866"/>
      <c r="M20" s="2013"/>
      <c r="N20" s="2008"/>
      <c r="O20" s="2006"/>
      <c r="P20" s="1171"/>
      <c r="Q20" s="820"/>
      <c r="R20" s="822" t="s">
        <v>1440</v>
      </c>
      <c r="S20" s="820"/>
      <c r="T20" s="820"/>
      <c r="U20" s="820"/>
    </row>
    <row r="21" spans="1:21" x14ac:dyDescent="0.35">
      <c r="A21" s="1896"/>
      <c r="B21" s="1998"/>
      <c r="C21" s="2014"/>
      <c r="D21" s="1866"/>
      <c r="E21" s="2005" t="s">
        <v>1485</v>
      </c>
      <c r="F21" s="1986"/>
      <c r="G21" s="1898"/>
      <c r="H21" s="1887"/>
      <c r="I21" s="1887"/>
      <c r="J21" s="948" t="str">
        <f>+'8_MP'!A188</f>
        <v>2.2.1.3.10</v>
      </c>
      <c r="K21" s="885">
        <f>+'8_MP'!AG188</f>
        <v>35000</v>
      </c>
      <c r="L21" s="1866"/>
      <c r="M21" s="2013"/>
      <c r="N21" s="2008"/>
      <c r="O21" s="2006"/>
      <c r="P21" s="1171"/>
      <c r="Q21" s="1171"/>
      <c r="R21" s="822" t="s">
        <v>1484</v>
      </c>
      <c r="S21" s="823"/>
      <c r="T21" s="1171"/>
      <c r="U21" s="1171"/>
    </row>
    <row r="22" spans="1:21" x14ac:dyDescent="0.35">
      <c r="A22" s="1896"/>
      <c r="B22" s="1998"/>
      <c r="C22" s="2014"/>
      <c r="D22" s="1866"/>
      <c r="E22" s="2005"/>
      <c r="F22" s="1986"/>
      <c r="G22" s="1898"/>
      <c r="H22" s="1887"/>
      <c r="I22" s="1887"/>
      <c r="J22" s="948" t="str">
        <f>+'8_MP'!A189</f>
        <v>2.2.1.3.11</v>
      </c>
      <c r="K22" s="885">
        <f>+'8_MP'!AG189</f>
        <v>40000</v>
      </c>
      <c r="L22" s="1866"/>
      <c r="M22" s="2013"/>
      <c r="N22" s="2008"/>
      <c r="O22" s="2006"/>
      <c r="P22" s="1171"/>
      <c r="Q22" s="1171"/>
      <c r="R22" s="822" t="s">
        <v>1486</v>
      </c>
      <c r="S22" s="823"/>
      <c r="T22" s="1171"/>
      <c r="U22" s="1171"/>
    </row>
    <row r="23" spans="1:21" x14ac:dyDescent="0.35">
      <c r="A23" s="1896"/>
      <c r="B23" s="1998"/>
      <c r="C23" s="2014"/>
      <c r="D23" s="1866"/>
      <c r="E23" s="2005"/>
      <c r="F23" s="1986"/>
      <c r="G23" s="1898"/>
      <c r="H23" s="1887"/>
      <c r="I23" s="1887"/>
      <c r="J23" s="948" t="str">
        <f>+'8_MP'!A190</f>
        <v>2.2.1.3.12</v>
      </c>
      <c r="K23" s="885">
        <f>+'8_MP'!AG190</f>
        <v>50000</v>
      </c>
      <c r="L23" s="1866"/>
      <c r="M23" s="1867"/>
      <c r="N23" s="2009"/>
      <c r="O23" s="2006"/>
      <c r="P23" s="1171"/>
      <c r="Q23" s="1171"/>
      <c r="R23" s="822" t="s">
        <v>1482</v>
      </c>
      <c r="S23" s="823"/>
      <c r="T23" s="1171"/>
      <c r="U23" s="1171"/>
    </row>
    <row r="24" spans="1:21" s="843" customFormat="1" x14ac:dyDescent="0.35">
      <c r="A24" s="1896" t="s">
        <v>1095</v>
      </c>
      <c r="B24" s="1998" t="s">
        <v>1489</v>
      </c>
      <c r="C24" s="2014" t="str">
        <f>+'8_MP'!$B$168</f>
        <v>P13</v>
      </c>
      <c r="D24" s="1866" t="s">
        <v>1482</v>
      </c>
      <c r="E24" s="1898" t="s">
        <v>1483</v>
      </c>
      <c r="F24" s="1986">
        <f>+F19+1</f>
        <v>8</v>
      </c>
      <c r="G24" s="1898">
        <f>SUM(K24:K28)</f>
        <v>4152200</v>
      </c>
      <c r="H24" s="1887">
        <v>1</v>
      </c>
      <c r="I24" s="1887">
        <v>0</v>
      </c>
      <c r="J24" s="948" t="str">
        <f>+'8_MP'!$A$181</f>
        <v>2.2.1.3.3</v>
      </c>
      <c r="K24" s="885">
        <f>+'8_MP'!$AG$181</f>
        <v>2250000</v>
      </c>
      <c r="L24" s="1866" t="s">
        <v>1458</v>
      </c>
      <c r="M24" s="2007" t="s">
        <v>1914</v>
      </c>
      <c r="N24" s="2007" t="s">
        <v>1915</v>
      </c>
      <c r="O24" s="2006"/>
      <c r="P24" s="1171"/>
      <c r="Q24" s="1171"/>
      <c r="R24" s="822"/>
      <c r="S24" s="823"/>
      <c r="T24" s="1171"/>
      <c r="U24" s="1171"/>
    </row>
    <row r="25" spans="1:21" s="843" customFormat="1" x14ac:dyDescent="0.35">
      <c r="A25" s="1896"/>
      <c r="B25" s="1998"/>
      <c r="C25" s="2014"/>
      <c r="D25" s="1866"/>
      <c r="E25" s="1898"/>
      <c r="F25" s="1986"/>
      <c r="G25" s="1898"/>
      <c r="H25" s="1887"/>
      <c r="I25" s="1887"/>
      <c r="J25" s="948" t="str">
        <f>+'8_MP'!$A$182</f>
        <v>2.2.1.3.4</v>
      </c>
      <c r="K25" s="885">
        <f>+'8_MP'!$AG$182</f>
        <v>350000</v>
      </c>
      <c r="L25" s="1866"/>
      <c r="M25" s="2008"/>
      <c r="N25" s="2008"/>
      <c r="O25" s="2006"/>
      <c r="P25" s="1171"/>
      <c r="Q25" s="1171"/>
      <c r="R25" s="822"/>
      <c r="S25" s="823"/>
      <c r="T25" s="1171"/>
      <c r="U25" s="1171"/>
    </row>
    <row r="26" spans="1:21" s="843" customFormat="1" x14ac:dyDescent="0.35">
      <c r="A26" s="1896"/>
      <c r="B26" s="1998"/>
      <c r="C26" s="2014"/>
      <c r="D26" s="1866"/>
      <c r="E26" s="1898"/>
      <c r="F26" s="1986"/>
      <c r="G26" s="1898"/>
      <c r="H26" s="1887"/>
      <c r="I26" s="1887"/>
      <c r="J26" s="948" t="str">
        <f>+'8_MP'!$A$186</f>
        <v>2.2.1.3.8</v>
      </c>
      <c r="K26" s="885">
        <f>+'8_MP'!$AG$186</f>
        <v>802200</v>
      </c>
      <c r="L26" s="1866"/>
      <c r="M26" s="2008"/>
      <c r="N26" s="2008"/>
      <c r="O26" s="2006"/>
      <c r="P26" s="1171"/>
      <c r="Q26" s="1171"/>
      <c r="R26" s="822"/>
      <c r="S26" s="823"/>
      <c r="T26" s="1171"/>
      <c r="U26" s="1171"/>
    </row>
    <row r="27" spans="1:21" s="843" customFormat="1" x14ac:dyDescent="0.35">
      <c r="A27" s="1896"/>
      <c r="B27" s="1998"/>
      <c r="C27" s="2014"/>
      <c r="D27" s="1866"/>
      <c r="E27" s="1898" t="s">
        <v>1485</v>
      </c>
      <c r="F27" s="1986"/>
      <c r="G27" s="1898"/>
      <c r="H27" s="1887"/>
      <c r="I27" s="1887"/>
      <c r="J27" s="948" t="str">
        <f>+'8_MP'!$A$184</f>
        <v>2.2.1.3.6</v>
      </c>
      <c r="K27" s="885">
        <f>+'8_MP'!$AG$184</f>
        <v>250000</v>
      </c>
      <c r="L27" s="1866"/>
      <c r="M27" s="2008"/>
      <c r="N27" s="2008"/>
      <c r="O27" s="2006"/>
      <c r="P27" s="1171"/>
      <c r="Q27" s="1171"/>
      <c r="R27" s="822" t="s">
        <v>1488</v>
      </c>
      <c r="S27" s="823"/>
      <c r="T27" s="1171"/>
      <c r="U27" s="1171"/>
    </row>
    <row r="28" spans="1:21" s="843" customFormat="1" x14ac:dyDescent="0.35">
      <c r="A28" s="1896"/>
      <c r="B28" s="1998"/>
      <c r="C28" s="2014"/>
      <c r="D28" s="1866"/>
      <c r="E28" s="1898"/>
      <c r="F28" s="1986"/>
      <c r="G28" s="1898"/>
      <c r="H28" s="1887"/>
      <c r="I28" s="1887"/>
      <c r="J28" s="948" t="str">
        <f>+'8_MP'!$A$185</f>
        <v>2.2.1.3.7</v>
      </c>
      <c r="K28" s="885">
        <f>+'8_MP'!$AG$185</f>
        <v>500000</v>
      </c>
      <c r="L28" s="1866"/>
      <c r="M28" s="2009"/>
      <c r="N28" s="2009"/>
      <c r="O28" s="2006"/>
      <c r="P28" s="1171"/>
      <c r="Q28" s="1171"/>
      <c r="R28" s="822" t="s">
        <v>1490</v>
      </c>
      <c r="S28" s="823"/>
      <c r="T28" s="1171"/>
      <c r="U28" s="1171"/>
    </row>
    <row r="29" spans="1:21" ht="26" x14ac:dyDescent="0.35">
      <c r="A29" s="1277" t="s">
        <v>1095</v>
      </c>
      <c r="B29" s="883" t="s">
        <v>1494</v>
      </c>
      <c r="C29" s="1278" t="str">
        <f>+'8_MP'!$B$168</f>
        <v>P13</v>
      </c>
      <c r="D29" s="1275" t="s">
        <v>1460</v>
      </c>
      <c r="E29" s="1276" t="s">
        <v>843</v>
      </c>
      <c r="F29" s="888">
        <f>+F24+1</f>
        <v>9</v>
      </c>
      <c r="G29" s="887">
        <f>+K29</f>
        <v>275000</v>
      </c>
      <c r="H29" s="1280">
        <v>1</v>
      </c>
      <c r="I29" s="1280">
        <v>0</v>
      </c>
      <c r="J29" s="948" t="str">
        <f>+'8_MP'!$A$192</f>
        <v>2.2.1.4.1</v>
      </c>
      <c r="K29" s="885">
        <f>+'8_MP'!$AG$192</f>
        <v>275000</v>
      </c>
      <c r="L29" s="1275" t="s">
        <v>1458</v>
      </c>
      <c r="M29" s="1275" t="s">
        <v>1911</v>
      </c>
      <c r="N29" s="1275" t="s">
        <v>1907</v>
      </c>
      <c r="O29" s="886"/>
      <c r="P29" s="1171"/>
      <c r="Q29" s="1171"/>
      <c r="R29" s="822" t="s">
        <v>1491</v>
      </c>
      <c r="S29" s="823"/>
      <c r="T29" s="1171"/>
      <c r="U29" s="1171"/>
    </row>
    <row r="30" spans="1:21" ht="26" x14ac:dyDescent="0.35">
      <c r="A30" s="869" t="s">
        <v>626</v>
      </c>
      <c r="B30" s="870" t="s">
        <v>1496</v>
      </c>
      <c r="C30" s="959" t="str">
        <f>+'8_MP'!$B$253</f>
        <v>P18</v>
      </c>
      <c r="D30" s="1261" t="s">
        <v>1460</v>
      </c>
      <c r="E30" s="1281" t="s">
        <v>843</v>
      </c>
      <c r="F30" s="876">
        <f>+F29+1</f>
        <v>10</v>
      </c>
      <c r="G30" s="873">
        <f>+K30</f>
        <v>2079750</v>
      </c>
      <c r="H30" s="1262">
        <v>1</v>
      </c>
      <c r="I30" s="1262">
        <v>0</v>
      </c>
      <c r="J30" s="952" t="str">
        <f>+'8_MP'!$A$262</f>
        <v>3.2.1.2.4</v>
      </c>
      <c r="K30" s="871">
        <f>+'8_MP'!$AG$262</f>
        <v>2079750</v>
      </c>
      <c r="L30" s="1261" t="s">
        <v>1458</v>
      </c>
      <c r="M30" s="1261" t="s">
        <v>1916</v>
      </c>
      <c r="N30" s="1261" t="s">
        <v>1917</v>
      </c>
      <c r="O30" s="872"/>
      <c r="P30" s="1171"/>
      <c r="Q30" s="1171"/>
      <c r="R30" s="822" t="s">
        <v>1492</v>
      </c>
      <c r="S30" s="823"/>
      <c r="T30" s="1171"/>
      <c r="U30" s="1171"/>
    </row>
    <row r="31" spans="1:21" x14ac:dyDescent="0.35">
      <c r="A31" s="897" t="s">
        <v>907</v>
      </c>
      <c r="B31" s="904" t="s">
        <v>1497</v>
      </c>
      <c r="C31" s="986" t="str">
        <f>+'8_MP'!$B$328</f>
        <v>Adm.</v>
      </c>
      <c r="D31" s="1259" t="s">
        <v>1498</v>
      </c>
      <c r="E31" s="1263" t="s">
        <v>843</v>
      </c>
      <c r="F31" s="1273">
        <f>+F30+1</f>
        <v>11</v>
      </c>
      <c r="G31" s="905">
        <f t="shared" ref="G31:G32" si="1">+K31</f>
        <v>18000</v>
      </c>
      <c r="H31" s="1264">
        <v>1</v>
      </c>
      <c r="I31" s="1264">
        <v>0</v>
      </c>
      <c r="J31" s="949" t="str">
        <f>+'8_MP'!A343</f>
        <v>4.1.2.4</v>
      </c>
      <c r="K31" s="906">
        <f>+'8_MP'!AG343</f>
        <v>18000</v>
      </c>
      <c r="L31" s="1259" t="s">
        <v>1440</v>
      </c>
      <c r="M31" s="1259" t="s">
        <v>1909</v>
      </c>
      <c r="N31" s="1259" t="s">
        <v>1914</v>
      </c>
      <c r="O31" s="907"/>
      <c r="P31" s="1171"/>
      <c r="Q31" s="1171"/>
      <c r="R31" s="822" t="s">
        <v>1440</v>
      </c>
      <c r="S31" s="823"/>
      <c r="T31" s="1171"/>
      <c r="U31" s="1171"/>
    </row>
    <row r="32" spans="1:21" ht="26" x14ac:dyDescent="0.35">
      <c r="A32" s="897" t="s">
        <v>907</v>
      </c>
      <c r="B32" s="904" t="s">
        <v>1499</v>
      </c>
      <c r="C32" s="986" t="str">
        <f>+'8_MP'!$B$328</f>
        <v>Adm.</v>
      </c>
      <c r="D32" s="1259" t="s">
        <v>1498</v>
      </c>
      <c r="E32" s="1263" t="s">
        <v>843</v>
      </c>
      <c r="F32" s="1273">
        <f t="shared" ref="F32:F33" si="2">+F31+1</f>
        <v>12</v>
      </c>
      <c r="G32" s="905">
        <f t="shared" si="1"/>
        <v>18000</v>
      </c>
      <c r="H32" s="1264">
        <v>1</v>
      </c>
      <c r="I32" s="1264">
        <v>0</v>
      </c>
      <c r="J32" s="949" t="str">
        <f>+'8_MP'!A344</f>
        <v>4.1.2.5</v>
      </c>
      <c r="K32" s="906">
        <f>+'8_MP'!AG344</f>
        <v>18000</v>
      </c>
      <c r="L32" s="1259" t="s">
        <v>1440</v>
      </c>
      <c r="M32" s="1259" t="s">
        <v>1909</v>
      </c>
      <c r="N32" s="1259" t="s">
        <v>1914</v>
      </c>
      <c r="O32" s="907"/>
      <c r="P32" s="1171"/>
      <c r="Q32" s="1171"/>
      <c r="R32" s="822" t="s">
        <v>1493</v>
      </c>
      <c r="S32" s="823"/>
      <c r="T32" s="1171"/>
      <c r="U32" s="1171"/>
    </row>
    <row r="33" spans="1:19" ht="15" thickBot="1" x14ac:dyDescent="0.4">
      <c r="A33" s="1270" t="s">
        <v>907</v>
      </c>
      <c r="B33" s="904" t="s">
        <v>1500</v>
      </c>
      <c r="C33" s="986" t="str">
        <f>+'8_MP'!$B$328</f>
        <v>Adm.</v>
      </c>
      <c r="D33" s="1259" t="s">
        <v>1275</v>
      </c>
      <c r="E33" s="1263" t="s">
        <v>843</v>
      </c>
      <c r="F33" s="1260">
        <f t="shared" si="2"/>
        <v>13</v>
      </c>
      <c r="G33" s="905">
        <f t="shared" ref="G33" si="3">+K33</f>
        <v>12000</v>
      </c>
      <c r="H33" s="1264">
        <v>1</v>
      </c>
      <c r="I33" s="1264">
        <v>0</v>
      </c>
      <c r="J33" s="949" t="str">
        <f>+'8_MP'!A345</f>
        <v>4.1.2.6</v>
      </c>
      <c r="K33" s="906">
        <f>+'8_MP'!AG345</f>
        <v>12000</v>
      </c>
      <c r="L33" s="1259" t="s">
        <v>1440</v>
      </c>
      <c r="M33" s="1259" t="s">
        <v>1914</v>
      </c>
      <c r="N33" s="1259" t="s">
        <v>1910</v>
      </c>
      <c r="O33" s="907"/>
      <c r="P33" s="1171"/>
      <c r="Q33" s="1171"/>
      <c r="R33" s="822" t="s">
        <v>1495</v>
      </c>
      <c r="S33" s="823"/>
    </row>
    <row r="34" spans="1:19" ht="15" thickBot="1" x14ac:dyDescent="0.4">
      <c r="A34" s="1939" t="s">
        <v>1503</v>
      </c>
      <c r="B34" s="1980"/>
      <c r="C34" s="1980"/>
      <c r="D34" s="1980"/>
      <c r="E34" s="1980"/>
      <c r="F34" s="1980"/>
      <c r="G34" s="1305">
        <f>SUM(G13:G33)</f>
        <v>8934950</v>
      </c>
      <c r="H34" s="1949"/>
      <c r="I34" s="1949"/>
      <c r="J34" s="1949"/>
      <c r="K34" s="1949"/>
      <c r="L34" s="1949"/>
      <c r="M34" s="1949"/>
      <c r="N34" s="1949"/>
      <c r="O34" s="1981"/>
      <c r="P34" s="1171"/>
      <c r="Q34" s="1171"/>
      <c r="R34" s="822"/>
      <c r="S34" s="823"/>
    </row>
    <row r="35" spans="1:19" ht="15" thickBot="1" x14ac:dyDescent="0.4">
      <c r="B35" s="1171"/>
      <c r="E35" s="1171"/>
      <c r="M35" s="1171"/>
      <c r="N35" s="1171"/>
      <c r="O35" s="1171"/>
      <c r="P35" s="1171"/>
      <c r="Q35" s="1171"/>
      <c r="R35" s="1171"/>
      <c r="S35" s="821"/>
    </row>
    <row r="36" spans="1:19" s="843" customFormat="1" ht="15.5" x14ac:dyDescent="0.35">
      <c r="A36" s="1943" t="s">
        <v>1506</v>
      </c>
      <c r="B36" s="1943"/>
      <c r="C36" s="1943"/>
      <c r="D36" s="1943"/>
      <c r="E36" s="1943"/>
      <c r="F36" s="1943"/>
      <c r="G36" s="1943"/>
      <c r="H36" s="1943"/>
      <c r="I36" s="1943"/>
      <c r="J36" s="1943"/>
      <c r="K36" s="1943"/>
      <c r="L36" s="1943"/>
      <c r="M36" s="1943"/>
      <c r="N36" s="1943"/>
      <c r="O36" s="2011"/>
      <c r="P36" s="1171"/>
      <c r="Q36" s="1171"/>
      <c r="R36" s="821"/>
      <c r="S36" s="821"/>
    </row>
    <row r="37" spans="1:19" x14ac:dyDescent="0.35">
      <c r="A37" s="1946" t="s">
        <v>1441</v>
      </c>
      <c r="B37" s="1859" t="s">
        <v>1442</v>
      </c>
      <c r="C37" s="1859" t="s">
        <v>1443</v>
      </c>
      <c r="D37" s="1859" t="s">
        <v>1471</v>
      </c>
      <c r="E37" s="1859" t="s">
        <v>1445</v>
      </c>
      <c r="F37" s="1859" t="s">
        <v>1446</v>
      </c>
      <c r="G37" s="1910" t="s">
        <v>1447</v>
      </c>
      <c r="H37" s="1910"/>
      <c r="I37" s="1910"/>
      <c r="J37" s="1860" t="s">
        <v>1448</v>
      </c>
      <c r="K37" s="1860"/>
      <c r="L37" s="1859" t="s">
        <v>1449</v>
      </c>
      <c r="M37" s="1859" t="s">
        <v>1450</v>
      </c>
      <c r="N37" s="1859"/>
      <c r="O37" s="1874" t="s">
        <v>1451</v>
      </c>
      <c r="P37" s="1171"/>
      <c r="Q37" s="1171"/>
      <c r="R37" s="821"/>
      <c r="S37" s="821"/>
    </row>
    <row r="38" spans="1:19" ht="26" x14ac:dyDescent="0.35">
      <c r="A38" s="1946"/>
      <c r="B38" s="1859"/>
      <c r="C38" s="1859"/>
      <c r="D38" s="1859"/>
      <c r="E38" s="1859"/>
      <c r="F38" s="1859"/>
      <c r="G38" s="834" t="s">
        <v>1453</v>
      </c>
      <c r="H38" s="1283" t="s">
        <v>1454</v>
      </c>
      <c r="I38" s="1283" t="s">
        <v>1455</v>
      </c>
      <c r="J38" s="1860"/>
      <c r="K38" s="1860"/>
      <c r="L38" s="1859"/>
      <c r="M38" s="1266" t="s">
        <v>1508</v>
      </c>
      <c r="N38" s="1266" t="s">
        <v>1457</v>
      </c>
      <c r="O38" s="1874"/>
      <c r="P38" s="1171"/>
      <c r="Q38" s="1171"/>
      <c r="R38" s="825" t="s">
        <v>1501</v>
      </c>
      <c r="S38" s="825" t="s">
        <v>1502</v>
      </c>
    </row>
    <row r="39" spans="1:19" x14ac:dyDescent="0.35">
      <c r="A39" s="1889" t="s">
        <v>909</v>
      </c>
      <c r="B39" s="1891" t="s">
        <v>1510</v>
      </c>
      <c r="C39" s="2000" t="str">
        <f>+'8_MP'!$B$9</f>
        <v>P1</v>
      </c>
      <c r="D39" s="1868" t="s">
        <v>1460</v>
      </c>
      <c r="E39" s="1868" t="s">
        <v>843</v>
      </c>
      <c r="F39" s="1857">
        <f>+F33+1</f>
        <v>14</v>
      </c>
      <c r="G39" s="1855">
        <f>SUM(K39:K44)</f>
        <v>9095000</v>
      </c>
      <c r="H39" s="1884">
        <v>1</v>
      </c>
      <c r="I39" s="1884">
        <v>0</v>
      </c>
      <c r="J39" s="947" t="str">
        <f>+'8_MP'!A12</f>
        <v>1.1.1.2</v>
      </c>
      <c r="K39" s="902">
        <f>+'8_MP'!AG12</f>
        <v>5600000</v>
      </c>
      <c r="L39" s="1868" t="s">
        <v>1458</v>
      </c>
      <c r="M39" s="1868" t="s">
        <v>1918</v>
      </c>
      <c r="N39" s="1868" t="s">
        <v>1907</v>
      </c>
      <c r="O39" s="1880" t="s">
        <v>919</v>
      </c>
      <c r="P39" s="1171"/>
      <c r="Q39" s="1171"/>
      <c r="R39" s="825" t="s">
        <v>1504</v>
      </c>
      <c r="S39" s="825" t="s">
        <v>1502</v>
      </c>
    </row>
    <row r="40" spans="1:19" x14ac:dyDescent="0.35">
      <c r="A40" s="1893"/>
      <c r="B40" s="1894"/>
      <c r="C40" s="2001"/>
      <c r="D40" s="1869"/>
      <c r="E40" s="1869"/>
      <c r="F40" s="1895"/>
      <c r="G40" s="1996"/>
      <c r="H40" s="1886"/>
      <c r="I40" s="1886"/>
      <c r="J40" s="947" t="str">
        <f>+'8_MP'!A13</f>
        <v>1.1.1.3</v>
      </c>
      <c r="K40" s="902">
        <f>+'8_MP'!AG13</f>
        <v>1050000</v>
      </c>
      <c r="L40" s="1869"/>
      <c r="M40" s="1869"/>
      <c r="N40" s="1869"/>
      <c r="O40" s="1993"/>
      <c r="P40" s="1171"/>
      <c r="Q40" s="1171"/>
      <c r="R40" s="825" t="s">
        <v>1505</v>
      </c>
      <c r="S40" s="825" t="s">
        <v>1502</v>
      </c>
    </row>
    <row r="41" spans="1:19" x14ac:dyDescent="0.35">
      <c r="A41" s="1893"/>
      <c r="B41" s="1894"/>
      <c r="C41" s="2001"/>
      <c r="D41" s="1869"/>
      <c r="E41" s="1869"/>
      <c r="F41" s="1895"/>
      <c r="G41" s="1996"/>
      <c r="H41" s="1886"/>
      <c r="I41" s="1886"/>
      <c r="J41" s="947" t="str">
        <f>+'8_MP'!A17</f>
        <v>1.1.2.2</v>
      </c>
      <c r="K41" s="902">
        <f>+'8_MP'!AG17</f>
        <v>1800000</v>
      </c>
      <c r="L41" s="1869"/>
      <c r="M41" s="1869"/>
      <c r="N41" s="1869"/>
      <c r="O41" s="1993"/>
      <c r="P41" s="1171"/>
      <c r="Q41" s="1171"/>
      <c r="R41" s="825" t="s">
        <v>1501</v>
      </c>
      <c r="S41" s="825" t="s">
        <v>1507</v>
      </c>
    </row>
    <row r="42" spans="1:19" x14ac:dyDescent="0.35">
      <c r="A42" s="1893"/>
      <c r="B42" s="1894"/>
      <c r="C42" s="2001"/>
      <c r="D42" s="1869"/>
      <c r="E42" s="1869"/>
      <c r="F42" s="1895"/>
      <c r="G42" s="1996"/>
      <c r="H42" s="1886"/>
      <c r="I42" s="1886"/>
      <c r="J42" s="947" t="str">
        <f>+'8_MP'!A18</f>
        <v>1.1.2.3</v>
      </c>
      <c r="K42" s="902">
        <f>+'8_MP'!AG18</f>
        <v>450000</v>
      </c>
      <c r="L42" s="1869"/>
      <c r="M42" s="1869"/>
      <c r="N42" s="1869"/>
      <c r="O42" s="1993"/>
      <c r="P42" s="1171"/>
      <c r="Q42" s="1171"/>
      <c r="R42" s="825" t="s">
        <v>1504</v>
      </c>
      <c r="S42" s="825" t="s">
        <v>1507</v>
      </c>
    </row>
    <row r="43" spans="1:19" x14ac:dyDescent="0.35">
      <c r="A43" s="1893"/>
      <c r="B43" s="1894"/>
      <c r="C43" s="2001"/>
      <c r="D43" s="1869"/>
      <c r="E43" s="1869"/>
      <c r="F43" s="1895"/>
      <c r="G43" s="1996"/>
      <c r="H43" s="1886"/>
      <c r="I43" s="1886"/>
      <c r="J43" s="947" t="str">
        <f>+'8_MP'!A19</f>
        <v>1.1.2.4</v>
      </c>
      <c r="K43" s="902">
        <f>+'8_MP'!AG19</f>
        <v>150000</v>
      </c>
      <c r="L43" s="1869"/>
      <c r="M43" s="1869"/>
      <c r="N43" s="1869"/>
      <c r="O43" s="1993"/>
      <c r="P43" s="1171"/>
      <c r="Q43" s="1171"/>
      <c r="R43" s="825" t="s">
        <v>1509</v>
      </c>
      <c r="S43" s="825" t="s">
        <v>1507</v>
      </c>
    </row>
    <row r="44" spans="1:19" x14ac:dyDescent="0.35">
      <c r="A44" s="1890"/>
      <c r="B44" s="1892"/>
      <c r="C44" s="2002"/>
      <c r="D44" s="1870"/>
      <c r="E44" s="1870"/>
      <c r="F44" s="1858"/>
      <c r="G44" s="1856"/>
      <c r="H44" s="1885"/>
      <c r="I44" s="1885"/>
      <c r="J44" s="947" t="str">
        <f>+'8_MP'!A20</f>
        <v>1.1.2.5</v>
      </c>
      <c r="K44" s="902">
        <f>+'8_MP'!AG20</f>
        <v>45000</v>
      </c>
      <c r="L44" s="1870"/>
      <c r="M44" s="1870"/>
      <c r="N44" s="1870"/>
      <c r="O44" s="1881"/>
      <c r="P44" s="1171"/>
      <c r="Q44" s="1171"/>
      <c r="R44" s="825"/>
      <c r="S44" s="825" t="s">
        <v>1511</v>
      </c>
    </row>
    <row r="45" spans="1:19" ht="26" x14ac:dyDescent="0.35">
      <c r="A45" s="897" t="s">
        <v>909</v>
      </c>
      <c r="B45" s="898" t="s">
        <v>1516</v>
      </c>
      <c r="C45" s="910" t="str">
        <f>+'8_MP'!B9</f>
        <v>P1</v>
      </c>
      <c r="D45" s="1274" t="s">
        <v>1473</v>
      </c>
      <c r="E45" s="1535" t="s">
        <v>843</v>
      </c>
      <c r="F45" s="1273">
        <f>+F39+1</f>
        <v>15</v>
      </c>
      <c r="G45" s="911">
        <f>+K45</f>
        <v>36000</v>
      </c>
      <c r="H45" s="901">
        <v>1</v>
      </c>
      <c r="I45" s="901">
        <v>0</v>
      </c>
      <c r="J45" s="947" t="str">
        <f>+'8_MP'!$A$25</f>
        <v>1.1.4.3</v>
      </c>
      <c r="K45" s="902">
        <f>+'8_MP'!$AG$25</f>
        <v>36000</v>
      </c>
      <c r="L45" s="1274" t="s">
        <v>1458</v>
      </c>
      <c r="M45" s="1404" t="s">
        <v>1919</v>
      </c>
      <c r="N45" s="1404" t="s">
        <v>1914</v>
      </c>
      <c r="O45" s="903"/>
      <c r="P45" s="1171"/>
      <c r="Q45" s="1171"/>
      <c r="R45" s="825"/>
      <c r="S45" s="825" t="s">
        <v>1511</v>
      </c>
    </row>
    <row r="46" spans="1:19" ht="26" x14ac:dyDescent="0.35">
      <c r="A46" s="897" t="s">
        <v>907</v>
      </c>
      <c r="B46" s="904" t="s">
        <v>1518</v>
      </c>
      <c r="C46" s="910" t="str">
        <f>+'8_MP'!B77</f>
        <v>P7</v>
      </c>
      <c r="D46" s="1274" t="s">
        <v>1460</v>
      </c>
      <c r="E46" s="1273" t="s">
        <v>843</v>
      </c>
      <c r="F46" s="1273">
        <f>+F45+1</f>
        <v>16</v>
      </c>
      <c r="G46" s="905">
        <f t="shared" ref="G46" si="4">+K46</f>
        <v>450000</v>
      </c>
      <c r="H46" s="1264">
        <v>1</v>
      </c>
      <c r="I46" s="1264">
        <v>0</v>
      </c>
      <c r="J46" s="947" t="str">
        <f>+'8_MP'!A88</f>
        <v>2.1.4.3</v>
      </c>
      <c r="K46" s="902">
        <f>+'8_MP'!AB88</f>
        <v>450000</v>
      </c>
      <c r="L46" s="1274" t="s">
        <v>1458</v>
      </c>
      <c r="M46" s="1404" t="s">
        <v>1918</v>
      </c>
      <c r="N46" s="1404" t="s">
        <v>1908</v>
      </c>
      <c r="O46" s="903"/>
      <c r="P46" s="1171"/>
      <c r="Q46" s="1171"/>
      <c r="R46" s="825" t="s">
        <v>1512</v>
      </c>
      <c r="S46" s="825" t="s">
        <v>1511</v>
      </c>
    </row>
    <row r="47" spans="1:19" ht="26" x14ac:dyDescent="0.35">
      <c r="A47" s="897" t="s">
        <v>907</v>
      </c>
      <c r="B47" s="904" t="s">
        <v>1519</v>
      </c>
      <c r="C47" s="899" t="str">
        <f>+'8_MP'!$B$163</f>
        <v>P12</v>
      </c>
      <c r="D47" s="1274" t="s">
        <v>1460</v>
      </c>
      <c r="E47" s="1273" t="s">
        <v>843</v>
      </c>
      <c r="F47" s="1273">
        <f>+F46+1</f>
        <v>17</v>
      </c>
      <c r="G47" s="905">
        <f t="shared" ref="G47" si="5">+K47</f>
        <v>338000</v>
      </c>
      <c r="H47" s="1264">
        <v>1</v>
      </c>
      <c r="I47" s="1264">
        <v>0</v>
      </c>
      <c r="J47" s="947" t="str">
        <f>+'8_MP'!$A$165</f>
        <v>2.1.9.2</v>
      </c>
      <c r="K47" s="902">
        <f>+'8_MP'!$AG$165</f>
        <v>338000</v>
      </c>
      <c r="L47" s="1274" t="s">
        <v>1458</v>
      </c>
      <c r="M47" s="1274" t="s">
        <v>1910</v>
      </c>
      <c r="N47" s="1274" t="s">
        <v>1911</v>
      </c>
      <c r="O47" s="903"/>
      <c r="P47" s="1171"/>
      <c r="Q47" s="1171"/>
      <c r="R47" s="825" t="s">
        <v>1512</v>
      </c>
      <c r="S47" s="825" t="s">
        <v>1513</v>
      </c>
    </row>
    <row r="48" spans="1:19" ht="26" x14ac:dyDescent="0.35">
      <c r="A48" s="874" t="s">
        <v>626</v>
      </c>
      <c r="B48" s="870" t="s">
        <v>1520</v>
      </c>
      <c r="C48" s="961" t="str">
        <f>+'8_MP'!$B$273</f>
        <v>P20</v>
      </c>
      <c r="D48" s="875" t="s">
        <v>1895</v>
      </c>
      <c r="E48" s="876" t="s">
        <v>843</v>
      </c>
      <c r="F48" s="876">
        <f>+F47+1</f>
        <v>18</v>
      </c>
      <c r="G48" s="873">
        <f>+K48</f>
        <v>60000</v>
      </c>
      <c r="H48" s="1262">
        <v>1</v>
      </c>
      <c r="I48" s="1262">
        <v>0</v>
      </c>
      <c r="J48" s="950" t="str">
        <f>+'8_MP'!$A$275</f>
        <v>3.2.3.2</v>
      </c>
      <c r="K48" s="877">
        <f>+'8_MP'!$AG$275</f>
        <v>60000</v>
      </c>
      <c r="L48" s="875" t="s">
        <v>1440</v>
      </c>
      <c r="M48" s="875" t="s">
        <v>1919</v>
      </c>
      <c r="N48" s="875" t="s">
        <v>1914</v>
      </c>
      <c r="O48" s="878"/>
      <c r="P48" s="1171"/>
      <c r="Q48" s="1171"/>
      <c r="R48" s="825" t="s">
        <v>1514</v>
      </c>
      <c r="S48" s="825" t="s">
        <v>1513</v>
      </c>
    </row>
    <row r="49" spans="1:19" ht="26.5" thickBot="1" x14ac:dyDescent="0.4">
      <c r="A49" s="1270" t="s">
        <v>907</v>
      </c>
      <c r="B49" s="904" t="s">
        <v>1522</v>
      </c>
      <c r="C49" s="1267" t="str">
        <f>+'8_MP'!$B$328</f>
        <v>Adm.</v>
      </c>
      <c r="D49" s="1259" t="s">
        <v>1473</v>
      </c>
      <c r="E49" s="1259" t="s">
        <v>843</v>
      </c>
      <c r="F49" s="1260">
        <f>+F48+1</f>
        <v>19</v>
      </c>
      <c r="G49" s="905">
        <f t="shared" ref="G49" si="6">+K49</f>
        <v>30000</v>
      </c>
      <c r="H49" s="1264">
        <v>1</v>
      </c>
      <c r="I49" s="1264">
        <v>0</v>
      </c>
      <c r="J49" s="949" t="str">
        <f>+'8_MP'!$A$341</f>
        <v>4.1.2.2</v>
      </c>
      <c r="K49" s="906">
        <f>+'8_MP'!$AG$341</f>
        <v>30000</v>
      </c>
      <c r="L49" s="1259" t="s">
        <v>1458</v>
      </c>
      <c r="M49" s="1259" t="s">
        <v>1914</v>
      </c>
      <c r="N49" s="1259" t="s">
        <v>1910</v>
      </c>
      <c r="O49" s="907"/>
      <c r="P49" s="1171"/>
      <c r="Q49" s="1171"/>
      <c r="R49" s="825" t="s">
        <v>1515</v>
      </c>
      <c r="S49" s="825" t="s">
        <v>1513</v>
      </c>
    </row>
    <row r="50" spans="1:19" ht="15" thickBot="1" x14ac:dyDescent="0.4">
      <c r="A50" s="1939" t="s">
        <v>1525</v>
      </c>
      <c r="B50" s="1948"/>
      <c r="C50" s="1948"/>
      <c r="D50" s="1948"/>
      <c r="E50" s="1948"/>
      <c r="F50" s="1948"/>
      <c r="G50" s="1305">
        <f>SUM(G39:G49)</f>
        <v>10009000</v>
      </c>
      <c r="H50" s="1949"/>
      <c r="I50" s="1948"/>
      <c r="J50" s="1948"/>
      <c r="K50" s="1948"/>
      <c r="L50" s="1948"/>
      <c r="M50" s="1948"/>
      <c r="N50" s="1948"/>
      <c r="O50" s="1950"/>
      <c r="P50" s="1171"/>
      <c r="Q50" s="1171"/>
      <c r="R50" s="825"/>
      <c r="S50" s="825" t="s">
        <v>1517</v>
      </c>
    </row>
    <row r="51" spans="1:19" ht="15" thickBot="1" x14ac:dyDescent="0.4">
      <c r="B51" s="1171"/>
      <c r="E51" s="1171"/>
      <c r="M51" s="1171"/>
      <c r="N51" s="1171"/>
      <c r="O51" s="1171"/>
      <c r="P51" s="1171"/>
      <c r="Q51" s="1171"/>
      <c r="R51" s="825"/>
      <c r="S51" s="825" t="s">
        <v>1517</v>
      </c>
    </row>
    <row r="52" spans="1:19" ht="15.5" x14ac:dyDescent="0.35">
      <c r="A52" s="1943" t="s">
        <v>1527</v>
      </c>
      <c r="B52" s="1944"/>
      <c r="C52" s="1944"/>
      <c r="D52" s="1944"/>
      <c r="E52" s="1944"/>
      <c r="F52" s="1944"/>
      <c r="G52" s="1944"/>
      <c r="H52" s="1944"/>
      <c r="I52" s="1944"/>
      <c r="J52" s="1944"/>
      <c r="K52" s="1944"/>
      <c r="L52" s="1944"/>
      <c r="M52" s="1944"/>
      <c r="N52" s="1944"/>
      <c r="O52" s="1945"/>
      <c r="P52" s="1171"/>
      <c r="Q52" s="1171"/>
      <c r="R52" s="821"/>
      <c r="S52" s="821"/>
    </row>
    <row r="53" spans="1:19" x14ac:dyDescent="0.35">
      <c r="A53" s="1946" t="s">
        <v>1441</v>
      </c>
      <c r="B53" s="1859" t="s">
        <v>1442</v>
      </c>
      <c r="C53" s="1859" t="s">
        <v>1443</v>
      </c>
      <c r="D53" s="1859" t="s">
        <v>1471</v>
      </c>
      <c r="E53" s="1860" t="s">
        <v>1446</v>
      </c>
      <c r="F53" s="1861"/>
      <c r="G53" s="1910" t="s">
        <v>1447</v>
      </c>
      <c r="H53" s="1910"/>
      <c r="I53" s="1910"/>
      <c r="J53" s="1860" t="s">
        <v>1448</v>
      </c>
      <c r="K53" s="1861"/>
      <c r="L53" s="1859" t="s">
        <v>1449</v>
      </c>
      <c r="M53" s="1859" t="s">
        <v>1450</v>
      </c>
      <c r="N53" s="1859"/>
      <c r="O53" s="1874" t="s">
        <v>1451</v>
      </c>
      <c r="P53" s="1171"/>
      <c r="Q53" s="1171"/>
      <c r="R53" s="825" t="s">
        <v>1521</v>
      </c>
      <c r="S53" s="825" t="s">
        <v>1502</v>
      </c>
    </row>
    <row r="54" spans="1:19" s="843" customFormat="1" ht="39" x14ac:dyDescent="0.35">
      <c r="A54" s="1946"/>
      <c r="B54" s="1859"/>
      <c r="C54" s="1859"/>
      <c r="D54" s="1931"/>
      <c r="E54" s="1862"/>
      <c r="F54" s="1863"/>
      <c r="G54" s="857" t="s">
        <v>1453</v>
      </c>
      <c r="H54" s="858" t="s">
        <v>1454</v>
      </c>
      <c r="I54" s="859" t="s">
        <v>1455</v>
      </c>
      <c r="J54" s="1862"/>
      <c r="K54" s="1863"/>
      <c r="L54" s="1931"/>
      <c r="M54" s="1266" t="s">
        <v>1530</v>
      </c>
      <c r="N54" s="1266" t="s">
        <v>1457</v>
      </c>
      <c r="O54" s="1874"/>
      <c r="P54" s="1171"/>
      <c r="Q54" s="1171"/>
      <c r="R54" s="825" t="s">
        <v>1523</v>
      </c>
      <c r="S54" s="825" t="s">
        <v>1502</v>
      </c>
    </row>
    <row r="55" spans="1:19" s="843" customFormat="1" ht="26" x14ac:dyDescent="0.35">
      <c r="A55" s="897" t="s">
        <v>909</v>
      </c>
      <c r="B55" s="898" t="s">
        <v>1532</v>
      </c>
      <c r="C55" s="909" t="str">
        <f>+'8_MP'!$B$29</f>
        <v>P2</v>
      </c>
      <c r="D55" s="1274" t="s">
        <v>1488</v>
      </c>
      <c r="E55" s="2015">
        <f>+F49+1</f>
        <v>20</v>
      </c>
      <c r="F55" s="2016"/>
      <c r="G55" s="900">
        <f>+K55</f>
        <v>300000</v>
      </c>
      <c r="H55" s="901">
        <v>1</v>
      </c>
      <c r="I55" s="901">
        <v>0</v>
      </c>
      <c r="J55" s="947" t="str">
        <f>+'8_MP'!A30</f>
        <v>1.2.1</v>
      </c>
      <c r="K55" s="902">
        <f>+'8_MP'!AG30</f>
        <v>300000</v>
      </c>
      <c r="L55" s="1274" t="s">
        <v>1458</v>
      </c>
      <c r="M55" s="1272" t="s">
        <v>1911</v>
      </c>
      <c r="N55" s="1274" t="s">
        <v>1918</v>
      </c>
      <c r="O55" s="903"/>
      <c r="P55" s="1171"/>
      <c r="Q55" s="1171"/>
      <c r="R55" s="825" t="s">
        <v>1524</v>
      </c>
      <c r="S55" s="825" t="s">
        <v>1502</v>
      </c>
    </row>
    <row r="56" spans="1:19" ht="21" customHeight="1" x14ac:dyDescent="0.35">
      <c r="A56" s="1889" t="s">
        <v>907</v>
      </c>
      <c r="B56" s="1891" t="s">
        <v>1533</v>
      </c>
      <c r="C56" s="2000" t="str">
        <f>+'8_MP'!$B$35</f>
        <v>P4</v>
      </c>
      <c r="D56" s="1869" t="s">
        <v>1491</v>
      </c>
      <c r="E56" s="1973">
        <f>+E55+1</f>
        <v>21</v>
      </c>
      <c r="F56" s="1974"/>
      <c r="G56" s="1996">
        <f>+K56</f>
        <v>70000</v>
      </c>
      <c r="H56" s="1886">
        <v>1</v>
      </c>
      <c r="I56" s="1886">
        <v>0</v>
      </c>
      <c r="J56" s="951" t="str">
        <f>+'8_MP'!$A$37</f>
        <v>2.1.1.2</v>
      </c>
      <c r="K56" s="1996">
        <f>+'8_MP'!$AG$37</f>
        <v>70000</v>
      </c>
      <c r="L56" s="1869" t="s">
        <v>1458</v>
      </c>
      <c r="M56" s="1868" t="s">
        <v>1914</v>
      </c>
      <c r="N56" s="1868" t="s">
        <v>1910</v>
      </c>
      <c r="O56" s="1880"/>
      <c r="P56" s="1171"/>
      <c r="Q56" s="1171"/>
      <c r="R56" s="825"/>
      <c r="S56" s="825"/>
    </row>
    <row r="57" spans="1:19" ht="21" customHeight="1" x14ac:dyDescent="0.35">
      <c r="A57" s="1890"/>
      <c r="B57" s="1892"/>
      <c r="C57" s="2019"/>
      <c r="D57" s="1870"/>
      <c r="E57" s="1971"/>
      <c r="F57" s="1972"/>
      <c r="G57" s="1856"/>
      <c r="H57" s="1885"/>
      <c r="I57" s="1885"/>
      <c r="J57" s="947" t="str">
        <f>+'8_MP'!$A$38</f>
        <v>2.1.1.3</v>
      </c>
      <c r="K57" s="1856"/>
      <c r="L57" s="1870"/>
      <c r="M57" s="1870"/>
      <c r="N57" s="1870"/>
      <c r="O57" s="1881"/>
      <c r="P57" s="1171"/>
      <c r="Q57" s="1171"/>
      <c r="R57" s="825" t="s">
        <v>1526</v>
      </c>
      <c r="S57" s="825" t="s">
        <v>1502</v>
      </c>
    </row>
    <row r="58" spans="1:19" ht="39" x14ac:dyDescent="0.35">
      <c r="A58" s="897" t="s">
        <v>907</v>
      </c>
      <c r="B58" s="898" t="s">
        <v>1871</v>
      </c>
      <c r="C58" s="899" t="str">
        <f>+'8_MP'!$B$68</f>
        <v>P6</v>
      </c>
      <c r="D58" s="1274" t="s">
        <v>1488</v>
      </c>
      <c r="E58" s="1984">
        <f>+E56+1</f>
        <v>22</v>
      </c>
      <c r="F58" s="1991"/>
      <c r="G58" s="900">
        <f>+K58</f>
        <v>500000</v>
      </c>
      <c r="H58" s="901">
        <v>1</v>
      </c>
      <c r="I58" s="901">
        <v>0</v>
      </c>
      <c r="J58" s="947" t="str">
        <f>+'8_MP'!A73</f>
        <v>2.1.3.3.2</v>
      </c>
      <c r="K58" s="902">
        <f>+'8_MP'!AG73</f>
        <v>500000</v>
      </c>
      <c r="L58" s="1274" t="s">
        <v>1458</v>
      </c>
      <c r="M58" s="1274" t="s">
        <v>1920</v>
      </c>
      <c r="N58" s="1274" t="s">
        <v>1921</v>
      </c>
      <c r="O58" s="903"/>
      <c r="P58" s="1171"/>
      <c r="Q58" s="1171"/>
      <c r="R58" s="825" t="s">
        <v>1528</v>
      </c>
      <c r="S58" s="825" t="s">
        <v>1502</v>
      </c>
    </row>
    <row r="59" spans="1:19" ht="52" x14ac:dyDescent="0.35">
      <c r="A59" s="897" t="s">
        <v>907</v>
      </c>
      <c r="B59" s="898" t="s">
        <v>1537</v>
      </c>
      <c r="C59" s="899" t="str">
        <f>+'8_MP'!$B$68</f>
        <v>P6</v>
      </c>
      <c r="D59" s="1274" t="s">
        <v>1491</v>
      </c>
      <c r="E59" s="1984">
        <f>+E58+1</f>
        <v>23</v>
      </c>
      <c r="F59" s="1991"/>
      <c r="G59" s="900">
        <f>+K59</f>
        <v>150000</v>
      </c>
      <c r="H59" s="901">
        <v>1</v>
      </c>
      <c r="I59" s="901">
        <v>0</v>
      </c>
      <c r="J59" s="947" t="str">
        <f>+'8_MP'!$A$74</f>
        <v>2.1.3.3.3</v>
      </c>
      <c r="K59" s="902">
        <f>+'8_MP'!$AG$74</f>
        <v>150000</v>
      </c>
      <c r="L59" s="1274" t="s">
        <v>1458</v>
      </c>
      <c r="M59" s="1274" t="s">
        <v>1916</v>
      </c>
      <c r="N59" s="1274" t="s">
        <v>1922</v>
      </c>
      <c r="O59" s="903"/>
      <c r="P59" s="1171"/>
      <c r="Q59" s="1171"/>
      <c r="R59" s="825" t="s">
        <v>1529</v>
      </c>
      <c r="S59" s="825" t="s">
        <v>1502</v>
      </c>
    </row>
    <row r="60" spans="1:19" ht="19.5" customHeight="1" x14ac:dyDescent="0.35">
      <c r="A60" s="1889" t="s">
        <v>907</v>
      </c>
      <c r="B60" s="1891" t="s">
        <v>1539</v>
      </c>
      <c r="C60" s="2000" t="str">
        <f>+'8_MP'!$B$77</f>
        <v>P7</v>
      </c>
      <c r="D60" s="1868" t="s">
        <v>1488</v>
      </c>
      <c r="E60" s="1969">
        <f>+E59+1</f>
        <v>24</v>
      </c>
      <c r="F60" s="1970"/>
      <c r="G60" s="1855">
        <f>SUM(K60:K62)</f>
        <v>360000</v>
      </c>
      <c r="H60" s="1884">
        <v>1</v>
      </c>
      <c r="I60" s="1884">
        <v>0</v>
      </c>
      <c r="J60" s="949" t="str">
        <f>+'8_MP'!$A$81</f>
        <v>2.1.4.1.3</v>
      </c>
      <c r="K60" s="906">
        <f>+'8_MP'!$AG$81</f>
        <v>50000</v>
      </c>
      <c r="L60" s="1868" t="s">
        <v>1458</v>
      </c>
      <c r="M60" s="1868" t="s">
        <v>1910</v>
      </c>
      <c r="N60" s="1868" t="s">
        <v>1911</v>
      </c>
      <c r="O60" s="1880"/>
      <c r="P60" s="1171"/>
      <c r="Q60" s="1171"/>
      <c r="R60" s="825" t="s">
        <v>1531</v>
      </c>
      <c r="S60" s="825" t="s">
        <v>1502</v>
      </c>
    </row>
    <row r="61" spans="1:19" s="843" customFormat="1" ht="19.5" customHeight="1" x14ac:dyDescent="0.35">
      <c r="A61" s="1893"/>
      <c r="B61" s="1894"/>
      <c r="C61" s="2018"/>
      <c r="D61" s="1869"/>
      <c r="E61" s="1973"/>
      <c r="F61" s="1974"/>
      <c r="G61" s="1996"/>
      <c r="H61" s="1886"/>
      <c r="I61" s="1886"/>
      <c r="J61" s="949" t="str">
        <f>+'8_MP'!$A$83</f>
        <v>2.1.4.1.5</v>
      </c>
      <c r="K61" s="906">
        <f>+'8_MP'!$AG$83</f>
        <v>100000</v>
      </c>
      <c r="L61" s="1869"/>
      <c r="M61" s="1869"/>
      <c r="N61" s="1869"/>
      <c r="O61" s="1993"/>
      <c r="P61" s="1171"/>
      <c r="Q61" s="1171"/>
      <c r="R61" s="825"/>
      <c r="S61" s="825"/>
    </row>
    <row r="62" spans="1:19" s="843" customFormat="1" ht="19.5" customHeight="1" x14ac:dyDescent="0.35">
      <c r="A62" s="1890"/>
      <c r="B62" s="1892"/>
      <c r="C62" s="2019"/>
      <c r="D62" s="1870"/>
      <c r="E62" s="1971"/>
      <c r="F62" s="1972"/>
      <c r="G62" s="1856"/>
      <c r="H62" s="1885"/>
      <c r="I62" s="1885"/>
      <c r="J62" s="949" t="str">
        <f>+'8_MP'!$A$84</f>
        <v>2.1.4.1.6</v>
      </c>
      <c r="K62" s="906">
        <f>+'8_MP'!$AG$84</f>
        <v>210000</v>
      </c>
      <c r="L62" s="1870"/>
      <c r="M62" s="1870"/>
      <c r="N62" s="1870"/>
      <c r="O62" s="1881"/>
      <c r="P62" s="1171"/>
      <c r="Q62" s="1171"/>
      <c r="R62" s="821" t="s">
        <v>1534</v>
      </c>
      <c r="S62" s="825" t="s">
        <v>1507</v>
      </c>
    </row>
    <row r="63" spans="1:19" s="843" customFormat="1" ht="33" customHeight="1" x14ac:dyDescent="0.35">
      <c r="A63" s="1889" t="s">
        <v>907</v>
      </c>
      <c r="B63" s="1891" t="s">
        <v>1540</v>
      </c>
      <c r="C63" s="2017" t="str">
        <f>+'8_MP'!$B$130</f>
        <v>P9</v>
      </c>
      <c r="D63" s="1868" t="s">
        <v>1491</v>
      </c>
      <c r="E63" s="1969">
        <f>+E60+1</f>
        <v>25</v>
      </c>
      <c r="F63" s="1970"/>
      <c r="G63" s="1855">
        <f>+K63</f>
        <v>150000</v>
      </c>
      <c r="H63" s="1884">
        <v>1</v>
      </c>
      <c r="I63" s="1884">
        <v>0</v>
      </c>
      <c r="J63" s="949" t="str">
        <f>+'8_MP'!$A$131</f>
        <v>2.1.6.1</v>
      </c>
      <c r="K63" s="1855">
        <f>+'8_MP'!$AG$131</f>
        <v>150000</v>
      </c>
      <c r="L63" s="1868" t="s">
        <v>1458</v>
      </c>
      <c r="M63" s="1868" t="s">
        <v>1911</v>
      </c>
      <c r="N63" s="1868" t="s">
        <v>1918</v>
      </c>
      <c r="O63" s="1880"/>
      <c r="P63" s="1171"/>
      <c r="Q63" s="1171"/>
      <c r="R63" s="821" t="s">
        <v>1535</v>
      </c>
      <c r="S63" s="825" t="s">
        <v>1507</v>
      </c>
    </row>
    <row r="64" spans="1:19" ht="33" customHeight="1" x14ac:dyDescent="0.35">
      <c r="A64" s="1893"/>
      <c r="B64" s="1894"/>
      <c r="C64" s="2018"/>
      <c r="D64" s="1869"/>
      <c r="E64" s="1973"/>
      <c r="F64" s="1974"/>
      <c r="G64" s="1996"/>
      <c r="H64" s="1886"/>
      <c r="I64" s="1886"/>
      <c r="J64" s="949" t="str">
        <f>+'8_MP'!$A$132</f>
        <v>2.1.6.2</v>
      </c>
      <c r="K64" s="1996"/>
      <c r="L64" s="1869"/>
      <c r="M64" s="1869"/>
      <c r="N64" s="1869"/>
      <c r="O64" s="1993"/>
      <c r="P64" s="1171"/>
      <c r="Q64" s="1171"/>
      <c r="R64" s="825" t="s">
        <v>1536</v>
      </c>
      <c r="S64" s="825" t="s">
        <v>1507</v>
      </c>
    </row>
    <row r="65" spans="1:19" ht="33" customHeight="1" x14ac:dyDescent="0.35">
      <c r="A65" s="1890"/>
      <c r="B65" s="1892"/>
      <c r="C65" s="2019"/>
      <c r="D65" s="1870"/>
      <c r="E65" s="1971"/>
      <c r="F65" s="1972"/>
      <c r="G65" s="1856"/>
      <c r="H65" s="1885"/>
      <c r="I65" s="1885"/>
      <c r="J65" s="949" t="str">
        <f>+'8_MP'!$A$133</f>
        <v>2.1.6.3</v>
      </c>
      <c r="K65" s="1856"/>
      <c r="L65" s="1870"/>
      <c r="M65" s="1870"/>
      <c r="N65" s="1870"/>
      <c r="O65" s="1881"/>
      <c r="P65" s="1171"/>
      <c r="Q65" s="1171"/>
      <c r="R65" s="825" t="s">
        <v>1538</v>
      </c>
      <c r="S65" s="825" t="s">
        <v>1507</v>
      </c>
    </row>
    <row r="66" spans="1:19" ht="52" x14ac:dyDescent="0.35">
      <c r="A66" s="1270" t="s">
        <v>907</v>
      </c>
      <c r="B66" s="904" t="s">
        <v>1543</v>
      </c>
      <c r="C66" s="1273" t="str">
        <f>+'8_MP'!$B$135</f>
        <v>P10</v>
      </c>
      <c r="D66" s="1259" t="s">
        <v>1491</v>
      </c>
      <c r="E66" s="1984">
        <f>+E63+1</f>
        <v>26</v>
      </c>
      <c r="F66" s="1985"/>
      <c r="G66" s="905">
        <f>+K66</f>
        <v>95800</v>
      </c>
      <c r="H66" s="1264">
        <v>1</v>
      </c>
      <c r="I66" s="1264">
        <v>0</v>
      </c>
      <c r="J66" s="949" t="str">
        <f>+'8_MP'!$A$136</f>
        <v>2.1.7.1</v>
      </c>
      <c r="K66" s="906">
        <f>+'8_MP'!$AG$136</f>
        <v>95800</v>
      </c>
      <c r="L66" s="1259" t="s">
        <v>1458</v>
      </c>
      <c r="M66" s="1259" t="s">
        <v>1910</v>
      </c>
      <c r="N66" s="1259" t="s">
        <v>1923</v>
      </c>
      <c r="O66" s="907"/>
      <c r="P66" s="1171"/>
      <c r="Q66" s="1171"/>
      <c r="R66" s="821"/>
      <c r="S66" s="825" t="s">
        <v>1507</v>
      </c>
    </row>
    <row r="67" spans="1:19" ht="26.25" customHeight="1" x14ac:dyDescent="0.35">
      <c r="A67" s="1889" t="s">
        <v>907</v>
      </c>
      <c r="B67" s="1891" t="s">
        <v>1544</v>
      </c>
      <c r="C67" s="1857" t="str">
        <f>+'8_MP'!$B$135</f>
        <v>P10</v>
      </c>
      <c r="D67" s="1868" t="s">
        <v>1491</v>
      </c>
      <c r="E67" s="1969">
        <f>+E66+1</f>
        <v>27</v>
      </c>
      <c r="F67" s="1970"/>
      <c r="G67" s="1855">
        <f>+K67+K68</f>
        <v>110000</v>
      </c>
      <c r="H67" s="1884">
        <v>1</v>
      </c>
      <c r="I67" s="1884">
        <v>0</v>
      </c>
      <c r="J67" s="949" t="str">
        <f>+'8_MP'!A137</f>
        <v>2.1.7.2</v>
      </c>
      <c r="K67" s="906">
        <f>+'8_MP'!AG137</f>
        <v>50000</v>
      </c>
      <c r="L67" s="1868" t="s">
        <v>1458</v>
      </c>
      <c r="M67" s="1868" t="s">
        <v>1910</v>
      </c>
      <c r="N67" s="1868" t="s">
        <v>1923</v>
      </c>
      <c r="O67" s="1880"/>
      <c r="P67" s="1171"/>
      <c r="Q67" s="1171"/>
      <c r="R67" s="821"/>
      <c r="S67" s="825"/>
    </row>
    <row r="68" spans="1:19" ht="26.25" customHeight="1" x14ac:dyDescent="0.35">
      <c r="A68" s="1890"/>
      <c r="B68" s="1892"/>
      <c r="C68" s="1858"/>
      <c r="D68" s="1870"/>
      <c r="E68" s="1971"/>
      <c r="F68" s="1972"/>
      <c r="G68" s="1856"/>
      <c r="H68" s="1885"/>
      <c r="I68" s="1885"/>
      <c r="J68" s="949" t="str">
        <f>+'8_MP'!A139</f>
        <v>2.1.7.4</v>
      </c>
      <c r="K68" s="906">
        <f>+'8_MP'!AG139</f>
        <v>60000</v>
      </c>
      <c r="L68" s="1870"/>
      <c r="M68" s="1870"/>
      <c r="N68" s="1870"/>
      <c r="O68" s="1881"/>
      <c r="P68" s="1171"/>
      <c r="Q68" s="1171"/>
      <c r="R68" s="821"/>
      <c r="S68" s="821"/>
    </row>
    <row r="69" spans="1:19" ht="33" customHeight="1" x14ac:dyDescent="0.35">
      <c r="A69" s="1889" t="s">
        <v>907</v>
      </c>
      <c r="B69" s="1891" t="s">
        <v>1545</v>
      </c>
      <c r="C69" s="1857" t="str">
        <f>+'8_MP'!$B$141</f>
        <v>P11</v>
      </c>
      <c r="D69" s="1868" t="s">
        <v>1488</v>
      </c>
      <c r="E69" s="1969">
        <f>+E67+1</f>
        <v>28</v>
      </c>
      <c r="F69" s="1970"/>
      <c r="G69" s="1855">
        <f>SUM(K69:K70)</f>
        <v>402000</v>
      </c>
      <c r="H69" s="1884">
        <v>1</v>
      </c>
      <c r="I69" s="1884">
        <v>0</v>
      </c>
      <c r="J69" s="949" t="str">
        <f>+'8_MP'!$A$151</f>
        <v>2.1.8.2.1.1</v>
      </c>
      <c r="K69" s="906">
        <f>+'8_MP'!$AG$151</f>
        <v>112000</v>
      </c>
      <c r="L69" s="1868" t="s">
        <v>1458</v>
      </c>
      <c r="M69" s="1868" t="s">
        <v>1911</v>
      </c>
      <c r="N69" s="1868" t="s">
        <v>1907</v>
      </c>
      <c r="O69" s="1994"/>
      <c r="P69" s="1171"/>
      <c r="Q69" s="1171"/>
      <c r="R69" s="825" t="s">
        <v>1541</v>
      </c>
      <c r="S69" s="825" t="s">
        <v>1511</v>
      </c>
    </row>
    <row r="70" spans="1:19" ht="33" customHeight="1" x14ac:dyDescent="0.35">
      <c r="A70" s="1890"/>
      <c r="B70" s="1892"/>
      <c r="C70" s="1858"/>
      <c r="D70" s="1870"/>
      <c r="E70" s="1971"/>
      <c r="F70" s="1972"/>
      <c r="G70" s="1856"/>
      <c r="H70" s="1885"/>
      <c r="I70" s="1885"/>
      <c r="J70" s="949" t="str">
        <f>+'8_MP'!$A$154</f>
        <v>2.1.8.2.2.1</v>
      </c>
      <c r="K70" s="906">
        <f>+'8_MP'!$AG$154</f>
        <v>290000</v>
      </c>
      <c r="L70" s="1870"/>
      <c r="M70" s="1870"/>
      <c r="N70" s="1870"/>
      <c r="O70" s="1995"/>
      <c r="P70" s="1171"/>
      <c r="Q70" s="1171"/>
      <c r="R70" s="821"/>
      <c r="S70" s="821"/>
    </row>
    <row r="71" spans="1:19" ht="26.25" customHeight="1" x14ac:dyDescent="0.35">
      <c r="A71" s="1889" t="s">
        <v>907</v>
      </c>
      <c r="B71" s="1891" t="s">
        <v>1546</v>
      </c>
      <c r="C71" s="1857" t="str">
        <f>+'8_MP'!$B$141</f>
        <v>P11</v>
      </c>
      <c r="D71" s="1868" t="s">
        <v>1488</v>
      </c>
      <c r="E71" s="1969">
        <f>+E69+1</f>
        <v>29</v>
      </c>
      <c r="F71" s="1970"/>
      <c r="G71" s="1855">
        <f>SUM(K71:K73)</f>
        <v>886000</v>
      </c>
      <c r="H71" s="1884">
        <v>1</v>
      </c>
      <c r="I71" s="1884">
        <v>0</v>
      </c>
      <c r="J71" s="949" t="str">
        <f>+'8_MP'!$A$152</f>
        <v>2.1.8.2.1.2</v>
      </c>
      <c r="K71" s="906">
        <f>+'8_MP'!$AG$152</f>
        <v>600000</v>
      </c>
      <c r="L71" s="1868" t="s">
        <v>1458</v>
      </c>
      <c r="M71" s="1868" t="s">
        <v>1918</v>
      </c>
      <c r="N71" s="1868" t="s">
        <v>1908</v>
      </c>
      <c r="O71" s="1871"/>
      <c r="P71" s="1171"/>
      <c r="Q71" s="1171"/>
      <c r="R71" s="825" t="s">
        <v>1542</v>
      </c>
      <c r="S71" s="825" t="s">
        <v>1513</v>
      </c>
    </row>
    <row r="72" spans="1:19" ht="26.25" customHeight="1" x14ac:dyDescent="0.35">
      <c r="A72" s="1893"/>
      <c r="B72" s="1894"/>
      <c r="C72" s="1895"/>
      <c r="D72" s="1869"/>
      <c r="E72" s="1973"/>
      <c r="F72" s="1974"/>
      <c r="G72" s="1996"/>
      <c r="H72" s="1886"/>
      <c r="I72" s="1886"/>
      <c r="J72" s="949" t="str">
        <f>+'8_MP'!$A$155</f>
        <v>2.1.8.2.2.2</v>
      </c>
      <c r="K72" s="906">
        <f>+'8_MP'!$AG$155</f>
        <v>60000</v>
      </c>
      <c r="L72" s="1869"/>
      <c r="M72" s="1869"/>
      <c r="N72" s="1869"/>
      <c r="O72" s="1872"/>
      <c r="P72" s="1171"/>
      <c r="Q72" s="1171"/>
      <c r="R72" s="823"/>
      <c r="S72" s="823"/>
    </row>
    <row r="73" spans="1:19" ht="26.25" customHeight="1" x14ac:dyDescent="0.35">
      <c r="A73" s="1890"/>
      <c r="B73" s="1892"/>
      <c r="C73" s="1858"/>
      <c r="D73" s="1870"/>
      <c r="E73" s="1971"/>
      <c r="F73" s="1972"/>
      <c r="G73" s="1856"/>
      <c r="H73" s="1885"/>
      <c r="I73" s="1885"/>
      <c r="J73" s="949" t="str">
        <f>+'8_MP'!$A$156</f>
        <v>2.1.8.2.2.3</v>
      </c>
      <c r="K73" s="906">
        <f>+'8_MP'!$AG$156</f>
        <v>226000</v>
      </c>
      <c r="L73" s="1870"/>
      <c r="M73" s="1870"/>
      <c r="N73" s="1870"/>
      <c r="O73" s="1873"/>
      <c r="P73" s="1171"/>
      <c r="Q73" s="1171"/>
      <c r="R73" s="825" t="s">
        <v>1512</v>
      </c>
      <c r="S73" s="821"/>
    </row>
    <row r="74" spans="1:19" x14ac:dyDescent="0.35">
      <c r="A74" s="1896" t="s">
        <v>1095</v>
      </c>
      <c r="B74" s="1998" t="s">
        <v>1547</v>
      </c>
      <c r="C74" s="1986" t="str">
        <f>+'8_MP'!B168</f>
        <v>P13</v>
      </c>
      <c r="D74" s="1866" t="s">
        <v>1488</v>
      </c>
      <c r="E74" s="1965">
        <f>+E71+1</f>
        <v>30</v>
      </c>
      <c r="F74" s="1966"/>
      <c r="G74" s="1898">
        <f>+K74+K75</f>
        <v>275000</v>
      </c>
      <c r="H74" s="1887">
        <v>1</v>
      </c>
      <c r="I74" s="1887">
        <v>0</v>
      </c>
      <c r="J74" s="948" t="str">
        <f>+'8_MP'!$A$170</f>
        <v>2.2.1.1.1</v>
      </c>
      <c r="K74" s="885">
        <f>+'8_MP'!$AG$170</f>
        <v>75000</v>
      </c>
      <c r="L74" s="1866" t="s">
        <v>1458</v>
      </c>
      <c r="M74" s="1866" t="s">
        <v>1924</v>
      </c>
      <c r="N74" s="1866" t="s">
        <v>1925</v>
      </c>
      <c r="O74" s="1864" t="s">
        <v>1548</v>
      </c>
      <c r="P74" s="1171"/>
      <c r="Q74" s="1171"/>
      <c r="R74" s="825" t="s">
        <v>1515</v>
      </c>
      <c r="S74" s="821"/>
    </row>
    <row r="75" spans="1:19" x14ac:dyDescent="0.35">
      <c r="A75" s="1897"/>
      <c r="B75" s="1999"/>
      <c r="C75" s="1987"/>
      <c r="D75" s="1867"/>
      <c r="E75" s="1967"/>
      <c r="F75" s="1968"/>
      <c r="G75" s="1899"/>
      <c r="H75" s="1888"/>
      <c r="I75" s="1888"/>
      <c r="J75" s="948" t="str">
        <f>+'8_MP'!$A$171</f>
        <v>2.2.1.1.2</v>
      </c>
      <c r="K75" s="885">
        <f>+'8_MP'!$AG$171</f>
        <v>200000</v>
      </c>
      <c r="L75" s="1867"/>
      <c r="M75" s="1867"/>
      <c r="N75" s="1867"/>
      <c r="O75" s="1865"/>
      <c r="P75" s="1171"/>
      <c r="Q75" s="1171"/>
      <c r="R75" s="823"/>
      <c r="S75" s="823"/>
    </row>
    <row r="76" spans="1:19" s="843" customFormat="1" ht="52" x14ac:dyDescent="0.35">
      <c r="A76" s="1311" t="s">
        <v>1095</v>
      </c>
      <c r="B76" s="883" t="s">
        <v>1550</v>
      </c>
      <c r="C76" s="1279" t="str">
        <f>+'8_MP'!$B$168</f>
        <v>P13</v>
      </c>
      <c r="D76" s="1275" t="s">
        <v>1491</v>
      </c>
      <c r="E76" s="1982">
        <f>+E74+1</f>
        <v>31</v>
      </c>
      <c r="F76" s="1983"/>
      <c r="G76" s="887">
        <f>+K76</f>
        <v>174000</v>
      </c>
      <c r="H76" s="1280">
        <v>1</v>
      </c>
      <c r="I76" s="1280">
        <v>0</v>
      </c>
      <c r="J76" s="948" t="str">
        <f>+'8_MP'!$A$175</f>
        <v>2.2.1.2.1</v>
      </c>
      <c r="K76" s="885">
        <f>+'8_MP'!$AG$175</f>
        <v>174000</v>
      </c>
      <c r="L76" s="1275" t="s">
        <v>1458</v>
      </c>
      <c r="M76" s="1275" t="s">
        <v>1926</v>
      </c>
      <c r="N76" s="1275" t="s">
        <v>1925</v>
      </c>
      <c r="O76" s="886"/>
      <c r="P76" s="1171"/>
      <c r="Q76" s="1171"/>
      <c r="R76" s="822"/>
      <c r="S76" s="823"/>
    </row>
    <row r="77" spans="1:19" s="843" customFormat="1" ht="52" x14ac:dyDescent="0.35">
      <c r="A77" s="1311" t="s">
        <v>1095</v>
      </c>
      <c r="B77" s="883" t="s">
        <v>1551</v>
      </c>
      <c r="C77" s="1279" t="str">
        <f>+'8_MP'!$B$168</f>
        <v>P13</v>
      </c>
      <c r="D77" s="1275" t="s">
        <v>1491</v>
      </c>
      <c r="E77" s="1982">
        <f t="shared" ref="E77" si="7">+E76+1</f>
        <v>32</v>
      </c>
      <c r="F77" s="1983"/>
      <c r="G77" s="887">
        <f>+K77</f>
        <v>120000</v>
      </c>
      <c r="H77" s="1280">
        <v>1</v>
      </c>
      <c r="I77" s="1280">
        <v>0</v>
      </c>
      <c r="J77" s="948" t="str">
        <f>+'8_MP'!$A$183</f>
        <v>2.2.1.3.5</v>
      </c>
      <c r="K77" s="885">
        <f>+'8_MP'!$AG$183</f>
        <v>120000</v>
      </c>
      <c r="L77" s="1275" t="s">
        <v>1458</v>
      </c>
      <c r="M77" s="1275" t="s">
        <v>1927</v>
      </c>
      <c r="N77" s="1275" t="s">
        <v>1928</v>
      </c>
      <c r="O77" s="886"/>
      <c r="P77" s="1171"/>
      <c r="Q77" s="1171"/>
      <c r="R77" s="1171" t="s">
        <v>1491</v>
      </c>
      <c r="S77" s="1171"/>
    </row>
    <row r="78" spans="1:19" s="843" customFormat="1" ht="26" x14ac:dyDescent="0.35">
      <c r="A78" s="1270" t="s">
        <v>907</v>
      </c>
      <c r="B78" s="904" t="s">
        <v>1552</v>
      </c>
      <c r="C78" s="1260" t="str">
        <f>+'8_MP'!$B$196</f>
        <v>P14</v>
      </c>
      <c r="D78" s="1259" t="s">
        <v>1488</v>
      </c>
      <c r="E78" s="1984">
        <f t="shared" ref="E78:E100" si="8">+E77+1</f>
        <v>33</v>
      </c>
      <c r="F78" s="1985"/>
      <c r="G78" s="905">
        <f>+K78</f>
        <v>400000</v>
      </c>
      <c r="H78" s="1264">
        <v>1</v>
      </c>
      <c r="I78" s="1264">
        <v>0</v>
      </c>
      <c r="J78" s="949" t="str">
        <f>+'8_MP'!$A$197</f>
        <v>3.1.1.1</v>
      </c>
      <c r="K78" s="906">
        <f>+'8_MP'!$AG$197</f>
        <v>400000</v>
      </c>
      <c r="L78" s="1259" t="s">
        <v>1458</v>
      </c>
      <c r="M78" s="1259" t="s">
        <v>1911</v>
      </c>
      <c r="N78" s="1259" t="s">
        <v>1907</v>
      </c>
      <c r="O78" s="907"/>
      <c r="P78" s="1171"/>
      <c r="Q78" s="1171"/>
      <c r="R78" s="822" t="s">
        <v>1478</v>
      </c>
      <c r="S78" s="823"/>
    </row>
    <row r="79" spans="1:19" s="843" customFormat="1" ht="21" customHeight="1" x14ac:dyDescent="0.35">
      <c r="A79" s="1900" t="s">
        <v>626</v>
      </c>
      <c r="B79" s="1903" t="s">
        <v>1553</v>
      </c>
      <c r="C79" s="1924" t="str">
        <f>+'8_MP'!$B$253</f>
        <v>P18</v>
      </c>
      <c r="D79" s="1905" t="s">
        <v>1488</v>
      </c>
      <c r="E79" s="1916">
        <f>+E78+1</f>
        <v>34</v>
      </c>
      <c r="F79" s="1917"/>
      <c r="G79" s="1908">
        <f>+K79</f>
        <v>500000</v>
      </c>
      <c r="H79" s="1878">
        <v>1</v>
      </c>
      <c r="I79" s="1878">
        <v>0</v>
      </c>
      <c r="J79" s="952" t="str">
        <f>+'8_MP'!A255</f>
        <v>3.2.1.1.1</v>
      </c>
      <c r="K79" s="1908">
        <f>+'8_MP'!$AG$255</f>
        <v>500000</v>
      </c>
      <c r="L79" s="1905" t="s">
        <v>1458</v>
      </c>
      <c r="M79" s="1905" t="s">
        <v>1919</v>
      </c>
      <c r="N79" s="1905" t="s">
        <v>1914</v>
      </c>
      <c r="O79" s="1988"/>
      <c r="P79" s="1171"/>
      <c r="Q79" s="1171"/>
      <c r="R79" s="822"/>
      <c r="S79" s="823"/>
    </row>
    <row r="80" spans="1:19" s="843" customFormat="1" ht="21" customHeight="1" x14ac:dyDescent="0.35">
      <c r="A80" s="1902"/>
      <c r="B80" s="1997"/>
      <c r="C80" s="1925"/>
      <c r="D80" s="1906"/>
      <c r="E80" s="1920"/>
      <c r="F80" s="1921"/>
      <c r="G80" s="1909"/>
      <c r="H80" s="1907"/>
      <c r="I80" s="1907"/>
      <c r="J80" s="952" t="str">
        <f>+'8_MP'!A256</f>
        <v>3.2.1.1.2</v>
      </c>
      <c r="K80" s="1909"/>
      <c r="L80" s="1906"/>
      <c r="M80" s="1906"/>
      <c r="N80" s="1906"/>
      <c r="O80" s="1989"/>
      <c r="P80" s="1171"/>
      <c r="Q80" s="1171"/>
      <c r="R80" s="1171" t="s">
        <v>1549</v>
      </c>
      <c r="S80" s="1171"/>
    </row>
    <row r="81" spans="1:19" ht="21" customHeight="1" x14ac:dyDescent="0.35">
      <c r="A81" s="1901"/>
      <c r="B81" s="1904"/>
      <c r="C81" s="1926"/>
      <c r="D81" s="1912"/>
      <c r="E81" s="1918"/>
      <c r="F81" s="1919"/>
      <c r="G81" s="1913"/>
      <c r="H81" s="1879"/>
      <c r="I81" s="1879"/>
      <c r="J81" s="952" t="str">
        <f>+'8_MP'!A257</f>
        <v>3.2.1.1.3</v>
      </c>
      <c r="K81" s="1913"/>
      <c r="L81" s="1912"/>
      <c r="M81" s="1912"/>
      <c r="N81" s="1912"/>
      <c r="O81" s="1990"/>
      <c r="P81" s="1171"/>
      <c r="Q81" s="1171"/>
      <c r="R81" s="822" t="s">
        <v>1440</v>
      </c>
      <c r="S81" s="823"/>
    </row>
    <row r="82" spans="1:19" ht="45" customHeight="1" x14ac:dyDescent="0.35">
      <c r="A82" s="869" t="s">
        <v>626</v>
      </c>
      <c r="B82" s="870" t="s">
        <v>1554</v>
      </c>
      <c r="C82" s="1282" t="str">
        <f>+'8_MP'!$B$253</f>
        <v>P18</v>
      </c>
      <c r="D82" s="1261" t="s">
        <v>1488</v>
      </c>
      <c r="E82" s="1914">
        <f>+E79+1</f>
        <v>35</v>
      </c>
      <c r="F82" s="1915"/>
      <c r="G82" s="873">
        <f>+K82</f>
        <v>1375000</v>
      </c>
      <c r="H82" s="1262">
        <v>1</v>
      </c>
      <c r="I82" s="1262">
        <v>0</v>
      </c>
      <c r="J82" s="952" t="str">
        <f>+'8_MP'!$A$260</f>
        <v>3.2.1.2.2</v>
      </c>
      <c r="K82" s="871">
        <f>+'8_MP'!$AG$260</f>
        <v>1375000</v>
      </c>
      <c r="L82" s="1261" t="s">
        <v>1458</v>
      </c>
      <c r="M82" s="1261" t="s">
        <v>1911</v>
      </c>
      <c r="N82" s="1261" t="s">
        <v>1907</v>
      </c>
      <c r="O82" s="872"/>
      <c r="P82" s="1171"/>
      <c r="Q82" s="1171"/>
      <c r="R82" s="1171"/>
      <c r="S82" s="1171"/>
    </row>
    <row r="83" spans="1:19" ht="26" x14ac:dyDescent="0.35">
      <c r="A83" s="869" t="s">
        <v>626</v>
      </c>
      <c r="B83" s="870" t="s">
        <v>1555</v>
      </c>
      <c r="C83" s="1282" t="str">
        <f>+'8_MP'!$B$253</f>
        <v>P18</v>
      </c>
      <c r="D83" s="1261" t="s">
        <v>1488</v>
      </c>
      <c r="E83" s="1914">
        <f t="shared" si="8"/>
        <v>36</v>
      </c>
      <c r="F83" s="1915"/>
      <c r="G83" s="873">
        <f>+K83</f>
        <v>693250</v>
      </c>
      <c r="H83" s="1262">
        <v>1</v>
      </c>
      <c r="I83" s="1262">
        <v>0</v>
      </c>
      <c r="J83" s="952" t="str">
        <f>+'8_MP'!$A$263</f>
        <v>3.2.1.2.5</v>
      </c>
      <c r="K83" s="871">
        <f>+'8_MP'!$AG$263</f>
        <v>693250</v>
      </c>
      <c r="L83" s="1261" t="s">
        <v>1458</v>
      </c>
      <c r="M83" s="1261" t="s">
        <v>1905</v>
      </c>
      <c r="N83" s="1261" t="s">
        <v>1920</v>
      </c>
      <c r="O83" s="872"/>
      <c r="P83" s="1171"/>
      <c r="Q83" s="1171"/>
      <c r="R83" s="1171"/>
      <c r="S83" s="1171"/>
    </row>
    <row r="84" spans="1:19" ht="52" x14ac:dyDescent="0.35">
      <c r="A84" s="869" t="s">
        <v>626</v>
      </c>
      <c r="B84" s="870" t="s">
        <v>1556</v>
      </c>
      <c r="C84" s="1282" t="str">
        <f>+'8_MP'!$B$273</f>
        <v>P20</v>
      </c>
      <c r="D84" s="1261" t="s">
        <v>1491</v>
      </c>
      <c r="E84" s="1914">
        <f>+E83+1</f>
        <v>37</v>
      </c>
      <c r="F84" s="1915"/>
      <c r="G84" s="873">
        <f>+K84</f>
        <v>90000</v>
      </c>
      <c r="H84" s="1262">
        <v>1</v>
      </c>
      <c r="I84" s="1262">
        <v>0</v>
      </c>
      <c r="J84" s="952" t="str">
        <f>+'8_MP'!$A$274</f>
        <v>3.2.3.1</v>
      </c>
      <c r="K84" s="871">
        <f>+'8_MP'!$AG$274</f>
        <v>90000</v>
      </c>
      <c r="L84" s="1261" t="s">
        <v>1458</v>
      </c>
      <c r="M84" s="1261" t="s">
        <v>1910</v>
      </c>
      <c r="N84" s="1261" t="s">
        <v>1911</v>
      </c>
      <c r="O84" s="963"/>
      <c r="P84" s="1171"/>
      <c r="Q84" s="1171"/>
      <c r="R84" s="1171"/>
      <c r="S84" s="1171"/>
    </row>
    <row r="85" spans="1:19" ht="25.5" customHeight="1" x14ac:dyDescent="0.35">
      <c r="A85" s="1900" t="s">
        <v>626</v>
      </c>
      <c r="B85" s="1903" t="s">
        <v>1557</v>
      </c>
      <c r="C85" s="1924" t="str">
        <f>+'8_MP'!$B$284</f>
        <v>P22</v>
      </c>
      <c r="D85" s="1905" t="s">
        <v>1491</v>
      </c>
      <c r="E85" s="1916">
        <f t="shared" ref="E85" si="9">+E84+1</f>
        <v>38</v>
      </c>
      <c r="F85" s="1917"/>
      <c r="G85" s="1908">
        <f>SUM(K85:K86)</f>
        <v>90000</v>
      </c>
      <c r="H85" s="1878">
        <v>1</v>
      </c>
      <c r="I85" s="1878">
        <v>0</v>
      </c>
      <c r="J85" s="952" t="str">
        <f>+'8_MP'!$A$289</f>
        <v>3.2.5.2.1.2</v>
      </c>
      <c r="K85" s="871">
        <f>+'8_MP'!$AG$289</f>
        <v>50000</v>
      </c>
      <c r="L85" s="1905" t="s">
        <v>1458</v>
      </c>
      <c r="M85" s="1905" t="s">
        <v>1929</v>
      </c>
      <c r="N85" s="1905" t="s">
        <v>1914</v>
      </c>
      <c r="O85" s="1922"/>
      <c r="P85" s="1171"/>
      <c r="Q85" s="1171"/>
      <c r="R85" s="1171"/>
      <c r="S85" s="1171"/>
    </row>
    <row r="86" spans="1:19" ht="25.5" customHeight="1" x14ac:dyDescent="0.35">
      <c r="A86" s="1901"/>
      <c r="B86" s="1904"/>
      <c r="C86" s="1926"/>
      <c r="D86" s="1912"/>
      <c r="E86" s="1918"/>
      <c r="F86" s="1919"/>
      <c r="G86" s="1913"/>
      <c r="H86" s="1879"/>
      <c r="I86" s="1879"/>
      <c r="J86" s="952" t="str">
        <f>+'8_MP'!$A$290</f>
        <v>3.2.5.2.1.3</v>
      </c>
      <c r="K86" s="871">
        <f>+'8_MP'!$AG$290</f>
        <v>40000</v>
      </c>
      <c r="L86" s="1912"/>
      <c r="M86" s="1912"/>
      <c r="N86" s="1912"/>
      <c r="O86" s="1941"/>
      <c r="P86" s="1171"/>
      <c r="Q86" s="1171"/>
      <c r="R86" s="1171"/>
      <c r="S86" s="1171"/>
    </row>
    <row r="87" spans="1:19" x14ac:dyDescent="0.35">
      <c r="A87" s="1900" t="s">
        <v>626</v>
      </c>
      <c r="B87" s="1903" t="s">
        <v>1558</v>
      </c>
      <c r="C87" s="1924" t="str">
        <f>+'8_MP'!$B$284</f>
        <v>P22</v>
      </c>
      <c r="D87" s="1905" t="s">
        <v>1488</v>
      </c>
      <c r="E87" s="1916">
        <f>+E85+1</f>
        <v>39</v>
      </c>
      <c r="F87" s="1917"/>
      <c r="G87" s="1908">
        <f>SUM(K87:K92)</f>
        <v>1910000</v>
      </c>
      <c r="H87" s="1878">
        <v>1</v>
      </c>
      <c r="I87" s="1878">
        <v>0</v>
      </c>
      <c r="J87" s="952" t="str">
        <f>+'8_MP'!A292</f>
        <v>3.2.5.2.1.5</v>
      </c>
      <c r="K87" s="871">
        <f>+'8_MP'!AB292</f>
        <v>110000</v>
      </c>
      <c r="L87" s="1905" t="s">
        <v>1458</v>
      </c>
      <c r="M87" s="1905" t="s">
        <v>1911</v>
      </c>
      <c r="N87" s="1905" t="s">
        <v>1907</v>
      </c>
      <c r="O87" s="1922"/>
      <c r="P87" s="1171"/>
      <c r="Q87" s="1171"/>
      <c r="R87" s="1171"/>
      <c r="S87" s="1171"/>
    </row>
    <row r="88" spans="1:19" x14ac:dyDescent="0.35">
      <c r="A88" s="1902"/>
      <c r="B88" s="1997"/>
      <c r="C88" s="1925"/>
      <c r="D88" s="1906"/>
      <c r="E88" s="1920"/>
      <c r="F88" s="1921"/>
      <c r="G88" s="1909"/>
      <c r="H88" s="1907"/>
      <c r="I88" s="1907"/>
      <c r="J88" s="952" t="str">
        <f>+'8_MP'!A293</f>
        <v>3.2.5.2.2</v>
      </c>
      <c r="K88" s="871">
        <f>+'8_MP'!AG294</f>
        <v>710000</v>
      </c>
      <c r="L88" s="1906"/>
      <c r="M88" s="1906"/>
      <c r="N88" s="1906"/>
      <c r="O88" s="1923"/>
      <c r="P88" s="1171"/>
      <c r="Q88" s="1171"/>
      <c r="R88" s="1171"/>
      <c r="S88" s="1171"/>
    </row>
    <row r="89" spans="1:19" x14ac:dyDescent="0.35">
      <c r="A89" s="1902"/>
      <c r="B89" s="1997"/>
      <c r="C89" s="1925"/>
      <c r="D89" s="1906"/>
      <c r="E89" s="1920"/>
      <c r="F89" s="1921"/>
      <c r="G89" s="1909"/>
      <c r="H89" s="1907"/>
      <c r="I89" s="1907"/>
      <c r="J89" s="952" t="str">
        <f>+'8_MP'!A301</f>
        <v>3.2.5.3.1</v>
      </c>
      <c r="K89" s="871">
        <f>+'8_MP'!AB301</f>
        <v>450000</v>
      </c>
      <c r="L89" s="1906"/>
      <c r="M89" s="1906"/>
      <c r="N89" s="1906"/>
      <c r="O89" s="1923"/>
      <c r="P89" s="1171"/>
      <c r="Q89" s="1171"/>
      <c r="R89" s="1171"/>
      <c r="S89" s="1171"/>
    </row>
    <row r="90" spans="1:19" x14ac:dyDescent="0.35">
      <c r="A90" s="1902"/>
      <c r="B90" s="1997"/>
      <c r="C90" s="1925"/>
      <c r="D90" s="1906"/>
      <c r="E90" s="1920"/>
      <c r="F90" s="1921"/>
      <c r="G90" s="1909"/>
      <c r="H90" s="1907"/>
      <c r="I90" s="1907"/>
      <c r="J90" s="952" t="str">
        <f>+'8_MP'!$A$305</f>
        <v>3.2.5.3.2</v>
      </c>
      <c r="K90" s="871">
        <f>+'8_MP'!$AG$305</f>
        <v>70000</v>
      </c>
      <c r="L90" s="1906"/>
      <c r="M90" s="1906"/>
      <c r="N90" s="1906"/>
      <c r="O90" s="1923"/>
      <c r="P90" s="1171"/>
      <c r="Q90" s="1171"/>
      <c r="R90" s="1171"/>
      <c r="S90" s="1171"/>
    </row>
    <row r="91" spans="1:19" x14ac:dyDescent="0.35">
      <c r="A91" s="1902"/>
      <c r="B91" s="1997"/>
      <c r="C91" s="1925"/>
      <c r="D91" s="1906"/>
      <c r="E91" s="1920"/>
      <c r="F91" s="1921"/>
      <c r="G91" s="1909"/>
      <c r="H91" s="1907"/>
      <c r="I91" s="1907"/>
      <c r="J91" s="952" t="str">
        <f>+'8_MP'!A309</f>
        <v>3.2.5.3.3</v>
      </c>
      <c r="K91" s="871">
        <f>+'8_MP'!AB309</f>
        <v>430000</v>
      </c>
      <c r="L91" s="1906"/>
      <c r="M91" s="1906"/>
      <c r="N91" s="1906"/>
      <c r="O91" s="1923"/>
      <c r="P91" s="1171"/>
      <c r="Q91" s="1171"/>
      <c r="R91" s="1171"/>
      <c r="S91" s="1171"/>
    </row>
    <row r="92" spans="1:19" x14ac:dyDescent="0.35">
      <c r="A92" s="1902"/>
      <c r="B92" s="1997"/>
      <c r="C92" s="1925"/>
      <c r="D92" s="1906"/>
      <c r="E92" s="1920"/>
      <c r="F92" s="1921"/>
      <c r="G92" s="1909"/>
      <c r="H92" s="1907"/>
      <c r="I92" s="1907"/>
      <c r="J92" s="952" t="str">
        <f>+'8_MP'!A319</f>
        <v>3.2.5.3.4</v>
      </c>
      <c r="K92" s="871">
        <f>+'8_MP'!AB319</f>
        <v>140000</v>
      </c>
      <c r="L92" s="1906"/>
      <c r="M92" s="1906"/>
      <c r="N92" s="1906"/>
      <c r="O92" s="1923"/>
      <c r="P92" s="1171"/>
      <c r="Q92" s="1171"/>
      <c r="R92" s="1171"/>
      <c r="S92" s="1171"/>
    </row>
    <row r="93" spans="1:19" ht="52" x14ac:dyDescent="0.35">
      <c r="A93" s="869" t="s">
        <v>626</v>
      </c>
      <c r="B93" s="870" t="s">
        <v>1559</v>
      </c>
      <c r="C93" s="1282" t="str">
        <f>+'8_MP'!$B$284</f>
        <v>P22</v>
      </c>
      <c r="D93" s="1261" t="s">
        <v>1491</v>
      </c>
      <c r="E93" s="1914">
        <f>+E87+1</f>
        <v>40</v>
      </c>
      <c r="F93" s="1915"/>
      <c r="G93" s="873">
        <f t="shared" ref="G93" si="10">+K93</f>
        <v>125000</v>
      </c>
      <c r="H93" s="1262">
        <v>1</v>
      </c>
      <c r="I93" s="1262">
        <v>0</v>
      </c>
      <c r="J93" s="952" t="str">
        <f>+'8_MP'!A291</f>
        <v>3.2.5.2.1.4</v>
      </c>
      <c r="K93" s="871">
        <f>+'8_MP'!AG291</f>
        <v>125000</v>
      </c>
      <c r="L93" s="1261" t="s">
        <v>1458</v>
      </c>
      <c r="M93" s="1261" t="s">
        <v>1911</v>
      </c>
      <c r="N93" s="1261" t="s">
        <v>1918</v>
      </c>
      <c r="O93" s="963"/>
      <c r="P93" s="1171"/>
      <c r="Q93" s="1171"/>
      <c r="R93" s="1171"/>
      <c r="S93" s="1171"/>
    </row>
    <row r="94" spans="1:19" ht="52" x14ac:dyDescent="0.35">
      <c r="A94" s="869" t="s">
        <v>626</v>
      </c>
      <c r="B94" s="870" t="s">
        <v>1560</v>
      </c>
      <c r="C94" s="1282" t="str">
        <f>+'8_MP'!$B$284</f>
        <v>P22</v>
      </c>
      <c r="D94" s="1261" t="s">
        <v>1491</v>
      </c>
      <c r="E94" s="1914">
        <f>+E93+1</f>
        <v>41</v>
      </c>
      <c r="F94" s="1915"/>
      <c r="G94" s="873">
        <f t="shared" ref="G94" si="11">+K94</f>
        <v>155000</v>
      </c>
      <c r="H94" s="1262">
        <v>1</v>
      </c>
      <c r="I94" s="1262">
        <v>0</v>
      </c>
      <c r="J94" s="952" t="str">
        <f>+'8_MP'!$A$325</f>
        <v>3.2.5.4.1</v>
      </c>
      <c r="K94" s="871">
        <f>+'8_MP'!AG324</f>
        <v>155000</v>
      </c>
      <c r="L94" s="1261" t="s">
        <v>1458</v>
      </c>
      <c r="M94" s="1261" t="s">
        <v>1911</v>
      </c>
      <c r="N94" s="1261" t="s">
        <v>1918</v>
      </c>
      <c r="O94" s="963"/>
      <c r="P94" s="1171"/>
      <c r="Q94" s="1171"/>
      <c r="R94" s="1171"/>
      <c r="S94" s="1171"/>
    </row>
    <row r="95" spans="1:19" ht="52" x14ac:dyDescent="0.35">
      <c r="A95" s="1270" t="s">
        <v>907</v>
      </c>
      <c r="B95" s="904" t="s">
        <v>1561</v>
      </c>
      <c r="C95" s="1260" t="str">
        <f>+'8_MP'!$B$328</f>
        <v>Adm.</v>
      </c>
      <c r="D95" s="1259" t="s">
        <v>1491</v>
      </c>
      <c r="E95" s="1984">
        <f>+E94+1</f>
        <v>42</v>
      </c>
      <c r="F95" s="1985"/>
      <c r="G95" s="905">
        <f t="shared" ref="G95:G97" si="12">+K95</f>
        <v>150000</v>
      </c>
      <c r="H95" s="1264">
        <v>1</v>
      </c>
      <c r="I95" s="1264">
        <v>0</v>
      </c>
      <c r="J95" s="949" t="str">
        <f>+'8_MP'!$A$349</f>
        <v>4.1.4.1</v>
      </c>
      <c r="K95" s="906">
        <f>+'8_MP'!$AG$349</f>
        <v>150000</v>
      </c>
      <c r="L95" s="1259" t="s">
        <v>1458</v>
      </c>
      <c r="M95" s="1259" t="s">
        <v>1914</v>
      </c>
      <c r="N95" s="1259" t="s">
        <v>1910</v>
      </c>
      <c r="O95" s="907"/>
      <c r="P95" s="1171"/>
    </row>
    <row r="96" spans="1:19" ht="52" x14ac:dyDescent="0.35">
      <c r="A96" s="1311" t="s">
        <v>1095</v>
      </c>
      <c r="B96" s="883" t="s">
        <v>1562</v>
      </c>
      <c r="C96" s="1279" t="str">
        <f>+'8_MP'!$B$328</f>
        <v>Adm.</v>
      </c>
      <c r="D96" s="1275" t="s">
        <v>1491</v>
      </c>
      <c r="E96" s="1982">
        <f t="shared" si="8"/>
        <v>43</v>
      </c>
      <c r="F96" s="1983"/>
      <c r="G96" s="887">
        <f t="shared" si="12"/>
        <v>40000</v>
      </c>
      <c r="H96" s="1280">
        <v>1</v>
      </c>
      <c r="I96" s="1280">
        <v>0</v>
      </c>
      <c r="J96" s="948" t="str">
        <f>+'8_MP'!$A$358</f>
        <v>4.2.1.4</v>
      </c>
      <c r="K96" s="885">
        <f>+'8_MP'!$AG$358</f>
        <v>40000</v>
      </c>
      <c r="L96" s="1275" t="s">
        <v>1458</v>
      </c>
      <c r="M96" s="1275" t="s">
        <v>1914</v>
      </c>
      <c r="N96" s="1275" t="s">
        <v>1910</v>
      </c>
      <c r="O96" s="886"/>
      <c r="P96" s="1171"/>
    </row>
    <row r="97" spans="1:16" ht="52" x14ac:dyDescent="0.35">
      <c r="A97" s="869" t="s">
        <v>626</v>
      </c>
      <c r="B97" s="870" t="s">
        <v>1563</v>
      </c>
      <c r="C97" s="1282" t="str">
        <f>+'8_MP'!$B$328</f>
        <v>Adm.</v>
      </c>
      <c r="D97" s="1261" t="s">
        <v>1491</v>
      </c>
      <c r="E97" s="1914">
        <f t="shared" si="8"/>
        <v>44</v>
      </c>
      <c r="F97" s="1915"/>
      <c r="G97" s="873">
        <f t="shared" si="12"/>
        <v>100000</v>
      </c>
      <c r="H97" s="1262">
        <v>1</v>
      </c>
      <c r="I97" s="1262">
        <v>0</v>
      </c>
      <c r="J97" s="952" t="str">
        <f>+'8_MP'!$A$373</f>
        <v>4.3.1.8</v>
      </c>
      <c r="K97" s="871">
        <f>+'8_MP'!$AG$373</f>
        <v>100000</v>
      </c>
      <c r="L97" s="1261" t="s">
        <v>1458</v>
      </c>
      <c r="M97" s="1261" t="s">
        <v>1914</v>
      </c>
      <c r="N97" s="1261" t="s">
        <v>1910</v>
      </c>
      <c r="O97" s="872"/>
      <c r="P97" s="1171"/>
    </row>
    <row r="98" spans="1:16" ht="52" x14ac:dyDescent="0.35">
      <c r="A98" s="1270" t="s">
        <v>907</v>
      </c>
      <c r="B98" s="904" t="s">
        <v>1564</v>
      </c>
      <c r="C98" s="1260" t="str">
        <f>+'8_MP'!$B$375</f>
        <v>Eval.</v>
      </c>
      <c r="D98" s="1259" t="s">
        <v>1491</v>
      </c>
      <c r="E98" s="1984">
        <f t="shared" si="8"/>
        <v>45</v>
      </c>
      <c r="F98" s="1985"/>
      <c r="G98" s="905">
        <f t="shared" ref="G98:G99" si="13">+K98</f>
        <v>15000</v>
      </c>
      <c r="H98" s="1264">
        <v>1</v>
      </c>
      <c r="I98" s="1264">
        <v>0</v>
      </c>
      <c r="J98" s="949" t="str">
        <f>+'8_MP'!$A$376</f>
        <v>4.4.1</v>
      </c>
      <c r="K98" s="906">
        <f>+'8_MP'!$AG$376</f>
        <v>15000</v>
      </c>
      <c r="L98" s="1259" t="s">
        <v>1458</v>
      </c>
      <c r="M98" s="1259" t="s">
        <v>1921</v>
      </c>
      <c r="N98" s="1259" t="s">
        <v>1930</v>
      </c>
      <c r="O98" s="907"/>
      <c r="P98" s="1171"/>
    </row>
    <row r="99" spans="1:16" ht="52" x14ac:dyDescent="0.35">
      <c r="A99" s="897" t="s">
        <v>907</v>
      </c>
      <c r="B99" s="908" t="s">
        <v>1565</v>
      </c>
      <c r="C99" s="1274" t="str">
        <f>+'8_MP'!$B$375</f>
        <v>Eval.</v>
      </c>
      <c r="D99" s="1274" t="s">
        <v>1491</v>
      </c>
      <c r="E99" s="1984">
        <f t="shared" si="8"/>
        <v>46</v>
      </c>
      <c r="F99" s="1991"/>
      <c r="G99" s="902">
        <f t="shared" si="13"/>
        <v>15000</v>
      </c>
      <c r="H99" s="1086">
        <v>1</v>
      </c>
      <c r="I99" s="1086">
        <v>0</v>
      </c>
      <c r="J99" s="947" t="str">
        <f>+'8_MP'!$A$377</f>
        <v>4.4.2</v>
      </c>
      <c r="K99" s="902">
        <f>+'8_MP'!$AG$377</f>
        <v>15000</v>
      </c>
      <c r="L99" s="1274" t="s">
        <v>1458</v>
      </c>
      <c r="M99" s="1274" t="s">
        <v>1931</v>
      </c>
      <c r="N99" s="1274" t="s">
        <v>1932</v>
      </c>
      <c r="O99" s="903"/>
      <c r="P99" s="1171"/>
    </row>
    <row r="100" spans="1:16" ht="52.5" thickBot="1" x14ac:dyDescent="0.4">
      <c r="A100" s="1271" t="s">
        <v>907</v>
      </c>
      <c r="B100" s="1268" t="s">
        <v>1566</v>
      </c>
      <c r="C100" s="1265" t="str">
        <f>+'8_MP'!$B$375</f>
        <v>Eval.</v>
      </c>
      <c r="D100" s="1265" t="s">
        <v>1491</v>
      </c>
      <c r="E100" s="1973">
        <f t="shared" si="8"/>
        <v>47</v>
      </c>
      <c r="F100" s="1992"/>
      <c r="G100" s="1306">
        <f t="shared" ref="G100" si="14">+K100</f>
        <v>70000</v>
      </c>
      <c r="H100" s="1307">
        <v>1</v>
      </c>
      <c r="I100" s="1307">
        <v>0</v>
      </c>
      <c r="J100" s="1308" t="str">
        <f>+'8_MP'!$A$378</f>
        <v>4.4.3</v>
      </c>
      <c r="K100" s="1306">
        <f>+'8_MP'!$AG$378</f>
        <v>70000</v>
      </c>
      <c r="L100" s="1265" t="s">
        <v>1458</v>
      </c>
      <c r="M100" s="1259" t="s">
        <v>1931</v>
      </c>
      <c r="N100" s="1259" t="s">
        <v>1932</v>
      </c>
      <c r="O100" s="1309"/>
      <c r="P100" s="1171"/>
    </row>
    <row r="101" spans="1:16" s="962" customFormat="1" ht="15" thickBot="1" x14ac:dyDescent="0.4">
      <c r="A101" s="1939" t="s">
        <v>1567</v>
      </c>
      <c r="B101" s="1948"/>
      <c r="C101" s="1948"/>
      <c r="D101" s="1948"/>
      <c r="E101" s="1948"/>
      <c r="F101" s="1948"/>
      <c r="G101" s="1305">
        <f>SUM(G55:G100)</f>
        <v>9321050</v>
      </c>
      <c r="H101" s="1949"/>
      <c r="I101" s="1948"/>
      <c r="J101" s="1948"/>
      <c r="K101" s="1948"/>
      <c r="L101" s="1948"/>
      <c r="M101" s="1948"/>
      <c r="N101" s="1948"/>
      <c r="O101" s="1950"/>
      <c r="P101" s="1171"/>
    </row>
    <row r="102" spans="1:16" s="962" customFormat="1" ht="15" thickBot="1" x14ac:dyDescent="0.4">
      <c r="A102" s="167"/>
      <c r="B102" s="1171"/>
      <c r="C102" s="829"/>
      <c r="D102" s="831"/>
      <c r="E102" s="1171"/>
      <c r="F102" s="831"/>
      <c r="G102" s="729"/>
      <c r="H102" s="824"/>
      <c r="I102" s="824"/>
      <c r="J102" s="945"/>
      <c r="K102" s="729"/>
      <c r="L102" s="829"/>
      <c r="M102" s="1171"/>
      <c r="N102" s="1171"/>
      <c r="O102" s="1171"/>
      <c r="P102" s="1171"/>
    </row>
    <row r="103" spans="1:16" ht="15.5" x14ac:dyDescent="0.35">
      <c r="A103" s="1943" t="s">
        <v>1568</v>
      </c>
      <c r="B103" s="1944"/>
      <c r="C103" s="1944"/>
      <c r="D103" s="1944"/>
      <c r="E103" s="1944"/>
      <c r="F103" s="1944"/>
      <c r="G103" s="1944"/>
      <c r="H103" s="1944"/>
      <c r="I103" s="1944"/>
      <c r="J103" s="1944"/>
      <c r="K103" s="1944"/>
      <c r="L103" s="1944"/>
      <c r="M103" s="1944"/>
      <c r="N103" s="1944"/>
      <c r="O103" s="1945"/>
      <c r="P103" s="1171"/>
    </row>
    <row r="104" spans="1:16" x14ac:dyDescent="0.35">
      <c r="A104" s="1946" t="s">
        <v>1441</v>
      </c>
      <c r="B104" s="1859" t="s">
        <v>1442</v>
      </c>
      <c r="C104" s="1859" t="s">
        <v>1443</v>
      </c>
      <c r="D104" s="1859" t="s">
        <v>1471</v>
      </c>
      <c r="E104" s="1859" t="s">
        <v>1446</v>
      </c>
      <c r="F104" s="1910" t="s">
        <v>1447</v>
      </c>
      <c r="G104" s="1910"/>
      <c r="H104" s="1910"/>
      <c r="I104" s="1911" t="s">
        <v>1569</v>
      </c>
      <c r="J104" s="1860" t="s">
        <v>1448</v>
      </c>
      <c r="K104" s="1861"/>
      <c r="L104" s="1859" t="s">
        <v>1449</v>
      </c>
      <c r="M104" s="1859" t="s">
        <v>1450</v>
      </c>
      <c r="N104" s="1859"/>
      <c r="O104" s="1874" t="s">
        <v>1451</v>
      </c>
      <c r="P104" s="1171"/>
    </row>
    <row r="105" spans="1:16" ht="26" x14ac:dyDescent="0.35">
      <c r="A105" s="1946"/>
      <c r="B105" s="1859"/>
      <c r="C105" s="1859"/>
      <c r="D105" s="1859"/>
      <c r="E105" s="1859"/>
      <c r="F105" s="1266" t="s">
        <v>1453</v>
      </c>
      <c r="G105" s="834" t="s">
        <v>1454</v>
      </c>
      <c r="H105" s="1283" t="s">
        <v>1455</v>
      </c>
      <c r="I105" s="1911"/>
      <c r="J105" s="1929"/>
      <c r="K105" s="1930"/>
      <c r="L105" s="1859"/>
      <c r="M105" s="1266" t="s">
        <v>1570</v>
      </c>
      <c r="N105" s="1266" t="s">
        <v>1571</v>
      </c>
      <c r="O105" s="1874"/>
      <c r="P105" s="1171"/>
    </row>
    <row r="106" spans="1:16" ht="26" x14ac:dyDescent="0.35">
      <c r="A106" s="897" t="s">
        <v>909</v>
      </c>
      <c r="B106" s="898" t="s">
        <v>1572</v>
      </c>
      <c r="C106" s="910" t="str">
        <f>+'8_MP'!$B$9</f>
        <v>P1</v>
      </c>
      <c r="D106" s="1274" t="s">
        <v>1549</v>
      </c>
      <c r="E106" s="1273">
        <f>+E100+1</f>
        <v>48</v>
      </c>
      <c r="F106" s="911">
        <f>+K106</f>
        <v>240000</v>
      </c>
      <c r="G106" s="901">
        <v>1</v>
      </c>
      <c r="H106" s="901">
        <v>0</v>
      </c>
      <c r="I106" s="912">
        <v>2</v>
      </c>
      <c r="J106" s="947" t="str">
        <f>+'8_MP'!$A$23</f>
        <v>1.1.4.1</v>
      </c>
      <c r="K106" s="902">
        <f>+'8_MP'!$AG$23</f>
        <v>240000</v>
      </c>
      <c r="L106" s="1274" t="s">
        <v>1458</v>
      </c>
      <c r="M106" s="1404" t="s">
        <v>1919</v>
      </c>
      <c r="N106" s="1404" t="s">
        <v>1914</v>
      </c>
      <c r="O106" s="903"/>
      <c r="P106" s="1171"/>
    </row>
    <row r="107" spans="1:16" ht="26" x14ac:dyDescent="0.35">
      <c r="A107" s="897" t="s">
        <v>909</v>
      </c>
      <c r="B107" s="904" t="s">
        <v>1788</v>
      </c>
      <c r="C107" s="1284" t="str">
        <f>+'8_MP'!B9</f>
        <v>P1</v>
      </c>
      <c r="D107" s="1259" t="s">
        <v>1549</v>
      </c>
      <c r="E107" s="1260">
        <f>+E106+1</f>
        <v>49</v>
      </c>
      <c r="F107" s="911">
        <f>+K107</f>
        <v>30000</v>
      </c>
      <c r="G107" s="901">
        <v>1</v>
      </c>
      <c r="H107" s="901">
        <v>0</v>
      </c>
      <c r="I107" s="1285">
        <v>1</v>
      </c>
      <c r="J107" s="947" t="str">
        <f>+'8_MP'!A26</f>
        <v>1.1.4.4</v>
      </c>
      <c r="K107" s="902">
        <f>+'8_MP'!AG26</f>
        <v>30000</v>
      </c>
      <c r="L107" s="1259" t="s">
        <v>1458</v>
      </c>
      <c r="M107" s="1259" t="s">
        <v>1910</v>
      </c>
      <c r="N107" s="1259" t="s">
        <v>1910</v>
      </c>
      <c r="O107" s="907"/>
      <c r="P107" s="1171"/>
    </row>
    <row r="108" spans="1:16" x14ac:dyDescent="0.35">
      <c r="A108" s="1889" t="s">
        <v>907</v>
      </c>
      <c r="B108" s="1891" t="s">
        <v>1797</v>
      </c>
      <c r="C108" s="2000" t="str">
        <f>+'8_MP'!$B$35</f>
        <v>P4</v>
      </c>
      <c r="D108" s="1868" t="s">
        <v>1549</v>
      </c>
      <c r="E108" s="1857">
        <f>+E107+1</f>
        <v>50</v>
      </c>
      <c r="F108" s="1855">
        <f>+K108+K109+K110-176500</f>
        <v>50000</v>
      </c>
      <c r="G108" s="1884">
        <v>1</v>
      </c>
      <c r="H108" s="1884">
        <v>0</v>
      </c>
      <c r="I108" s="1882">
        <v>1</v>
      </c>
      <c r="J108" s="947" t="str">
        <f>+'8_MP'!A40</f>
        <v>2.1.1.4.1</v>
      </c>
      <c r="K108" s="900">
        <f>+'8_MP'!AB40</f>
        <v>180000</v>
      </c>
      <c r="L108" s="1868" t="s">
        <v>1458</v>
      </c>
      <c r="M108" s="1868" t="s">
        <v>1914</v>
      </c>
      <c r="N108" s="1868" t="s">
        <v>1910</v>
      </c>
      <c r="O108" s="1871" t="s">
        <v>1796</v>
      </c>
      <c r="P108" s="1171"/>
    </row>
    <row r="109" spans="1:16" x14ac:dyDescent="0.35">
      <c r="A109" s="1893"/>
      <c r="B109" s="1894"/>
      <c r="C109" s="2001"/>
      <c r="D109" s="1869"/>
      <c r="E109" s="1895"/>
      <c r="F109" s="1996"/>
      <c r="G109" s="1886"/>
      <c r="H109" s="1886"/>
      <c r="I109" s="1938"/>
      <c r="J109" s="947" t="str">
        <f>+'8_MP'!A41</f>
        <v>2.1.1.4.2</v>
      </c>
      <c r="K109" s="900">
        <f>+'8_MP'!AB41</f>
        <v>15000</v>
      </c>
      <c r="L109" s="1869"/>
      <c r="M109" s="1869"/>
      <c r="N109" s="1869"/>
      <c r="O109" s="1872"/>
      <c r="P109" s="1171"/>
    </row>
    <row r="110" spans="1:16" x14ac:dyDescent="0.35">
      <c r="A110" s="1890"/>
      <c r="B110" s="1892"/>
      <c r="C110" s="2002"/>
      <c r="D110" s="1870"/>
      <c r="E110" s="1858"/>
      <c r="F110" s="1856"/>
      <c r="G110" s="1885"/>
      <c r="H110" s="1885"/>
      <c r="I110" s="1883"/>
      <c r="J110" s="947" t="str">
        <f>+'8_MP'!A42</f>
        <v>2.1.1.4.3</v>
      </c>
      <c r="K110" s="900">
        <f>+'8_MP'!AB42</f>
        <v>31500</v>
      </c>
      <c r="L110" s="1870"/>
      <c r="M110" s="1870"/>
      <c r="N110" s="1870"/>
      <c r="O110" s="1873"/>
      <c r="P110" s="1171"/>
    </row>
    <row r="111" spans="1:16" ht="26" x14ac:dyDescent="0.35">
      <c r="A111" s="897" t="s">
        <v>907</v>
      </c>
      <c r="B111" s="898" t="s">
        <v>1573</v>
      </c>
      <c r="C111" s="899" t="str">
        <f>+'8_MP'!$B$35</f>
        <v>P4</v>
      </c>
      <c r="D111" s="1274" t="s">
        <v>1549</v>
      </c>
      <c r="E111" s="1273">
        <f>+E108+1</f>
        <v>51</v>
      </c>
      <c r="F111" s="911">
        <f t="shared" ref="F111" si="15">+K111</f>
        <v>720000</v>
      </c>
      <c r="G111" s="901">
        <v>1</v>
      </c>
      <c r="H111" s="901">
        <v>0</v>
      </c>
      <c r="I111" s="912">
        <v>10</v>
      </c>
      <c r="J111" s="947" t="str">
        <f>+'8_MP'!$A$45</f>
        <v>2.1.1.5.1</v>
      </c>
      <c r="K111" s="900">
        <f>+'8_MP'!$AG$45</f>
        <v>720000</v>
      </c>
      <c r="L111" s="1274" t="s">
        <v>1458</v>
      </c>
      <c r="M111" s="1274" t="s">
        <v>1914</v>
      </c>
      <c r="N111" s="1274" t="s">
        <v>1910</v>
      </c>
      <c r="O111" s="903"/>
      <c r="P111" s="1171"/>
    </row>
    <row r="112" spans="1:16" ht="26" x14ac:dyDescent="0.35">
      <c r="A112" s="897" t="s">
        <v>907</v>
      </c>
      <c r="B112" s="898" t="s">
        <v>1574</v>
      </c>
      <c r="C112" s="899" t="str">
        <f>+'8_MP'!$B$35</f>
        <v>P4</v>
      </c>
      <c r="D112" s="1274" t="s">
        <v>1549</v>
      </c>
      <c r="E112" s="1273">
        <f t="shared" ref="E112:E113" si="16">+E111+1</f>
        <v>52</v>
      </c>
      <c r="F112" s="911">
        <f t="shared" ref="F112:F130" si="17">+K112</f>
        <v>1080000</v>
      </c>
      <c r="G112" s="901">
        <v>1</v>
      </c>
      <c r="H112" s="901">
        <v>0</v>
      </c>
      <c r="I112" s="912">
        <v>15</v>
      </c>
      <c r="J112" s="947" t="str">
        <f>+'8_MP'!$A$46</f>
        <v>2.1.1.5.2</v>
      </c>
      <c r="K112" s="900">
        <f>+'8_MP'!$AG$46</f>
        <v>1080000</v>
      </c>
      <c r="L112" s="1274" t="s">
        <v>1458</v>
      </c>
      <c r="M112" s="1274" t="s">
        <v>1923</v>
      </c>
      <c r="N112" s="1274" t="s">
        <v>1923</v>
      </c>
      <c r="O112" s="903"/>
      <c r="P112" s="1171"/>
    </row>
    <row r="113" spans="1:16" s="1171" customFormat="1" ht="26" x14ac:dyDescent="0.35">
      <c r="A113" s="897" t="s">
        <v>907</v>
      </c>
      <c r="B113" s="898" t="s">
        <v>1575</v>
      </c>
      <c r="C113" s="899" t="str">
        <f>+'8_MP'!$B$35</f>
        <v>P4</v>
      </c>
      <c r="D113" s="1274" t="s">
        <v>1549</v>
      </c>
      <c r="E113" s="1273">
        <f t="shared" si="16"/>
        <v>53</v>
      </c>
      <c r="F113" s="911">
        <f t="shared" ref="F113" si="18">+K113</f>
        <v>576000</v>
      </c>
      <c r="G113" s="901">
        <v>1</v>
      </c>
      <c r="H113" s="901">
        <v>0</v>
      </c>
      <c r="I113" s="912">
        <v>8</v>
      </c>
      <c r="J113" s="947" t="str">
        <f>+'8_MP'!$A$47</f>
        <v>2.1.1.5.3</v>
      </c>
      <c r="K113" s="900">
        <f>+'8_MP'!$AG$47</f>
        <v>576000</v>
      </c>
      <c r="L113" s="1274" t="s">
        <v>1458</v>
      </c>
      <c r="M113" s="1274" t="s">
        <v>1908</v>
      </c>
      <c r="N113" s="1274" t="s">
        <v>1908</v>
      </c>
      <c r="O113" s="903"/>
    </row>
    <row r="114" spans="1:16" s="1171" customFormat="1" ht="26" x14ac:dyDescent="0.35">
      <c r="A114" s="897" t="s">
        <v>907</v>
      </c>
      <c r="B114" s="898" t="s">
        <v>1865</v>
      </c>
      <c r="C114" s="899" t="str">
        <f>+'8_MP'!B57</f>
        <v>P5</v>
      </c>
      <c r="D114" s="1274" t="s">
        <v>1549</v>
      </c>
      <c r="E114" s="1273">
        <f>+E113+1</f>
        <v>54</v>
      </c>
      <c r="F114" s="911">
        <f>+K114</f>
        <v>168000</v>
      </c>
      <c r="G114" s="901">
        <v>1</v>
      </c>
      <c r="H114" s="901">
        <v>0</v>
      </c>
      <c r="I114" s="912">
        <v>1</v>
      </c>
      <c r="J114" s="947" t="str">
        <f>+'8_MP'!A59</f>
        <v>2.1.2.1.1</v>
      </c>
      <c r="K114" s="900">
        <f>+'8_MP'!AG63</f>
        <v>168000</v>
      </c>
      <c r="L114" s="1274" t="s">
        <v>1458</v>
      </c>
      <c r="M114" s="1274" t="s">
        <v>1914</v>
      </c>
      <c r="N114" s="1274" t="s">
        <v>1910</v>
      </c>
      <c r="O114" s="903"/>
    </row>
    <row r="115" spans="1:16" s="1171" customFormat="1" ht="26" x14ac:dyDescent="0.35">
      <c r="A115" s="897" t="s">
        <v>907</v>
      </c>
      <c r="B115" s="898" t="s">
        <v>1866</v>
      </c>
      <c r="C115" s="899" t="str">
        <f>+'8_MP'!B57</f>
        <v>P5</v>
      </c>
      <c r="D115" s="1274" t="s">
        <v>1549</v>
      </c>
      <c r="E115" s="1273">
        <f>+E114+1</f>
        <v>55</v>
      </c>
      <c r="F115" s="911">
        <f>+K115</f>
        <v>168000</v>
      </c>
      <c r="G115" s="901">
        <v>1</v>
      </c>
      <c r="H115" s="901">
        <v>0</v>
      </c>
      <c r="I115" s="912">
        <v>1</v>
      </c>
      <c r="J115" s="947" t="str">
        <f>+'8_MP'!A63</f>
        <v>2.1.2.2.1</v>
      </c>
      <c r="K115" s="900">
        <f>+'8_MP'!AG63</f>
        <v>168000</v>
      </c>
      <c r="L115" s="1274" t="s">
        <v>1458</v>
      </c>
      <c r="M115" s="1274" t="s">
        <v>1914</v>
      </c>
      <c r="N115" s="1274" t="s">
        <v>1910</v>
      </c>
      <c r="O115" s="903"/>
    </row>
    <row r="116" spans="1:16" s="1171" customFormat="1" ht="52" x14ac:dyDescent="0.35">
      <c r="A116" s="897" t="s">
        <v>907</v>
      </c>
      <c r="B116" s="898" t="s">
        <v>1576</v>
      </c>
      <c r="C116" s="899" t="str">
        <f>+'8_MP'!$B$68</f>
        <v>P6</v>
      </c>
      <c r="D116" s="1274" t="s">
        <v>1549</v>
      </c>
      <c r="E116" s="1273">
        <f>+E115+1</f>
        <v>56</v>
      </c>
      <c r="F116" s="911">
        <f t="shared" si="17"/>
        <v>50000</v>
      </c>
      <c r="G116" s="901">
        <v>1</v>
      </c>
      <c r="H116" s="901">
        <v>0</v>
      </c>
      <c r="I116" s="912">
        <v>1</v>
      </c>
      <c r="J116" s="947" t="str">
        <f>+'8_MP'!$A$69</f>
        <v>2.1.3.1</v>
      </c>
      <c r="K116" s="902">
        <f>+'8_MP'!$AG$69</f>
        <v>50000</v>
      </c>
      <c r="L116" s="1274" t="s">
        <v>1458</v>
      </c>
      <c r="M116" s="1274" t="s">
        <v>1914</v>
      </c>
      <c r="N116" s="1274" t="s">
        <v>1910</v>
      </c>
      <c r="O116" s="903"/>
    </row>
    <row r="117" spans="1:16" ht="26" x14ac:dyDescent="0.35">
      <c r="A117" s="897" t="s">
        <v>907</v>
      </c>
      <c r="B117" s="898" t="s">
        <v>1577</v>
      </c>
      <c r="C117" s="899" t="str">
        <f>+'8_MP'!$B$68</f>
        <v>P6</v>
      </c>
      <c r="D117" s="1274" t="s">
        <v>1549</v>
      </c>
      <c r="E117" s="1273">
        <f t="shared" ref="E117:E126" si="19">+E116+1</f>
        <v>57</v>
      </c>
      <c r="F117" s="911">
        <f t="shared" si="17"/>
        <v>25000</v>
      </c>
      <c r="G117" s="901">
        <v>1</v>
      </c>
      <c r="H117" s="901">
        <v>0</v>
      </c>
      <c r="I117" s="912">
        <v>1</v>
      </c>
      <c r="J117" s="947" t="str">
        <f>+'8_MP'!A72</f>
        <v>2.1.3.3.1</v>
      </c>
      <c r="K117" s="902">
        <f>+'8_MP'!AG72</f>
        <v>25000</v>
      </c>
      <c r="L117" s="1274" t="s">
        <v>1458</v>
      </c>
      <c r="M117" s="1274" t="s">
        <v>1918</v>
      </c>
      <c r="N117" s="1274" t="s">
        <v>1918</v>
      </c>
      <c r="O117" s="903"/>
      <c r="P117" s="1171"/>
    </row>
    <row r="118" spans="1:16" ht="26" x14ac:dyDescent="0.35">
      <c r="A118" s="897" t="s">
        <v>907</v>
      </c>
      <c r="B118" s="898" t="s">
        <v>1578</v>
      </c>
      <c r="C118" s="899" t="str">
        <f>+'8_MP'!$B$68</f>
        <v>P6</v>
      </c>
      <c r="D118" s="1274" t="s">
        <v>1549</v>
      </c>
      <c r="E118" s="1273">
        <f>+E117+1</f>
        <v>58</v>
      </c>
      <c r="F118" s="911">
        <f>+K118</f>
        <v>30000</v>
      </c>
      <c r="G118" s="901">
        <v>1</v>
      </c>
      <c r="H118" s="901">
        <v>0</v>
      </c>
      <c r="I118" s="912">
        <v>1</v>
      </c>
      <c r="J118" s="947" t="str">
        <f>+'8_MP'!$A$75</f>
        <v>2.1.3.3.4</v>
      </c>
      <c r="K118" s="902">
        <f>+'8_MP'!$AG$75</f>
        <v>30000</v>
      </c>
      <c r="L118" s="1274" t="s">
        <v>1458</v>
      </c>
      <c r="M118" s="1274" t="s">
        <v>1917</v>
      </c>
      <c r="N118" s="1274" t="s">
        <v>1933</v>
      </c>
      <c r="O118" s="903"/>
      <c r="P118" s="1171"/>
    </row>
    <row r="119" spans="1:16" ht="39" x14ac:dyDescent="0.35">
      <c r="A119" s="897" t="s">
        <v>907</v>
      </c>
      <c r="B119" s="904" t="s">
        <v>1579</v>
      </c>
      <c r="C119" s="1267" t="str">
        <f>+'8_MP'!$B$77</f>
        <v>P7</v>
      </c>
      <c r="D119" s="1259" t="s">
        <v>1549</v>
      </c>
      <c r="E119" s="1273">
        <f>+E118+1</f>
        <v>59</v>
      </c>
      <c r="F119" s="1263">
        <f t="shared" ref="F119:F121" si="20">+K119</f>
        <v>25000</v>
      </c>
      <c r="G119" s="1264">
        <v>1</v>
      </c>
      <c r="H119" s="1264">
        <v>0</v>
      </c>
      <c r="I119" s="1285">
        <v>1</v>
      </c>
      <c r="J119" s="949" t="str">
        <f>+'8_MP'!$A$79</f>
        <v>2.1.4.1.1</v>
      </c>
      <c r="K119" s="906">
        <f>+'8_MP'!$AG$79</f>
        <v>25000</v>
      </c>
      <c r="L119" s="1259" t="s">
        <v>1458</v>
      </c>
      <c r="M119" s="1259" t="s">
        <v>1910</v>
      </c>
      <c r="N119" s="1259" t="s">
        <v>1910</v>
      </c>
      <c r="O119" s="907"/>
      <c r="P119" s="1171"/>
    </row>
    <row r="120" spans="1:16" s="1171" customFormat="1" ht="26" x14ac:dyDescent="0.35">
      <c r="A120" s="897" t="s">
        <v>907</v>
      </c>
      <c r="B120" s="904" t="s">
        <v>1580</v>
      </c>
      <c r="C120" s="1267" t="str">
        <f>+'8_MP'!$B$77</f>
        <v>P7</v>
      </c>
      <c r="D120" s="1259" t="s">
        <v>1549</v>
      </c>
      <c r="E120" s="1273">
        <f t="shared" ref="E120:E125" si="21">+E119+1</f>
        <v>60</v>
      </c>
      <c r="F120" s="1263">
        <f t="shared" si="20"/>
        <v>30000</v>
      </c>
      <c r="G120" s="1264">
        <v>1</v>
      </c>
      <c r="H120" s="1264">
        <v>0</v>
      </c>
      <c r="I120" s="1285">
        <v>1</v>
      </c>
      <c r="J120" s="949" t="str">
        <f>+'8_MP'!$A$80</f>
        <v>2.1.4.1.2</v>
      </c>
      <c r="K120" s="906">
        <f>+'8_MP'!$AG$80</f>
        <v>30000</v>
      </c>
      <c r="L120" s="1259" t="s">
        <v>1458</v>
      </c>
      <c r="M120" s="1259" t="s">
        <v>1910</v>
      </c>
      <c r="N120" s="1259" t="s">
        <v>1910</v>
      </c>
      <c r="O120" s="907"/>
    </row>
    <row r="121" spans="1:16" s="1171" customFormat="1" x14ac:dyDescent="0.35">
      <c r="A121" s="897" t="s">
        <v>907</v>
      </c>
      <c r="B121" s="904" t="s">
        <v>1581</v>
      </c>
      <c r="C121" s="1267" t="str">
        <f>+'8_MP'!$B$77</f>
        <v>P7</v>
      </c>
      <c r="D121" s="1259" t="s">
        <v>1549</v>
      </c>
      <c r="E121" s="1273">
        <f t="shared" si="21"/>
        <v>61</v>
      </c>
      <c r="F121" s="1263">
        <f t="shared" si="20"/>
        <v>30000</v>
      </c>
      <c r="G121" s="1264">
        <v>1</v>
      </c>
      <c r="H121" s="1264">
        <v>0</v>
      </c>
      <c r="I121" s="1285">
        <v>1</v>
      </c>
      <c r="J121" s="949" t="str">
        <f>+'8_MP'!$A$82</f>
        <v>2.1.4.1.4</v>
      </c>
      <c r="K121" s="906">
        <f>+'8_MP'!$AG$82</f>
        <v>30000</v>
      </c>
      <c r="L121" s="1259" t="s">
        <v>1458</v>
      </c>
      <c r="M121" s="1259" t="s">
        <v>1910</v>
      </c>
      <c r="N121" s="1259" t="s">
        <v>1910</v>
      </c>
      <c r="O121" s="907"/>
    </row>
    <row r="122" spans="1:16" ht="26" x14ac:dyDescent="0.35">
      <c r="A122" s="897" t="s">
        <v>907</v>
      </c>
      <c r="B122" s="904" t="s">
        <v>1582</v>
      </c>
      <c r="C122" s="1267" t="str">
        <f>+'8_MP'!$B$77</f>
        <v>P7</v>
      </c>
      <c r="D122" s="1259" t="s">
        <v>1549</v>
      </c>
      <c r="E122" s="1273">
        <f t="shared" si="21"/>
        <v>62</v>
      </c>
      <c r="F122" s="1263">
        <f t="shared" si="17"/>
        <v>10000</v>
      </c>
      <c r="G122" s="1264">
        <v>1</v>
      </c>
      <c r="H122" s="1264">
        <v>0</v>
      </c>
      <c r="I122" s="1285">
        <v>1</v>
      </c>
      <c r="J122" s="949" t="str">
        <f>+'8_MP'!$A$86</f>
        <v>2.1.4.2.1</v>
      </c>
      <c r="K122" s="906">
        <f>+'8_MP'!$AG$86</f>
        <v>10000</v>
      </c>
      <c r="L122" s="1259" t="s">
        <v>1458</v>
      </c>
      <c r="M122" s="1259" t="s">
        <v>1911</v>
      </c>
      <c r="N122" s="1259" t="s">
        <v>1911</v>
      </c>
      <c r="O122" s="907"/>
      <c r="P122" s="1171"/>
    </row>
    <row r="123" spans="1:16" ht="39" x14ac:dyDescent="0.35">
      <c r="A123" s="897" t="s">
        <v>907</v>
      </c>
      <c r="B123" s="904" t="s">
        <v>1005</v>
      </c>
      <c r="C123" s="1284" t="str">
        <f>+'8_MP'!$B$77</f>
        <v>P7</v>
      </c>
      <c r="D123" s="1259" t="s">
        <v>1549</v>
      </c>
      <c r="E123" s="1273">
        <f t="shared" si="21"/>
        <v>63</v>
      </c>
      <c r="F123" s="1263">
        <f t="shared" si="17"/>
        <v>25000</v>
      </c>
      <c r="G123" s="1264">
        <v>1</v>
      </c>
      <c r="H123" s="1264">
        <v>0</v>
      </c>
      <c r="I123" s="1285">
        <v>1</v>
      </c>
      <c r="J123" s="949" t="str">
        <f>+'8_MP'!A89</f>
        <v>2.1.4.4</v>
      </c>
      <c r="K123" s="906">
        <f>+'8_MP'!$AG$89</f>
        <v>25000</v>
      </c>
      <c r="L123" s="1259" t="s">
        <v>1458</v>
      </c>
      <c r="M123" s="1259" t="s">
        <v>1911</v>
      </c>
      <c r="N123" s="1259" t="s">
        <v>1911</v>
      </c>
      <c r="O123" s="907"/>
      <c r="P123" s="1171"/>
    </row>
    <row r="124" spans="1:16" ht="26" x14ac:dyDescent="0.35">
      <c r="A124" s="897" t="s">
        <v>907</v>
      </c>
      <c r="B124" s="904" t="s">
        <v>1007</v>
      </c>
      <c r="C124" s="1284" t="str">
        <f>+'8_MP'!$B$77</f>
        <v>P7</v>
      </c>
      <c r="D124" s="1259" t="s">
        <v>1549</v>
      </c>
      <c r="E124" s="1273">
        <f t="shared" si="21"/>
        <v>64</v>
      </c>
      <c r="F124" s="1263">
        <f t="shared" si="17"/>
        <v>30000</v>
      </c>
      <c r="G124" s="1264">
        <v>1</v>
      </c>
      <c r="H124" s="1264">
        <v>0</v>
      </c>
      <c r="I124" s="1285">
        <v>1</v>
      </c>
      <c r="J124" s="949" t="str">
        <f>+'8_MP'!$A$90</f>
        <v>2.1.4.5</v>
      </c>
      <c r="K124" s="906">
        <f>+'8_MP'!$AG$90</f>
        <v>30000</v>
      </c>
      <c r="L124" s="1259" t="s">
        <v>1458</v>
      </c>
      <c r="M124" s="1259" t="s">
        <v>1930</v>
      </c>
      <c r="N124" s="1259" t="s">
        <v>1934</v>
      </c>
      <c r="O124" s="907"/>
      <c r="P124" s="1171"/>
    </row>
    <row r="125" spans="1:16" ht="26" x14ac:dyDescent="0.35">
      <c r="A125" s="897" t="s">
        <v>907</v>
      </c>
      <c r="B125" s="904" t="s">
        <v>1583</v>
      </c>
      <c r="C125" s="1267" t="str">
        <f>+'8_MP'!$B$77</f>
        <v>P7</v>
      </c>
      <c r="D125" s="1259" t="s">
        <v>1549</v>
      </c>
      <c r="E125" s="1273">
        <f t="shared" si="21"/>
        <v>65</v>
      </c>
      <c r="F125" s="1263">
        <f t="shared" si="17"/>
        <v>75000</v>
      </c>
      <c r="G125" s="1264">
        <v>1</v>
      </c>
      <c r="H125" s="1264">
        <v>0</v>
      </c>
      <c r="I125" s="1285">
        <v>1</v>
      </c>
      <c r="J125" s="949" t="str">
        <f>+'8_MP'!$A$102</f>
        <v>2.1.4.7.3.1</v>
      </c>
      <c r="K125" s="906">
        <f>+'8_MP'!$AG$102</f>
        <v>75000</v>
      </c>
      <c r="L125" s="1259" t="s">
        <v>1458</v>
      </c>
      <c r="M125" s="1259" t="s">
        <v>1905</v>
      </c>
      <c r="N125" s="1304" t="s">
        <v>1905</v>
      </c>
      <c r="O125" s="907"/>
      <c r="P125" s="1171"/>
    </row>
    <row r="126" spans="1:16" ht="26" x14ac:dyDescent="0.35">
      <c r="A126" s="897" t="s">
        <v>907</v>
      </c>
      <c r="B126" s="904" t="s">
        <v>1584</v>
      </c>
      <c r="C126" s="1267" t="str">
        <f>+'8_MP'!$B$126</f>
        <v>P8</v>
      </c>
      <c r="D126" s="1259" t="s">
        <v>1549</v>
      </c>
      <c r="E126" s="1273">
        <f t="shared" si="19"/>
        <v>66</v>
      </c>
      <c r="F126" s="1263">
        <f t="shared" si="17"/>
        <v>30000</v>
      </c>
      <c r="G126" s="1264">
        <v>1</v>
      </c>
      <c r="H126" s="1264">
        <v>0</v>
      </c>
      <c r="I126" s="1285">
        <v>1</v>
      </c>
      <c r="J126" s="949" t="str">
        <f>+'8_MP'!$A$127</f>
        <v>2.1.5.1</v>
      </c>
      <c r="K126" s="906">
        <f>+'8_MP'!$AG$127</f>
        <v>30000</v>
      </c>
      <c r="L126" s="1259" t="s">
        <v>1458</v>
      </c>
      <c r="M126" s="1259" t="s">
        <v>1911</v>
      </c>
      <c r="N126" s="1259" t="s">
        <v>1911</v>
      </c>
      <c r="O126" s="907"/>
      <c r="P126" s="1171"/>
    </row>
    <row r="127" spans="1:16" x14ac:dyDescent="0.35">
      <c r="A127" s="1889" t="s">
        <v>907</v>
      </c>
      <c r="B127" s="1891" t="s">
        <v>1585</v>
      </c>
      <c r="C127" s="2003" t="str">
        <f>+'8_MP'!$B$141</f>
        <v>P11</v>
      </c>
      <c r="D127" s="1868" t="s">
        <v>1549</v>
      </c>
      <c r="E127" s="1857">
        <f t="shared" ref="E127:E131" si="22">+E126+1</f>
        <v>67</v>
      </c>
      <c r="F127" s="1855">
        <f>+K127+K128</f>
        <v>44000</v>
      </c>
      <c r="G127" s="1884">
        <v>1</v>
      </c>
      <c r="H127" s="1884">
        <v>0</v>
      </c>
      <c r="I127" s="1882">
        <v>1</v>
      </c>
      <c r="J127" s="949" t="str">
        <f>+'8_MP'!A144</f>
        <v>2.1.8.1.2</v>
      </c>
      <c r="K127" s="906">
        <f>+'8_MP'!AG144</f>
        <v>20000</v>
      </c>
      <c r="L127" s="1868" t="s">
        <v>1458</v>
      </c>
      <c r="M127" s="1868" t="s">
        <v>1923</v>
      </c>
      <c r="N127" s="1868" t="s">
        <v>1911</v>
      </c>
      <c r="O127" s="1880"/>
      <c r="P127" s="1171"/>
    </row>
    <row r="128" spans="1:16" x14ac:dyDescent="0.35">
      <c r="A128" s="1890"/>
      <c r="B128" s="1892"/>
      <c r="C128" s="2004"/>
      <c r="D128" s="1870"/>
      <c r="E128" s="1858"/>
      <c r="F128" s="1856"/>
      <c r="G128" s="1885"/>
      <c r="H128" s="1885"/>
      <c r="I128" s="1883"/>
      <c r="J128" s="949" t="str">
        <f>+'8_MP'!A145</f>
        <v>2.1.8.1.3</v>
      </c>
      <c r="K128" s="906">
        <f>+'8_MP'!AG145</f>
        <v>24000</v>
      </c>
      <c r="L128" s="1870"/>
      <c r="M128" s="1870"/>
      <c r="N128" s="1870"/>
      <c r="O128" s="1881"/>
      <c r="P128" s="1171"/>
    </row>
    <row r="129" spans="1:16" ht="39" x14ac:dyDescent="0.35">
      <c r="A129" s="897" t="s">
        <v>907</v>
      </c>
      <c r="B129" s="904" t="s">
        <v>1065</v>
      </c>
      <c r="C129" s="1267" t="str">
        <f>+'8_MP'!$B$141</f>
        <v>P11</v>
      </c>
      <c r="D129" s="1259" t="s">
        <v>1549</v>
      </c>
      <c r="E129" s="1260">
        <f>+E127+1</f>
        <v>68</v>
      </c>
      <c r="F129" s="1263">
        <f t="shared" si="17"/>
        <v>72000</v>
      </c>
      <c r="G129" s="1264">
        <v>1</v>
      </c>
      <c r="H129" s="1264">
        <v>0</v>
      </c>
      <c r="I129" s="1285">
        <v>4</v>
      </c>
      <c r="J129" s="949" t="str">
        <f>+'8_MP'!$A$147</f>
        <v>2.1.8.1.5</v>
      </c>
      <c r="K129" s="906">
        <f>+'8_MP'!$AG$147</f>
        <v>72000</v>
      </c>
      <c r="L129" s="1259" t="s">
        <v>1458</v>
      </c>
      <c r="M129" s="1259" t="s">
        <v>1911</v>
      </c>
      <c r="N129" s="1259" t="s">
        <v>1911</v>
      </c>
      <c r="O129" s="903" t="s">
        <v>1586</v>
      </c>
      <c r="P129" s="1171"/>
    </row>
    <row r="130" spans="1:16" ht="26" x14ac:dyDescent="0.35">
      <c r="A130" s="897" t="s">
        <v>907</v>
      </c>
      <c r="B130" s="904" t="s">
        <v>1587</v>
      </c>
      <c r="C130" s="1267" t="str">
        <f>+'8_MP'!$B$141</f>
        <v>P11</v>
      </c>
      <c r="D130" s="1259" t="s">
        <v>1549</v>
      </c>
      <c r="E130" s="1260">
        <f>+E129+1</f>
        <v>69</v>
      </c>
      <c r="F130" s="1263">
        <f t="shared" si="17"/>
        <v>30000</v>
      </c>
      <c r="G130" s="1264">
        <v>1</v>
      </c>
      <c r="H130" s="1264">
        <v>0</v>
      </c>
      <c r="I130" s="1285">
        <v>1</v>
      </c>
      <c r="J130" s="949" t="str">
        <f>+'8_MP'!$A$160</f>
        <v>2.1.8.3.1</v>
      </c>
      <c r="K130" s="906">
        <f>+'8_MP'!$AG$160</f>
        <v>30000</v>
      </c>
      <c r="L130" s="1259" t="s">
        <v>1458</v>
      </c>
      <c r="M130" s="1259" t="s">
        <v>1905</v>
      </c>
      <c r="N130" s="1259" t="s">
        <v>1905</v>
      </c>
      <c r="O130" s="907"/>
      <c r="P130" s="1171"/>
    </row>
    <row r="131" spans="1:16" ht="39" x14ac:dyDescent="0.35">
      <c r="A131" s="897" t="s">
        <v>907</v>
      </c>
      <c r="B131" s="904" t="s">
        <v>1588</v>
      </c>
      <c r="C131" s="1260" t="str">
        <f>+'8_MP'!B163</f>
        <v>P12</v>
      </c>
      <c r="D131" s="1259" t="s">
        <v>1549</v>
      </c>
      <c r="E131" s="1260">
        <f t="shared" si="22"/>
        <v>70</v>
      </c>
      <c r="F131" s="1263">
        <f t="shared" ref="F131:F149" si="23">+K131</f>
        <v>20000</v>
      </c>
      <c r="G131" s="1264">
        <v>1</v>
      </c>
      <c r="H131" s="1264">
        <v>0</v>
      </c>
      <c r="I131" s="1285">
        <v>1</v>
      </c>
      <c r="J131" s="949" t="str">
        <f>+'8_MP'!$A$164</f>
        <v>2.1.9.1</v>
      </c>
      <c r="K131" s="906">
        <f>+'8_MP'!$AG$164</f>
        <v>20000</v>
      </c>
      <c r="L131" s="1259" t="s">
        <v>1458</v>
      </c>
      <c r="M131" s="1259" t="s">
        <v>1910</v>
      </c>
      <c r="N131" s="1259" t="s">
        <v>1910</v>
      </c>
      <c r="O131" s="907"/>
      <c r="P131" s="1171"/>
    </row>
    <row r="132" spans="1:16" s="1171" customFormat="1" ht="26" x14ac:dyDescent="0.35">
      <c r="A132" s="897" t="s">
        <v>907</v>
      </c>
      <c r="B132" s="904" t="s">
        <v>2004</v>
      </c>
      <c r="C132" s="1346" t="str">
        <f>+'8_MP'!$B$199</f>
        <v>P15</v>
      </c>
      <c r="D132" s="1345" t="s">
        <v>1549</v>
      </c>
      <c r="E132" s="1346">
        <f>+E172+1</f>
        <v>97</v>
      </c>
      <c r="F132" s="1347">
        <f>+K132</f>
        <v>50400</v>
      </c>
      <c r="G132" s="1348">
        <v>1</v>
      </c>
      <c r="H132" s="1348">
        <v>0</v>
      </c>
      <c r="I132" s="1349">
        <v>1</v>
      </c>
      <c r="J132" s="949" t="str">
        <f>'8_MP'!A201</f>
        <v>3.1.2.1.1</v>
      </c>
      <c r="K132" s="906">
        <f>'8_MP'!AG201</f>
        <v>50400</v>
      </c>
      <c r="L132" s="1345" t="s">
        <v>1458</v>
      </c>
      <c r="M132" s="1345" t="s">
        <v>1923</v>
      </c>
      <c r="N132" s="1345" t="s">
        <v>1923</v>
      </c>
      <c r="O132" s="907"/>
    </row>
    <row r="133" spans="1:16" s="1171" customFormat="1" ht="26" x14ac:dyDescent="0.35">
      <c r="A133" s="897" t="s">
        <v>907</v>
      </c>
      <c r="B133" s="904" t="s">
        <v>2006</v>
      </c>
      <c r="C133" s="1346" t="str">
        <f>+'8_MP'!$B$199</f>
        <v>P15</v>
      </c>
      <c r="D133" s="1345" t="s">
        <v>1549</v>
      </c>
      <c r="E133" s="1346">
        <f>+E132+1</f>
        <v>98</v>
      </c>
      <c r="F133" s="1347">
        <f t="shared" ref="F133:F134" si="24">+K133</f>
        <v>36120</v>
      </c>
      <c r="G133" s="1348">
        <v>1</v>
      </c>
      <c r="H133" s="1348">
        <v>0</v>
      </c>
      <c r="I133" s="1349">
        <v>1</v>
      </c>
      <c r="J133" s="949" t="str">
        <f>'8_MP'!A202</f>
        <v>3.1.2.1.2</v>
      </c>
      <c r="K133" s="906">
        <f>'8_MP'!AG202</f>
        <v>36120</v>
      </c>
      <c r="L133" s="1345" t="s">
        <v>1458</v>
      </c>
      <c r="M133" s="1345" t="s">
        <v>1923</v>
      </c>
      <c r="N133" s="1345" t="s">
        <v>1923</v>
      </c>
      <c r="O133" s="907"/>
    </row>
    <row r="134" spans="1:16" s="1171" customFormat="1" ht="26" x14ac:dyDescent="0.35">
      <c r="A134" s="897" t="s">
        <v>907</v>
      </c>
      <c r="B134" s="904" t="s">
        <v>2005</v>
      </c>
      <c r="C134" s="1346" t="str">
        <f>+'8_MP'!$B$199</f>
        <v>P15</v>
      </c>
      <c r="D134" s="1345" t="s">
        <v>1549</v>
      </c>
      <c r="E134" s="1346">
        <f>+E133+1</f>
        <v>99</v>
      </c>
      <c r="F134" s="1347">
        <f t="shared" si="24"/>
        <v>42000</v>
      </c>
      <c r="G134" s="1348">
        <v>1</v>
      </c>
      <c r="H134" s="1348">
        <v>0</v>
      </c>
      <c r="I134" s="1349">
        <v>1</v>
      </c>
      <c r="J134" s="949" t="str">
        <f>'8_MP'!A203</f>
        <v>3.1.2.1.3</v>
      </c>
      <c r="K134" s="906">
        <f>'8_MP'!AG203</f>
        <v>42000</v>
      </c>
      <c r="L134" s="1345" t="s">
        <v>1458</v>
      </c>
      <c r="M134" s="1345" t="s">
        <v>1923</v>
      </c>
      <c r="N134" s="1345" t="s">
        <v>1923</v>
      </c>
      <c r="O134" s="907"/>
    </row>
    <row r="135" spans="1:16" x14ac:dyDescent="0.35">
      <c r="A135" s="869" t="s">
        <v>626</v>
      </c>
      <c r="B135" s="870" t="s">
        <v>1589</v>
      </c>
      <c r="C135" s="1282" t="str">
        <f>+'8_MP'!$B$253</f>
        <v>P18</v>
      </c>
      <c r="D135" s="1261" t="s">
        <v>1549</v>
      </c>
      <c r="E135" s="1282">
        <f>+E131+1</f>
        <v>71</v>
      </c>
      <c r="F135" s="1281">
        <f t="shared" ref="F135" si="25">+K135</f>
        <v>360000</v>
      </c>
      <c r="G135" s="1262">
        <v>1</v>
      </c>
      <c r="H135" s="1262">
        <v>0</v>
      </c>
      <c r="I135" s="1286">
        <v>1</v>
      </c>
      <c r="J135" s="952" t="str">
        <f>+'8_MP'!$A$265</f>
        <v>3.2.1.3.1</v>
      </c>
      <c r="K135" s="871">
        <f>+'8_MP'!$AG$265</f>
        <v>360000</v>
      </c>
      <c r="L135" s="1261" t="s">
        <v>1458</v>
      </c>
      <c r="M135" s="1261" t="s">
        <v>1919</v>
      </c>
      <c r="N135" s="1261" t="s">
        <v>1914</v>
      </c>
      <c r="O135" s="872"/>
      <c r="P135" s="1171"/>
    </row>
    <row r="136" spans="1:16" ht="78" x14ac:dyDescent="0.35">
      <c r="A136" s="869" t="s">
        <v>626</v>
      </c>
      <c r="B136" s="870" t="s">
        <v>1590</v>
      </c>
      <c r="C136" s="1282" t="str">
        <f>+'8_MP'!$B$268</f>
        <v>P19</v>
      </c>
      <c r="D136" s="1261" t="s">
        <v>1549</v>
      </c>
      <c r="E136" s="1282">
        <f>+E135+1</f>
        <v>72</v>
      </c>
      <c r="F136" s="1281">
        <f t="shared" ref="F136:F139" si="26">+K136</f>
        <v>40000</v>
      </c>
      <c r="G136" s="1262">
        <v>1</v>
      </c>
      <c r="H136" s="1262">
        <v>0</v>
      </c>
      <c r="I136" s="1286">
        <v>1</v>
      </c>
      <c r="J136" s="952" t="str">
        <f>+'8_MP'!$A$269</f>
        <v>3.2.2.1</v>
      </c>
      <c r="K136" s="871">
        <f>+'8_MP'!$AG$269</f>
        <v>40000</v>
      </c>
      <c r="L136" s="1261" t="s">
        <v>1458</v>
      </c>
      <c r="M136" s="1261" t="s">
        <v>1914</v>
      </c>
      <c r="N136" s="1261" t="s">
        <v>1910</v>
      </c>
      <c r="O136" s="872"/>
      <c r="P136" s="1171"/>
    </row>
    <row r="137" spans="1:16" ht="31.5" customHeight="1" x14ac:dyDescent="0.35">
      <c r="A137" s="1900" t="s">
        <v>626</v>
      </c>
      <c r="B137" s="1903" t="s">
        <v>1591</v>
      </c>
      <c r="C137" s="876" t="str">
        <f>+'8_MP'!$B$268</f>
        <v>P19</v>
      </c>
      <c r="D137" s="1905" t="s">
        <v>1549</v>
      </c>
      <c r="E137" s="1924">
        <f>+E136+1</f>
        <v>73</v>
      </c>
      <c r="F137" s="1908">
        <f>SUM(K137:K138)</f>
        <v>75000</v>
      </c>
      <c r="G137" s="1878">
        <v>1</v>
      </c>
      <c r="H137" s="1878">
        <v>0</v>
      </c>
      <c r="I137" s="1876">
        <v>1</v>
      </c>
      <c r="J137" s="952" t="str">
        <f>+'8_MP'!$A$271</f>
        <v>3.2.2.3</v>
      </c>
      <c r="K137" s="871">
        <f>+'8_MP'!$AG$271</f>
        <v>20000</v>
      </c>
      <c r="L137" s="1905" t="s">
        <v>1458</v>
      </c>
      <c r="M137" s="1905" t="s">
        <v>1914</v>
      </c>
      <c r="N137" s="1905" t="s">
        <v>1910</v>
      </c>
      <c r="O137" s="1988"/>
      <c r="P137" s="1171"/>
    </row>
    <row r="138" spans="1:16" ht="31.5" customHeight="1" x14ac:dyDescent="0.35">
      <c r="A138" s="1901"/>
      <c r="B138" s="1904"/>
      <c r="C138" s="1282" t="str">
        <f>+'8_MP'!$B$277</f>
        <v>P21</v>
      </c>
      <c r="D138" s="1912"/>
      <c r="E138" s="1926"/>
      <c r="F138" s="1913"/>
      <c r="G138" s="1879"/>
      <c r="H138" s="1879"/>
      <c r="I138" s="1877"/>
      <c r="J138" s="952" t="str">
        <f>+'8_MP'!$A$278</f>
        <v>3.2.4.1</v>
      </c>
      <c r="K138" s="871">
        <f>+'8_MP'!$AG$278</f>
        <v>55000</v>
      </c>
      <c r="L138" s="1912"/>
      <c r="M138" s="1912"/>
      <c r="N138" s="1912"/>
      <c r="O138" s="1990"/>
      <c r="P138" s="1171"/>
    </row>
    <row r="139" spans="1:16" ht="26" x14ac:dyDescent="0.35">
      <c r="A139" s="869" t="s">
        <v>626</v>
      </c>
      <c r="B139" s="870" t="s">
        <v>1592</v>
      </c>
      <c r="C139" s="1282" t="str">
        <f>+'8_MP'!$B$277</f>
        <v>P21</v>
      </c>
      <c r="D139" s="1261" t="s">
        <v>1549</v>
      </c>
      <c r="E139" s="1282">
        <f>+E137+1</f>
        <v>74</v>
      </c>
      <c r="F139" s="1281">
        <f t="shared" si="26"/>
        <v>35000</v>
      </c>
      <c r="G139" s="1262">
        <v>1</v>
      </c>
      <c r="H139" s="1262">
        <v>0</v>
      </c>
      <c r="I139" s="1286">
        <v>1</v>
      </c>
      <c r="J139" s="952" t="str">
        <f>+'8_MP'!$A$279</f>
        <v>3.2.4.2</v>
      </c>
      <c r="K139" s="871">
        <f>+'8_MP'!$AG$279</f>
        <v>35000</v>
      </c>
      <c r="L139" s="1261" t="s">
        <v>1458</v>
      </c>
      <c r="M139" s="1261" t="s">
        <v>1923</v>
      </c>
      <c r="N139" s="1261" t="s">
        <v>1911</v>
      </c>
      <c r="O139" s="872"/>
      <c r="P139" s="1171"/>
    </row>
    <row r="140" spans="1:16" ht="26" x14ac:dyDescent="0.35">
      <c r="A140" s="869" t="s">
        <v>626</v>
      </c>
      <c r="B140" s="870" t="s">
        <v>1593</v>
      </c>
      <c r="C140" s="1282" t="str">
        <f>+'8_MP'!$B$277</f>
        <v>P21</v>
      </c>
      <c r="D140" s="1261" t="s">
        <v>1549</v>
      </c>
      <c r="E140" s="1282">
        <f t="shared" ref="E140" si="27">+E139+1</f>
        <v>75</v>
      </c>
      <c r="F140" s="1281">
        <f t="shared" ref="F140" si="28">+K140</f>
        <v>45000</v>
      </c>
      <c r="G140" s="1262">
        <v>1</v>
      </c>
      <c r="H140" s="1262">
        <v>0</v>
      </c>
      <c r="I140" s="1286">
        <v>1</v>
      </c>
      <c r="J140" s="952" t="str">
        <f>+'8_MP'!$A$281</f>
        <v>3.2.4.3.1</v>
      </c>
      <c r="K140" s="871">
        <f>+'8_MP'!$AG$281</f>
        <v>45000</v>
      </c>
      <c r="L140" s="1261" t="s">
        <v>1458</v>
      </c>
      <c r="M140" s="1261" t="s">
        <v>1918</v>
      </c>
      <c r="N140" s="1261" t="s">
        <v>1907</v>
      </c>
      <c r="O140" s="872"/>
      <c r="P140" s="1171"/>
    </row>
    <row r="141" spans="1:16" ht="26" x14ac:dyDescent="0.35">
      <c r="A141" s="897" t="s">
        <v>907</v>
      </c>
      <c r="B141" s="904" t="s">
        <v>1594</v>
      </c>
      <c r="C141" s="1260" t="str">
        <f>+'8_MP'!$B$328</f>
        <v>Adm.</v>
      </c>
      <c r="D141" s="1259" t="s">
        <v>1549</v>
      </c>
      <c r="E141" s="1260">
        <f>+E140+1</f>
        <v>76</v>
      </c>
      <c r="F141" s="1263">
        <f t="shared" si="23"/>
        <v>240000</v>
      </c>
      <c r="G141" s="1264">
        <v>1</v>
      </c>
      <c r="H141" s="1264">
        <v>0</v>
      </c>
      <c r="I141" s="1285">
        <v>1</v>
      </c>
      <c r="J141" s="949" t="str">
        <f>+'8_MP'!$A$330</f>
        <v>4.1.1.1</v>
      </c>
      <c r="K141" s="906">
        <f>+'8_MP'!AG330</f>
        <v>240000</v>
      </c>
      <c r="L141" s="1259" t="s">
        <v>1458</v>
      </c>
      <c r="M141" s="1259" t="s">
        <v>1919</v>
      </c>
      <c r="N141" s="1259" t="s">
        <v>1914</v>
      </c>
      <c r="O141" s="907"/>
      <c r="P141" s="1171"/>
    </row>
    <row r="142" spans="1:16" ht="26" x14ac:dyDescent="0.35">
      <c r="A142" s="897" t="s">
        <v>907</v>
      </c>
      <c r="B142" s="904" t="s">
        <v>1595</v>
      </c>
      <c r="C142" s="1260" t="str">
        <f>+'8_MP'!$B$328</f>
        <v>Adm.</v>
      </c>
      <c r="D142" s="1259" t="s">
        <v>1549</v>
      </c>
      <c r="E142" s="1260">
        <f t="shared" ref="E142:E149" si="29">+E141+1</f>
        <v>77</v>
      </c>
      <c r="F142" s="1263">
        <f t="shared" si="23"/>
        <v>150000</v>
      </c>
      <c r="G142" s="1264">
        <v>1</v>
      </c>
      <c r="H142" s="1264">
        <v>0</v>
      </c>
      <c r="I142" s="1285">
        <v>1</v>
      </c>
      <c r="J142" s="949" t="str">
        <f>+'8_MP'!$A$331</f>
        <v>4.1.1.2</v>
      </c>
      <c r="K142" s="906">
        <f>+'8_MP'!AG331</f>
        <v>150000</v>
      </c>
      <c r="L142" s="1259" t="s">
        <v>1458</v>
      </c>
      <c r="M142" s="1259" t="s">
        <v>1914</v>
      </c>
      <c r="N142" s="1259" t="s">
        <v>1910</v>
      </c>
      <c r="O142" s="907"/>
      <c r="P142" s="1171"/>
    </row>
    <row r="143" spans="1:16" ht="26" x14ac:dyDescent="0.35">
      <c r="A143" s="897" t="s">
        <v>907</v>
      </c>
      <c r="B143" s="904" t="s">
        <v>1868</v>
      </c>
      <c r="C143" s="1260" t="str">
        <f>+'8_MP'!B328</f>
        <v>Adm.</v>
      </c>
      <c r="D143" s="1259" t="s">
        <v>1549</v>
      </c>
      <c r="E143" s="1260">
        <f>+E142+1</f>
        <v>78</v>
      </c>
      <c r="F143" s="1263">
        <f t="shared" ref="F143" si="30">+K143</f>
        <v>24000</v>
      </c>
      <c r="G143" s="1264">
        <v>1</v>
      </c>
      <c r="H143" s="1264">
        <v>0</v>
      </c>
      <c r="I143" s="1285">
        <v>1</v>
      </c>
      <c r="J143" s="949" t="str">
        <f>+'8_MP'!A332</f>
        <v>4.1.1.3</v>
      </c>
      <c r="K143" s="906">
        <f>+'8_MP'!AG332</f>
        <v>24000</v>
      </c>
      <c r="L143" s="1259" t="s">
        <v>1458</v>
      </c>
      <c r="M143" s="1259" t="s">
        <v>1914</v>
      </c>
      <c r="N143" s="1259" t="s">
        <v>1910</v>
      </c>
      <c r="O143" s="907"/>
      <c r="P143" s="1171"/>
    </row>
    <row r="144" spans="1:16" x14ac:dyDescent="0.35">
      <c r="A144" s="897" t="s">
        <v>907</v>
      </c>
      <c r="B144" s="904" t="s">
        <v>1596</v>
      </c>
      <c r="C144" s="1260" t="str">
        <f>+'8_MP'!$B$328</f>
        <v>Adm.</v>
      </c>
      <c r="D144" s="1259" t="s">
        <v>1549</v>
      </c>
      <c r="E144" s="1260">
        <f>+E143+1</f>
        <v>79</v>
      </c>
      <c r="F144" s="1263">
        <f t="shared" si="23"/>
        <v>150000</v>
      </c>
      <c r="G144" s="1264">
        <v>1</v>
      </c>
      <c r="H144" s="1264">
        <v>0</v>
      </c>
      <c r="I144" s="1285">
        <v>1</v>
      </c>
      <c r="J144" s="949" t="str">
        <f>+'8_MP'!$A$333</f>
        <v>4.1.1.4</v>
      </c>
      <c r="K144" s="906">
        <f>+'8_MP'!AG333</f>
        <v>150000</v>
      </c>
      <c r="L144" s="1259" t="s">
        <v>1458</v>
      </c>
      <c r="M144" s="1259" t="s">
        <v>1914</v>
      </c>
      <c r="N144" s="1259" t="s">
        <v>1910</v>
      </c>
      <c r="O144" s="907"/>
      <c r="P144" s="1171"/>
    </row>
    <row r="145" spans="1:16" ht="26" x14ac:dyDescent="0.35">
      <c r="A145" s="897" t="s">
        <v>907</v>
      </c>
      <c r="B145" s="904" t="s">
        <v>1597</v>
      </c>
      <c r="C145" s="1260" t="str">
        <f>+'8_MP'!$B$328</f>
        <v>Adm.</v>
      </c>
      <c r="D145" s="1259" t="s">
        <v>1549</v>
      </c>
      <c r="E145" s="1260">
        <f>+E144+1</f>
        <v>80</v>
      </c>
      <c r="F145" s="1263">
        <f t="shared" si="23"/>
        <v>168000</v>
      </c>
      <c r="G145" s="1264">
        <v>1</v>
      </c>
      <c r="H145" s="1264">
        <v>0</v>
      </c>
      <c r="I145" s="1285">
        <v>1</v>
      </c>
      <c r="J145" s="949" t="str">
        <f>+'8_MP'!$A$334</f>
        <v>4.1.1.5</v>
      </c>
      <c r="K145" s="906">
        <f>+'8_MP'!AG334</f>
        <v>168000</v>
      </c>
      <c r="L145" s="1259" t="s">
        <v>1458</v>
      </c>
      <c r="M145" s="1259" t="s">
        <v>1919</v>
      </c>
      <c r="N145" s="1259" t="s">
        <v>1914</v>
      </c>
      <c r="O145" s="907"/>
      <c r="P145" s="1171"/>
    </row>
    <row r="146" spans="1:16" x14ac:dyDescent="0.35">
      <c r="A146" s="897" t="s">
        <v>907</v>
      </c>
      <c r="B146" s="904" t="s">
        <v>1598</v>
      </c>
      <c r="C146" s="1260" t="str">
        <f>+'8_MP'!$B$328</f>
        <v>Adm.</v>
      </c>
      <c r="D146" s="1259" t="s">
        <v>1549</v>
      </c>
      <c r="E146" s="1260">
        <f t="shared" si="29"/>
        <v>81</v>
      </c>
      <c r="F146" s="1263">
        <f t="shared" si="23"/>
        <v>168000</v>
      </c>
      <c r="G146" s="1264">
        <v>1</v>
      </c>
      <c r="H146" s="1264">
        <v>0</v>
      </c>
      <c r="I146" s="1285">
        <v>1</v>
      </c>
      <c r="J146" s="949" t="str">
        <f>+'8_MP'!$A$335</f>
        <v>4.1.1.6</v>
      </c>
      <c r="K146" s="906">
        <f>+'8_MP'!AG335</f>
        <v>168000</v>
      </c>
      <c r="L146" s="1259" t="s">
        <v>1458</v>
      </c>
      <c r="M146" s="1259" t="s">
        <v>1919</v>
      </c>
      <c r="N146" s="1259" t="s">
        <v>1914</v>
      </c>
      <c r="O146" s="907"/>
      <c r="P146" s="1171"/>
    </row>
    <row r="147" spans="1:16" x14ac:dyDescent="0.35">
      <c r="A147" s="897" t="s">
        <v>907</v>
      </c>
      <c r="B147" s="904" t="s">
        <v>1599</v>
      </c>
      <c r="C147" s="1260" t="str">
        <f>+'8_MP'!$B$328</f>
        <v>Adm.</v>
      </c>
      <c r="D147" s="1259" t="s">
        <v>1549</v>
      </c>
      <c r="E147" s="1260">
        <f t="shared" si="29"/>
        <v>82</v>
      </c>
      <c r="F147" s="1263">
        <f t="shared" si="23"/>
        <v>168000</v>
      </c>
      <c r="G147" s="1264">
        <v>1</v>
      </c>
      <c r="H147" s="1264">
        <v>0</v>
      </c>
      <c r="I147" s="1285">
        <v>1</v>
      </c>
      <c r="J147" s="949" t="str">
        <f>+'8_MP'!$A$336</f>
        <v>4.1.1.7</v>
      </c>
      <c r="K147" s="906">
        <f>+'8_MP'!AG336</f>
        <v>168000</v>
      </c>
      <c r="L147" s="1259" t="s">
        <v>1458</v>
      </c>
      <c r="M147" s="1259" t="s">
        <v>1919</v>
      </c>
      <c r="N147" s="1259" t="s">
        <v>1914</v>
      </c>
      <c r="O147" s="907"/>
      <c r="P147" s="1171"/>
    </row>
    <row r="148" spans="1:16" x14ac:dyDescent="0.35">
      <c r="A148" s="897" t="s">
        <v>907</v>
      </c>
      <c r="B148" s="904" t="s">
        <v>1600</v>
      </c>
      <c r="C148" s="1260" t="str">
        <f>+'8_MP'!$B$328</f>
        <v>Adm.</v>
      </c>
      <c r="D148" s="1259" t="s">
        <v>1549</v>
      </c>
      <c r="E148" s="1260">
        <f t="shared" si="29"/>
        <v>83</v>
      </c>
      <c r="F148" s="1263">
        <f t="shared" si="23"/>
        <v>132000</v>
      </c>
      <c r="G148" s="1264">
        <v>1</v>
      </c>
      <c r="H148" s="1264">
        <v>0</v>
      </c>
      <c r="I148" s="1285">
        <v>1</v>
      </c>
      <c r="J148" s="949" t="str">
        <f>+'8_MP'!$A$337</f>
        <v>4.1.1.8</v>
      </c>
      <c r="K148" s="906">
        <f>+'8_MP'!AG337</f>
        <v>132000</v>
      </c>
      <c r="L148" s="1259" t="s">
        <v>1458</v>
      </c>
      <c r="M148" s="1259" t="s">
        <v>1914</v>
      </c>
      <c r="N148" s="1259" t="s">
        <v>1910</v>
      </c>
      <c r="O148" s="907"/>
      <c r="P148" s="1171"/>
    </row>
    <row r="149" spans="1:16" s="1171" customFormat="1" x14ac:dyDescent="0.35">
      <c r="A149" s="897" t="s">
        <v>907</v>
      </c>
      <c r="B149" s="904" t="s">
        <v>1601</v>
      </c>
      <c r="C149" s="1260" t="str">
        <f>+'8_MP'!$B$328</f>
        <v>Adm.</v>
      </c>
      <c r="D149" s="1259" t="s">
        <v>1549</v>
      </c>
      <c r="E149" s="1260">
        <f t="shared" si="29"/>
        <v>84</v>
      </c>
      <c r="F149" s="1263">
        <f t="shared" si="23"/>
        <v>240000</v>
      </c>
      <c r="G149" s="1264">
        <v>1</v>
      </c>
      <c r="H149" s="1264">
        <v>0</v>
      </c>
      <c r="I149" s="1285">
        <v>2</v>
      </c>
      <c r="J149" s="949" t="str">
        <f>+'8_MP'!$A$338</f>
        <v>4.1.1.9</v>
      </c>
      <c r="K149" s="906">
        <f>+'8_MP'!AG338</f>
        <v>240000</v>
      </c>
      <c r="L149" s="1259" t="s">
        <v>1458</v>
      </c>
      <c r="M149" s="1259" t="s">
        <v>1914</v>
      </c>
      <c r="N149" s="1259" t="s">
        <v>1910</v>
      </c>
      <c r="O149" s="907"/>
    </row>
    <row r="150" spans="1:16" ht="26" x14ac:dyDescent="0.35">
      <c r="A150" s="1277" t="s">
        <v>1095</v>
      </c>
      <c r="B150" s="883" t="s">
        <v>1602</v>
      </c>
      <c r="C150" s="1279" t="str">
        <f>+'8_MP'!$B$351</f>
        <v>Adm.</v>
      </c>
      <c r="D150" s="1275" t="s">
        <v>1549</v>
      </c>
      <c r="E150" s="1279">
        <f>+E149+1</f>
        <v>85</v>
      </c>
      <c r="F150" s="1276">
        <f t="shared" ref="F150:F152" si="31">+K150</f>
        <v>120000</v>
      </c>
      <c r="G150" s="1280">
        <v>1</v>
      </c>
      <c r="H150" s="1280">
        <v>0</v>
      </c>
      <c r="I150" s="884">
        <v>1</v>
      </c>
      <c r="J150" s="948" t="str">
        <f>+'8_MP'!A353</f>
        <v>4.2.1.1</v>
      </c>
      <c r="K150" s="885">
        <f>+'8_MP'!AG353</f>
        <v>120000</v>
      </c>
      <c r="L150" s="1275" t="s">
        <v>1458</v>
      </c>
      <c r="M150" s="1275" t="s">
        <v>1919</v>
      </c>
      <c r="N150" s="1275" t="s">
        <v>1914</v>
      </c>
      <c r="O150" s="886"/>
      <c r="P150" s="1171"/>
    </row>
    <row r="151" spans="1:16" x14ac:dyDescent="0.35">
      <c r="A151" s="1277" t="s">
        <v>1095</v>
      </c>
      <c r="B151" s="883" t="s">
        <v>1603</v>
      </c>
      <c r="C151" s="1279" t="str">
        <f>+'8_MP'!$B$351</f>
        <v>Adm.</v>
      </c>
      <c r="D151" s="1275" t="s">
        <v>1549</v>
      </c>
      <c r="E151" s="1279">
        <f>+E150+1</f>
        <v>86</v>
      </c>
      <c r="F151" s="1276">
        <f t="shared" si="31"/>
        <v>120000</v>
      </c>
      <c r="G151" s="1280">
        <v>1</v>
      </c>
      <c r="H151" s="1280">
        <v>0</v>
      </c>
      <c r="I151" s="884">
        <v>1</v>
      </c>
      <c r="J151" s="948" t="str">
        <f>+'8_MP'!A354</f>
        <v>4.2.1.2</v>
      </c>
      <c r="K151" s="885">
        <f>+'8_MP'!AG354</f>
        <v>120000</v>
      </c>
      <c r="L151" s="1275" t="s">
        <v>1458</v>
      </c>
      <c r="M151" s="1275" t="s">
        <v>1919</v>
      </c>
      <c r="N151" s="1275" t="s">
        <v>1914</v>
      </c>
      <c r="O151" s="886"/>
      <c r="P151" s="1171"/>
    </row>
    <row r="152" spans="1:16" ht="26" x14ac:dyDescent="0.35">
      <c r="A152" s="1277" t="s">
        <v>1095</v>
      </c>
      <c r="B152" s="883" t="s">
        <v>1604</v>
      </c>
      <c r="C152" s="1279" t="str">
        <f>+'8_MP'!$B$351</f>
        <v>Adm.</v>
      </c>
      <c r="D152" s="1275" t="s">
        <v>1549</v>
      </c>
      <c r="E152" s="1279">
        <f>+E151+1</f>
        <v>87</v>
      </c>
      <c r="F152" s="1276">
        <f t="shared" si="31"/>
        <v>96000</v>
      </c>
      <c r="G152" s="1280">
        <v>1</v>
      </c>
      <c r="H152" s="1280">
        <v>0</v>
      </c>
      <c r="I152" s="884">
        <v>1</v>
      </c>
      <c r="J152" s="948" t="str">
        <f>+'8_MP'!A355</f>
        <v>4.2.1.3</v>
      </c>
      <c r="K152" s="885">
        <f>+'8_MP'!AG355</f>
        <v>96000</v>
      </c>
      <c r="L152" s="1275" t="s">
        <v>1458</v>
      </c>
      <c r="M152" s="1275" t="s">
        <v>1919</v>
      </c>
      <c r="N152" s="1275" t="s">
        <v>1914</v>
      </c>
      <c r="O152" s="886"/>
      <c r="P152" s="1171"/>
    </row>
    <row r="153" spans="1:16" ht="26" x14ac:dyDescent="0.35">
      <c r="A153" s="1277" t="s">
        <v>1095</v>
      </c>
      <c r="B153" s="883" t="s">
        <v>1605</v>
      </c>
      <c r="C153" s="1279" t="str">
        <f>+'8_MP'!$B$351</f>
        <v>Adm.</v>
      </c>
      <c r="D153" s="1275" t="s">
        <v>1549</v>
      </c>
      <c r="E153" s="1279">
        <f>+E152+1</f>
        <v>88</v>
      </c>
      <c r="F153" s="1276">
        <f t="shared" ref="F153" si="32">+K153</f>
        <v>96000</v>
      </c>
      <c r="G153" s="1280">
        <v>1</v>
      </c>
      <c r="H153" s="1280">
        <v>0</v>
      </c>
      <c r="I153" s="884">
        <v>1</v>
      </c>
      <c r="J153" s="948" t="str">
        <f>+'8_MP'!A356</f>
        <v>4.2.1.4</v>
      </c>
      <c r="K153" s="885">
        <f>+'8_MP'!AG356</f>
        <v>96000</v>
      </c>
      <c r="L153" s="1275" t="s">
        <v>1458</v>
      </c>
      <c r="M153" s="1275" t="s">
        <v>1919</v>
      </c>
      <c r="N153" s="1275" t="s">
        <v>1914</v>
      </c>
      <c r="O153" s="886"/>
      <c r="P153" s="1171"/>
    </row>
    <row r="154" spans="1:16" x14ac:dyDescent="0.35">
      <c r="A154" s="869" t="s">
        <v>626</v>
      </c>
      <c r="B154" s="870" t="s">
        <v>1606</v>
      </c>
      <c r="C154" s="1282" t="str">
        <f>+'8_MP'!$B$360</f>
        <v>Adm.</v>
      </c>
      <c r="D154" s="1261" t="s">
        <v>1549</v>
      </c>
      <c r="E154" s="1282">
        <f>+E153+1</f>
        <v>89</v>
      </c>
      <c r="F154" s="1281">
        <f t="shared" ref="F154:F160" si="33">+K154</f>
        <v>150000</v>
      </c>
      <c r="G154" s="1262">
        <v>1</v>
      </c>
      <c r="H154" s="1262">
        <v>0</v>
      </c>
      <c r="I154" s="1286">
        <v>1</v>
      </c>
      <c r="J154" s="952" t="str">
        <f>+'8_MP'!A363</f>
        <v>4.3.1.2</v>
      </c>
      <c r="K154" s="871">
        <f>+'8_MP'!AG363</f>
        <v>150000</v>
      </c>
      <c r="L154" s="1261" t="s">
        <v>1458</v>
      </c>
      <c r="M154" s="1261" t="s">
        <v>1919</v>
      </c>
      <c r="N154" s="1261" t="s">
        <v>1914</v>
      </c>
      <c r="O154" s="872"/>
      <c r="P154" s="1171"/>
    </row>
    <row r="155" spans="1:16" x14ac:dyDescent="0.35">
      <c r="A155" s="869" t="s">
        <v>626</v>
      </c>
      <c r="B155" s="870" t="s">
        <v>1598</v>
      </c>
      <c r="C155" s="1282" t="str">
        <f>+'8_MP'!$B$360</f>
        <v>Adm.</v>
      </c>
      <c r="D155" s="1261" t="s">
        <v>1549</v>
      </c>
      <c r="E155" s="1282">
        <f t="shared" ref="E155:E160" si="34">+E154+1</f>
        <v>90</v>
      </c>
      <c r="F155" s="1281">
        <f t="shared" si="33"/>
        <v>150000</v>
      </c>
      <c r="G155" s="1262">
        <v>1</v>
      </c>
      <c r="H155" s="1262">
        <v>0</v>
      </c>
      <c r="I155" s="1286">
        <v>1</v>
      </c>
      <c r="J155" s="952" t="str">
        <f>+'8_MP'!A364</f>
        <v>4.3.1.3</v>
      </c>
      <c r="K155" s="871">
        <f>+'8_MP'!AG364</f>
        <v>150000</v>
      </c>
      <c r="L155" s="1261" t="s">
        <v>1458</v>
      </c>
      <c r="M155" s="1261" t="s">
        <v>1919</v>
      </c>
      <c r="N155" s="1261" t="s">
        <v>1914</v>
      </c>
      <c r="O155" s="872"/>
      <c r="P155" s="1171"/>
    </row>
    <row r="156" spans="1:16" x14ac:dyDescent="0.35">
      <c r="A156" s="869" t="s">
        <v>626</v>
      </c>
      <c r="B156" s="870" t="s">
        <v>1607</v>
      </c>
      <c r="C156" s="1282" t="str">
        <f>+'8_MP'!$B$360</f>
        <v>Adm.</v>
      </c>
      <c r="D156" s="1261" t="s">
        <v>1549</v>
      </c>
      <c r="E156" s="1282">
        <f>+E155+1</f>
        <v>91</v>
      </c>
      <c r="F156" s="1281">
        <f t="shared" ref="F156" si="35">+K156</f>
        <v>60000</v>
      </c>
      <c r="G156" s="1262">
        <v>1</v>
      </c>
      <c r="H156" s="1262">
        <v>0</v>
      </c>
      <c r="I156" s="1286">
        <v>1</v>
      </c>
      <c r="J156" s="952" t="str">
        <f>+'8_MP'!$A$365</f>
        <v>4.3.1.4</v>
      </c>
      <c r="K156" s="871">
        <f>+'8_MP'!$AG$365</f>
        <v>60000</v>
      </c>
      <c r="L156" s="1261" t="s">
        <v>1458</v>
      </c>
      <c r="M156" s="1261" t="s">
        <v>1905</v>
      </c>
      <c r="N156" s="1261" t="s">
        <v>1920</v>
      </c>
      <c r="O156" s="872"/>
      <c r="P156" s="1171"/>
    </row>
    <row r="157" spans="1:16" ht="26" x14ac:dyDescent="0.35">
      <c r="A157" s="869" t="s">
        <v>626</v>
      </c>
      <c r="B157" s="870" t="s">
        <v>1608</v>
      </c>
      <c r="C157" s="1282" t="str">
        <f>+'8_MP'!$B$360</f>
        <v>Adm.</v>
      </c>
      <c r="D157" s="1261" t="s">
        <v>1549</v>
      </c>
      <c r="E157" s="1282">
        <f>+E156+1</f>
        <v>92</v>
      </c>
      <c r="F157" s="1281">
        <f t="shared" si="33"/>
        <v>60000</v>
      </c>
      <c r="G157" s="1262">
        <v>1</v>
      </c>
      <c r="H157" s="1262">
        <v>0</v>
      </c>
      <c r="I157" s="1286">
        <v>1</v>
      </c>
      <c r="J157" s="952" t="str">
        <f>+'8_MP'!A366</f>
        <v>4.3.1.5</v>
      </c>
      <c r="K157" s="871">
        <f>+'8_MP'!AG366</f>
        <v>60000</v>
      </c>
      <c r="L157" s="1261" t="s">
        <v>1458</v>
      </c>
      <c r="M157" s="1261" t="s">
        <v>1905</v>
      </c>
      <c r="N157" s="1261" t="s">
        <v>1920</v>
      </c>
      <c r="O157" s="872"/>
      <c r="P157" s="1171"/>
    </row>
    <row r="158" spans="1:16" ht="26" x14ac:dyDescent="0.35">
      <c r="A158" s="869" t="s">
        <v>626</v>
      </c>
      <c r="B158" s="870" t="s">
        <v>1609</v>
      </c>
      <c r="C158" s="1282" t="str">
        <f>+'8_MP'!$B$360</f>
        <v>Adm.</v>
      </c>
      <c r="D158" s="1261" t="s">
        <v>1549</v>
      </c>
      <c r="E158" s="1282">
        <f>+E157+1</f>
        <v>93</v>
      </c>
      <c r="F158" s="1281">
        <f t="shared" ref="F158" si="36">+K158</f>
        <v>150000</v>
      </c>
      <c r="G158" s="1262">
        <v>1</v>
      </c>
      <c r="H158" s="1262">
        <v>0</v>
      </c>
      <c r="I158" s="1286">
        <v>1</v>
      </c>
      <c r="J158" s="952" t="str">
        <f>+'8_MP'!A367</f>
        <v>4.3.1.6</v>
      </c>
      <c r="K158" s="871">
        <f>+'8_MP'!AG367</f>
        <v>150000</v>
      </c>
      <c r="L158" s="1261" t="s">
        <v>1458</v>
      </c>
      <c r="M158" s="1261" t="s">
        <v>1919</v>
      </c>
      <c r="N158" s="1261" t="s">
        <v>1914</v>
      </c>
      <c r="O158" s="872"/>
      <c r="P158" s="1171"/>
    </row>
    <row r="159" spans="1:16" x14ac:dyDescent="0.35">
      <c r="A159" s="869" t="s">
        <v>626</v>
      </c>
      <c r="B159" s="870" t="s">
        <v>1610</v>
      </c>
      <c r="C159" s="1282" t="str">
        <f>+'8_MP'!$B$360</f>
        <v>Adm.</v>
      </c>
      <c r="D159" s="1261" t="s">
        <v>1549</v>
      </c>
      <c r="E159" s="1282">
        <f>+E158+1</f>
        <v>94</v>
      </c>
      <c r="F159" s="1281">
        <f t="shared" si="33"/>
        <v>150000</v>
      </c>
      <c r="G159" s="1262">
        <v>1</v>
      </c>
      <c r="H159" s="1262">
        <v>0</v>
      </c>
      <c r="I159" s="1286">
        <v>1</v>
      </c>
      <c r="J159" s="952" t="str">
        <f>+'8_MP'!A368</f>
        <v>4.3.1.7</v>
      </c>
      <c r="K159" s="871">
        <f>+'8_MP'!AG368</f>
        <v>150000</v>
      </c>
      <c r="L159" s="1261" t="s">
        <v>1458</v>
      </c>
      <c r="M159" s="1261" t="s">
        <v>1919</v>
      </c>
      <c r="N159" s="1261" t="s">
        <v>1914</v>
      </c>
      <c r="O159" s="872"/>
      <c r="P159" s="1171"/>
    </row>
    <row r="160" spans="1:16" ht="15" thickBot="1" x14ac:dyDescent="0.4">
      <c r="A160" s="869" t="s">
        <v>626</v>
      </c>
      <c r="B160" s="870" t="s">
        <v>1611</v>
      </c>
      <c r="C160" s="1282" t="str">
        <f>+'8_MP'!$B$360</f>
        <v>Adm.</v>
      </c>
      <c r="D160" s="1261" t="s">
        <v>1549</v>
      </c>
      <c r="E160" s="1282">
        <f t="shared" si="34"/>
        <v>95</v>
      </c>
      <c r="F160" s="1281">
        <f t="shared" si="33"/>
        <v>90000</v>
      </c>
      <c r="G160" s="1262">
        <v>1</v>
      </c>
      <c r="H160" s="1262">
        <v>0</v>
      </c>
      <c r="I160" s="1286">
        <v>1</v>
      </c>
      <c r="J160" s="952" t="str">
        <f>+'8_MP'!A369</f>
        <v>4.3.1.8</v>
      </c>
      <c r="K160" s="871">
        <f>+'8_MP'!AG369</f>
        <v>90000</v>
      </c>
      <c r="L160" s="1261" t="s">
        <v>1458</v>
      </c>
      <c r="M160" s="1261" t="s">
        <v>1918</v>
      </c>
      <c r="N160" s="1261" t="s">
        <v>1907</v>
      </c>
      <c r="O160" s="872"/>
      <c r="P160" s="1171"/>
    </row>
    <row r="161" spans="1:16" ht="15" thickBot="1" x14ac:dyDescent="0.4">
      <c r="A161" s="1939" t="s">
        <v>1612</v>
      </c>
      <c r="B161" s="1940"/>
      <c r="C161" s="1940"/>
      <c r="D161" s="1940"/>
      <c r="E161" s="1940"/>
      <c r="F161" s="1305">
        <f>SUM(F106:F160)</f>
        <v>6923520</v>
      </c>
      <c r="G161" s="2021"/>
      <c r="H161" s="2021"/>
      <c r="I161" s="2021"/>
      <c r="J161" s="2021"/>
      <c r="K161" s="2021"/>
      <c r="L161" s="2021"/>
      <c r="M161" s="2021"/>
      <c r="N161" s="2021"/>
      <c r="O161" s="2022"/>
      <c r="P161" s="1171"/>
    </row>
    <row r="162" spans="1:16" ht="15" thickBot="1" x14ac:dyDescent="0.4">
      <c r="B162" s="1171"/>
      <c r="E162" s="1171"/>
      <c r="G162" s="835"/>
      <c r="H162" s="836"/>
      <c r="M162" s="1171"/>
      <c r="N162" s="1171"/>
      <c r="O162" s="1171"/>
      <c r="P162" s="1171"/>
    </row>
    <row r="163" spans="1:16" ht="15.5" x14ac:dyDescent="0.35">
      <c r="A163" s="1943" t="s">
        <v>1613</v>
      </c>
      <c r="B163" s="1944"/>
      <c r="C163" s="1944"/>
      <c r="D163" s="1944"/>
      <c r="E163" s="1944"/>
      <c r="F163" s="1944"/>
      <c r="G163" s="1944"/>
      <c r="H163" s="1944"/>
      <c r="I163" s="1944"/>
      <c r="J163" s="1944"/>
      <c r="K163" s="1944"/>
      <c r="L163" s="1944"/>
      <c r="M163" s="1944"/>
      <c r="N163" s="1944"/>
      <c r="O163" s="1945"/>
      <c r="P163" s="1171"/>
    </row>
    <row r="164" spans="1:16" x14ac:dyDescent="0.35">
      <c r="A164" s="1946" t="s">
        <v>1441</v>
      </c>
      <c r="B164" s="1859" t="s">
        <v>1442</v>
      </c>
      <c r="C164" s="1859" t="s">
        <v>1443</v>
      </c>
      <c r="D164" s="1859" t="s">
        <v>1471</v>
      </c>
      <c r="E164" s="1860" t="s">
        <v>1446</v>
      </c>
      <c r="F164" s="1861"/>
      <c r="G164" s="1910" t="s">
        <v>1447</v>
      </c>
      <c r="H164" s="1910"/>
      <c r="I164" s="1910"/>
      <c r="J164" s="1860" t="s">
        <v>1448</v>
      </c>
      <c r="K164" s="1861"/>
      <c r="L164" s="1859" t="s">
        <v>1449</v>
      </c>
      <c r="M164" s="1859" t="s">
        <v>1450</v>
      </c>
      <c r="N164" s="1859"/>
      <c r="O164" s="1874" t="s">
        <v>1451</v>
      </c>
      <c r="P164" s="1171"/>
    </row>
    <row r="165" spans="1:16" ht="24.75" customHeight="1" thickBot="1" x14ac:dyDescent="0.4">
      <c r="A165" s="1947"/>
      <c r="B165" s="1931"/>
      <c r="C165" s="1931"/>
      <c r="D165" s="1931"/>
      <c r="E165" s="1862"/>
      <c r="F165" s="1863"/>
      <c r="G165" s="857" t="s">
        <v>1453</v>
      </c>
      <c r="H165" s="858" t="s">
        <v>1454</v>
      </c>
      <c r="I165" s="859" t="s">
        <v>1455</v>
      </c>
      <c r="J165" s="1862"/>
      <c r="K165" s="1863"/>
      <c r="L165" s="1931"/>
      <c r="M165" s="1269" t="s">
        <v>1530</v>
      </c>
      <c r="N165" s="1269" t="s">
        <v>1457</v>
      </c>
      <c r="O165" s="1875"/>
      <c r="P165" s="1171"/>
    </row>
    <row r="166" spans="1:16" ht="15" thickBot="1" x14ac:dyDescent="0.4">
      <c r="A166" s="1939" t="s">
        <v>1614</v>
      </c>
      <c r="B166" s="1948"/>
      <c r="C166" s="1948"/>
      <c r="D166" s="1948"/>
      <c r="E166" s="1948"/>
      <c r="F166" s="1948"/>
      <c r="G166" s="1305"/>
      <c r="H166" s="1949"/>
      <c r="I166" s="1948"/>
      <c r="J166" s="1948"/>
      <c r="K166" s="1948"/>
      <c r="L166" s="1948"/>
      <c r="M166" s="1948"/>
      <c r="N166" s="1948"/>
      <c r="O166" s="1950"/>
      <c r="P166" s="1171"/>
    </row>
    <row r="167" spans="1:16" x14ac:dyDescent="0.35">
      <c r="A167" s="422"/>
      <c r="B167" s="411"/>
      <c r="C167" s="830"/>
      <c r="D167" s="830"/>
      <c r="E167" s="411"/>
      <c r="F167" s="830"/>
      <c r="G167" s="832"/>
      <c r="H167" s="826"/>
      <c r="I167" s="827"/>
      <c r="J167" s="953"/>
      <c r="K167" s="832"/>
      <c r="L167" s="830"/>
      <c r="M167" s="411"/>
      <c r="N167" s="411"/>
      <c r="O167" s="411"/>
      <c r="P167" s="1171"/>
    </row>
    <row r="168" spans="1:16" ht="21" customHeight="1" thickBot="1" x14ac:dyDescent="0.4">
      <c r="B168" s="1171"/>
      <c r="E168" s="411"/>
      <c r="F168" s="830"/>
      <c r="G168" s="832"/>
      <c r="H168" s="826"/>
      <c r="I168" s="827"/>
      <c r="J168" s="953"/>
      <c r="K168" s="832"/>
      <c r="L168" s="830"/>
      <c r="M168" s="411"/>
      <c r="N168" s="411"/>
      <c r="O168" s="411"/>
      <c r="P168" s="1171"/>
    </row>
    <row r="169" spans="1:16" ht="21" customHeight="1" x14ac:dyDescent="0.35">
      <c r="A169" s="1943" t="s">
        <v>1615</v>
      </c>
      <c r="B169" s="1944"/>
      <c r="C169" s="1944"/>
      <c r="D169" s="1944"/>
      <c r="E169" s="1944"/>
      <c r="F169" s="1944"/>
      <c r="G169" s="1944"/>
      <c r="H169" s="1944"/>
      <c r="I169" s="1944"/>
      <c r="J169" s="1944"/>
      <c r="K169" s="1944"/>
      <c r="L169" s="1944"/>
      <c r="M169" s="1944"/>
      <c r="N169" s="1944"/>
      <c r="O169" s="1945"/>
      <c r="P169" s="1171"/>
    </row>
    <row r="170" spans="1:16" x14ac:dyDescent="0.35">
      <c r="A170" s="1946" t="s">
        <v>1441</v>
      </c>
      <c r="B170" s="1859" t="s">
        <v>1616</v>
      </c>
      <c r="C170" s="1859" t="s">
        <v>1443</v>
      </c>
      <c r="D170" s="1859"/>
      <c r="E170" s="1859" t="s">
        <v>1446</v>
      </c>
      <c r="F170" s="1859"/>
      <c r="G170" s="1910" t="s">
        <v>1447</v>
      </c>
      <c r="H170" s="1910"/>
      <c r="I170" s="1910"/>
      <c r="J170" s="1860" t="s">
        <v>1448</v>
      </c>
      <c r="K170" s="1861"/>
      <c r="L170" s="1911" t="s">
        <v>1617</v>
      </c>
      <c r="M170" s="1859" t="s">
        <v>1450</v>
      </c>
      <c r="N170" s="1859"/>
      <c r="O170" s="1875" t="s">
        <v>739</v>
      </c>
      <c r="P170" s="1171"/>
    </row>
    <row r="171" spans="1:16" ht="52" x14ac:dyDescent="0.35">
      <c r="A171" s="1946"/>
      <c r="B171" s="1859"/>
      <c r="C171" s="1859"/>
      <c r="D171" s="1859"/>
      <c r="E171" s="1859"/>
      <c r="F171" s="1859"/>
      <c r="G171" s="834" t="s">
        <v>1453</v>
      </c>
      <c r="H171" s="1266" t="s">
        <v>1454</v>
      </c>
      <c r="I171" s="828" t="s">
        <v>1455</v>
      </c>
      <c r="J171" s="1929"/>
      <c r="K171" s="1930"/>
      <c r="L171" s="1911"/>
      <c r="M171" s="1266" t="s">
        <v>1618</v>
      </c>
      <c r="N171" s="1266" t="s">
        <v>1619</v>
      </c>
      <c r="O171" s="1942"/>
      <c r="P171" s="1171"/>
    </row>
    <row r="172" spans="1:16" ht="20.25" customHeight="1" x14ac:dyDescent="0.35">
      <c r="A172" s="1927" t="s">
        <v>1194</v>
      </c>
      <c r="B172" s="1975" t="s">
        <v>1620</v>
      </c>
      <c r="C172" s="1936" t="str">
        <f>+'8_MP'!$B$221</f>
        <v>P16</v>
      </c>
      <c r="D172" s="1937"/>
      <c r="E172" s="1961">
        <f>+E160+1</f>
        <v>96</v>
      </c>
      <c r="F172" s="1962"/>
      <c r="G172" s="1959">
        <f>SUM(K172:K173)</f>
        <v>1234999.9936842106</v>
      </c>
      <c r="H172" s="1957">
        <v>1</v>
      </c>
      <c r="I172" s="1957">
        <v>0</v>
      </c>
      <c r="J172" s="946" t="str">
        <f>+'8_MP'!$A$221</f>
        <v>3.1.3</v>
      </c>
      <c r="K172" s="833">
        <f>+'8_MP'!$AG$221</f>
        <v>520000</v>
      </c>
      <c r="L172" s="1977"/>
      <c r="M172" s="1934" t="s">
        <v>1919</v>
      </c>
      <c r="N172" s="1934" t="s">
        <v>1935</v>
      </c>
      <c r="O172" s="1932"/>
      <c r="P172" s="1171"/>
    </row>
    <row r="173" spans="1:16" ht="20.25" customHeight="1" thickBot="1" x14ac:dyDescent="0.4">
      <c r="A173" s="1928"/>
      <c r="B173" s="1976"/>
      <c r="C173" s="1936" t="str">
        <f>+'8_MP'!$B$236</f>
        <v>P17</v>
      </c>
      <c r="D173" s="1956"/>
      <c r="E173" s="1963"/>
      <c r="F173" s="1964"/>
      <c r="G173" s="1960"/>
      <c r="H173" s="1958"/>
      <c r="I173" s="1958"/>
      <c r="J173" s="946" t="str">
        <f>+'8_MP'!$A$236</f>
        <v>3.1.4</v>
      </c>
      <c r="K173" s="833">
        <f>+'8_MP'!$AG$236</f>
        <v>714999.99368421058</v>
      </c>
      <c r="L173" s="1978"/>
      <c r="M173" s="1935"/>
      <c r="N173" s="1935"/>
      <c r="O173" s="1933"/>
      <c r="P173" s="1171"/>
    </row>
    <row r="174" spans="1:16" ht="15" thickBot="1" x14ac:dyDescent="0.4">
      <c r="A174" s="1939" t="s">
        <v>1621</v>
      </c>
      <c r="B174" s="1948"/>
      <c r="C174" s="1948"/>
      <c r="D174" s="1948"/>
      <c r="E174" s="1948"/>
      <c r="F174" s="1948"/>
      <c r="G174" s="1305">
        <f>SUM(G172:G173)</f>
        <v>1234999.9936842106</v>
      </c>
      <c r="H174" s="1949"/>
      <c r="I174" s="1948"/>
      <c r="J174" s="1948"/>
      <c r="K174" s="1948"/>
      <c r="L174" s="1948"/>
      <c r="M174" s="1948"/>
      <c r="N174" s="1948"/>
      <c r="O174" s="1950"/>
      <c r="P174" s="1171"/>
    </row>
    <row r="175" spans="1:16" x14ac:dyDescent="0.35">
      <c r="A175" s="1172"/>
      <c r="B175" s="837"/>
      <c r="C175" s="837"/>
      <c r="D175" s="860"/>
      <c r="E175" s="1955" t="s">
        <v>1622</v>
      </c>
      <c r="F175" s="1955"/>
      <c r="G175" s="729">
        <f>+G174+G166+F161+G101+G50+G34+G8</f>
        <v>47515519.99368421</v>
      </c>
      <c r="M175" s="1171"/>
      <c r="N175" s="1171"/>
      <c r="O175" s="1171"/>
      <c r="P175" s="1171"/>
    </row>
    <row r="176" spans="1:16" x14ac:dyDescent="0.35">
      <c r="A176" s="1172"/>
      <c r="B176" s="837"/>
      <c r="C176" s="837"/>
      <c r="D176" s="860"/>
      <c r="E176" s="1953" t="s">
        <v>939</v>
      </c>
      <c r="F176" s="1953"/>
      <c r="G176" s="729">
        <f>+C238</f>
        <v>5184479.8100404851</v>
      </c>
      <c r="M176" s="1171"/>
      <c r="N176" s="1171"/>
      <c r="O176" s="1171"/>
      <c r="P176" s="1171"/>
    </row>
    <row r="177" spans="1:16" x14ac:dyDescent="0.35">
      <c r="A177" s="1172"/>
      <c r="B177" s="837"/>
      <c r="C177" s="837"/>
      <c r="D177" s="860"/>
      <c r="E177" s="1954" t="s">
        <v>1623</v>
      </c>
      <c r="F177" s="1954"/>
      <c r="G177" s="840">
        <f>SUM(G175:G176)</f>
        <v>52699999.803724691</v>
      </c>
      <c r="H177" s="1187"/>
      <c r="M177" s="1171"/>
      <c r="N177" s="1171"/>
      <c r="O177" s="1171"/>
      <c r="P177" s="1171"/>
    </row>
    <row r="178" spans="1:16" ht="15" customHeight="1" x14ac:dyDescent="0.35">
      <c r="A178" s="1172"/>
      <c r="B178" s="837"/>
      <c r="C178" s="837"/>
      <c r="D178" s="860"/>
      <c r="E178" s="837"/>
      <c r="F178" s="837"/>
      <c r="H178" s="730"/>
      <c r="I178" s="729"/>
      <c r="M178" s="1171"/>
      <c r="N178" s="1171"/>
      <c r="O178" s="1171"/>
      <c r="P178" s="1171"/>
    </row>
    <row r="179" spans="1:16" x14ac:dyDescent="0.35">
      <c r="A179" s="862" t="s">
        <v>1624</v>
      </c>
      <c r="B179" s="838" t="s">
        <v>1625</v>
      </c>
      <c r="C179" s="838" t="s">
        <v>1626</v>
      </c>
      <c r="D179" s="860"/>
      <c r="E179" s="837"/>
      <c r="F179" s="837"/>
      <c r="I179" s="730"/>
      <c r="M179" s="1171"/>
      <c r="N179" s="1171"/>
      <c r="O179" s="1171"/>
      <c r="P179" s="1171"/>
    </row>
    <row r="180" spans="1:16" x14ac:dyDescent="0.35">
      <c r="A180" s="954" t="str">
        <f>+'8_MP'!$A$24</f>
        <v>1.1.4.2</v>
      </c>
      <c r="B180" s="955" t="str">
        <f>+'8_MP'!$C$24</f>
        <v>Viáticos C1</v>
      </c>
      <c r="C180" s="916">
        <f>+'8_MP'!$AG$24</f>
        <v>86400</v>
      </c>
      <c r="D180" s="860"/>
      <c r="E180" s="837"/>
      <c r="F180" s="837"/>
      <c r="M180" s="1171"/>
      <c r="N180" s="1171"/>
      <c r="O180" s="1171"/>
      <c r="P180" s="1171"/>
    </row>
    <row r="181" spans="1:16" s="1087" customFormat="1" x14ac:dyDescent="0.35">
      <c r="A181" s="954" t="str">
        <f>+'8_MP'!A27</f>
        <v>1.1.4.5</v>
      </c>
      <c r="B181" s="955" t="str">
        <f>+'8_MP'!C27</f>
        <v xml:space="preserve">Otros </v>
      </c>
      <c r="C181" s="916">
        <f>+'8_MP'!AG27</f>
        <v>2600</v>
      </c>
      <c r="D181" s="860"/>
      <c r="E181" s="837"/>
      <c r="F181" s="837"/>
      <c r="G181" s="729"/>
      <c r="H181" s="824"/>
      <c r="I181" s="824"/>
      <c r="J181" s="945"/>
      <c r="K181" s="729"/>
      <c r="L181" s="829"/>
      <c r="M181" s="1171"/>
      <c r="N181" s="1171"/>
      <c r="O181" s="1171"/>
      <c r="P181" s="1171"/>
    </row>
    <row r="182" spans="1:16" s="1171" customFormat="1" x14ac:dyDescent="0.35">
      <c r="A182" s="954" t="str">
        <f>+'8_MP'!A61</f>
        <v>2.1.2.1.3</v>
      </c>
      <c r="B182" s="955" t="str">
        <f>+'8_MP'!C61</f>
        <v>Otros</v>
      </c>
      <c r="C182" s="916">
        <f>+'8_MP'!AE61</f>
        <v>33600</v>
      </c>
      <c r="D182" s="860"/>
      <c r="E182" s="837"/>
      <c r="F182" s="837"/>
      <c r="G182" s="729"/>
      <c r="H182" s="824"/>
      <c r="I182" s="824"/>
      <c r="J182" s="945"/>
      <c r="K182" s="729"/>
      <c r="L182" s="829"/>
    </row>
    <row r="183" spans="1:16" s="1171" customFormat="1" x14ac:dyDescent="0.35">
      <c r="A183" s="954" t="str">
        <f>+'8_MP'!A65</f>
        <v>2.1.2.1.3</v>
      </c>
      <c r="B183" s="955" t="str">
        <f>+'8_MP'!C65</f>
        <v>Otros</v>
      </c>
      <c r="C183" s="916">
        <f>+'8_MP'!AE65</f>
        <v>33600</v>
      </c>
      <c r="D183" s="860"/>
      <c r="E183" s="837"/>
      <c r="F183" s="837"/>
      <c r="G183" s="729"/>
      <c r="H183" s="824"/>
      <c r="I183" s="824"/>
      <c r="J183" s="945"/>
      <c r="K183" s="729"/>
      <c r="L183" s="829"/>
    </row>
    <row r="184" spans="1:16" x14ac:dyDescent="0.35">
      <c r="A184" s="954" t="str">
        <f>+'8_MP'!A40</f>
        <v>2.1.1.4.1</v>
      </c>
      <c r="B184" s="955" t="str">
        <f>+'8_MP'!C40</f>
        <v>Servicios/Honorarios (internacional)</v>
      </c>
      <c r="C184" s="2020">
        <f>+'8_MP'!AG40+'8_MP'!AG41+'8_MP'!AG42-50000</f>
        <v>176500</v>
      </c>
      <c r="D184" s="860"/>
      <c r="E184" s="837"/>
      <c r="F184" s="837"/>
      <c r="M184" s="1171"/>
      <c r="N184" s="1171"/>
      <c r="O184" s="1171"/>
      <c r="P184" s="1171"/>
    </row>
    <row r="185" spans="1:16" x14ac:dyDescent="0.35">
      <c r="A185" s="954" t="str">
        <f>+'8_MP'!A41</f>
        <v>2.1.1.4.2</v>
      </c>
      <c r="B185" s="955" t="str">
        <f>+'8_MP'!C41</f>
        <v>Pasajes</v>
      </c>
      <c r="C185" s="2020"/>
      <c r="D185" s="860"/>
      <c r="E185" s="837"/>
      <c r="F185" s="837"/>
      <c r="M185" s="1171"/>
      <c r="N185" s="1171"/>
      <c r="O185" s="1171"/>
      <c r="P185" s="1171"/>
    </row>
    <row r="186" spans="1:16" x14ac:dyDescent="0.35">
      <c r="A186" s="954" t="str">
        <f>+'8_MP'!A42</f>
        <v>2.1.1.4.3</v>
      </c>
      <c r="B186" s="955" t="str">
        <f>+'8_MP'!C42</f>
        <v>Viáticos</v>
      </c>
      <c r="C186" s="2020"/>
      <c r="D186" s="860"/>
      <c r="E186" s="837"/>
      <c r="F186" s="837"/>
      <c r="M186" s="1171"/>
      <c r="N186" s="1171"/>
      <c r="O186" s="1171"/>
      <c r="P186" s="1171"/>
    </row>
    <row r="187" spans="1:16" ht="29" x14ac:dyDescent="0.35">
      <c r="A187" s="954" t="str">
        <f>+'8_MP'!A50</f>
        <v>2.1.1.6.2</v>
      </c>
      <c r="B187" s="955" t="str">
        <f>+'8_MP'!C50</f>
        <v>Provisión de equipamiento mobiliario - Grupo 2</v>
      </c>
      <c r="C187" s="916">
        <f>+'8_MP'!AG50</f>
        <v>18000</v>
      </c>
      <c r="D187" s="860"/>
      <c r="E187" s="837"/>
      <c r="F187" s="837"/>
      <c r="M187" s="1171"/>
      <c r="N187" s="1171"/>
      <c r="O187" s="1171"/>
      <c r="P187" s="1171"/>
    </row>
    <row r="188" spans="1:16" x14ac:dyDescent="0.35">
      <c r="A188" s="954" t="str">
        <f>+'8_MP'!$A$55</f>
        <v>2.1.1.7</v>
      </c>
      <c r="B188" s="955" t="str">
        <f>+'8_MP'!$C$55</f>
        <v>Actividades de Capacitación y visitas técnicas</v>
      </c>
      <c r="C188" s="916">
        <f>+'8_MP'!$AG$55</f>
        <v>300000</v>
      </c>
      <c r="D188" s="860"/>
      <c r="E188" s="837"/>
      <c r="F188" s="837"/>
      <c r="M188" s="1171"/>
      <c r="N188" s="1171"/>
      <c r="O188" s="1171"/>
      <c r="P188" s="1171"/>
    </row>
    <row r="189" spans="1:16" ht="29" x14ac:dyDescent="0.35">
      <c r="A189" s="954" t="str">
        <f>+'8_MP'!A51</f>
        <v>2.1.1.6.3</v>
      </c>
      <c r="B189" s="955" t="str">
        <f>+'8_MP'!C51</f>
        <v>Provisión de equipamiento mobiliario - Grupo 3</v>
      </c>
      <c r="C189" s="916">
        <f>+'8_MP'!AG51</f>
        <v>9600</v>
      </c>
      <c r="D189" s="860"/>
      <c r="E189" s="837"/>
      <c r="F189" s="837"/>
      <c r="M189" s="1171"/>
      <c r="N189" s="1171"/>
      <c r="O189" s="1171"/>
      <c r="P189" s="1171"/>
    </row>
    <row r="190" spans="1:16" ht="29" x14ac:dyDescent="0.35">
      <c r="A190" s="954" t="str">
        <f>+'8_MP'!A53</f>
        <v>2.1.1.6.5</v>
      </c>
      <c r="B190" s="955" t="str">
        <f>+'8_MP'!C53</f>
        <v>Provisión de equipamiento informático - Grupo 2</v>
      </c>
      <c r="C190" s="916">
        <f>+'8_MP'!AG53</f>
        <v>27000</v>
      </c>
      <c r="D190" s="860"/>
      <c r="E190" s="837"/>
      <c r="F190" s="837"/>
      <c r="M190" s="1092"/>
      <c r="N190" s="1092"/>
      <c r="O190" s="1092"/>
      <c r="P190" s="1171"/>
    </row>
    <row r="191" spans="1:16" s="1171" customFormat="1" ht="29" x14ac:dyDescent="0.35">
      <c r="A191" s="954" t="str">
        <f>+'8_MP'!A54</f>
        <v>2.1.1.6.6</v>
      </c>
      <c r="B191" s="955" t="str">
        <f>+'8_MP'!C54</f>
        <v>Provisión de equipamiento informático - Grupo 3</v>
      </c>
      <c r="C191" s="916">
        <f>+'8_MP'!AG54</f>
        <v>14400</v>
      </c>
      <c r="D191" s="860"/>
      <c r="E191" s="837"/>
      <c r="F191" s="837"/>
      <c r="G191" s="729"/>
      <c r="H191" s="824"/>
      <c r="I191" s="824"/>
      <c r="J191" s="945"/>
      <c r="K191" s="729"/>
      <c r="L191" s="829"/>
      <c r="M191" s="1092"/>
      <c r="N191" s="1092"/>
      <c r="O191" s="1092"/>
    </row>
    <row r="192" spans="1:16" s="1171" customFormat="1" x14ac:dyDescent="0.35">
      <c r="A192" s="954" t="str">
        <f>+'8_MP'!$A$43</f>
        <v>2.1.1.4.4</v>
      </c>
      <c r="B192" s="954" t="str">
        <f>+'8_MP'!$C$43</f>
        <v>Estudios de Asistencia Técnica</v>
      </c>
      <c r="C192" s="914">
        <f>+'8_MP'!$AG$43</f>
        <v>105000</v>
      </c>
      <c r="D192" s="860"/>
      <c r="E192" s="837"/>
      <c r="F192" s="837"/>
      <c r="M192"/>
      <c r="N192"/>
      <c r="O192"/>
    </row>
    <row r="193" spans="1:16" s="1171" customFormat="1" x14ac:dyDescent="0.35">
      <c r="A193" s="954" t="str">
        <f>+'8_MP'!$A$56</f>
        <v>2.1.1.8</v>
      </c>
      <c r="B193" s="954" t="str">
        <f>+'8_MP'!$C$56</f>
        <v>Gastos operativos</v>
      </c>
      <c r="C193" s="914">
        <f>+'8_MP'!$AG$56</f>
        <v>23500</v>
      </c>
      <c r="D193" s="860"/>
      <c r="E193" s="837"/>
      <c r="F193" s="837"/>
      <c r="M193"/>
      <c r="N193"/>
      <c r="O193"/>
    </row>
    <row r="194" spans="1:16" s="1171" customFormat="1" ht="29" x14ac:dyDescent="0.35">
      <c r="A194" s="954" t="str">
        <f>+'8_MP'!A60</f>
        <v>2.1.2.1.2</v>
      </c>
      <c r="B194" s="955" t="str">
        <f>+'8_MP'!C60</f>
        <v xml:space="preserve">Actividades de implementación de la Gestión del Cambio </v>
      </c>
      <c r="C194" s="914">
        <f>+'8_MP'!AG60</f>
        <v>90000</v>
      </c>
      <c r="D194" s="860"/>
      <c r="E194" s="837"/>
      <c r="F194" s="837"/>
    </row>
    <row r="195" spans="1:16" s="1092" customFormat="1" ht="29" x14ac:dyDescent="0.35">
      <c r="A195" s="954" t="str">
        <f>+'8_MP'!A64</f>
        <v>2.1.2.2.2</v>
      </c>
      <c r="B195" s="955" t="str">
        <f>+'8_MP'!C64</f>
        <v xml:space="preserve">Actividades de implementación de las comunicaciones del Programa </v>
      </c>
      <c r="C195" s="914">
        <f>+'8_MP'!AB64</f>
        <v>60000</v>
      </c>
      <c r="D195" s="860"/>
      <c r="E195" s="837"/>
      <c r="F195" s="837"/>
      <c r="G195" s="1171"/>
      <c r="H195" s="1171"/>
      <c r="I195" s="1171"/>
      <c r="J195" s="1171"/>
      <c r="K195" s="1171"/>
      <c r="L195" s="1171"/>
      <c r="M195" s="1171"/>
      <c r="N195" s="1171"/>
      <c r="O195" s="1171"/>
      <c r="P195" s="1171"/>
    </row>
    <row r="196" spans="1:16" ht="43.5" x14ac:dyDescent="0.35">
      <c r="A196" s="954" t="str">
        <f>+'8_MP'!$A$70</f>
        <v>2.1.3.2</v>
      </c>
      <c r="B196" s="955" t="str">
        <f>+'8_MP'!$C$70</f>
        <v># 1 Simplificación y digitalización para la redución / eliminación de Constancias  (mapeo/implementación) - 10 trámites</v>
      </c>
      <c r="C196" s="914">
        <f>+'8_MP'!$AG$70</f>
        <v>500000</v>
      </c>
      <c r="D196" s="860"/>
      <c r="E196" s="837"/>
      <c r="F196" s="837"/>
      <c r="G196" s="1171"/>
      <c r="H196" s="1171"/>
      <c r="I196" s="1171"/>
      <c r="J196" s="1171"/>
      <c r="K196" s="1171"/>
      <c r="L196" s="1171"/>
      <c r="P196" s="1171"/>
    </row>
    <row r="197" spans="1:16" s="1092" customFormat="1" ht="29" x14ac:dyDescent="0.35">
      <c r="A197" s="954" t="str">
        <f>+'8_MP'!A76</f>
        <v>2.1.3.4</v>
      </c>
      <c r="B197" s="955" t="str">
        <f>+'8_MP'!$C$76</f>
        <v>Supervisión de los procesos de simplificación y digitalización de trámites</v>
      </c>
      <c r="C197" s="914">
        <f>+'8_MP'!$AG$76</f>
        <v>90000</v>
      </c>
      <c r="D197" s="860"/>
      <c r="E197" s="837"/>
      <c r="F197" s="837"/>
      <c r="G197" s="1171"/>
      <c r="H197" s="1171"/>
      <c r="I197" s="1171"/>
      <c r="J197" s="1171"/>
      <c r="K197" s="1171"/>
      <c r="L197" s="1171"/>
      <c r="M197"/>
      <c r="N197"/>
      <c r="O197"/>
      <c r="P197" s="1171"/>
    </row>
    <row r="198" spans="1:16" s="1092" customFormat="1" x14ac:dyDescent="0.35">
      <c r="A198" s="954" t="str">
        <f>+'8_MP'!A87</f>
        <v>2.1.4.2.2</v>
      </c>
      <c r="B198" s="956" t="str">
        <f>+'8_MP'!$C$87</f>
        <v xml:space="preserve">Actividades de implementación </v>
      </c>
      <c r="C198" s="915">
        <f>+'8_MP'!$AG$87</f>
        <v>290000</v>
      </c>
      <c r="D198" s="860"/>
      <c r="E198" s="837"/>
      <c r="F198" s="837"/>
      <c r="G198" s="1171"/>
      <c r="H198" s="1171"/>
      <c r="I198" s="1171"/>
      <c r="J198" s="1171"/>
      <c r="K198" s="1171"/>
      <c r="L198" s="1171"/>
      <c r="M198"/>
      <c r="N198"/>
      <c r="O198"/>
      <c r="P198" s="1171"/>
    </row>
    <row r="199" spans="1:16" s="1092" customFormat="1" x14ac:dyDescent="0.35">
      <c r="A199" s="954" t="str">
        <f>+'8_MP'!$A$94</f>
        <v>2.1.4.6.3</v>
      </c>
      <c r="B199" s="956" t="str">
        <f>+'8_MP'!$C$94</f>
        <v>Implementación de herramienta</v>
      </c>
      <c r="C199" s="915">
        <f>+'8_MP'!$AG$94</f>
        <v>150000</v>
      </c>
      <c r="D199" s="860"/>
      <c r="E199" s="1171"/>
      <c r="F199" s="837"/>
      <c r="G199" s="1171"/>
      <c r="H199" s="1171"/>
      <c r="I199" s="1171"/>
      <c r="J199" s="1171"/>
      <c r="K199" s="1171"/>
      <c r="L199" s="1171"/>
      <c r="M199"/>
      <c r="N199"/>
      <c r="O199"/>
      <c r="P199" s="1171"/>
    </row>
    <row r="200" spans="1:16" x14ac:dyDescent="0.35">
      <c r="A200" s="954" t="str">
        <f>+'8_MP'!$A$97</f>
        <v>2.1.4.7.1.1</v>
      </c>
      <c r="B200" s="956" t="str">
        <f>+'8_MP'!$C$97</f>
        <v xml:space="preserve">Provisión e instalación de Servidor </v>
      </c>
      <c r="C200" s="915">
        <f>+'8_MP'!$AG$97</f>
        <v>250000</v>
      </c>
      <c r="D200" s="860"/>
      <c r="E200" s="837"/>
      <c r="F200" s="837"/>
      <c r="G200" s="1171"/>
      <c r="H200" s="1171"/>
      <c r="I200" s="1171"/>
      <c r="J200" s="1171"/>
      <c r="K200" s="1171"/>
      <c r="L200" s="1171"/>
      <c r="P200" s="1171"/>
    </row>
    <row r="201" spans="1:16" x14ac:dyDescent="0.35">
      <c r="A201" s="954" t="str">
        <f>+'8_MP'!$A$99</f>
        <v>2.1.4.7.2.1</v>
      </c>
      <c r="B201" s="956" t="str">
        <f>+'8_MP'!$C$99</f>
        <v xml:space="preserve">Provisión e instalación de software de administración de contenido </v>
      </c>
      <c r="C201" s="915">
        <f>+'8_MP'!$AG$99</f>
        <v>35000</v>
      </c>
      <c r="E201" s="1171"/>
      <c r="G201" s="1171"/>
      <c r="H201" s="1171"/>
      <c r="I201" s="1171"/>
      <c r="J201" s="1171"/>
      <c r="K201" s="1171"/>
      <c r="L201" s="1171"/>
      <c r="P201" s="1171"/>
    </row>
    <row r="202" spans="1:16" s="1171" customFormat="1" x14ac:dyDescent="0.35">
      <c r="A202" s="954" t="str">
        <f>+'8_MP'!$A$100</f>
        <v>2.1.4.7.2.2</v>
      </c>
      <c r="B202" s="956" t="str">
        <f>+'8_MP'!$C$100</f>
        <v xml:space="preserve">Proceso de Digitalización de Expedientes de los Servidores Públicos </v>
      </c>
      <c r="C202" s="915">
        <f>+'8_MP'!$AG$100</f>
        <v>120000</v>
      </c>
      <c r="D202" s="831"/>
      <c r="F202" s="831"/>
      <c r="M202"/>
      <c r="N202"/>
      <c r="O202"/>
    </row>
    <row r="203" spans="1:16" s="1171" customFormat="1" ht="43.5" x14ac:dyDescent="0.35">
      <c r="A203" s="954" t="str">
        <f>+'8_MP'!A105</f>
        <v>2.1.4.8.1</v>
      </c>
      <c r="B203" s="955" t="str">
        <f>+'8_MP'!C105</f>
        <v>Asistencia directa a Municipios para la implementación del modelo de servicios técnicos de catastro</v>
      </c>
      <c r="C203" s="916">
        <f>+'8_MP'!AG105</f>
        <v>67894.006882591086</v>
      </c>
      <c r="D203" s="831"/>
      <c r="F203" s="831"/>
      <c r="M203"/>
      <c r="N203"/>
      <c r="O203"/>
    </row>
    <row r="204" spans="1:16" ht="43.5" x14ac:dyDescent="0.35">
      <c r="A204" s="954" t="str">
        <f>+'8_MP'!A114</f>
        <v>2.1.4.8.2</v>
      </c>
      <c r="B204" s="955" t="str">
        <f>+'8_MP'!C114</f>
        <v>Asistencia directa a 4 Municipios para la implementación Sistemas Administrativos, Financieros y Tributarios (SAFT-SAMI)</v>
      </c>
      <c r="C204" s="916">
        <f>+'8_MP'!AG114</f>
        <v>33238.99639676114</v>
      </c>
      <c r="E204" s="1171"/>
      <c r="G204" s="1171"/>
      <c r="H204" s="1171"/>
      <c r="I204" s="1171"/>
      <c r="J204" s="1171"/>
      <c r="K204" s="1171"/>
      <c r="L204" s="1171"/>
      <c r="P204" s="1171"/>
    </row>
    <row r="205" spans="1:16" ht="29" x14ac:dyDescent="0.35">
      <c r="A205" s="954" t="str">
        <f>+'8_MP'!A121</f>
        <v>2.1.4.8.3</v>
      </c>
      <c r="B205" s="955" t="str">
        <f>+'8_MP'!C121</f>
        <v>Actividades de fortalecimiento institucional de AMHON realizadas</v>
      </c>
      <c r="C205" s="916">
        <f>+'8_MP'!AG121</f>
        <v>38866.996761133603</v>
      </c>
      <c r="E205" s="1171"/>
      <c r="G205" s="1171"/>
      <c r="H205" s="1171"/>
      <c r="I205" s="1171"/>
      <c r="J205" s="1171"/>
      <c r="K205" s="1171"/>
      <c r="L205" s="1171"/>
      <c r="P205" s="1171"/>
    </row>
    <row r="206" spans="1:16" x14ac:dyDescent="0.35">
      <c r="A206" s="954" t="str">
        <f>+'8_MP'!A129</f>
        <v>2.1.5.3</v>
      </c>
      <c r="B206" s="954" t="str">
        <f>+'8_MP'!C129</f>
        <v xml:space="preserve">Pago de comisiones financieras </v>
      </c>
      <c r="C206" s="913">
        <f>+'8_MP'!AG129</f>
        <v>100000</v>
      </c>
      <c r="E206" s="1171"/>
      <c r="G206" s="1171"/>
      <c r="H206" s="1171"/>
      <c r="I206" s="1171"/>
      <c r="J206" s="1171"/>
      <c r="K206" s="1171"/>
      <c r="L206" s="1171"/>
      <c r="P206" s="1171"/>
    </row>
    <row r="207" spans="1:16" ht="43.5" x14ac:dyDescent="0.35">
      <c r="A207" s="954" t="str">
        <f>+'8_MP'!$A$138</f>
        <v>2.1.7.3</v>
      </c>
      <c r="B207" s="955" t="str">
        <f>+'8_MP'!C138</f>
        <v>Equipamiento para la implementación de la seguridad del Data Center (Hardware y Software)</v>
      </c>
      <c r="C207" s="913">
        <f>+'8_MP'!AG138</f>
        <v>100000</v>
      </c>
      <c r="E207" s="1171"/>
      <c r="G207" s="1171"/>
      <c r="H207" s="1171"/>
      <c r="I207" s="1171"/>
      <c r="J207" s="1171"/>
      <c r="K207" s="1171"/>
      <c r="L207" s="1171"/>
      <c r="M207" s="1092"/>
      <c r="N207" s="1092"/>
      <c r="O207" s="1092"/>
      <c r="P207" s="1171"/>
    </row>
    <row r="208" spans="1:16" ht="29" x14ac:dyDescent="0.35">
      <c r="A208" s="954" t="str">
        <f>+'8_MP'!$A$140</f>
        <v>2.1.7.5</v>
      </c>
      <c r="B208" s="955" t="str">
        <f>+'8_MP'!$C$140</f>
        <v>Fortalecimiento para los sistemas instalados por el programa (Hardware y Software)</v>
      </c>
      <c r="C208" s="914">
        <f>+'8_MP'!$AG$140</f>
        <v>240000</v>
      </c>
      <c r="E208" s="1171"/>
      <c r="G208" s="1171"/>
      <c r="H208" s="1171"/>
      <c r="I208" s="1171"/>
      <c r="J208" s="1171"/>
      <c r="K208" s="1171"/>
      <c r="L208" s="1171"/>
      <c r="M208" s="1171"/>
      <c r="N208" s="1171"/>
      <c r="O208" s="1171"/>
      <c r="P208" s="1171"/>
    </row>
    <row r="209" spans="1:16" ht="43.5" x14ac:dyDescent="0.35">
      <c r="A209" s="954" t="str">
        <f>+'8_MP'!$A$146</f>
        <v>2.1.8.1.4</v>
      </c>
      <c r="B209" s="955" t="str">
        <f>+'8_MP'!$C$146</f>
        <v>Ejecución del Plan maestro TI para ONCAE (incluye racionalización de la estructura de datos)</v>
      </c>
      <c r="C209" s="914">
        <f>+'8_MP'!$AB$146</f>
        <v>240000</v>
      </c>
      <c r="E209" s="1171"/>
      <c r="G209" s="1171"/>
      <c r="H209" s="1171"/>
      <c r="I209" s="1171"/>
      <c r="J209" s="1171"/>
      <c r="K209" s="1171"/>
      <c r="L209" s="1171"/>
      <c r="M209" s="1171"/>
      <c r="N209" s="1171"/>
      <c r="O209" s="1171"/>
      <c r="P209" s="1171"/>
    </row>
    <row r="210" spans="1:16" x14ac:dyDescent="0.35">
      <c r="A210" s="954" t="str">
        <f>+'8_MP'!$A$148</f>
        <v>2.1.8.1.6</v>
      </c>
      <c r="B210" s="954" t="str">
        <f>+'8_MP'!$C$148</f>
        <v>Formación/Capacitación del Personal</v>
      </c>
      <c r="C210" s="914">
        <f>+'8_MP'!$AG$148</f>
        <v>30000</v>
      </c>
      <c r="E210" s="1171"/>
      <c r="G210" s="1171"/>
      <c r="H210" s="1171"/>
      <c r="I210" s="1171"/>
      <c r="J210" s="1171"/>
      <c r="K210" s="1171"/>
      <c r="L210" s="1171"/>
      <c r="M210" s="1171"/>
      <c r="N210" s="1171"/>
      <c r="O210" s="1171"/>
      <c r="P210" s="1171"/>
    </row>
    <row r="211" spans="1:16" ht="58" x14ac:dyDescent="0.35">
      <c r="A211" s="954" t="str">
        <f>+'8_MP'!A158</f>
        <v>2.1.8.2.4</v>
      </c>
      <c r="B211" s="955" t="str">
        <f>+'8_MP'!C158</f>
        <v>Integración de Honducompras con otros sistemas (SIAR, Registro Nacional de las Personas, Comisión Nacional de Banca y Seguro)</v>
      </c>
      <c r="C211" s="914">
        <f>+'8_MP'!AG158</f>
        <v>54000</v>
      </c>
      <c r="E211" s="1171"/>
      <c r="G211" s="1171"/>
      <c r="H211" s="1171"/>
      <c r="I211" s="1171"/>
      <c r="J211" s="1171"/>
      <c r="K211" s="1171"/>
      <c r="L211" s="1171"/>
      <c r="M211" s="1171"/>
      <c r="N211" s="1171"/>
      <c r="O211" s="1171"/>
      <c r="P211" s="1171"/>
    </row>
    <row r="212" spans="1:16" ht="29" x14ac:dyDescent="0.35">
      <c r="A212" s="954" t="str">
        <f>+'8_MP'!A161</f>
        <v>2.1.8.3.2</v>
      </c>
      <c r="B212" s="955" t="str">
        <f>+'8_MP'!C161</f>
        <v>Implementación del Plan de Compras Públicas de TI</v>
      </c>
      <c r="C212" s="913">
        <f>+'8_MP'!AG161</f>
        <v>150000</v>
      </c>
      <c r="E212" s="1171"/>
      <c r="M212" s="1171"/>
      <c r="N212" s="1171"/>
      <c r="O212" s="1171"/>
      <c r="P212" s="1171"/>
    </row>
    <row r="213" spans="1:16" x14ac:dyDescent="0.35">
      <c r="A213" s="881" t="str">
        <f>+'8_MP'!A172</f>
        <v>2.2.1.1.3</v>
      </c>
      <c r="B213" s="881" t="str">
        <f>+'8_MP'!$C$172</f>
        <v>Capacitación equipo Gerencial de Udem/UIT Tecnologías Hibridas</v>
      </c>
      <c r="C213" s="882">
        <f>+'8_MP'!$AG$172</f>
        <v>18800</v>
      </c>
      <c r="E213" s="1171"/>
      <c r="M213" s="1171"/>
      <c r="N213" s="1171"/>
      <c r="O213" s="1171"/>
      <c r="P213" s="1171"/>
    </row>
    <row r="214" spans="1:16" x14ac:dyDescent="0.35">
      <c r="A214" s="881" t="str">
        <f>+'8_MP'!$A$173</f>
        <v>2.2.1.1.4</v>
      </c>
      <c r="B214" s="881" t="str">
        <f>+'8_MP'!$C$173</f>
        <v>Capacitacion en ciencia de datos</v>
      </c>
      <c r="C214" s="882">
        <f>+'8_MP'!$AG$173</f>
        <v>35000</v>
      </c>
      <c r="E214" s="1171"/>
      <c r="M214" s="1171"/>
      <c r="N214" s="1171"/>
      <c r="O214" s="1171"/>
      <c r="P214" s="1171"/>
    </row>
    <row r="215" spans="1:16" s="1092" customFormat="1" x14ac:dyDescent="0.35">
      <c r="A215" s="954" t="str">
        <f>+'8_MP'!$A$166</f>
        <v>2.1.9.3</v>
      </c>
      <c r="B215" s="954" t="str">
        <f>+'8_MP'!$C$166</f>
        <v xml:space="preserve">Actividades de difusión </v>
      </c>
      <c r="C215" s="914">
        <f>+'8_MP'!AG166</f>
        <v>440000</v>
      </c>
      <c r="D215" s="831"/>
      <c r="E215" s="1171"/>
      <c r="F215" s="831"/>
      <c r="G215" s="729"/>
      <c r="H215" s="824"/>
      <c r="I215" s="824"/>
      <c r="J215" s="945"/>
      <c r="K215" s="729"/>
      <c r="L215" s="829"/>
      <c r="M215" s="1171"/>
      <c r="N215" s="1171"/>
      <c r="O215" s="1171"/>
      <c r="P215" s="1171"/>
    </row>
    <row r="216" spans="1:16" s="1171" customFormat="1" x14ac:dyDescent="0.35">
      <c r="A216" s="955" t="str">
        <f>'8_MP'!A205</f>
        <v>3.1.2.2.1</v>
      </c>
      <c r="B216" s="955" t="str">
        <f>'8_MP'!C205</f>
        <v xml:space="preserve">Gastos de oficina </v>
      </c>
      <c r="C216" s="914">
        <f>'8_MP'!AG205</f>
        <v>10800</v>
      </c>
      <c r="D216" s="831"/>
      <c r="F216" s="831"/>
      <c r="G216" s="729"/>
      <c r="H216" s="824"/>
      <c r="I216" s="824"/>
      <c r="J216" s="945"/>
      <c r="K216" s="729"/>
      <c r="L216" s="829"/>
    </row>
    <row r="217" spans="1:16" s="1171" customFormat="1" x14ac:dyDescent="0.35">
      <c r="A217" s="955" t="str">
        <f>'8_MP'!A206</f>
        <v>3.1.2.2.2</v>
      </c>
      <c r="B217" s="955" t="str">
        <f>'8_MP'!C206</f>
        <v>Mantenimiento de equipo</v>
      </c>
      <c r="C217" s="914">
        <f>'8_MP'!AG206</f>
        <v>36000</v>
      </c>
      <c r="D217" s="831"/>
      <c r="F217" s="831"/>
      <c r="G217" s="729"/>
      <c r="H217" s="824"/>
      <c r="I217" s="824"/>
      <c r="J217" s="945"/>
      <c r="K217" s="729"/>
      <c r="L217" s="829"/>
    </row>
    <row r="218" spans="1:16" s="1171" customFormat="1" x14ac:dyDescent="0.35">
      <c r="A218" s="955" t="str">
        <f>'8_MP'!A208</f>
        <v>3.1.2.3.1</v>
      </c>
      <c r="B218" s="955" t="str">
        <f>'8_MP'!C208</f>
        <v>Cursos</v>
      </c>
      <c r="C218" s="914">
        <f>'8_MP'!AG208</f>
        <v>4140</v>
      </c>
      <c r="D218" s="831"/>
      <c r="F218" s="831"/>
      <c r="G218" s="729"/>
      <c r="H218" s="824"/>
      <c r="I218" s="824"/>
      <c r="J218" s="945"/>
      <c r="K218" s="729"/>
      <c r="L218" s="829"/>
    </row>
    <row r="219" spans="1:16" s="1171" customFormat="1" x14ac:dyDescent="0.35">
      <c r="A219" s="955" t="str">
        <f>'8_MP'!A209</f>
        <v>3.1.2.3.2</v>
      </c>
      <c r="B219" s="955" t="str">
        <f>'8_MP'!C209</f>
        <v>Talleres</v>
      </c>
      <c r="C219" s="914">
        <f>'8_MP'!AG209</f>
        <v>3000</v>
      </c>
      <c r="D219" s="831"/>
      <c r="F219" s="831"/>
      <c r="G219" s="729"/>
      <c r="H219" s="824"/>
      <c r="I219" s="824"/>
      <c r="J219" s="945"/>
      <c r="K219" s="729"/>
      <c r="L219" s="829"/>
    </row>
    <row r="220" spans="1:16" s="1171" customFormat="1" x14ac:dyDescent="0.35">
      <c r="A220" s="955" t="str">
        <f>'8_MP'!A210</f>
        <v>3.1.2.3.3</v>
      </c>
      <c r="B220" s="955" t="str">
        <f>'8_MP'!C210</f>
        <v>Diplomados</v>
      </c>
      <c r="C220" s="914">
        <f>'8_MP'!AG210</f>
        <v>12000</v>
      </c>
      <c r="D220" s="831"/>
      <c r="F220" s="831"/>
      <c r="G220" s="729"/>
      <c r="H220" s="824"/>
      <c r="I220" s="824"/>
      <c r="J220" s="945"/>
      <c r="K220" s="729"/>
      <c r="L220" s="829"/>
    </row>
    <row r="221" spans="1:16" s="1171" customFormat="1" x14ac:dyDescent="0.35">
      <c r="A221" s="955" t="str">
        <f>'8_MP'!A212</f>
        <v>3.1.2.4.1</v>
      </c>
      <c r="B221" s="955" t="str">
        <f>'8_MP'!C212</f>
        <v>Participación Conferencias internacionales</v>
      </c>
      <c r="C221" s="914">
        <f>'8_MP'!AG212</f>
        <v>14400</v>
      </c>
      <c r="D221" s="831"/>
      <c r="F221" s="831"/>
      <c r="G221" s="729"/>
      <c r="H221" s="824"/>
      <c r="I221" s="824"/>
      <c r="J221" s="945"/>
      <c r="K221" s="729"/>
      <c r="L221" s="829"/>
    </row>
    <row r="222" spans="1:16" s="1171" customFormat="1" x14ac:dyDescent="0.35">
      <c r="A222" s="955" t="str">
        <f>'8_MP'!A213</f>
        <v>3.1.2.4.2</v>
      </c>
      <c r="B222" s="955" t="str">
        <f>'8_MP'!C213</f>
        <v>Pasantías en el extranjero</v>
      </c>
      <c r="C222" s="914">
        <f>'8_MP'!AG213</f>
        <v>28800</v>
      </c>
      <c r="D222" s="831"/>
      <c r="F222" s="831"/>
      <c r="G222" s="729"/>
      <c r="H222" s="824"/>
      <c r="I222" s="824"/>
      <c r="J222" s="945"/>
      <c r="K222" s="729"/>
      <c r="L222" s="829"/>
    </row>
    <row r="223" spans="1:16" s="1171" customFormat="1" x14ac:dyDescent="0.35">
      <c r="A223" s="955" t="str">
        <f>'8_MP'!A214</f>
        <v>3.1.2.4.3</v>
      </c>
      <c r="B223" s="955" t="str">
        <f>'8_MP'!C214</f>
        <v>Visita de expertos internacionales</v>
      </c>
      <c r="C223" s="914">
        <f>'8_MP'!AG214</f>
        <v>7200</v>
      </c>
      <c r="D223" s="831"/>
      <c r="F223" s="831"/>
      <c r="G223" s="729"/>
      <c r="H223" s="824"/>
      <c r="I223" s="824"/>
      <c r="J223" s="945"/>
      <c r="K223" s="729"/>
      <c r="L223" s="829"/>
    </row>
    <row r="224" spans="1:16" s="1171" customFormat="1" ht="29" x14ac:dyDescent="0.35">
      <c r="A224" s="955" t="str">
        <f>'8_MP'!A215</f>
        <v>3.1.2.4.4</v>
      </c>
      <c r="B224" s="955" t="str">
        <f>'8_MP'!C215</f>
        <v>Organización local de Congresos internacionales</v>
      </c>
      <c r="C224" s="914">
        <f>'8_MP'!AG215</f>
        <v>21600</v>
      </c>
      <c r="D224" s="831"/>
      <c r="F224" s="831"/>
      <c r="G224" s="729"/>
      <c r="H224" s="824"/>
      <c r="I224" s="824"/>
      <c r="J224" s="945"/>
      <c r="K224" s="729"/>
      <c r="L224" s="829"/>
    </row>
    <row r="225" spans="1:16" s="1171" customFormat="1" x14ac:dyDescent="0.35">
      <c r="A225" s="955" t="str">
        <f>'8_MP'!A216</f>
        <v>3.1.2.4.5</v>
      </c>
      <c r="B225" s="955" t="str">
        <f>'8_MP'!C216</f>
        <v>Concursos internacionales</v>
      </c>
      <c r="C225" s="914">
        <f>'8_MP'!AG216</f>
        <v>14400</v>
      </c>
      <c r="D225" s="831"/>
      <c r="F225" s="831"/>
      <c r="G225" s="729"/>
      <c r="H225" s="824"/>
      <c r="I225" s="824"/>
      <c r="J225" s="945"/>
      <c r="K225" s="729"/>
      <c r="L225" s="829"/>
    </row>
    <row r="226" spans="1:16" s="1171" customFormat="1" x14ac:dyDescent="0.35">
      <c r="A226" s="955" t="str">
        <f>'8_MP'!A218</f>
        <v>3.1.2.5.1</v>
      </c>
      <c r="B226" s="955" t="str">
        <f>'8_MP'!C218</f>
        <v>Fablab</v>
      </c>
      <c r="C226" s="914">
        <f>'8_MP'!AG218</f>
        <v>164419.5</v>
      </c>
      <c r="D226" s="831"/>
      <c r="F226" s="831"/>
      <c r="G226" s="729"/>
      <c r="H226" s="824"/>
      <c r="I226" s="824"/>
      <c r="J226" s="945"/>
      <c r="K226" s="729"/>
      <c r="L226" s="829"/>
    </row>
    <row r="227" spans="1:16" s="1171" customFormat="1" x14ac:dyDescent="0.35">
      <c r="A227" s="955" t="str">
        <f>'8_MP'!A219</f>
        <v>3.1.2.5.2</v>
      </c>
      <c r="B227" s="955" t="str">
        <f>'8_MP'!C219</f>
        <v>Mobiliario</v>
      </c>
      <c r="C227" s="914">
        <f>'8_MP'!AG219</f>
        <v>39720.31</v>
      </c>
      <c r="D227" s="831"/>
      <c r="F227" s="831"/>
      <c r="G227" s="729"/>
      <c r="H227" s="824"/>
      <c r="I227" s="824"/>
      <c r="J227" s="945"/>
      <c r="K227" s="729"/>
      <c r="L227" s="829"/>
    </row>
    <row r="228" spans="1:16" x14ac:dyDescent="0.35">
      <c r="A228" s="957" t="str">
        <f>+'8_MP'!$A$266</f>
        <v>3.2.1.3.2</v>
      </c>
      <c r="B228" s="957" t="str">
        <f>+'8_MP'!$C$266</f>
        <v>Costos iniciales de Operación (1 año)</v>
      </c>
      <c r="C228" s="879">
        <f>+'8_MP'!$AG$266</f>
        <v>100000</v>
      </c>
      <c r="E228" s="1171"/>
      <c r="M228" s="1171"/>
      <c r="N228" s="1171"/>
      <c r="O228" s="1171"/>
      <c r="P228" s="1171"/>
    </row>
    <row r="229" spans="1:16" ht="43.5" x14ac:dyDescent="0.35">
      <c r="A229" s="957" t="str">
        <f>+'8_MP'!$A$270</f>
        <v>3.2.2.2</v>
      </c>
      <c r="B229" s="960" t="str">
        <f>+'8_MP'!$C$270</f>
        <v>Equipamiento del Centro de Emp. (herramientas tecnológicas, mobiliarios, redes)</v>
      </c>
      <c r="C229" s="879">
        <f>+'8_MP'!$AG$270</f>
        <v>60000</v>
      </c>
      <c r="E229" s="1171"/>
      <c r="M229" s="1171"/>
      <c r="N229" s="1171"/>
      <c r="O229" s="1171"/>
      <c r="P229" s="1171"/>
    </row>
    <row r="230" spans="1:16" ht="29" x14ac:dyDescent="0.35">
      <c r="A230" s="957" t="str">
        <f>+'8_MP'!$A$272</f>
        <v>3.2.2.4</v>
      </c>
      <c r="B230" s="960" t="str">
        <f>+'8_MP'!$C$272</f>
        <v>Capacitación del equipo del Centro de Emprendimientos</v>
      </c>
      <c r="C230" s="983">
        <f>+'8_MP'!$AG$272</f>
        <v>30000</v>
      </c>
      <c r="E230" s="1171"/>
      <c r="M230" s="1171"/>
      <c r="N230" s="1171"/>
      <c r="O230" s="1171"/>
      <c r="P230" s="1171"/>
    </row>
    <row r="231" spans="1:16" s="1171" customFormat="1" x14ac:dyDescent="0.35">
      <c r="A231" s="957" t="str">
        <f>+'8_MP'!A282</f>
        <v>3.2.4.3.2</v>
      </c>
      <c r="B231" s="960" t="str">
        <f>+'8_MP'!C282</f>
        <v>Logística para talleres BIM</v>
      </c>
      <c r="C231" s="983">
        <f>+'8_MP'!AG282</f>
        <v>15000</v>
      </c>
      <c r="D231" s="831"/>
      <c r="F231" s="831"/>
      <c r="G231" s="729"/>
      <c r="H231" s="824"/>
      <c r="I231" s="824"/>
      <c r="J231" s="945"/>
      <c r="K231" s="729"/>
      <c r="L231" s="829"/>
    </row>
    <row r="232" spans="1:16" x14ac:dyDescent="0.35">
      <c r="A232" s="954" t="str">
        <f>+'8_MP'!A340</f>
        <v>4.1.2.1</v>
      </c>
      <c r="B232" s="954" t="str">
        <f>+'8_MP'!C340</f>
        <v>Servicios básicos</v>
      </c>
      <c r="C232" s="914">
        <f>+'8_MP'!AG340</f>
        <v>72000</v>
      </c>
      <c r="E232" s="1171"/>
      <c r="M232" s="1171"/>
      <c r="N232" s="1171"/>
      <c r="O232" s="1171"/>
      <c r="P232" s="1171"/>
    </row>
    <row r="233" spans="1:16" x14ac:dyDescent="0.35">
      <c r="A233" s="954" t="str">
        <f>+'8_MP'!A342</f>
        <v>4.1.2.3</v>
      </c>
      <c r="B233" s="954" t="str">
        <f>+'8_MP'!C342</f>
        <v>Servicios informáticos (compra de espacio en la nube)</v>
      </c>
      <c r="C233" s="914">
        <f>+'8_MP'!AG342</f>
        <v>9000</v>
      </c>
      <c r="E233" s="1171"/>
      <c r="M233" s="1171"/>
      <c r="N233" s="1171"/>
      <c r="O233" s="1171"/>
      <c r="P233" s="1171"/>
    </row>
    <row r="234" spans="1:16" x14ac:dyDescent="0.35">
      <c r="A234" s="954" t="str">
        <f>+'8_MP'!A346</f>
        <v>4.1.2.7</v>
      </c>
      <c r="B234" s="954" t="str">
        <f>+'8_MP'!$C$346</f>
        <v xml:space="preserve">Otros </v>
      </c>
      <c r="C234" s="914">
        <f>+'8_MP'!$AG$346</f>
        <v>8000</v>
      </c>
      <c r="E234" s="1171"/>
      <c r="M234" s="1171"/>
      <c r="N234" s="1171"/>
      <c r="O234" s="1171"/>
      <c r="P234" s="1171"/>
    </row>
    <row r="235" spans="1:16" x14ac:dyDescent="0.35">
      <c r="A235" s="958" t="str">
        <f>+'8_MP'!A371</f>
        <v>4.3.1.7</v>
      </c>
      <c r="B235" s="958" t="str">
        <f>+'8_MP'!C371</f>
        <v>Gastos Administrativos</v>
      </c>
      <c r="C235" s="880">
        <f>+'8_MP'!AG371</f>
        <v>240000</v>
      </c>
      <c r="E235" s="1171"/>
      <c r="M235" s="1171"/>
      <c r="N235" s="1171"/>
      <c r="O235" s="1171"/>
      <c r="P235" s="1091"/>
    </row>
    <row r="236" spans="1:16" x14ac:dyDescent="0.35">
      <c r="A236" s="954" t="str">
        <f>+'8_MP'!$A$379</f>
        <v>4.4.4</v>
      </c>
      <c r="B236" s="954" t="str">
        <f>+'8_MP'!$C$379</f>
        <v>Levantamiento de linea de base de evaluación de impacto y asignación aleatoria de centros educativos de tratamiento</v>
      </c>
      <c r="C236" s="914">
        <f>+'8_MP'!$AG$379</f>
        <v>100000</v>
      </c>
      <c r="E236" s="1171"/>
      <c r="M236" s="1171"/>
      <c r="N236" s="1171"/>
      <c r="O236" s="1171"/>
      <c r="P236" s="1171"/>
    </row>
    <row r="237" spans="1:16" s="1171" customFormat="1" x14ac:dyDescent="0.35">
      <c r="A237" s="954" t="str">
        <f>+'8_MP'!A347</f>
        <v>4.1.3</v>
      </c>
      <c r="B237" s="954" t="str">
        <f>+'8_MP'!C347</f>
        <v>Otros gastos</v>
      </c>
      <c r="C237" s="914">
        <f>+'8_MP'!AE347</f>
        <v>231000</v>
      </c>
      <c r="D237" s="831"/>
      <c r="F237" s="831"/>
      <c r="G237" s="729"/>
      <c r="H237" s="824"/>
      <c r="I237" s="824"/>
      <c r="J237" s="945"/>
      <c r="K237" s="729"/>
      <c r="L237" s="829"/>
    </row>
    <row r="238" spans="1:16" x14ac:dyDescent="0.35">
      <c r="A238" s="863"/>
      <c r="B238" s="839" t="s">
        <v>1627</v>
      </c>
      <c r="C238" s="840">
        <f>SUM(C180:C237)</f>
        <v>5184479.8100404851</v>
      </c>
      <c r="E238" s="1171"/>
      <c r="M238" s="1171"/>
      <c r="N238" s="1171"/>
      <c r="O238" s="1171"/>
      <c r="P238" s="1091"/>
    </row>
    <row r="239" spans="1:16" x14ac:dyDescent="0.35">
      <c r="A239" s="863"/>
      <c r="B239" s="837"/>
      <c r="C239" s="837"/>
      <c r="D239" s="1171"/>
      <c r="E239" s="1171"/>
      <c r="F239" s="1171"/>
      <c r="G239" s="1171"/>
      <c r="H239" s="1171"/>
      <c r="I239" s="1171"/>
      <c r="J239" s="1171"/>
      <c r="K239" s="1171"/>
      <c r="L239" s="1171"/>
      <c r="M239" s="1171"/>
      <c r="N239" s="1171"/>
      <c r="O239" s="1171"/>
      <c r="P239" s="1171"/>
    </row>
    <row r="240" spans="1:16" x14ac:dyDescent="0.35">
      <c r="A240" s="1951" t="s">
        <v>1628</v>
      </c>
      <c r="B240" s="1952"/>
      <c r="C240" s="837"/>
      <c r="D240" s="1171"/>
      <c r="E240" s="1171"/>
      <c r="F240" s="1171"/>
      <c r="G240" s="1171"/>
      <c r="H240" s="1171"/>
      <c r="I240" s="1171"/>
      <c r="J240" s="1171"/>
      <c r="K240" s="1171"/>
      <c r="L240" s="1171"/>
      <c r="M240" s="1171"/>
      <c r="N240" s="1171"/>
      <c r="O240" s="1171"/>
      <c r="P240" s="1171"/>
    </row>
    <row r="241" spans="1:16" x14ac:dyDescent="0.35">
      <c r="A241" s="917"/>
      <c r="B241" s="1171" t="s">
        <v>907</v>
      </c>
      <c r="D241" s="1171"/>
      <c r="E241" s="1171"/>
      <c r="F241" s="1171"/>
      <c r="G241" s="1171"/>
      <c r="H241" s="1171"/>
      <c r="I241" s="1171"/>
      <c r="J241" s="1171"/>
      <c r="K241" s="1171"/>
      <c r="L241" s="1171"/>
      <c r="M241" s="1171"/>
      <c r="N241" s="1171"/>
      <c r="O241" s="1171"/>
      <c r="P241" s="1171"/>
    </row>
    <row r="242" spans="1:16" x14ac:dyDescent="0.35">
      <c r="A242" s="868"/>
      <c r="B242" s="1171" t="s">
        <v>1095</v>
      </c>
      <c r="D242" s="1171"/>
      <c r="E242" s="1171"/>
      <c r="F242" s="1171"/>
      <c r="G242" s="1171"/>
      <c r="H242" s="1171"/>
      <c r="I242" s="1171"/>
      <c r="J242" s="1171"/>
      <c r="K242" s="1171"/>
      <c r="L242" s="1171"/>
      <c r="M242" s="1171"/>
      <c r="N242" s="1171"/>
      <c r="O242" s="1171"/>
      <c r="P242" s="1171"/>
    </row>
    <row r="243" spans="1:16" x14ac:dyDescent="0.35">
      <c r="A243" s="867"/>
      <c r="B243" s="1171" t="s">
        <v>626</v>
      </c>
      <c r="D243" s="1171"/>
      <c r="E243" s="1171"/>
      <c r="F243" s="1171"/>
      <c r="G243" s="1171"/>
      <c r="H243" s="1171"/>
      <c r="I243" s="1171"/>
      <c r="J243" s="1171"/>
      <c r="K243" s="1171"/>
      <c r="L243" s="1171"/>
      <c r="M243" s="1171"/>
      <c r="N243" s="1171"/>
      <c r="O243" s="1171"/>
      <c r="P243" s="1171"/>
    </row>
  </sheetData>
  <autoFilter ref="P1:P243" xr:uid="{00000000-0009-0000-0000-000018000000}"/>
  <mergeCells count="340">
    <mergeCell ref="C184:C186"/>
    <mergeCell ref="B17:B18"/>
    <mergeCell ref="D17:D18"/>
    <mergeCell ref="F17:F18"/>
    <mergeCell ref="G17:G18"/>
    <mergeCell ref="K56:K57"/>
    <mergeCell ref="G53:I53"/>
    <mergeCell ref="G161:O161"/>
    <mergeCell ref="O137:O138"/>
    <mergeCell ref="N137:N138"/>
    <mergeCell ref="M137:M138"/>
    <mergeCell ref="L137:L138"/>
    <mergeCell ref="G137:G138"/>
    <mergeCell ref="G71:G73"/>
    <mergeCell ref="H71:H73"/>
    <mergeCell ref="O39:O44"/>
    <mergeCell ref="N39:N44"/>
    <mergeCell ref="M39:M44"/>
    <mergeCell ref="M37:N37"/>
    <mergeCell ref="O37:O38"/>
    <mergeCell ref="D39:D44"/>
    <mergeCell ref="C39:C44"/>
    <mergeCell ref="O53:O54"/>
    <mergeCell ref="M53:N53"/>
    <mergeCell ref="J37:K38"/>
    <mergeCell ref="G39:G44"/>
    <mergeCell ref="L37:L38"/>
    <mergeCell ref="F37:F38"/>
    <mergeCell ref="G37:I37"/>
    <mergeCell ref="A63:A65"/>
    <mergeCell ref="I56:I57"/>
    <mergeCell ref="H56:H57"/>
    <mergeCell ref="G56:G57"/>
    <mergeCell ref="A60:A62"/>
    <mergeCell ref="B60:B62"/>
    <mergeCell ref="C60:C62"/>
    <mergeCell ref="D60:D62"/>
    <mergeCell ref="E60:F62"/>
    <mergeCell ref="G60:G62"/>
    <mergeCell ref="C56:C57"/>
    <mergeCell ref="B56:B57"/>
    <mergeCell ref="A56:A57"/>
    <mergeCell ref="E59:F59"/>
    <mergeCell ref="H60:H62"/>
    <mergeCell ref="I60:I62"/>
    <mergeCell ref="D56:D57"/>
    <mergeCell ref="B63:B65"/>
    <mergeCell ref="D63:D65"/>
    <mergeCell ref="C63:C65"/>
    <mergeCell ref="H63:H65"/>
    <mergeCell ref="G63:G65"/>
    <mergeCell ref="E63:F65"/>
    <mergeCell ref="C24:C28"/>
    <mergeCell ref="B24:B28"/>
    <mergeCell ref="A24:A28"/>
    <mergeCell ref="A39:A44"/>
    <mergeCell ref="H24:H28"/>
    <mergeCell ref="E27:E28"/>
    <mergeCell ref="E53:F54"/>
    <mergeCell ref="L39:L44"/>
    <mergeCell ref="I39:I44"/>
    <mergeCell ref="H39:H44"/>
    <mergeCell ref="E55:F55"/>
    <mergeCell ref="D53:D54"/>
    <mergeCell ref="B53:B54"/>
    <mergeCell ref="C53:C54"/>
    <mergeCell ref="A53:A54"/>
    <mergeCell ref="B39:B44"/>
    <mergeCell ref="L53:L54"/>
    <mergeCell ref="J53:K54"/>
    <mergeCell ref="I24:I28"/>
    <mergeCell ref="A17:A18"/>
    <mergeCell ref="D5:D6"/>
    <mergeCell ref="M5:N5"/>
    <mergeCell ref="M19:M23"/>
    <mergeCell ref="N19:N23"/>
    <mergeCell ref="O19:O23"/>
    <mergeCell ref="E19:E20"/>
    <mergeCell ref="A10:O10"/>
    <mergeCell ref="O5:O6"/>
    <mergeCell ref="A19:A23"/>
    <mergeCell ref="B19:B23"/>
    <mergeCell ref="C19:C23"/>
    <mergeCell ref="D19:D23"/>
    <mergeCell ref="F19:F23"/>
    <mergeCell ref="G19:G23"/>
    <mergeCell ref="H19:H23"/>
    <mergeCell ref="I19:I23"/>
    <mergeCell ref="L19:L23"/>
    <mergeCell ref="F5:F6"/>
    <mergeCell ref="G5:I5"/>
    <mergeCell ref="L5:L6"/>
    <mergeCell ref="M17:M18"/>
    <mergeCell ref="N17:N18"/>
    <mergeCell ref="N24:N28"/>
    <mergeCell ref="M24:M28"/>
    <mergeCell ref="L24:L28"/>
    <mergeCell ref="D24:D28"/>
    <mergeCell ref="C37:C38"/>
    <mergeCell ref="D37:D38"/>
    <mergeCell ref="E37:E38"/>
    <mergeCell ref="A3:O3"/>
    <mergeCell ref="A4:O4"/>
    <mergeCell ref="A5:A6"/>
    <mergeCell ref="B5:B6"/>
    <mergeCell ref="C5:C6"/>
    <mergeCell ref="M11:N11"/>
    <mergeCell ref="O11:O12"/>
    <mergeCell ref="A36:O36"/>
    <mergeCell ref="L11:L12"/>
    <mergeCell ref="J11:K12"/>
    <mergeCell ref="J5:K6"/>
    <mergeCell ref="A11:A12"/>
    <mergeCell ref="B11:B12"/>
    <mergeCell ref="C11:C12"/>
    <mergeCell ref="D11:D12"/>
    <mergeCell ref="E11:E12"/>
    <mergeCell ref="E5:E6"/>
    <mergeCell ref="E95:F95"/>
    <mergeCell ref="E83:F83"/>
    <mergeCell ref="E78:F78"/>
    <mergeCell ref="F11:F12"/>
    <mergeCell ref="G11:I11"/>
    <mergeCell ref="F24:F28"/>
    <mergeCell ref="L79:L81"/>
    <mergeCell ref="I79:I81"/>
    <mergeCell ref="H79:H81"/>
    <mergeCell ref="G79:G81"/>
    <mergeCell ref="E79:F81"/>
    <mergeCell ref="L56:L57"/>
    <mergeCell ref="F39:F44"/>
    <mergeCell ref="E39:E44"/>
    <mergeCell ref="L69:L70"/>
    <mergeCell ref="E21:E23"/>
    <mergeCell ref="A52:O52"/>
    <mergeCell ref="E56:F57"/>
    <mergeCell ref="E76:F76"/>
    <mergeCell ref="O24:O28"/>
    <mergeCell ref="E24:E26"/>
    <mergeCell ref="G24:G28"/>
    <mergeCell ref="A37:A38"/>
    <mergeCell ref="B37:B38"/>
    <mergeCell ref="E66:F66"/>
    <mergeCell ref="D67:D68"/>
    <mergeCell ref="B67:B68"/>
    <mergeCell ref="E137:E138"/>
    <mergeCell ref="D71:D73"/>
    <mergeCell ref="D69:D70"/>
    <mergeCell ref="B79:B81"/>
    <mergeCell ref="B74:B75"/>
    <mergeCell ref="D85:D86"/>
    <mergeCell ref="B108:B110"/>
    <mergeCell ref="C108:C110"/>
    <mergeCell ref="D108:D110"/>
    <mergeCell ref="E108:E110"/>
    <mergeCell ref="D104:D105"/>
    <mergeCell ref="E104:E105"/>
    <mergeCell ref="D127:D128"/>
    <mergeCell ref="C127:C128"/>
    <mergeCell ref="F108:F110"/>
    <mergeCell ref="E69:F70"/>
    <mergeCell ref="E84:F84"/>
    <mergeCell ref="C87:C92"/>
    <mergeCell ref="B87:B92"/>
    <mergeCell ref="F137:F138"/>
    <mergeCell ref="E77:F77"/>
    <mergeCell ref="O60:O62"/>
    <mergeCell ref="L60:L62"/>
    <mergeCell ref="M60:M62"/>
    <mergeCell ref="N60:N62"/>
    <mergeCell ref="O67:O68"/>
    <mergeCell ref="N69:N70"/>
    <mergeCell ref="O69:O70"/>
    <mergeCell ref="L67:L68"/>
    <mergeCell ref="I67:I68"/>
    <mergeCell ref="O63:O65"/>
    <mergeCell ref="N63:N65"/>
    <mergeCell ref="M63:M65"/>
    <mergeCell ref="K63:K65"/>
    <mergeCell ref="L63:L65"/>
    <mergeCell ref="I63:I65"/>
    <mergeCell ref="I69:I70"/>
    <mergeCell ref="M69:M70"/>
    <mergeCell ref="A1:H1"/>
    <mergeCell ref="A34:F34"/>
    <mergeCell ref="H34:O34"/>
    <mergeCell ref="A8:F8"/>
    <mergeCell ref="H8:O8"/>
    <mergeCell ref="A50:F50"/>
    <mergeCell ref="H50:O50"/>
    <mergeCell ref="A101:F101"/>
    <mergeCell ref="H101:O101"/>
    <mergeCell ref="O56:O57"/>
    <mergeCell ref="N56:N57"/>
    <mergeCell ref="M56:M57"/>
    <mergeCell ref="E96:F96"/>
    <mergeCell ref="E97:F97"/>
    <mergeCell ref="E98:F98"/>
    <mergeCell ref="D74:D75"/>
    <mergeCell ref="C74:C75"/>
    <mergeCell ref="O79:O81"/>
    <mergeCell ref="N79:N81"/>
    <mergeCell ref="C67:C68"/>
    <mergeCell ref="E58:F58"/>
    <mergeCell ref="E99:F99"/>
    <mergeCell ref="E100:F100"/>
    <mergeCell ref="E94:F94"/>
    <mergeCell ref="A67:A68"/>
    <mergeCell ref="A240:B240"/>
    <mergeCell ref="E176:F176"/>
    <mergeCell ref="E177:F177"/>
    <mergeCell ref="E175:F175"/>
    <mergeCell ref="A174:F174"/>
    <mergeCell ref="C173:D173"/>
    <mergeCell ref="H172:H173"/>
    <mergeCell ref="G172:G173"/>
    <mergeCell ref="E172:F173"/>
    <mergeCell ref="C170:D171"/>
    <mergeCell ref="E74:F75"/>
    <mergeCell ref="G67:G68"/>
    <mergeCell ref="E67:F68"/>
    <mergeCell ref="E71:F73"/>
    <mergeCell ref="B172:B173"/>
    <mergeCell ref="A127:A128"/>
    <mergeCell ref="B127:B128"/>
    <mergeCell ref="A108:A110"/>
    <mergeCell ref="H174:O174"/>
    <mergeCell ref="M172:M173"/>
    <mergeCell ref="L172:L173"/>
    <mergeCell ref="I172:I173"/>
    <mergeCell ref="G69:G70"/>
    <mergeCell ref="O71:O73"/>
    <mergeCell ref="O85:O86"/>
    <mergeCell ref="D137:D138"/>
    <mergeCell ref="G170:I170"/>
    <mergeCell ref="L170:L171"/>
    <mergeCell ref="M170:N170"/>
    <mergeCell ref="O170:O171"/>
    <mergeCell ref="J104:K105"/>
    <mergeCell ref="A163:O163"/>
    <mergeCell ref="A164:A165"/>
    <mergeCell ref="D87:D92"/>
    <mergeCell ref="B164:B165"/>
    <mergeCell ref="C164:C165"/>
    <mergeCell ref="D164:D165"/>
    <mergeCell ref="E170:F171"/>
    <mergeCell ref="A169:O169"/>
    <mergeCell ref="A170:A171"/>
    <mergeCell ref="B170:B171"/>
    <mergeCell ref="A103:O103"/>
    <mergeCell ref="N85:N86"/>
    <mergeCell ref="M85:M86"/>
    <mergeCell ref="A166:F166"/>
    <mergeCell ref="H166:O166"/>
    <mergeCell ref="A104:A105"/>
    <mergeCell ref="O104:O105"/>
    <mergeCell ref="O87:O92"/>
    <mergeCell ref="N87:N92"/>
    <mergeCell ref="M79:M81"/>
    <mergeCell ref="D79:D81"/>
    <mergeCell ref="C79:C81"/>
    <mergeCell ref="A172:A173"/>
    <mergeCell ref="C85:C86"/>
    <mergeCell ref="B85:B86"/>
    <mergeCell ref="J170:K171"/>
    <mergeCell ref="J164:K165"/>
    <mergeCell ref="G164:I164"/>
    <mergeCell ref="L164:L165"/>
    <mergeCell ref="O172:O173"/>
    <mergeCell ref="N172:N173"/>
    <mergeCell ref="C172:D172"/>
    <mergeCell ref="G108:G110"/>
    <mergeCell ref="H108:H110"/>
    <mergeCell ref="I108:I110"/>
    <mergeCell ref="L108:L110"/>
    <mergeCell ref="M108:M110"/>
    <mergeCell ref="G127:G128"/>
    <mergeCell ref="A161:E161"/>
    <mergeCell ref="M87:M92"/>
    <mergeCell ref="A137:A138"/>
    <mergeCell ref="A85:A86"/>
    <mergeCell ref="A87:A92"/>
    <mergeCell ref="A79:A81"/>
    <mergeCell ref="B137:B138"/>
    <mergeCell ref="B104:B105"/>
    <mergeCell ref="C104:C105"/>
    <mergeCell ref="L104:L105"/>
    <mergeCell ref="M104:N104"/>
    <mergeCell ref="L87:L92"/>
    <mergeCell ref="I87:I92"/>
    <mergeCell ref="H87:H92"/>
    <mergeCell ref="G87:G92"/>
    <mergeCell ref="F104:H104"/>
    <mergeCell ref="I104:I105"/>
    <mergeCell ref="L85:L86"/>
    <mergeCell ref="I85:I86"/>
    <mergeCell ref="H85:H86"/>
    <mergeCell ref="G85:G86"/>
    <mergeCell ref="E93:F93"/>
    <mergeCell ref="E82:F82"/>
    <mergeCell ref="K79:K81"/>
    <mergeCell ref="E85:F86"/>
    <mergeCell ref="E87:F92"/>
    <mergeCell ref="M74:M75"/>
    <mergeCell ref="L74:L75"/>
    <mergeCell ref="I74:I75"/>
    <mergeCell ref="H74:H75"/>
    <mergeCell ref="A69:A70"/>
    <mergeCell ref="B69:B70"/>
    <mergeCell ref="C69:C70"/>
    <mergeCell ref="A71:A73"/>
    <mergeCell ref="B71:B73"/>
    <mergeCell ref="C71:C73"/>
    <mergeCell ref="A74:A75"/>
    <mergeCell ref="G74:G75"/>
    <mergeCell ref="H69:H70"/>
    <mergeCell ref="F127:F128"/>
    <mergeCell ref="E127:E128"/>
    <mergeCell ref="M164:N164"/>
    <mergeCell ref="E164:F165"/>
    <mergeCell ref="O74:O75"/>
    <mergeCell ref="N74:N75"/>
    <mergeCell ref="N108:N110"/>
    <mergeCell ref="O108:O110"/>
    <mergeCell ref="N67:N68"/>
    <mergeCell ref="M67:M68"/>
    <mergeCell ref="O164:O165"/>
    <mergeCell ref="I137:I138"/>
    <mergeCell ref="H137:H138"/>
    <mergeCell ref="O127:O128"/>
    <mergeCell ref="N127:N128"/>
    <mergeCell ref="M127:M128"/>
    <mergeCell ref="L127:L128"/>
    <mergeCell ref="I127:I128"/>
    <mergeCell ref="H127:H128"/>
    <mergeCell ref="I71:I73"/>
    <mergeCell ref="L71:L73"/>
    <mergeCell ref="M71:M73"/>
    <mergeCell ref="N71:N73"/>
    <mergeCell ref="H67:H68"/>
  </mergeCells>
  <dataValidations count="6">
    <dataValidation type="list" allowBlank="1" showInputMessage="1" showErrorMessage="1" sqref="D87 D93:D100 D58:D63 D69:D74 D66:D67 D82:D85 D76:D79 D55:D56" xr:uid="{00000000-0002-0000-1800-000000000000}">
      <formula1>$R$27:$R$33</formula1>
    </dataValidation>
    <dataValidation type="list" allowBlank="1" showInputMessage="1" showErrorMessage="1" sqref="D167" xr:uid="{00000000-0002-0000-1800-000001000000}">
      <formula1>$R$29:$R$33</formula1>
    </dataValidation>
    <dataValidation type="list" allowBlank="1" showInputMessage="1" showErrorMessage="1" sqref="L7 L39 L55:L56 L76:L79 L69:L74 L29:L33 L82:L85 L66:L67 L45:L49 L13:L24 L93:L100 L87 L58:L63 L111:L127 L139:L160 L106:L108 L129:L137" xr:uid="{00000000-0002-0000-1800-000002000000}">
      <formula1>$R$4:$R$6</formula1>
    </dataValidation>
    <dataValidation type="list" allowBlank="1" showInputMessage="1" showErrorMessage="1" sqref="D39 D19:D24 D13:D17 D45:D49 D29:D30 D7" xr:uid="{00000000-0002-0000-1800-000003000000}">
      <formula1>$R$16:$R$23</formula1>
    </dataValidation>
    <dataValidation type="list" allowBlank="1" showInputMessage="1" showErrorMessage="1" sqref="L167:L168" xr:uid="{00000000-0002-0000-1800-000004000000}">
      <formula1>$R$4:$R$5</formula1>
    </dataValidation>
    <dataValidation type="list" allowBlank="1" showInputMessage="1" showErrorMessage="1" sqref="D111:D127 D139:D160 D106:D109 D129:D137" xr:uid="{00000000-0002-0000-1800-000005000000}">
      <formula1>$R$77:$R$81</formula1>
    </dataValidation>
  </dataValidations>
  <pageMargins left="0.70833333333333304" right="0.70833333333333304" top="0.74791666666666701" bottom="0.74791666666666701" header="0.51180555555555496" footer="0.51180555555555496"/>
  <pageSetup paperSize="5" scale="70" firstPageNumber="0" orientation="landscape" horizontalDpi="300" verticalDpi="300" r:id="rId1"/>
  <ignoredErrors>
    <ignoredError sqref="G176" evalError="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A20"/>
  <sheetViews>
    <sheetView zoomScale="70" zoomScaleNormal="70" workbookViewId="0">
      <pane xSplit="4" ySplit="2" topLeftCell="J5" activePane="bottomRight" state="frozen"/>
      <selection pane="topRight" activeCell="C1" sqref="C1"/>
      <selection pane="bottomLeft" activeCell="A3" sqref="A3"/>
      <selection pane="bottomRight" activeCell="P7" sqref="P7:P8"/>
    </sheetView>
  </sheetViews>
  <sheetFormatPr defaultColWidth="0" defaultRowHeight="17.5" outlineLevelCol="1" x14ac:dyDescent="0.35"/>
  <cols>
    <col min="1" max="1" width="15.81640625" style="1486" customWidth="1"/>
    <col min="2" max="2" width="17.453125" style="1486" customWidth="1"/>
    <col min="3" max="3" width="15.453125" style="1529" customWidth="1"/>
    <col min="4" max="4" width="8.453125" style="1502" customWidth="1"/>
    <col min="5" max="5" width="18.54296875" style="1502" customWidth="1"/>
    <col min="6" max="6" width="61.81640625" style="1490" customWidth="1"/>
    <col min="7" max="9" width="61.81640625" style="1490" customWidth="1" outlineLevel="1"/>
    <col min="10" max="12" width="14.453125" style="1503" customWidth="1" outlineLevel="1"/>
    <col min="13" max="13" width="20.7265625" style="1490" customWidth="1" outlineLevel="1"/>
    <col min="14" max="14" width="16.453125" style="1490" customWidth="1"/>
    <col min="15" max="15" width="71.7265625" style="1490" customWidth="1"/>
    <col min="16" max="17" width="34.81640625" style="1490" customWidth="1"/>
    <col min="18" max="18" width="3.1796875" style="1501" customWidth="1"/>
    <col min="19" max="29" width="8" style="1490" hidden="1" customWidth="1"/>
    <col min="30" max="131" width="0" style="1490" hidden="1" customWidth="1"/>
    <col min="132" max="16384" width="14.453125" style="1490" hidden="1"/>
  </cols>
  <sheetData>
    <row r="1" spans="1:29" ht="18" x14ac:dyDescent="0.35">
      <c r="D1" s="2038" t="s">
        <v>2302</v>
      </c>
      <c r="E1" s="2038"/>
      <c r="F1" s="2039"/>
      <c r="G1" s="2039"/>
      <c r="H1" s="2039"/>
      <c r="I1" s="2039"/>
      <c r="J1" s="2039"/>
      <c r="K1" s="2039"/>
      <c r="L1" s="2039"/>
      <c r="M1" s="2040" t="s">
        <v>2074</v>
      </c>
      <c r="N1" s="2040"/>
      <c r="O1" s="2040"/>
      <c r="P1" s="2040"/>
      <c r="Q1" s="1487"/>
      <c r="R1" s="1488"/>
      <c r="S1" s="1489"/>
      <c r="T1" s="1489"/>
      <c r="U1" s="1489"/>
      <c r="V1" s="1489"/>
      <c r="W1" s="1489"/>
      <c r="X1" s="1489"/>
      <c r="Y1" s="1489"/>
      <c r="Z1" s="1489"/>
      <c r="AA1" s="1489"/>
      <c r="AB1" s="1489"/>
      <c r="AC1" s="1489"/>
    </row>
    <row r="2" spans="1:29" s="1495" customFormat="1" ht="54" x14ac:dyDescent="0.35">
      <c r="A2" s="1491" t="s">
        <v>2075</v>
      </c>
      <c r="B2" s="1491" t="s">
        <v>2076</v>
      </c>
      <c r="C2" s="1491" t="s">
        <v>2188</v>
      </c>
      <c r="D2" s="1492" t="s">
        <v>2077</v>
      </c>
      <c r="E2" s="1492" t="s">
        <v>2078</v>
      </c>
      <c r="F2" s="1493" t="s">
        <v>2079</v>
      </c>
      <c r="G2" s="1493" t="s">
        <v>1199</v>
      </c>
      <c r="H2" s="1493" t="s">
        <v>2080</v>
      </c>
      <c r="I2" s="1493" t="s">
        <v>2081</v>
      </c>
      <c r="J2" s="1493" t="s">
        <v>2082</v>
      </c>
      <c r="K2" s="1493" t="s">
        <v>2083</v>
      </c>
      <c r="L2" s="1493" t="s">
        <v>2084</v>
      </c>
      <c r="M2" s="1493" t="s">
        <v>2085</v>
      </c>
      <c r="N2" s="1493" t="s">
        <v>606</v>
      </c>
      <c r="O2" s="1493" t="s">
        <v>2086</v>
      </c>
      <c r="P2" s="1493" t="s">
        <v>2087</v>
      </c>
      <c r="Q2" s="1493" t="s">
        <v>58</v>
      </c>
      <c r="R2" s="1494"/>
    </row>
    <row r="3" spans="1:29" ht="112.5" customHeight="1" x14ac:dyDescent="0.35">
      <c r="A3" s="1486" t="s">
        <v>2088</v>
      </c>
      <c r="B3" s="1486" t="s">
        <v>2253</v>
      </c>
      <c r="C3" s="1530" t="str">
        <f>+'8_MP'!A26</f>
        <v>1.1.4.4</v>
      </c>
      <c r="D3" s="1496">
        <v>1</v>
      </c>
      <c r="E3" s="1496" t="s">
        <v>2089</v>
      </c>
      <c r="F3" s="1524" t="s">
        <v>2090</v>
      </c>
      <c r="G3" s="1524" t="s">
        <v>2091</v>
      </c>
      <c r="H3" s="1524" t="s">
        <v>2092</v>
      </c>
      <c r="I3" s="1524" t="s">
        <v>2093</v>
      </c>
      <c r="J3" s="1525">
        <v>3</v>
      </c>
      <c r="K3" s="1525">
        <v>2</v>
      </c>
      <c r="L3" s="1526">
        <f t="shared" ref="L3:L5" si="0">J3*K3</f>
        <v>6</v>
      </c>
      <c r="M3" s="1525" t="s">
        <v>2094</v>
      </c>
      <c r="N3" s="1525" t="s">
        <v>95</v>
      </c>
      <c r="O3" s="1524" t="s">
        <v>2247</v>
      </c>
      <c r="P3" s="1498" t="s">
        <v>2095</v>
      </c>
      <c r="Q3" s="1498" t="s">
        <v>2096</v>
      </c>
      <c r="R3" s="1488"/>
      <c r="S3" s="1489"/>
      <c r="T3" s="1489"/>
      <c r="U3" s="1489"/>
      <c r="V3" s="1489"/>
      <c r="W3" s="1489"/>
      <c r="X3" s="1489"/>
      <c r="Y3" s="1489"/>
      <c r="Z3" s="1489"/>
      <c r="AA3" s="1489"/>
      <c r="AB3" s="1489"/>
      <c r="AC3" s="1489"/>
    </row>
    <row r="4" spans="1:29" ht="148.9" customHeight="1" x14ac:dyDescent="0.35">
      <c r="A4" s="1486" t="s">
        <v>2119</v>
      </c>
      <c r="B4" s="1486" t="s">
        <v>2120</v>
      </c>
      <c r="C4" s="1530" t="str">
        <f>+'8_MP'!A382</f>
        <v>5.1</v>
      </c>
      <c r="D4" s="1496">
        <v>2</v>
      </c>
      <c r="E4" s="1496" t="s">
        <v>2266</v>
      </c>
      <c r="F4" s="1524" t="s">
        <v>2099</v>
      </c>
      <c r="G4" s="1524" t="s">
        <v>2100</v>
      </c>
      <c r="H4" s="1524" t="s">
        <v>2101</v>
      </c>
      <c r="I4" s="1524" t="s">
        <v>2102</v>
      </c>
      <c r="J4" s="1525">
        <v>2</v>
      </c>
      <c r="K4" s="1525">
        <v>3</v>
      </c>
      <c r="L4" s="1526">
        <f t="shared" si="0"/>
        <v>6</v>
      </c>
      <c r="M4" s="1525" t="s">
        <v>2094</v>
      </c>
      <c r="N4" s="1525" t="s">
        <v>614</v>
      </c>
      <c r="O4" s="1527" t="s">
        <v>2199</v>
      </c>
      <c r="P4" s="1499" t="s">
        <v>2103</v>
      </c>
      <c r="Q4" s="1499" t="s">
        <v>2104</v>
      </c>
      <c r="R4" s="1488"/>
      <c r="S4" s="1489"/>
      <c r="T4" s="1489"/>
      <c r="U4" s="1489"/>
      <c r="V4" s="1489"/>
      <c r="W4" s="1489"/>
      <c r="X4" s="1489"/>
      <c r="Y4" s="1489"/>
      <c r="Z4" s="1489"/>
      <c r="AA4" s="1489"/>
      <c r="AB4" s="1489"/>
      <c r="AC4" s="1489"/>
    </row>
    <row r="5" spans="1:29" ht="52.5" x14ac:dyDescent="0.35">
      <c r="A5" s="2035" t="s">
        <v>2088</v>
      </c>
      <c r="B5" s="2035" t="s">
        <v>2097</v>
      </c>
      <c r="C5" s="1530" t="str">
        <f>+'8_MP'!A11</f>
        <v>1.1.1.1</v>
      </c>
      <c r="D5" s="2036">
        <v>3</v>
      </c>
      <c r="E5" s="2023" t="s">
        <v>2089</v>
      </c>
      <c r="F5" s="2025" t="s">
        <v>2105</v>
      </c>
      <c r="G5" s="1524" t="s">
        <v>2106</v>
      </c>
      <c r="H5" s="2025" t="s">
        <v>2107</v>
      </c>
      <c r="I5" s="2025" t="s">
        <v>2108</v>
      </c>
      <c r="J5" s="2029">
        <v>2</v>
      </c>
      <c r="K5" s="2031">
        <v>3</v>
      </c>
      <c r="L5" s="2033">
        <f t="shared" si="0"/>
        <v>6</v>
      </c>
      <c r="M5" s="2031" t="s">
        <v>2094</v>
      </c>
      <c r="N5" s="1525" t="s">
        <v>139</v>
      </c>
      <c r="O5" s="1527" t="s">
        <v>2248</v>
      </c>
      <c r="P5" s="2027" t="s">
        <v>2095</v>
      </c>
      <c r="Q5" s="2027" t="s">
        <v>2109</v>
      </c>
      <c r="R5" s="1488"/>
      <c r="S5" s="1489"/>
      <c r="T5" s="1489"/>
      <c r="U5" s="1489"/>
      <c r="V5" s="1489"/>
      <c r="W5" s="1489"/>
      <c r="X5" s="1489"/>
      <c r="Y5" s="1489"/>
      <c r="Z5" s="1489"/>
      <c r="AA5" s="1489"/>
      <c r="AB5" s="1489"/>
      <c r="AC5" s="1489"/>
    </row>
    <row r="6" spans="1:29" ht="35" x14ac:dyDescent="0.35">
      <c r="A6" s="2035"/>
      <c r="B6" s="2035"/>
      <c r="C6" s="1530" t="str">
        <f>+'8_MP'!A16</f>
        <v>1.1.2.1</v>
      </c>
      <c r="D6" s="2037"/>
      <c r="E6" s="2024"/>
      <c r="F6" s="2026"/>
      <c r="G6" s="1524"/>
      <c r="H6" s="2026"/>
      <c r="I6" s="2026"/>
      <c r="J6" s="2030"/>
      <c r="K6" s="2032"/>
      <c r="L6" s="2034"/>
      <c r="M6" s="2032"/>
      <c r="N6" s="1525" t="s">
        <v>157</v>
      </c>
      <c r="O6" s="1527" t="s">
        <v>2249</v>
      </c>
      <c r="P6" s="2028"/>
      <c r="Q6" s="2028"/>
      <c r="R6" s="1488"/>
      <c r="S6" s="1489"/>
      <c r="T6" s="1489"/>
      <c r="U6" s="1489"/>
      <c r="V6" s="1489"/>
      <c r="W6" s="1489"/>
      <c r="X6" s="1489"/>
      <c r="Y6" s="1489"/>
      <c r="Z6" s="1489"/>
      <c r="AA6" s="1489"/>
      <c r="AB6" s="1489"/>
      <c r="AC6" s="1489"/>
    </row>
    <row r="7" spans="1:29" ht="98.25" customHeight="1" x14ac:dyDescent="0.35">
      <c r="A7" s="2035" t="s">
        <v>2110</v>
      </c>
      <c r="B7" s="2035" t="s">
        <v>2299</v>
      </c>
      <c r="C7" s="1530" t="str">
        <f>+'8_MP'!A177</f>
        <v>2.2.1.3.1</v>
      </c>
      <c r="D7" s="2036">
        <v>4</v>
      </c>
      <c r="E7" s="2023" t="s">
        <v>2089</v>
      </c>
      <c r="F7" s="2025" t="s">
        <v>2254</v>
      </c>
      <c r="G7" s="1524" t="s">
        <v>2111</v>
      </c>
      <c r="H7" s="2025" t="s">
        <v>2112</v>
      </c>
      <c r="I7" s="2025"/>
      <c r="J7" s="2029">
        <v>3</v>
      </c>
      <c r="K7" s="2031">
        <v>2</v>
      </c>
      <c r="L7" s="2033">
        <f>+J7*K7</f>
        <v>6</v>
      </c>
      <c r="M7" s="2031" t="s">
        <v>2094</v>
      </c>
      <c r="N7" s="1525" t="s">
        <v>166</v>
      </c>
      <c r="O7" s="1527" t="s">
        <v>2250</v>
      </c>
      <c r="P7" s="2027" t="s">
        <v>2113</v>
      </c>
      <c r="Q7" s="2027" t="s">
        <v>2114</v>
      </c>
      <c r="R7" s="1488"/>
      <c r="S7" s="1489"/>
      <c r="T7" s="1489"/>
      <c r="U7" s="1489"/>
      <c r="V7" s="1489"/>
      <c r="W7" s="1489"/>
      <c r="X7" s="1489"/>
      <c r="Y7" s="1489"/>
      <c r="Z7" s="1489"/>
      <c r="AA7" s="1489"/>
      <c r="AB7" s="1489"/>
      <c r="AC7" s="1489"/>
    </row>
    <row r="8" spans="1:29" ht="73.5" customHeight="1" x14ac:dyDescent="0.35">
      <c r="A8" s="2035"/>
      <c r="B8" s="2035"/>
      <c r="C8" s="1530" t="str">
        <f>+'8_MP'!A179</f>
        <v>2.2.1.3.3</v>
      </c>
      <c r="D8" s="2037"/>
      <c r="E8" s="2024"/>
      <c r="F8" s="2026"/>
      <c r="G8" s="1524"/>
      <c r="H8" s="2026"/>
      <c r="I8" s="2026"/>
      <c r="J8" s="2030"/>
      <c r="K8" s="2032"/>
      <c r="L8" s="2034"/>
      <c r="M8" s="2032"/>
      <c r="N8" s="1525" t="s">
        <v>618</v>
      </c>
      <c r="O8" s="1527" t="s">
        <v>2306</v>
      </c>
      <c r="P8" s="2028"/>
      <c r="Q8" s="2028"/>
      <c r="R8" s="1488"/>
      <c r="S8" s="1489"/>
      <c r="T8" s="1489"/>
      <c r="U8" s="1489"/>
      <c r="V8" s="1489"/>
      <c r="W8" s="1489"/>
      <c r="X8" s="1489"/>
      <c r="Y8" s="1489"/>
      <c r="Z8" s="1489"/>
      <c r="AA8" s="1489"/>
      <c r="AB8" s="1489"/>
      <c r="AC8" s="1489"/>
    </row>
    <row r="9" spans="1:29" ht="105" x14ac:dyDescent="0.35">
      <c r="A9" s="1486" t="s">
        <v>2110</v>
      </c>
      <c r="B9" s="1486" t="s">
        <v>2299</v>
      </c>
      <c r="C9" s="1530" t="str">
        <f>+'8_MP'!A178</f>
        <v>2.2.1.3.2</v>
      </c>
      <c r="D9" s="1496">
        <v>5</v>
      </c>
      <c r="E9" s="1496" t="s">
        <v>2089</v>
      </c>
      <c r="F9" s="1524" t="s">
        <v>2115</v>
      </c>
      <c r="G9" s="1524" t="s">
        <v>2116</v>
      </c>
      <c r="H9" s="1524" t="s">
        <v>2112</v>
      </c>
      <c r="I9" s="1524"/>
      <c r="J9" s="1525">
        <v>2</v>
      </c>
      <c r="K9" s="1525">
        <v>2</v>
      </c>
      <c r="L9" s="1525">
        <f t="shared" ref="L9:L16" si="1">+J9*K9</f>
        <v>4</v>
      </c>
      <c r="M9" s="1525" t="s">
        <v>2117</v>
      </c>
      <c r="N9" s="1525" t="s">
        <v>619</v>
      </c>
      <c r="O9" s="1524" t="s">
        <v>2118</v>
      </c>
      <c r="P9" s="1498" t="s">
        <v>2113</v>
      </c>
      <c r="Q9" s="1497" t="s">
        <v>1095</v>
      </c>
      <c r="R9" s="1488"/>
      <c r="S9" s="1489"/>
      <c r="T9" s="1489"/>
      <c r="U9" s="1489"/>
      <c r="V9" s="1489"/>
      <c r="W9" s="1489"/>
      <c r="X9" s="1489"/>
      <c r="Y9" s="1489"/>
      <c r="Z9" s="1489"/>
      <c r="AA9" s="1489"/>
      <c r="AB9" s="1489"/>
      <c r="AC9" s="1489"/>
    </row>
    <row r="10" spans="1:29" ht="87.5" x14ac:dyDescent="0.35">
      <c r="A10" s="1486" t="s">
        <v>2119</v>
      </c>
      <c r="B10" s="1486" t="s">
        <v>2120</v>
      </c>
      <c r="C10" s="1530" t="str">
        <f>+'8_MP'!A383</f>
        <v>5.2</v>
      </c>
      <c r="D10" s="1496">
        <v>6</v>
      </c>
      <c r="E10" s="1496" t="s">
        <v>2121</v>
      </c>
      <c r="F10" s="1524" t="s">
        <v>2122</v>
      </c>
      <c r="G10" s="1524" t="s">
        <v>2123</v>
      </c>
      <c r="H10" s="1524" t="s">
        <v>2124</v>
      </c>
      <c r="I10" s="1524"/>
      <c r="J10" s="1525">
        <v>2</v>
      </c>
      <c r="K10" s="1525">
        <v>3</v>
      </c>
      <c r="L10" s="1525">
        <f t="shared" si="1"/>
        <v>6</v>
      </c>
      <c r="M10" s="1522" t="s">
        <v>2094</v>
      </c>
      <c r="N10" s="1522" t="s">
        <v>620</v>
      </c>
      <c r="O10" s="1524" t="s">
        <v>2125</v>
      </c>
      <c r="P10" s="1497" t="s">
        <v>2126</v>
      </c>
      <c r="Q10" s="1497" t="s">
        <v>2127</v>
      </c>
      <c r="R10" s="1488"/>
      <c r="S10" s="1489"/>
      <c r="T10" s="1489"/>
      <c r="U10" s="1489"/>
      <c r="V10" s="1489"/>
      <c r="W10" s="1489"/>
      <c r="X10" s="1489"/>
      <c r="Y10" s="1489"/>
      <c r="Z10" s="1489"/>
      <c r="AA10" s="1489"/>
      <c r="AB10" s="1489"/>
      <c r="AC10" s="1489"/>
    </row>
    <row r="11" spans="1:29" s="1501" customFormat="1" ht="70" x14ac:dyDescent="0.35">
      <c r="A11" s="1500" t="s">
        <v>357</v>
      </c>
      <c r="B11" s="1500" t="s">
        <v>1086</v>
      </c>
      <c r="C11" s="1531" t="str">
        <f>+'8_MP'!A157</f>
        <v>2.1.8.2.3</v>
      </c>
      <c r="D11" s="1496">
        <v>7</v>
      </c>
      <c r="E11" s="1496" t="s">
        <v>2089</v>
      </c>
      <c r="F11" s="1524" t="s">
        <v>2128</v>
      </c>
      <c r="G11" s="1524" t="s">
        <v>2129</v>
      </c>
      <c r="H11" s="1524" t="s">
        <v>2130</v>
      </c>
      <c r="I11" s="1524"/>
      <c r="J11" s="1522">
        <v>3</v>
      </c>
      <c r="K11" s="1522">
        <v>3</v>
      </c>
      <c r="L11" s="1525">
        <f t="shared" si="1"/>
        <v>9</v>
      </c>
      <c r="M11" s="1522" t="s">
        <v>2094</v>
      </c>
      <c r="N11" s="1522" t="s">
        <v>765</v>
      </c>
      <c r="O11" s="1524" t="s">
        <v>2131</v>
      </c>
      <c r="P11" s="1497" t="s">
        <v>2132</v>
      </c>
      <c r="Q11" s="1497" t="s">
        <v>273</v>
      </c>
      <c r="R11" s="1488"/>
      <c r="S11" s="1488"/>
      <c r="T11" s="1488"/>
      <c r="U11" s="1488"/>
      <c r="V11" s="1488"/>
      <c r="W11" s="1488"/>
      <c r="X11" s="1488"/>
      <c r="Y11" s="1488"/>
      <c r="Z11" s="1488"/>
      <c r="AA11" s="1488"/>
      <c r="AB11" s="1488"/>
      <c r="AC11" s="1488"/>
    </row>
    <row r="12" spans="1:29" ht="70" x14ac:dyDescent="0.35">
      <c r="A12" s="1486" t="s">
        <v>357</v>
      </c>
      <c r="B12" s="1486" t="s">
        <v>1086</v>
      </c>
      <c r="C12" s="1530" t="str">
        <f>+'8_MP'!A143</f>
        <v>2.1.8.1.1</v>
      </c>
      <c r="D12" s="1496">
        <v>8</v>
      </c>
      <c r="E12" s="1496" t="s">
        <v>2098</v>
      </c>
      <c r="F12" s="1524" t="s">
        <v>2133</v>
      </c>
      <c r="G12" s="1524" t="s">
        <v>2134</v>
      </c>
      <c r="H12" s="1524" t="s">
        <v>2135</v>
      </c>
      <c r="I12" s="1524" t="s">
        <v>2136</v>
      </c>
      <c r="J12" s="1522">
        <v>3</v>
      </c>
      <c r="K12" s="1522">
        <v>3</v>
      </c>
      <c r="L12" s="1525">
        <f t="shared" si="1"/>
        <v>9</v>
      </c>
      <c r="M12" s="1522" t="s">
        <v>2094</v>
      </c>
      <c r="N12" s="1522" t="s">
        <v>767</v>
      </c>
      <c r="O12" s="1524" t="s">
        <v>2137</v>
      </c>
      <c r="P12" s="1497" t="s">
        <v>2138</v>
      </c>
      <c r="Q12" s="1497" t="s">
        <v>2139</v>
      </c>
      <c r="R12" s="1488"/>
      <c r="S12" s="1489"/>
      <c r="T12" s="1489"/>
      <c r="U12" s="1489"/>
      <c r="V12" s="1489"/>
      <c r="W12" s="1489"/>
      <c r="X12" s="1489"/>
      <c r="Y12" s="1489"/>
      <c r="Z12" s="1489"/>
      <c r="AA12" s="1489"/>
      <c r="AB12" s="1489"/>
      <c r="AC12" s="1489"/>
    </row>
    <row r="13" spans="1:29" ht="87.5" x14ac:dyDescent="0.35">
      <c r="A13" s="1486" t="s">
        <v>2140</v>
      </c>
      <c r="B13" s="1486" t="s">
        <v>1255</v>
      </c>
      <c r="C13" s="1530" t="str">
        <f>+'8_MP'!A255</f>
        <v>3.2.1.1.1</v>
      </c>
      <c r="D13" s="1496">
        <v>9</v>
      </c>
      <c r="E13" s="1496" t="s">
        <v>2089</v>
      </c>
      <c r="F13" s="1524" t="s">
        <v>2141</v>
      </c>
      <c r="G13" s="1528" t="s">
        <v>2142</v>
      </c>
      <c r="H13" s="1524" t="s">
        <v>2143</v>
      </c>
      <c r="I13" s="1524" t="s">
        <v>2144</v>
      </c>
      <c r="J13" s="1525">
        <v>3</v>
      </c>
      <c r="K13" s="1525">
        <v>2</v>
      </c>
      <c r="L13" s="1525">
        <f t="shared" si="1"/>
        <v>6</v>
      </c>
      <c r="M13" s="1522" t="s">
        <v>2094</v>
      </c>
      <c r="N13" s="1522" t="s">
        <v>769</v>
      </c>
      <c r="O13" s="1524" t="s">
        <v>2145</v>
      </c>
      <c r="P13" s="1497" t="s">
        <v>2146</v>
      </c>
      <c r="Q13" s="1497" t="s">
        <v>2147</v>
      </c>
      <c r="R13" s="1488"/>
      <c r="S13" s="1489"/>
      <c r="T13" s="1489"/>
      <c r="U13" s="1489"/>
      <c r="V13" s="1489"/>
      <c r="W13" s="1489"/>
      <c r="X13" s="1489"/>
      <c r="Y13" s="1489"/>
      <c r="Z13" s="1489"/>
      <c r="AA13" s="1489"/>
      <c r="AB13" s="1489"/>
      <c r="AC13" s="1489"/>
    </row>
    <row r="14" spans="1:29" ht="84" customHeight="1" x14ac:dyDescent="0.35">
      <c r="A14" s="1486" t="s">
        <v>2140</v>
      </c>
      <c r="B14" s="1486" t="s">
        <v>1255</v>
      </c>
      <c r="C14" s="1530" t="str">
        <f>+'8_MP'!A259</f>
        <v>3.2.1.2.1</v>
      </c>
      <c r="D14" s="1496">
        <v>10</v>
      </c>
      <c r="E14" s="1496" t="s">
        <v>2089</v>
      </c>
      <c r="F14" s="1524" t="s">
        <v>2148</v>
      </c>
      <c r="G14" s="1524" t="s">
        <v>2149</v>
      </c>
      <c r="H14" s="1524" t="s">
        <v>2150</v>
      </c>
      <c r="I14" s="1524" t="s">
        <v>2151</v>
      </c>
      <c r="J14" s="1525">
        <v>2</v>
      </c>
      <c r="K14" s="1525">
        <v>2</v>
      </c>
      <c r="L14" s="1525">
        <f t="shared" si="1"/>
        <v>4</v>
      </c>
      <c r="M14" s="1524" t="s">
        <v>2152</v>
      </c>
      <c r="N14" s="1525" t="s">
        <v>771</v>
      </c>
      <c r="O14" s="1524" t="s">
        <v>2153</v>
      </c>
      <c r="P14" s="1498" t="s">
        <v>2154</v>
      </c>
      <c r="Q14" s="1498" t="s">
        <v>2155</v>
      </c>
      <c r="R14" s="1488"/>
      <c r="S14" s="1489"/>
      <c r="T14" s="1489"/>
      <c r="U14" s="1489"/>
      <c r="V14" s="1489"/>
      <c r="W14" s="1489"/>
      <c r="X14" s="1489"/>
      <c r="Y14" s="1489"/>
      <c r="Z14" s="1489"/>
      <c r="AA14" s="1489"/>
      <c r="AB14" s="1489"/>
      <c r="AC14" s="1489"/>
    </row>
    <row r="15" spans="1:29" ht="75.75" customHeight="1" x14ac:dyDescent="0.35">
      <c r="A15" s="1486" t="s">
        <v>2119</v>
      </c>
      <c r="B15" s="1486" t="s">
        <v>2120</v>
      </c>
      <c r="C15" s="1530" t="str">
        <f>+'8_MP'!A384</f>
        <v>5.3</v>
      </c>
      <c r="D15" s="1496">
        <v>11</v>
      </c>
      <c r="E15" s="1496" t="s">
        <v>2098</v>
      </c>
      <c r="F15" s="1524" t="s">
        <v>2267</v>
      </c>
      <c r="G15" s="1524" t="s">
        <v>2268</v>
      </c>
      <c r="H15" s="1524" t="s">
        <v>2269</v>
      </c>
      <c r="I15" s="1524"/>
      <c r="J15" s="1525">
        <v>2</v>
      </c>
      <c r="K15" s="1525">
        <v>3</v>
      </c>
      <c r="L15" s="1525">
        <f t="shared" si="1"/>
        <v>6</v>
      </c>
      <c r="M15" s="1524" t="s">
        <v>2094</v>
      </c>
      <c r="N15" s="1525" t="s">
        <v>773</v>
      </c>
      <c r="O15" s="1524" t="s">
        <v>2156</v>
      </c>
      <c r="P15" s="1498" t="s">
        <v>2157</v>
      </c>
      <c r="Q15" s="1498" t="s">
        <v>2127</v>
      </c>
    </row>
    <row r="16" spans="1:29" ht="70" x14ac:dyDescent="0.35">
      <c r="A16" s="1486" t="s">
        <v>2119</v>
      </c>
      <c r="B16" s="1486" t="s">
        <v>2120</v>
      </c>
      <c r="C16" s="1530" t="str">
        <f>+'8_MP'!A385</f>
        <v>5.4</v>
      </c>
      <c r="D16" s="1496">
        <v>12</v>
      </c>
      <c r="E16" s="1496" t="s">
        <v>2089</v>
      </c>
      <c r="F16" s="1524" t="s">
        <v>2158</v>
      </c>
      <c r="G16" s="1524" t="s">
        <v>2159</v>
      </c>
      <c r="H16" s="1527" t="s">
        <v>2160</v>
      </c>
      <c r="I16" s="1525" t="s">
        <v>2161</v>
      </c>
      <c r="J16" s="1525">
        <v>2</v>
      </c>
      <c r="K16" s="1525">
        <v>2</v>
      </c>
      <c r="L16" s="1525">
        <f t="shared" si="1"/>
        <v>4</v>
      </c>
      <c r="M16" s="1525" t="s">
        <v>2152</v>
      </c>
      <c r="N16" s="1525" t="s">
        <v>2194</v>
      </c>
      <c r="O16" s="1527" t="s">
        <v>2162</v>
      </c>
      <c r="P16" s="1497" t="s">
        <v>2163</v>
      </c>
      <c r="Q16" s="1497" t="s">
        <v>2164</v>
      </c>
    </row>
    <row r="17" spans="1:131" ht="151.15" customHeight="1" x14ac:dyDescent="0.35">
      <c r="A17" s="1486" t="s">
        <v>2119</v>
      </c>
      <c r="B17" s="1486" t="s">
        <v>984</v>
      </c>
      <c r="C17" s="1530" t="str">
        <f>+'8_MP'!A36</f>
        <v>2.1.1.1</v>
      </c>
      <c r="D17" s="1496">
        <v>13</v>
      </c>
      <c r="E17" s="1496" t="s">
        <v>2089</v>
      </c>
      <c r="F17" s="1524" t="s">
        <v>2165</v>
      </c>
      <c r="G17" s="1524" t="s">
        <v>2166</v>
      </c>
      <c r="H17" s="1527" t="s">
        <v>2167</v>
      </c>
      <c r="I17" s="1527" t="s">
        <v>2168</v>
      </c>
      <c r="J17" s="1525">
        <v>2</v>
      </c>
      <c r="K17" s="1525">
        <v>3</v>
      </c>
      <c r="L17" s="1526">
        <f t="shared" ref="L17" si="2">J17*K17</f>
        <v>6</v>
      </c>
      <c r="M17" s="1525" t="s">
        <v>2094</v>
      </c>
      <c r="N17" s="1525" t="s">
        <v>2195</v>
      </c>
      <c r="O17" s="1527" t="s">
        <v>2169</v>
      </c>
      <c r="P17" s="1497" t="s">
        <v>2170</v>
      </c>
      <c r="Q17" s="1497" t="s">
        <v>2171</v>
      </c>
    </row>
    <row r="18" spans="1:131" ht="122.5" x14ac:dyDescent="0.35">
      <c r="A18" s="1486" t="s">
        <v>2119</v>
      </c>
      <c r="B18" s="1486" t="s">
        <v>2120</v>
      </c>
      <c r="C18" s="1530" t="str">
        <f>+'8_MP'!A386</f>
        <v>5.5</v>
      </c>
      <c r="D18" s="1496">
        <v>14</v>
      </c>
      <c r="E18" s="1522" t="s">
        <v>2121</v>
      </c>
      <c r="F18" s="1527" t="s">
        <v>2172</v>
      </c>
      <c r="G18" s="1527" t="s">
        <v>2173</v>
      </c>
      <c r="H18" s="1527" t="s">
        <v>2174</v>
      </c>
      <c r="I18" s="1527" t="s">
        <v>2175</v>
      </c>
      <c r="J18" s="1525">
        <v>3</v>
      </c>
      <c r="K18" s="1525">
        <v>3</v>
      </c>
      <c r="L18" s="1525">
        <f t="shared" ref="L18:L19" si="3">+J18*K18</f>
        <v>9</v>
      </c>
      <c r="M18" s="1525" t="s">
        <v>2094</v>
      </c>
      <c r="N18" s="1525" t="s">
        <v>2196</v>
      </c>
      <c r="O18" s="1527" t="s">
        <v>2240</v>
      </c>
      <c r="P18" s="1497" t="s">
        <v>2176</v>
      </c>
      <c r="Q18" s="1497" t="s">
        <v>2171</v>
      </c>
    </row>
    <row r="19" spans="1:131" s="1501" customFormat="1" ht="105" x14ac:dyDescent="0.35">
      <c r="A19" s="1486" t="s">
        <v>2119</v>
      </c>
      <c r="B19" s="1486" t="s">
        <v>2120</v>
      </c>
      <c r="C19" s="1530" t="str">
        <f>+'8_MP'!A387</f>
        <v>5.6</v>
      </c>
      <c r="D19" s="1521">
        <v>15</v>
      </c>
      <c r="E19" s="1523" t="s">
        <v>2121</v>
      </c>
      <c r="F19" s="1523" t="s">
        <v>2177</v>
      </c>
      <c r="G19" s="1523" t="s">
        <v>2178</v>
      </c>
      <c r="H19" s="1527" t="s">
        <v>2179</v>
      </c>
      <c r="I19" s="1527" t="s">
        <v>2180</v>
      </c>
      <c r="J19" s="1525">
        <v>3</v>
      </c>
      <c r="K19" s="1525">
        <v>2</v>
      </c>
      <c r="L19" s="1525">
        <f t="shared" si="3"/>
        <v>6</v>
      </c>
      <c r="M19" s="1525" t="s">
        <v>2094</v>
      </c>
      <c r="N19" s="1525" t="s">
        <v>2197</v>
      </c>
      <c r="O19" s="1527" t="s">
        <v>2244</v>
      </c>
      <c r="P19" s="1497" t="s">
        <v>2181</v>
      </c>
      <c r="Q19" s="1497" t="s">
        <v>2171</v>
      </c>
      <c r="S19" s="1490"/>
      <c r="T19" s="1490"/>
      <c r="U19" s="1490"/>
      <c r="V19" s="1490"/>
      <c r="W19" s="1490"/>
      <c r="X19" s="1490"/>
      <c r="Y19" s="1490"/>
      <c r="Z19" s="1490"/>
      <c r="AA19" s="1490"/>
      <c r="AB19" s="1490"/>
      <c r="AC19" s="1490"/>
      <c r="AD19" s="1490"/>
      <c r="AE19" s="1490"/>
      <c r="AF19" s="1490"/>
      <c r="AG19" s="1490"/>
      <c r="AH19" s="1490"/>
      <c r="AI19" s="1490"/>
      <c r="AJ19" s="1490"/>
      <c r="AK19" s="1490"/>
      <c r="AL19" s="1490"/>
      <c r="AM19" s="1490"/>
      <c r="AN19" s="1490"/>
      <c r="AO19" s="1490"/>
      <c r="AP19" s="1490"/>
      <c r="AQ19" s="1490"/>
      <c r="AR19" s="1490"/>
      <c r="AS19" s="1490"/>
      <c r="AT19" s="1490"/>
      <c r="AU19" s="1490"/>
      <c r="AV19" s="1490"/>
      <c r="AW19" s="1490"/>
      <c r="AX19" s="1490"/>
      <c r="AY19" s="1490"/>
      <c r="AZ19" s="1490"/>
      <c r="BA19" s="1490"/>
      <c r="BB19" s="1490"/>
      <c r="BC19" s="1490"/>
      <c r="BD19" s="1490"/>
      <c r="BE19" s="1490"/>
      <c r="BF19" s="1490"/>
      <c r="BG19" s="1490"/>
      <c r="BH19" s="1490"/>
      <c r="BI19" s="1490"/>
      <c r="BJ19" s="1490"/>
      <c r="BK19" s="1490"/>
      <c r="BL19" s="1490"/>
      <c r="BM19" s="1490"/>
      <c r="BN19" s="1490"/>
      <c r="BO19" s="1490"/>
      <c r="BP19" s="1490"/>
      <c r="BQ19" s="1490"/>
      <c r="BR19" s="1490"/>
      <c r="BS19" s="1490"/>
      <c r="BT19" s="1490"/>
      <c r="BU19" s="1490"/>
      <c r="BV19" s="1490"/>
      <c r="BW19" s="1490"/>
      <c r="BX19" s="1490"/>
      <c r="BY19" s="1490"/>
      <c r="BZ19" s="1490"/>
      <c r="CA19" s="1490"/>
      <c r="CB19" s="1490"/>
      <c r="CC19" s="1490"/>
      <c r="CD19" s="1490"/>
      <c r="CE19" s="1490"/>
      <c r="CF19" s="1490"/>
      <c r="CG19" s="1490"/>
      <c r="CH19" s="1490"/>
      <c r="CI19" s="1490"/>
      <c r="CJ19" s="1490"/>
      <c r="CK19" s="1490"/>
      <c r="CL19" s="1490"/>
      <c r="CM19" s="1490"/>
      <c r="CN19" s="1490"/>
      <c r="CO19" s="1490"/>
      <c r="CP19" s="1490"/>
      <c r="CQ19" s="1490"/>
      <c r="CR19" s="1490"/>
      <c r="CS19" s="1490"/>
      <c r="CT19" s="1490"/>
      <c r="CU19" s="1490"/>
      <c r="CV19" s="1490"/>
      <c r="CW19" s="1490"/>
      <c r="CX19" s="1490"/>
      <c r="CY19" s="1490"/>
      <c r="CZ19" s="1490"/>
      <c r="DA19" s="1490"/>
      <c r="DB19" s="1490"/>
      <c r="DC19" s="1490"/>
      <c r="DD19" s="1490"/>
      <c r="DE19" s="1490"/>
      <c r="DF19" s="1490"/>
      <c r="DG19" s="1490"/>
      <c r="DH19" s="1490"/>
      <c r="DI19" s="1490"/>
      <c r="DJ19" s="1490"/>
      <c r="DK19" s="1490"/>
      <c r="DL19" s="1490"/>
      <c r="DM19" s="1490"/>
      <c r="DN19" s="1490"/>
      <c r="DO19" s="1490"/>
      <c r="DP19" s="1490"/>
      <c r="DQ19" s="1490"/>
      <c r="DR19" s="1490"/>
      <c r="DS19" s="1490"/>
      <c r="DT19" s="1490"/>
      <c r="DU19" s="1490"/>
      <c r="DV19" s="1490"/>
      <c r="DW19" s="1490"/>
      <c r="DX19" s="1490"/>
      <c r="DY19" s="1490"/>
      <c r="DZ19" s="1490"/>
      <c r="EA19" s="1490"/>
    </row>
    <row r="20" spans="1:131" s="1501" customFormat="1" ht="87.5" x14ac:dyDescent="0.35">
      <c r="A20" s="1486" t="s">
        <v>2119</v>
      </c>
      <c r="B20" s="1486" t="s">
        <v>2120</v>
      </c>
      <c r="C20" s="1530" t="str">
        <f>+'8_MP'!A388</f>
        <v>5.7</v>
      </c>
      <c r="D20" s="1496">
        <v>16</v>
      </c>
      <c r="E20" s="1496" t="s">
        <v>2098</v>
      </c>
      <c r="F20" s="1524" t="s">
        <v>2182</v>
      </c>
      <c r="G20" s="1524" t="s">
        <v>2183</v>
      </c>
      <c r="H20" s="1527" t="s">
        <v>2184</v>
      </c>
      <c r="I20" s="1527" t="s">
        <v>2185</v>
      </c>
      <c r="J20" s="1525">
        <v>3</v>
      </c>
      <c r="K20" s="1525">
        <v>3</v>
      </c>
      <c r="L20" s="1525">
        <f t="shared" ref="L20" si="4">+J20*K20</f>
        <v>9</v>
      </c>
      <c r="M20" s="1525" t="s">
        <v>2094</v>
      </c>
      <c r="N20" s="1525" t="s">
        <v>2198</v>
      </c>
      <c r="O20" s="1527" t="s">
        <v>2186</v>
      </c>
      <c r="P20" s="1497" t="s">
        <v>2187</v>
      </c>
      <c r="Q20" s="1497" t="s">
        <v>2171</v>
      </c>
      <c r="S20" s="1490"/>
      <c r="T20" s="1490"/>
      <c r="U20" s="1490"/>
      <c r="V20" s="1490"/>
      <c r="W20" s="1490"/>
      <c r="X20" s="1490"/>
      <c r="Y20" s="1490"/>
      <c r="Z20" s="1490"/>
      <c r="AA20" s="1490"/>
      <c r="AB20" s="1490"/>
      <c r="AC20" s="1490"/>
      <c r="AD20" s="1490"/>
      <c r="AE20" s="1490"/>
      <c r="AF20" s="1490"/>
      <c r="AG20" s="1490"/>
      <c r="AH20" s="1490"/>
      <c r="AI20" s="1490"/>
      <c r="AJ20" s="1490"/>
      <c r="AK20" s="1490"/>
      <c r="AL20" s="1490"/>
      <c r="AM20" s="1490"/>
      <c r="AN20" s="1490"/>
      <c r="AO20" s="1490"/>
      <c r="AP20" s="1490"/>
      <c r="AQ20" s="1490"/>
      <c r="AR20" s="1490"/>
      <c r="AS20" s="1490"/>
      <c r="AT20" s="1490"/>
      <c r="AU20" s="1490"/>
      <c r="AV20" s="1490"/>
      <c r="AW20" s="1490"/>
      <c r="AX20" s="1490"/>
      <c r="AY20" s="1490"/>
      <c r="AZ20" s="1490"/>
      <c r="BA20" s="1490"/>
      <c r="BB20" s="1490"/>
      <c r="BC20" s="1490"/>
      <c r="BD20" s="1490"/>
      <c r="BE20" s="1490"/>
      <c r="BF20" s="1490"/>
      <c r="BG20" s="1490"/>
      <c r="BH20" s="1490"/>
      <c r="BI20" s="1490"/>
      <c r="BJ20" s="1490"/>
      <c r="BK20" s="1490"/>
      <c r="BL20" s="1490"/>
      <c r="BM20" s="1490"/>
      <c r="BN20" s="1490"/>
      <c r="BO20" s="1490"/>
      <c r="BP20" s="1490"/>
      <c r="BQ20" s="1490"/>
      <c r="BR20" s="1490"/>
      <c r="BS20" s="1490"/>
      <c r="BT20" s="1490"/>
      <c r="BU20" s="1490"/>
      <c r="BV20" s="1490"/>
      <c r="BW20" s="1490"/>
      <c r="BX20" s="1490"/>
      <c r="BY20" s="1490"/>
      <c r="BZ20" s="1490"/>
      <c r="CA20" s="1490"/>
      <c r="CB20" s="1490"/>
      <c r="CC20" s="1490"/>
      <c r="CD20" s="1490"/>
      <c r="CE20" s="1490"/>
      <c r="CF20" s="1490"/>
      <c r="CG20" s="1490"/>
      <c r="CH20" s="1490"/>
      <c r="CI20" s="1490"/>
      <c r="CJ20" s="1490"/>
      <c r="CK20" s="1490"/>
      <c r="CL20" s="1490"/>
      <c r="CM20" s="1490"/>
      <c r="CN20" s="1490"/>
      <c r="CO20" s="1490"/>
      <c r="CP20" s="1490"/>
      <c r="CQ20" s="1490"/>
      <c r="CR20" s="1490"/>
      <c r="CS20" s="1490"/>
      <c r="CT20" s="1490"/>
      <c r="CU20" s="1490"/>
      <c r="CV20" s="1490"/>
      <c r="CW20" s="1490"/>
      <c r="CX20" s="1490"/>
      <c r="CY20" s="1490"/>
      <c r="CZ20" s="1490"/>
      <c r="DA20" s="1490"/>
      <c r="DB20" s="1490"/>
      <c r="DC20" s="1490"/>
      <c r="DD20" s="1490"/>
      <c r="DE20" s="1490"/>
      <c r="DF20" s="1490"/>
      <c r="DG20" s="1490"/>
      <c r="DH20" s="1490"/>
      <c r="DI20" s="1490"/>
      <c r="DJ20" s="1490"/>
      <c r="DK20" s="1490"/>
      <c r="DL20" s="1490"/>
      <c r="DM20" s="1490"/>
      <c r="DN20" s="1490"/>
      <c r="DO20" s="1490"/>
      <c r="DP20" s="1490"/>
      <c r="DQ20" s="1490"/>
      <c r="DR20" s="1490"/>
      <c r="DS20" s="1490"/>
      <c r="DT20" s="1490"/>
      <c r="DU20" s="1490"/>
      <c r="DV20" s="1490"/>
      <c r="DW20" s="1490"/>
      <c r="DX20" s="1490"/>
      <c r="DY20" s="1490"/>
      <c r="DZ20" s="1490"/>
      <c r="EA20" s="1490"/>
    </row>
  </sheetData>
  <autoFilter ref="A2:P20" xr:uid="{00000000-0009-0000-0000-000015000000}"/>
  <mergeCells count="28">
    <mergeCell ref="D1:L1"/>
    <mergeCell ref="M1:P1"/>
    <mergeCell ref="Q5:Q6"/>
    <mergeCell ref="P5:P6"/>
    <mergeCell ref="F5:F6"/>
    <mergeCell ref="E5:E6"/>
    <mergeCell ref="D5:D6"/>
    <mergeCell ref="M5:M6"/>
    <mergeCell ref="L5:L6"/>
    <mergeCell ref="K5:K6"/>
    <mergeCell ref="J5:J6"/>
    <mergeCell ref="I5:I6"/>
    <mergeCell ref="H5:H6"/>
    <mergeCell ref="B5:B6"/>
    <mergeCell ref="A5:A6"/>
    <mergeCell ref="A7:A8"/>
    <mergeCell ref="B7:B8"/>
    <mergeCell ref="D7:D8"/>
    <mergeCell ref="E7:E8"/>
    <mergeCell ref="F7:F8"/>
    <mergeCell ref="H7:H8"/>
    <mergeCell ref="Q7:Q8"/>
    <mergeCell ref="I7:I8"/>
    <mergeCell ref="J7:J8"/>
    <mergeCell ref="K7:K8"/>
    <mergeCell ref="L7:L8"/>
    <mergeCell ref="M7:M8"/>
    <mergeCell ref="P7:P8"/>
  </mergeCells>
  <conditionalFormatting sqref="L3:L5 L9:L15">
    <cfRule type="cellIs" priority="43" operator="equal">
      <formula>0</formula>
    </cfRule>
    <cfRule type="cellIs" dxfId="41" priority="44" operator="lessThan">
      <formula>4</formula>
    </cfRule>
    <cfRule type="cellIs" dxfId="40" priority="45" operator="greaterThan">
      <formula>8</formula>
    </cfRule>
    <cfRule type="cellIs" dxfId="39" priority="46" operator="greaterThan">
      <formula>9</formula>
    </cfRule>
    <cfRule type="cellIs" dxfId="38" priority="47" operator="between">
      <formula>5</formula>
      <formula>8</formula>
    </cfRule>
    <cfRule type="cellIs" dxfId="37" priority="48" operator="equal">
      <formula>4</formula>
    </cfRule>
    <cfRule type="cellIs" dxfId="36" priority="49" operator="lessThan">
      <formula>3</formula>
    </cfRule>
  </conditionalFormatting>
  <conditionalFormatting sqref="L16">
    <cfRule type="cellIs" priority="36" operator="equal">
      <formula>0</formula>
    </cfRule>
    <cfRule type="cellIs" dxfId="35" priority="37" operator="lessThan">
      <formula>4</formula>
    </cfRule>
    <cfRule type="cellIs" dxfId="34" priority="38" operator="greaterThan">
      <formula>8</formula>
    </cfRule>
    <cfRule type="cellIs" dxfId="33" priority="39" operator="greaterThan">
      <formula>9</formula>
    </cfRule>
    <cfRule type="cellIs" dxfId="32" priority="40" operator="between">
      <formula>5</formula>
      <formula>8</formula>
    </cfRule>
    <cfRule type="cellIs" dxfId="31" priority="41" operator="equal">
      <formula>4</formula>
    </cfRule>
    <cfRule type="cellIs" dxfId="30" priority="42" operator="lessThan">
      <formula>3</formula>
    </cfRule>
  </conditionalFormatting>
  <conditionalFormatting sqref="L18">
    <cfRule type="cellIs" priority="29" operator="equal">
      <formula>0</formula>
    </cfRule>
    <cfRule type="cellIs" dxfId="29" priority="30" operator="lessThan">
      <formula>4</formula>
    </cfRule>
    <cfRule type="cellIs" dxfId="28" priority="31" operator="greaterThan">
      <formula>8</formula>
    </cfRule>
    <cfRule type="cellIs" dxfId="27" priority="32" operator="greaterThan">
      <formula>9</formula>
    </cfRule>
    <cfRule type="cellIs" dxfId="26" priority="33" operator="between">
      <formula>5</formula>
      <formula>8</formula>
    </cfRule>
    <cfRule type="cellIs" dxfId="25" priority="34" operator="equal">
      <formula>4</formula>
    </cfRule>
    <cfRule type="cellIs" dxfId="24" priority="35" operator="lessThan">
      <formula>3</formula>
    </cfRule>
  </conditionalFormatting>
  <conditionalFormatting sqref="L19">
    <cfRule type="cellIs" priority="22" operator="equal">
      <formula>0</formula>
    </cfRule>
    <cfRule type="cellIs" dxfId="23" priority="23" operator="lessThan">
      <formula>4</formula>
    </cfRule>
    <cfRule type="cellIs" dxfId="22" priority="24" operator="greaterThan">
      <formula>8</formula>
    </cfRule>
    <cfRule type="cellIs" dxfId="21" priority="25" operator="greaterThan">
      <formula>9</formula>
    </cfRule>
    <cfRule type="cellIs" dxfId="20" priority="26" operator="between">
      <formula>5</formula>
      <formula>8</formula>
    </cfRule>
    <cfRule type="cellIs" dxfId="19" priority="27" operator="equal">
      <formula>4</formula>
    </cfRule>
    <cfRule type="cellIs" dxfId="18" priority="28" operator="lessThan">
      <formula>3</formula>
    </cfRule>
  </conditionalFormatting>
  <conditionalFormatting sqref="L20">
    <cfRule type="cellIs" priority="15" operator="equal">
      <formula>0</formula>
    </cfRule>
    <cfRule type="cellIs" dxfId="17" priority="16" operator="lessThan">
      <formula>4</formula>
    </cfRule>
    <cfRule type="cellIs" dxfId="16" priority="17" operator="greaterThan">
      <formula>8</formula>
    </cfRule>
    <cfRule type="cellIs" dxfId="15" priority="18" operator="greaterThan">
      <formula>9</formula>
    </cfRule>
    <cfRule type="cellIs" dxfId="14" priority="19" operator="between">
      <formula>5</formula>
      <formula>8</formula>
    </cfRule>
    <cfRule type="cellIs" dxfId="13" priority="20" operator="equal">
      <formula>4</formula>
    </cfRule>
    <cfRule type="cellIs" dxfId="12" priority="21" operator="lessThan">
      <formula>3</formula>
    </cfRule>
  </conditionalFormatting>
  <conditionalFormatting sqref="L17">
    <cfRule type="cellIs" priority="8" operator="equal">
      <formula>0</formula>
    </cfRule>
    <cfRule type="cellIs" dxfId="11" priority="9" operator="lessThan">
      <formula>4</formula>
    </cfRule>
    <cfRule type="cellIs" dxfId="10" priority="10" operator="greaterThan">
      <formula>8</formula>
    </cfRule>
    <cfRule type="cellIs" dxfId="9" priority="11" operator="greaterThan">
      <formula>9</formula>
    </cfRule>
    <cfRule type="cellIs" dxfId="8" priority="12" operator="between">
      <formula>5</formula>
      <formula>8</formula>
    </cfRule>
    <cfRule type="cellIs" dxfId="7" priority="13" operator="equal">
      <formula>4</formula>
    </cfRule>
    <cfRule type="cellIs" dxfId="6" priority="14" operator="lessThan">
      <formula>3</formula>
    </cfRule>
  </conditionalFormatting>
  <conditionalFormatting sqref="L7">
    <cfRule type="cellIs" priority="1" operator="equal">
      <formula>0</formula>
    </cfRule>
    <cfRule type="cellIs" dxfId="5" priority="2" operator="lessThan">
      <formula>4</formula>
    </cfRule>
    <cfRule type="cellIs" dxfId="4" priority="3" operator="greaterThan">
      <formula>8</formula>
    </cfRule>
    <cfRule type="cellIs" dxfId="3" priority="4" operator="greaterThan">
      <formula>9</formula>
    </cfRule>
    <cfRule type="cellIs" dxfId="2" priority="5" operator="between">
      <formula>5</formula>
      <formula>8</formula>
    </cfRule>
    <cfRule type="cellIs" dxfId="1" priority="6" operator="equal">
      <formula>4</formula>
    </cfRule>
    <cfRule type="cellIs" dxfId="0" priority="7" operator="lessThan">
      <formula>3</formula>
    </cfRule>
  </conditionalFormatting>
  <pageMargins left="0.7" right="0.7" top="0.75" bottom="0.75" header="0" footer="0"/>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tint="-0.34998626667073579"/>
  </sheetPr>
  <dimension ref="A1:AMK48"/>
  <sheetViews>
    <sheetView zoomScaleNormal="100" workbookViewId="0">
      <selection activeCell="N9" sqref="N9"/>
    </sheetView>
  </sheetViews>
  <sheetFormatPr defaultColWidth="9.1796875" defaultRowHeight="14.5" x14ac:dyDescent="0.35"/>
  <cols>
    <col min="1" max="1" width="5.1796875" style="366" bestFit="1" customWidth="1"/>
    <col min="2" max="2" width="55.54296875" style="107" customWidth="1"/>
    <col min="3" max="3" width="17.453125" style="107" bestFit="1" customWidth="1"/>
    <col min="4" max="4" width="27.26953125" style="107" bestFit="1" customWidth="1"/>
    <col min="5" max="5" width="30.26953125" style="107" hidden="1" customWidth="1"/>
    <col min="6" max="11" width="11.54296875" style="107" hidden="1"/>
    <col min="12" max="1025" width="11.453125" style="107"/>
  </cols>
  <sheetData>
    <row r="1" spans="1:6" x14ac:dyDescent="0.35">
      <c r="A1" s="2041" t="s">
        <v>1659</v>
      </c>
      <c r="B1" s="2041"/>
      <c r="C1" s="2041"/>
    </row>
    <row r="3" spans="1:6" x14ac:dyDescent="0.35">
      <c r="A3" s="367" t="s">
        <v>1660</v>
      </c>
      <c r="B3" s="368" t="s">
        <v>1661</v>
      </c>
      <c r="C3" s="367" t="s">
        <v>1662</v>
      </c>
    </row>
    <row r="4" spans="1:6" x14ac:dyDescent="0.35">
      <c r="A4" s="366" t="s">
        <v>95</v>
      </c>
      <c r="B4" s="369" t="s">
        <v>1663</v>
      </c>
      <c r="C4" s="370"/>
    </row>
    <row r="5" spans="1:6" x14ac:dyDescent="0.35">
      <c r="A5" s="366" t="s">
        <v>614</v>
      </c>
      <c r="B5" s="369" t="s">
        <v>1664</v>
      </c>
      <c r="C5" s="370"/>
    </row>
    <row r="6" spans="1:6" x14ac:dyDescent="0.35">
      <c r="A6" s="366" t="s">
        <v>139</v>
      </c>
      <c r="B6" s="369" t="s">
        <v>1665</v>
      </c>
      <c r="C6" s="370"/>
    </row>
    <row r="7" spans="1:6" x14ac:dyDescent="0.35">
      <c r="A7" s="366" t="s">
        <v>157</v>
      </c>
      <c r="B7" s="369" t="s">
        <v>1666</v>
      </c>
      <c r="C7" s="370"/>
    </row>
    <row r="8" spans="1:6" x14ac:dyDescent="0.35">
      <c r="A8" s="366" t="s">
        <v>166</v>
      </c>
      <c r="B8" s="107" t="s">
        <v>1667</v>
      </c>
      <c r="C8" s="370"/>
    </row>
    <row r="9" spans="1:6" x14ac:dyDescent="0.35">
      <c r="A9" s="366" t="s">
        <v>618</v>
      </c>
      <c r="B9" s="369" t="s">
        <v>1668</v>
      </c>
      <c r="C9" s="370"/>
    </row>
    <row r="10" spans="1:6" ht="13.5" customHeight="1" x14ac:dyDescent="0.35">
      <c r="A10" s="366" t="s">
        <v>619</v>
      </c>
      <c r="B10" s="371" t="s">
        <v>1669</v>
      </c>
      <c r="C10" s="370"/>
    </row>
    <row r="11" spans="1:6" x14ac:dyDescent="0.35">
      <c r="A11" s="366" t="s">
        <v>620</v>
      </c>
      <c r="B11" s="369" t="s">
        <v>1670</v>
      </c>
      <c r="C11" s="370"/>
      <c r="E11" s="107" t="s">
        <v>1671</v>
      </c>
      <c r="F11" s="107">
        <v>21</v>
      </c>
    </row>
    <row r="12" spans="1:6" x14ac:dyDescent="0.35">
      <c r="E12" s="107" t="s">
        <v>1672</v>
      </c>
      <c r="F12" s="107">
        <f>(1439+229)/2</f>
        <v>834</v>
      </c>
    </row>
    <row r="13" spans="1:6" x14ac:dyDescent="0.35">
      <c r="A13" s="367" t="s">
        <v>1660</v>
      </c>
      <c r="B13" s="368" t="s">
        <v>1673</v>
      </c>
      <c r="C13" s="367" t="s">
        <v>739</v>
      </c>
      <c r="E13" s="107" t="s">
        <v>1674</v>
      </c>
      <c r="F13" s="107">
        <v>561</v>
      </c>
    </row>
    <row r="14" spans="1:6" ht="39" x14ac:dyDescent="0.35">
      <c r="A14" s="366" t="s">
        <v>174</v>
      </c>
      <c r="B14" s="371" t="s">
        <v>1675</v>
      </c>
      <c r="C14" s="370"/>
      <c r="E14" s="107" t="s">
        <v>1676</v>
      </c>
      <c r="F14" s="107">
        <v>104</v>
      </c>
    </row>
    <row r="15" spans="1:6" ht="65" x14ac:dyDescent="0.35">
      <c r="A15" s="366" t="s">
        <v>221</v>
      </c>
      <c r="B15" s="372" t="s">
        <v>1677</v>
      </c>
    </row>
    <row r="16" spans="1:6" ht="39" x14ac:dyDescent="0.35">
      <c r="A16" s="366" t="s">
        <v>652</v>
      </c>
      <c r="B16" s="373" t="s">
        <v>1678</v>
      </c>
    </row>
    <row r="17" spans="1:10" ht="26" x14ac:dyDescent="0.35">
      <c r="A17" s="366" t="s">
        <v>654</v>
      </c>
      <c r="B17" s="373" t="s">
        <v>1679</v>
      </c>
    </row>
    <row r="18" spans="1:10" x14ac:dyDescent="0.35">
      <c r="B18" s="372"/>
    </row>
    <row r="20" spans="1:10" x14ac:dyDescent="0.35">
      <c r="A20" s="367" t="s">
        <v>1660</v>
      </c>
      <c r="B20" s="368" t="s">
        <v>1680</v>
      </c>
    </row>
    <row r="21" spans="1:10" ht="39" x14ac:dyDescent="0.35">
      <c r="A21" s="366" t="s">
        <v>248</v>
      </c>
      <c r="B21" s="373" t="s">
        <v>1681</v>
      </c>
    </row>
    <row r="22" spans="1:10" x14ac:dyDescent="0.35">
      <c r="B22" s="374"/>
    </row>
    <row r="23" spans="1:10" x14ac:dyDescent="0.35">
      <c r="A23" s="367" t="s">
        <v>1660</v>
      </c>
      <c r="B23" s="368" t="s">
        <v>1682</v>
      </c>
    </row>
    <row r="24" spans="1:10" ht="26" x14ac:dyDescent="0.35">
      <c r="A24" s="366" t="s">
        <v>474</v>
      </c>
      <c r="B24" s="373" t="s">
        <v>1683</v>
      </c>
      <c r="C24" s="373"/>
      <c r="D24" s="373"/>
      <c r="E24" s="373"/>
      <c r="F24" s="373"/>
      <c r="G24" s="373"/>
      <c r="H24" s="373"/>
      <c r="I24" s="373"/>
      <c r="J24" s="373"/>
    </row>
    <row r="25" spans="1:10" ht="39" x14ac:dyDescent="0.35">
      <c r="A25" s="366" t="s">
        <v>488</v>
      </c>
      <c r="B25" s="373" t="s">
        <v>1684</v>
      </c>
      <c r="C25" s="373"/>
      <c r="D25" s="373"/>
      <c r="E25" s="373"/>
      <c r="F25" s="373"/>
      <c r="G25" s="373"/>
      <c r="H25" s="373"/>
      <c r="I25" s="373"/>
      <c r="J25" s="373"/>
    </row>
    <row r="26" spans="1:10" ht="26" x14ac:dyDescent="0.35">
      <c r="A26" s="366" t="s">
        <v>506</v>
      </c>
      <c r="B26" s="373" t="s">
        <v>1685</v>
      </c>
    </row>
    <row r="28" spans="1:10" ht="29" x14ac:dyDescent="0.35">
      <c r="A28" s="1317">
        <v>5.0999999999999996</v>
      </c>
      <c r="B28" s="1318" t="s">
        <v>1940</v>
      </c>
      <c r="C28" s="1319" t="s">
        <v>1941</v>
      </c>
      <c r="D28" s="1320" t="s">
        <v>1942</v>
      </c>
    </row>
    <row r="29" spans="1:10" x14ac:dyDescent="0.35">
      <c r="A29" s="2042" t="s">
        <v>518</v>
      </c>
      <c r="B29" s="2045" t="s">
        <v>61</v>
      </c>
      <c r="C29" s="1321" t="s">
        <v>1919</v>
      </c>
      <c r="D29" s="1321" t="s">
        <v>1943</v>
      </c>
    </row>
    <row r="30" spans="1:10" x14ac:dyDescent="0.35">
      <c r="A30" s="2043"/>
      <c r="B30" s="2043"/>
      <c r="C30" s="1321" t="s">
        <v>1914</v>
      </c>
      <c r="D30" s="1321" t="s">
        <v>1944</v>
      </c>
    </row>
    <row r="31" spans="1:10" x14ac:dyDescent="0.35">
      <c r="A31" s="2043"/>
      <c r="B31" s="2043"/>
      <c r="C31" s="1321" t="s">
        <v>1910</v>
      </c>
      <c r="D31" s="1321" t="s">
        <v>1945</v>
      </c>
    </row>
    <row r="32" spans="1:10" x14ac:dyDescent="0.35">
      <c r="A32" s="2044"/>
      <c r="B32" s="2044"/>
      <c r="C32" s="1321" t="s">
        <v>1923</v>
      </c>
      <c r="D32" s="1321" t="s">
        <v>1946</v>
      </c>
    </row>
    <row r="33" spans="1:4" x14ac:dyDescent="0.35">
      <c r="A33" s="2046" t="s">
        <v>520</v>
      </c>
      <c r="B33" s="2047" t="s">
        <v>62</v>
      </c>
      <c r="C33" s="1322" t="s">
        <v>1911</v>
      </c>
      <c r="D33" s="1322" t="s">
        <v>1947</v>
      </c>
    </row>
    <row r="34" spans="1:4" x14ac:dyDescent="0.35">
      <c r="A34" s="2043"/>
      <c r="B34" s="2043"/>
      <c r="C34" s="1322" t="s">
        <v>1918</v>
      </c>
      <c r="D34" s="1322" t="s">
        <v>1948</v>
      </c>
    </row>
    <row r="35" spans="1:4" x14ac:dyDescent="0.35">
      <c r="A35" s="2043"/>
      <c r="B35" s="2043"/>
      <c r="C35" s="1322" t="s">
        <v>1907</v>
      </c>
      <c r="D35" s="1322" t="s">
        <v>1949</v>
      </c>
    </row>
    <row r="36" spans="1:4" x14ac:dyDescent="0.35">
      <c r="A36" s="2044"/>
      <c r="B36" s="2044"/>
      <c r="C36" s="1322" t="s">
        <v>1908</v>
      </c>
      <c r="D36" s="1322" t="s">
        <v>1950</v>
      </c>
    </row>
    <row r="37" spans="1:4" x14ac:dyDescent="0.35">
      <c r="A37" s="2042" t="s">
        <v>522</v>
      </c>
      <c r="B37" s="2045" t="s">
        <v>63</v>
      </c>
      <c r="C37" s="1321" t="s">
        <v>1905</v>
      </c>
      <c r="D37" s="1321" t="s">
        <v>1951</v>
      </c>
    </row>
    <row r="38" spans="1:4" x14ac:dyDescent="0.35">
      <c r="A38" s="2043"/>
      <c r="B38" s="2043"/>
      <c r="C38" s="1321" t="s">
        <v>1920</v>
      </c>
      <c r="D38" s="1321" t="s">
        <v>1952</v>
      </c>
    </row>
    <row r="39" spans="1:4" x14ac:dyDescent="0.35">
      <c r="A39" s="2043"/>
      <c r="B39" s="2043"/>
      <c r="C39" s="1321" t="s">
        <v>1906</v>
      </c>
      <c r="D39" s="1321" t="s">
        <v>1953</v>
      </c>
    </row>
    <row r="40" spans="1:4" x14ac:dyDescent="0.35">
      <c r="A40" s="2044"/>
      <c r="B40" s="2044"/>
      <c r="C40" s="1321" t="s">
        <v>1921</v>
      </c>
      <c r="D40" s="1321" t="s">
        <v>1954</v>
      </c>
    </row>
    <row r="41" spans="1:4" x14ac:dyDescent="0.35">
      <c r="A41" s="2046" t="s">
        <v>524</v>
      </c>
      <c r="B41" s="2047" t="s">
        <v>64</v>
      </c>
      <c r="C41" s="1322" t="s">
        <v>1930</v>
      </c>
      <c r="D41" s="1322" t="s">
        <v>1955</v>
      </c>
    </row>
    <row r="42" spans="1:4" x14ac:dyDescent="0.35">
      <c r="A42" s="2043"/>
      <c r="B42" s="2043"/>
      <c r="C42" s="1322" t="s">
        <v>1934</v>
      </c>
      <c r="D42" s="1322" t="s">
        <v>1956</v>
      </c>
    </row>
    <row r="43" spans="1:4" x14ac:dyDescent="0.35">
      <c r="A43" s="2043"/>
      <c r="B43" s="2043"/>
      <c r="C43" s="1322" t="s">
        <v>1916</v>
      </c>
      <c r="D43" s="1322" t="s">
        <v>1957</v>
      </c>
    </row>
    <row r="44" spans="1:4" x14ac:dyDescent="0.35">
      <c r="A44" s="2044"/>
      <c r="B44" s="2044"/>
      <c r="C44" s="1322" t="s">
        <v>1922</v>
      </c>
      <c r="D44" s="1322" t="s">
        <v>1958</v>
      </c>
    </row>
    <row r="45" spans="1:4" x14ac:dyDescent="0.35">
      <c r="A45" s="2042" t="s">
        <v>1959</v>
      </c>
      <c r="B45" s="2045" t="s">
        <v>65</v>
      </c>
      <c r="C45" s="1321" t="s">
        <v>1917</v>
      </c>
      <c r="D45" s="1321" t="s">
        <v>1960</v>
      </c>
    </row>
    <row r="46" spans="1:4" ht="13.5" customHeight="1" x14ac:dyDescent="0.35">
      <c r="A46" s="2043"/>
      <c r="B46" s="2043"/>
      <c r="C46" s="1321" t="s">
        <v>1933</v>
      </c>
      <c r="D46" s="1321" t="s">
        <v>1961</v>
      </c>
    </row>
    <row r="47" spans="1:4" x14ac:dyDescent="0.35">
      <c r="A47" s="2043"/>
      <c r="B47" s="2043"/>
      <c r="C47" s="1321" t="s">
        <v>1962</v>
      </c>
      <c r="D47" s="1321" t="s">
        <v>1963</v>
      </c>
    </row>
    <row r="48" spans="1:4" x14ac:dyDescent="0.35">
      <c r="A48" s="2044"/>
      <c r="B48" s="2044"/>
      <c r="C48" s="1321" t="s">
        <v>1964</v>
      </c>
      <c r="D48" s="1321" t="s">
        <v>1965</v>
      </c>
    </row>
  </sheetData>
  <mergeCells count="11">
    <mergeCell ref="A37:A40"/>
    <mergeCell ref="B37:B40"/>
    <mergeCell ref="A41:A44"/>
    <mergeCell ref="B41:B44"/>
    <mergeCell ref="A45:A48"/>
    <mergeCell ref="B45:B48"/>
    <mergeCell ref="A1:C1"/>
    <mergeCell ref="A29:A32"/>
    <mergeCell ref="B29:B32"/>
    <mergeCell ref="A33:A36"/>
    <mergeCell ref="B33:B36"/>
  </mergeCells>
  <pageMargins left="0.70833333333333304" right="0.70833333333333304" top="0.74791666666666701" bottom="0.74791666666666701" header="0.51180555555555496" footer="0.51180555555555496"/>
  <pageSetup paperSize="9" scale="95" firstPageNumber="0"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MK38"/>
  <sheetViews>
    <sheetView zoomScale="80" zoomScaleNormal="80" workbookViewId="0">
      <selection activeCell="C36" sqref="A36:XFD48"/>
    </sheetView>
  </sheetViews>
  <sheetFormatPr defaultColWidth="9.1796875" defaultRowHeight="14.5" x14ac:dyDescent="0.35"/>
  <cols>
    <col min="1" max="1" width="29.453125" style="301" customWidth="1"/>
    <col min="2" max="2" width="31.453125" style="301" customWidth="1"/>
    <col min="3" max="3" width="15" style="301" customWidth="1"/>
    <col min="4" max="4" width="5.453125" style="301" customWidth="1"/>
    <col min="5" max="1025" width="11.453125" style="301"/>
  </cols>
  <sheetData>
    <row r="1" spans="1:5" s="283" customFormat="1" ht="28.5" customHeight="1" x14ac:dyDescent="0.35">
      <c r="A1" s="375" t="s">
        <v>1686</v>
      </c>
    </row>
    <row r="3" spans="1:5" ht="35.25" customHeight="1" x14ac:dyDescent="0.35">
      <c r="A3" s="2048" t="s">
        <v>1687</v>
      </c>
      <c r="B3" s="2048"/>
      <c r="C3" s="2048"/>
      <c r="D3" s="343"/>
      <c r="E3" s="376"/>
    </row>
    <row r="4" spans="1:5" ht="7.5" customHeight="1" x14ac:dyDescent="0.35">
      <c r="A4" s="377"/>
      <c r="B4" s="343"/>
      <c r="C4" s="378"/>
      <c r="D4" s="343"/>
      <c r="E4" s="343"/>
    </row>
    <row r="5" spans="1:5" ht="15.75" customHeight="1" x14ac:dyDescent="0.35">
      <c r="A5" s="379" t="s">
        <v>1688</v>
      </c>
      <c r="B5" s="380"/>
      <c r="C5" s="378"/>
      <c r="D5" s="343"/>
      <c r="E5" s="343"/>
    </row>
    <row r="6" spans="1:5" ht="33.75" customHeight="1" x14ac:dyDescent="0.35">
      <c r="A6" s="381" t="s">
        <v>1689</v>
      </c>
      <c r="B6" s="382" t="s">
        <v>1690</v>
      </c>
      <c r="C6" s="383" t="s">
        <v>1691</v>
      </c>
      <c r="D6" s="343"/>
      <c r="E6" s="343"/>
    </row>
    <row r="7" spans="1:5" s="283" customFormat="1" ht="59.25" customHeight="1" x14ac:dyDescent="0.35">
      <c r="A7" s="384" t="s">
        <v>1692</v>
      </c>
      <c r="B7" s="385" t="s">
        <v>1693</v>
      </c>
      <c r="C7" s="1173"/>
    </row>
    <row r="8" spans="1:5" s="283" customFormat="1" ht="46.5" customHeight="1" x14ac:dyDescent="0.35">
      <c r="A8" s="384" t="s">
        <v>1694</v>
      </c>
      <c r="B8" s="385" t="s">
        <v>1695</v>
      </c>
      <c r="C8" s="1173"/>
    </row>
    <row r="9" spans="1:5" s="283" customFormat="1" ht="12.5" x14ac:dyDescent="0.35">
      <c r="A9" s="386"/>
      <c r="C9" s="1173">
        <f>SUM(C7:C8)</f>
        <v>0</v>
      </c>
    </row>
    <row r="10" spans="1:5" s="283" customFormat="1" ht="12.5" x14ac:dyDescent="0.35">
      <c r="A10" s="386"/>
      <c r="C10" s="387"/>
    </row>
    <row r="11" spans="1:5" ht="33.75" customHeight="1" x14ac:dyDescent="0.35">
      <c r="A11" s="381" t="s">
        <v>1696</v>
      </c>
      <c r="B11" s="382" t="s">
        <v>1690</v>
      </c>
      <c r="C11" s="383" t="s">
        <v>1691</v>
      </c>
      <c r="D11" s="343"/>
      <c r="E11" s="343"/>
    </row>
    <row r="12" spans="1:5" s="283" customFormat="1" ht="56.25" customHeight="1" x14ac:dyDescent="0.35">
      <c r="A12" s="384" t="s">
        <v>1692</v>
      </c>
      <c r="B12" s="385" t="s">
        <v>1693</v>
      </c>
      <c r="C12" s="1173"/>
    </row>
    <row r="13" spans="1:5" s="283" customFormat="1" ht="45.75" customHeight="1" x14ac:dyDescent="0.35">
      <c r="A13" s="384" t="s">
        <v>1694</v>
      </c>
      <c r="B13" s="385" t="s">
        <v>1695</v>
      </c>
      <c r="C13" s="1173"/>
    </row>
    <row r="14" spans="1:5" s="283" customFormat="1" ht="45.75" customHeight="1" x14ac:dyDescent="0.35">
      <c r="A14" s="388" t="s">
        <v>1697</v>
      </c>
      <c r="B14" s="389" t="s">
        <v>1698</v>
      </c>
      <c r="C14" s="390"/>
    </row>
    <row r="15" spans="1:5" x14ac:dyDescent="0.35">
      <c r="A15" s="377"/>
      <c r="B15" s="343"/>
      <c r="C15" s="391">
        <f>SUM(C12:C14)</f>
        <v>0</v>
      </c>
      <c r="D15" s="343"/>
      <c r="E15" s="343"/>
    </row>
    <row r="16" spans="1:5" x14ac:dyDescent="0.35">
      <c r="A16" s="377"/>
      <c r="B16" s="343"/>
      <c r="C16" s="378"/>
      <c r="D16" s="343"/>
      <c r="E16" s="343"/>
    </row>
    <row r="17" spans="1:3" ht="38.25" customHeight="1" x14ac:dyDescent="0.35">
      <c r="A17" s="381" t="s">
        <v>1699</v>
      </c>
      <c r="B17" s="382" t="s">
        <v>1690</v>
      </c>
      <c r="C17" s="383" t="s">
        <v>1691</v>
      </c>
    </row>
    <row r="18" spans="1:3" s="283" customFormat="1" ht="58.5" customHeight="1" x14ac:dyDescent="0.35">
      <c r="A18" s="384" t="s">
        <v>1692</v>
      </c>
      <c r="B18" s="385" t="s">
        <v>1700</v>
      </c>
      <c r="C18" s="1173"/>
    </row>
    <row r="19" spans="1:3" s="283" customFormat="1" ht="47.25" customHeight="1" x14ac:dyDescent="0.35">
      <c r="A19" s="384" t="s">
        <v>1694</v>
      </c>
      <c r="B19" s="385" t="s">
        <v>1695</v>
      </c>
      <c r="C19" s="1173"/>
    </row>
    <row r="20" spans="1:3" x14ac:dyDescent="0.35">
      <c r="A20" s="377"/>
      <c r="B20" s="343"/>
      <c r="C20" s="391">
        <f>SUM(C18:C19)</f>
        <v>0</v>
      </c>
    </row>
    <row r="21" spans="1:3" x14ac:dyDescent="0.35">
      <c r="A21" s="392" t="s">
        <v>1701</v>
      </c>
      <c r="B21" s="393"/>
      <c r="C21" s="378"/>
    </row>
    <row r="22" spans="1:3" ht="38.25" customHeight="1" x14ac:dyDescent="0.35">
      <c r="A22" s="381" t="s">
        <v>1702</v>
      </c>
      <c r="B22" s="382" t="s">
        <v>1690</v>
      </c>
      <c r="C22" s="383" t="s">
        <v>1691</v>
      </c>
    </row>
    <row r="23" spans="1:3" s="283" customFormat="1" ht="47.25" customHeight="1" x14ac:dyDescent="0.35">
      <c r="A23" s="384" t="s">
        <v>1703</v>
      </c>
      <c r="B23" s="385" t="s">
        <v>1704</v>
      </c>
      <c r="C23" s="2049"/>
    </row>
    <row r="24" spans="1:3" s="283" customFormat="1" ht="47.25" customHeight="1" x14ac:dyDescent="0.35">
      <c r="A24" s="384" t="s">
        <v>1705</v>
      </c>
      <c r="B24" s="385" t="s">
        <v>1706</v>
      </c>
      <c r="C24" s="2049"/>
    </row>
    <row r="25" spans="1:3" s="283" customFormat="1" ht="47.25" customHeight="1" x14ac:dyDescent="0.35">
      <c r="A25" s="384" t="s">
        <v>1694</v>
      </c>
      <c r="B25" s="385" t="s">
        <v>1695</v>
      </c>
      <c r="C25" s="1173"/>
    </row>
    <row r="26" spans="1:3" x14ac:dyDescent="0.35">
      <c r="A26" s="377"/>
      <c r="B26" s="343"/>
      <c r="C26" s="391">
        <f>SUM(C23:C25)</f>
        <v>0</v>
      </c>
    </row>
    <row r="27" spans="1:3" x14ac:dyDescent="0.35">
      <c r="A27" s="377"/>
      <c r="B27" s="343"/>
      <c r="C27" s="378"/>
    </row>
    <row r="28" spans="1:3" ht="36" customHeight="1" x14ac:dyDescent="0.35">
      <c r="A28" s="394" t="s">
        <v>955</v>
      </c>
      <c r="B28" s="395" t="s">
        <v>1690</v>
      </c>
      <c r="C28" s="396" t="s">
        <v>1691</v>
      </c>
    </row>
    <row r="29" spans="1:3" s="283" customFormat="1" ht="47.25" customHeight="1" x14ac:dyDescent="0.35">
      <c r="A29" s="384" t="s">
        <v>1703</v>
      </c>
      <c r="B29" s="385" t="s">
        <v>1704</v>
      </c>
      <c r="C29" s="2049"/>
    </row>
    <row r="30" spans="1:3" s="283" customFormat="1" ht="47.25" customHeight="1" x14ac:dyDescent="0.35">
      <c r="A30" s="384" t="s">
        <v>1705</v>
      </c>
      <c r="B30" s="385" t="s">
        <v>1706</v>
      </c>
      <c r="C30" s="2049"/>
    </row>
    <row r="31" spans="1:3" s="283" customFormat="1" ht="47.25" customHeight="1" x14ac:dyDescent="0.35">
      <c r="A31" s="397" t="s">
        <v>1694</v>
      </c>
      <c r="B31" s="389" t="s">
        <v>1695</v>
      </c>
      <c r="C31" s="390"/>
    </row>
    <row r="32" spans="1:3" x14ac:dyDescent="0.35">
      <c r="A32" s="343"/>
      <c r="B32" s="343"/>
      <c r="C32" s="398">
        <f>SUM(C29:C31)</f>
        <v>0</v>
      </c>
    </row>
    <row r="34" spans="1:3" x14ac:dyDescent="0.35">
      <c r="A34" s="392" t="s">
        <v>1707</v>
      </c>
      <c r="B34" s="343"/>
      <c r="C34" s="343"/>
    </row>
    <row r="35" spans="1:3" ht="22.5" x14ac:dyDescent="0.35">
      <c r="A35" s="394" t="s">
        <v>1708</v>
      </c>
      <c r="B35" s="395" t="s">
        <v>1690</v>
      </c>
      <c r="C35" s="396" t="s">
        <v>1691</v>
      </c>
    </row>
    <row r="36" spans="1:3" ht="37.5" x14ac:dyDescent="0.35">
      <c r="A36" s="384" t="s">
        <v>1709</v>
      </c>
      <c r="B36" s="385" t="s">
        <v>1710</v>
      </c>
      <c r="C36" s="1173"/>
    </row>
    <row r="37" spans="1:3" ht="37.5" x14ac:dyDescent="0.35">
      <c r="A37" s="397" t="s">
        <v>1694</v>
      </c>
      <c r="B37" s="389" t="s">
        <v>1695</v>
      </c>
      <c r="C37" s="390"/>
    </row>
    <row r="38" spans="1:3" x14ac:dyDescent="0.35">
      <c r="A38" s="343"/>
      <c r="B38" s="343"/>
      <c r="C38" s="398">
        <f>SUM(C36:C37)</f>
        <v>0</v>
      </c>
    </row>
  </sheetData>
  <mergeCells count="3">
    <mergeCell ref="A3:C3"/>
    <mergeCell ref="C23:C24"/>
    <mergeCell ref="C29:C30"/>
  </mergeCells>
  <pageMargins left="0.7" right="0.7" top="0.75" bottom="0.75" header="0.51180555555555496" footer="0.51180555555555496"/>
  <pageSetup firstPageNumber="0"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G18"/>
  <sheetViews>
    <sheetView zoomScale="90" zoomScaleNormal="90" workbookViewId="0">
      <selection activeCell="G3" activeCellId="1" sqref="A36:XFD48 G3"/>
    </sheetView>
  </sheetViews>
  <sheetFormatPr defaultColWidth="9.1796875" defaultRowHeight="14.5" x14ac:dyDescent="0.35"/>
  <cols>
    <col min="1" max="1" width="11" customWidth="1"/>
    <col min="2" max="2" width="12.26953125" customWidth="1"/>
    <col min="3" max="3" width="22" customWidth="1"/>
    <col min="4" max="4" width="21.7265625" customWidth="1"/>
    <col min="5" max="5" width="22.453125" customWidth="1"/>
    <col min="6" max="6" width="18" customWidth="1"/>
    <col min="7" max="7" width="21.7265625" customWidth="1"/>
    <col min="8" max="1025" width="11.453125"/>
  </cols>
  <sheetData>
    <row r="1" spans="1:7" x14ac:dyDescent="0.35">
      <c r="A1" s="1732" t="s">
        <v>1711</v>
      </c>
      <c r="B1" s="1732"/>
      <c r="C1" s="1732"/>
      <c r="D1" s="1732"/>
      <c r="E1" s="1732"/>
      <c r="F1" s="1732"/>
      <c r="G1" s="1171"/>
    </row>
    <row r="2" spans="1:7" ht="58" x14ac:dyDescent="0.35">
      <c r="A2" s="399" t="s">
        <v>1712</v>
      </c>
      <c r="B2" s="399" t="s">
        <v>1713</v>
      </c>
      <c r="C2" s="399" t="s">
        <v>1714</v>
      </c>
      <c r="D2" s="399" t="s">
        <v>1715</v>
      </c>
      <c r="E2" s="399" t="s">
        <v>1716</v>
      </c>
      <c r="F2" s="399" t="s">
        <v>1717</v>
      </c>
      <c r="G2" s="400" t="s">
        <v>1718</v>
      </c>
    </row>
    <row r="3" spans="1:7" ht="45" customHeight="1" x14ac:dyDescent="0.35">
      <c r="A3" s="2050" t="s">
        <v>1719</v>
      </c>
      <c r="B3" s="1174" t="s">
        <v>1689</v>
      </c>
      <c r="C3" s="1174" t="s">
        <v>1720</v>
      </c>
      <c r="D3" s="1174" t="s">
        <v>1721</v>
      </c>
      <c r="E3" s="1174" t="s">
        <v>1722</v>
      </c>
      <c r="F3" s="1174" t="s">
        <v>1723</v>
      </c>
      <c r="G3" s="1174" t="s">
        <v>1724</v>
      </c>
    </row>
    <row r="4" spans="1:7" ht="29" x14ac:dyDescent="0.35">
      <c r="A4" s="2050"/>
      <c r="B4" s="1174" t="s">
        <v>1725</v>
      </c>
      <c r="C4" s="1174" t="s">
        <v>1726</v>
      </c>
      <c r="D4" s="1175" t="s">
        <v>1727</v>
      </c>
      <c r="E4" s="1174" t="s">
        <v>1728</v>
      </c>
      <c r="F4" s="1174" t="s">
        <v>1729</v>
      </c>
      <c r="G4" s="1174" t="s">
        <v>1730</v>
      </c>
    </row>
    <row r="5" spans="1:7" ht="15" customHeight="1" x14ac:dyDescent="0.35">
      <c r="A5" s="2050"/>
      <c r="B5" s="2050" t="s">
        <v>1699</v>
      </c>
      <c r="C5" s="2051" t="s">
        <v>1731</v>
      </c>
      <c r="D5" s="2051" t="s">
        <v>1732</v>
      </c>
      <c r="E5" s="2051" t="s">
        <v>1733</v>
      </c>
      <c r="F5" s="1174" t="s">
        <v>1729</v>
      </c>
      <c r="G5" s="1174"/>
    </row>
    <row r="6" spans="1:7" ht="29" x14ac:dyDescent="0.35">
      <c r="A6" s="2050"/>
      <c r="B6" s="2050"/>
      <c r="C6" s="2051"/>
      <c r="D6" s="2051"/>
      <c r="E6" s="2051"/>
      <c r="F6" s="1174" t="s">
        <v>1734</v>
      </c>
      <c r="G6" s="1174"/>
    </row>
    <row r="7" spans="1:7" ht="29" x14ac:dyDescent="0.35">
      <c r="A7" s="2050"/>
      <c r="B7" s="2050"/>
      <c r="C7" s="2051"/>
      <c r="D7" s="2051"/>
      <c r="E7" s="2051"/>
      <c r="F7" s="1174" t="s">
        <v>1735</v>
      </c>
      <c r="G7" s="1174"/>
    </row>
    <row r="8" spans="1:7" ht="60" customHeight="1" x14ac:dyDescent="0.35">
      <c r="A8" s="2050" t="s">
        <v>1736</v>
      </c>
      <c r="B8" s="1174" t="s">
        <v>1689</v>
      </c>
      <c r="C8" s="1174" t="s">
        <v>1737</v>
      </c>
      <c r="D8" s="1174" t="s">
        <v>1738</v>
      </c>
      <c r="E8" s="1174" t="s">
        <v>1739</v>
      </c>
      <c r="F8" s="1174" t="s">
        <v>1740</v>
      </c>
      <c r="G8" s="1174"/>
    </row>
    <row r="9" spans="1:7" ht="15" customHeight="1" x14ac:dyDescent="0.35">
      <c r="A9" s="2050"/>
      <c r="B9" s="2050" t="s">
        <v>1696</v>
      </c>
      <c r="C9" s="2050" t="s">
        <v>1741</v>
      </c>
      <c r="D9" s="2050" t="s">
        <v>1742</v>
      </c>
      <c r="E9" s="2050" t="s">
        <v>1743</v>
      </c>
      <c r="F9" s="2050" t="s">
        <v>1729</v>
      </c>
      <c r="G9" s="2050"/>
    </row>
    <row r="10" spans="1:7" x14ac:dyDescent="0.35">
      <c r="A10" s="2050"/>
      <c r="B10" s="2050"/>
      <c r="C10" s="2050"/>
      <c r="D10" s="2050"/>
      <c r="E10" s="2050"/>
      <c r="F10" s="2050"/>
      <c r="G10" s="2050"/>
    </row>
    <row r="11" spans="1:7" ht="43.5" x14ac:dyDescent="0.35">
      <c r="A11" s="2050"/>
      <c r="B11" s="1174" t="s">
        <v>1699</v>
      </c>
      <c r="C11" s="1174" t="s">
        <v>1744</v>
      </c>
      <c r="D11" s="1174" t="s">
        <v>1745</v>
      </c>
      <c r="E11" s="1174" t="s">
        <v>1746</v>
      </c>
      <c r="F11" s="1174" t="s">
        <v>1747</v>
      </c>
      <c r="G11" s="1174"/>
    </row>
    <row r="12" spans="1:7" ht="30" customHeight="1" x14ac:dyDescent="0.35">
      <c r="A12" s="2050" t="s">
        <v>1748</v>
      </c>
      <c r="B12" s="1174" t="s">
        <v>1749</v>
      </c>
      <c r="C12" s="2050" t="s">
        <v>1750</v>
      </c>
      <c r="D12" s="2050" t="s">
        <v>1751</v>
      </c>
      <c r="E12" s="2050" t="s">
        <v>1752</v>
      </c>
      <c r="F12" s="1174" t="s">
        <v>1753</v>
      </c>
      <c r="G12" s="1174"/>
    </row>
    <row r="13" spans="1:7" ht="43.5" x14ac:dyDescent="0.35">
      <c r="A13" s="2050"/>
      <c r="B13" s="1174" t="s">
        <v>1754</v>
      </c>
      <c r="C13" s="2050"/>
      <c r="D13" s="2050"/>
      <c r="E13" s="2050"/>
      <c r="F13" s="1174" t="s">
        <v>1755</v>
      </c>
      <c r="G13" s="1174"/>
    </row>
    <row r="14" spans="1:7" ht="60" customHeight="1" x14ac:dyDescent="0.35">
      <c r="A14" s="2050"/>
      <c r="B14" s="2050" t="s">
        <v>1756</v>
      </c>
      <c r="C14" s="1174" t="s">
        <v>1757</v>
      </c>
      <c r="D14" s="1174" t="s">
        <v>1758</v>
      </c>
      <c r="E14" s="2050" t="s">
        <v>1759</v>
      </c>
      <c r="F14" s="1174" t="s">
        <v>1760</v>
      </c>
      <c r="G14" s="1174"/>
    </row>
    <row r="15" spans="1:7" ht="58" x14ac:dyDescent="0.35">
      <c r="A15" s="2050"/>
      <c r="B15" s="2050"/>
      <c r="C15" s="1174" t="s">
        <v>1761</v>
      </c>
      <c r="D15" s="1174" t="s">
        <v>1762</v>
      </c>
      <c r="E15" s="2050"/>
      <c r="F15" s="1174" t="s">
        <v>1755</v>
      </c>
      <c r="G15" s="1174"/>
    </row>
    <row r="16" spans="1:7" ht="29" x14ac:dyDescent="0.35">
      <c r="A16" s="2050"/>
      <c r="B16" s="1174" t="s">
        <v>1763</v>
      </c>
      <c r="C16" s="1174" t="s">
        <v>1764</v>
      </c>
      <c r="D16" s="1174" t="s">
        <v>1765</v>
      </c>
      <c r="E16" s="1174" t="s">
        <v>1759</v>
      </c>
      <c r="F16" s="1174" t="s">
        <v>1755</v>
      </c>
      <c r="G16" s="1174"/>
    </row>
    <row r="17" spans="1:7" ht="15" customHeight="1" x14ac:dyDescent="0.35">
      <c r="A17" s="2050" t="s">
        <v>1766</v>
      </c>
      <c r="B17" s="1174" t="s">
        <v>1708</v>
      </c>
      <c r="C17" s="2050" t="s">
        <v>1767</v>
      </c>
      <c r="D17" s="2050"/>
      <c r="E17" s="2050" t="s">
        <v>1768</v>
      </c>
      <c r="F17" s="2050" t="s">
        <v>1769</v>
      </c>
      <c r="G17" s="2050"/>
    </row>
    <row r="18" spans="1:7" x14ac:dyDescent="0.35">
      <c r="A18" s="2050"/>
      <c r="B18" s="1174" t="s">
        <v>1770</v>
      </c>
      <c r="C18" s="2050"/>
      <c r="D18" s="2050"/>
      <c r="E18" s="2050"/>
      <c r="F18" s="2050"/>
      <c r="G18" s="2050"/>
    </row>
  </sheetData>
  <mergeCells count="25">
    <mergeCell ref="G17:G18"/>
    <mergeCell ref="A17:A18"/>
    <mergeCell ref="C17:C18"/>
    <mergeCell ref="D17:D18"/>
    <mergeCell ref="E17:E18"/>
    <mergeCell ref="F17:F18"/>
    <mergeCell ref="F9:F10"/>
    <mergeCell ref="G9:G10"/>
    <mergeCell ref="A12:A16"/>
    <mergeCell ref="C12:C13"/>
    <mergeCell ref="D12:D13"/>
    <mergeCell ref="E12:E13"/>
    <mergeCell ref="B14:B15"/>
    <mergeCell ref="E14:E15"/>
    <mergeCell ref="A8:A11"/>
    <mergeCell ref="B9:B10"/>
    <mergeCell ref="C9:C10"/>
    <mergeCell ref="D9:D10"/>
    <mergeCell ref="E9:E10"/>
    <mergeCell ref="A1:F1"/>
    <mergeCell ref="A3:A7"/>
    <mergeCell ref="B5:B7"/>
    <mergeCell ref="C5:C7"/>
    <mergeCell ref="D5:D7"/>
    <mergeCell ref="E5:E7"/>
  </mergeCells>
  <pageMargins left="0.7" right="0.7" top="0.75" bottom="0.75" header="0.51180555555555496" footer="0.51180555555555496"/>
  <pageSetup paperSize="9" firstPageNumber="0"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L30"/>
  <sheetViews>
    <sheetView zoomScale="80" zoomScaleNormal="80" workbookViewId="0">
      <selection activeCell="A2" activeCellId="1" sqref="A36:XFD48 A2"/>
    </sheetView>
  </sheetViews>
  <sheetFormatPr defaultColWidth="9.1796875" defaultRowHeight="14.5" x14ac:dyDescent="0.35"/>
  <cols>
    <col min="1" max="12" width="7.453125" customWidth="1"/>
    <col min="13" max="1025" width="11.453125"/>
  </cols>
  <sheetData>
    <row r="1" spans="1:12" ht="15" customHeight="1" x14ac:dyDescent="0.35">
      <c r="A1" s="2052" t="s">
        <v>1771</v>
      </c>
      <c r="B1" s="2052"/>
      <c r="C1" s="2052"/>
      <c r="D1" s="2052"/>
      <c r="E1" s="2052"/>
      <c r="F1" s="2052"/>
      <c r="G1" s="2052"/>
      <c r="H1" s="2052"/>
      <c r="I1" s="2052"/>
      <c r="J1" s="2052"/>
      <c r="K1" s="2052"/>
      <c r="L1" s="2052"/>
    </row>
    <row r="2" spans="1:12" x14ac:dyDescent="0.35">
      <c r="A2" s="2053" t="s">
        <v>61</v>
      </c>
      <c r="B2" s="2053"/>
      <c r="C2" s="2053"/>
      <c r="D2" s="2053"/>
      <c r="E2" s="2053"/>
      <c r="F2" s="2053"/>
      <c r="G2" s="2053"/>
      <c r="H2" s="2053"/>
      <c r="I2" s="2053"/>
      <c r="J2" s="2053"/>
      <c r="K2" s="2053"/>
      <c r="L2" s="2053"/>
    </row>
    <row r="3" spans="1:12" x14ac:dyDescent="0.35">
      <c r="A3" s="2054">
        <v>2018</v>
      </c>
      <c r="B3" s="2054"/>
      <c r="C3" s="2054"/>
      <c r="D3" s="2054"/>
      <c r="E3" s="2054">
        <v>2019</v>
      </c>
      <c r="F3" s="2054"/>
      <c r="G3" s="2054"/>
      <c r="H3" s="2054"/>
      <c r="I3" s="2054"/>
      <c r="J3" s="2054"/>
      <c r="K3" s="2054"/>
      <c r="L3" s="2054"/>
    </row>
    <row r="4" spans="1:12" x14ac:dyDescent="0.35">
      <c r="A4" s="1176" t="s">
        <v>1772</v>
      </c>
      <c r="B4" s="1176" t="s">
        <v>1773</v>
      </c>
      <c r="C4" s="1176" t="s">
        <v>1774</v>
      </c>
      <c r="D4" s="1176" t="s">
        <v>1775</v>
      </c>
      <c r="E4" s="1176" t="s">
        <v>1776</v>
      </c>
      <c r="F4" s="1176" t="s">
        <v>1777</v>
      </c>
      <c r="G4" s="1176" t="s">
        <v>1778</v>
      </c>
      <c r="H4" s="1176" t="s">
        <v>1779</v>
      </c>
      <c r="I4" s="1176" t="s">
        <v>1780</v>
      </c>
      <c r="J4" s="1176" t="s">
        <v>1781</v>
      </c>
      <c r="K4" s="1176" t="s">
        <v>1782</v>
      </c>
      <c r="L4" s="1176" t="s">
        <v>1783</v>
      </c>
    </row>
    <row r="5" spans="1:12" x14ac:dyDescent="0.35">
      <c r="A5" s="1176" t="s">
        <v>1784</v>
      </c>
      <c r="B5" s="2055" t="s">
        <v>1785</v>
      </c>
      <c r="C5" s="2055"/>
      <c r="D5" s="2055"/>
      <c r="E5" s="2055" t="s">
        <v>1786</v>
      </c>
      <c r="F5" s="2055"/>
      <c r="G5" s="2055"/>
      <c r="H5" s="2055" t="s">
        <v>1787</v>
      </c>
      <c r="I5" s="2055"/>
      <c r="J5" s="2055"/>
      <c r="K5" s="2055" t="s">
        <v>1784</v>
      </c>
      <c r="L5" s="2055"/>
    </row>
    <row r="6" spans="1:12" ht="3.75" customHeight="1" x14ac:dyDescent="0.35">
      <c r="A6" s="1171"/>
      <c r="B6" s="1171"/>
      <c r="C6" s="1171"/>
      <c r="D6" s="1171"/>
      <c r="E6" s="1171"/>
      <c r="F6" s="1171"/>
      <c r="G6" s="1171"/>
      <c r="H6" s="1171"/>
      <c r="I6" s="1171"/>
      <c r="J6" s="1171"/>
      <c r="K6" s="1171"/>
      <c r="L6" s="1171"/>
    </row>
    <row r="7" spans="1:12" x14ac:dyDescent="0.35">
      <c r="A7" s="2053" t="s">
        <v>62</v>
      </c>
      <c r="B7" s="2053"/>
      <c r="C7" s="2053"/>
      <c r="D7" s="2053"/>
      <c r="E7" s="2053"/>
      <c r="F7" s="2053"/>
      <c r="G7" s="2053"/>
      <c r="H7" s="2053"/>
      <c r="I7" s="2053"/>
      <c r="J7" s="2053"/>
      <c r="K7" s="2053"/>
      <c r="L7" s="2053"/>
    </row>
    <row r="8" spans="1:12" x14ac:dyDescent="0.35">
      <c r="A8" s="2054">
        <v>2019</v>
      </c>
      <c r="B8" s="2054"/>
      <c r="C8" s="2054"/>
      <c r="D8" s="2054"/>
      <c r="E8" s="2054">
        <v>2020</v>
      </c>
      <c r="F8" s="2054"/>
      <c r="G8" s="2054"/>
      <c r="H8" s="2054"/>
      <c r="I8" s="2054"/>
      <c r="J8" s="2054"/>
      <c r="K8" s="2054"/>
      <c r="L8" s="2054"/>
    </row>
    <row r="9" spans="1:12" x14ac:dyDescent="0.35">
      <c r="A9" s="1176" t="s">
        <v>1772</v>
      </c>
      <c r="B9" s="1176" t="s">
        <v>1773</v>
      </c>
      <c r="C9" s="1176" t="s">
        <v>1774</v>
      </c>
      <c r="D9" s="1176" t="s">
        <v>1775</v>
      </c>
      <c r="E9" s="1176" t="s">
        <v>1776</v>
      </c>
      <c r="F9" s="1176" t="s">
        <v>1777</v>
      </c>
      <c r="G9" s="1176" t="s">
        <v>1778</v>
      </c>
      <c r="H9" s="1176" t="s">
        <v>1779</v>
      </c>
      <c r="I9" s="1176" t="s">
        <v>1780</v>
      </c>
      <c r="J9" s="1176" t="s">
        <v>1781</v>
      </c>
      <c r="K9" s="1176" t="s">
        <v>1782</v>
      </c>
      <c r="L9" s="1176" t="s">
        <v>1783</v>
      </c>
    </row>
    <row r="10" spans="1:12" x14ac:dyDescent="0.35">
      <c r="A10" s="1176" t="s">
        <v>1784</v>
      </c>
      <c r="B10" s="2055" t="s">
        <v>1785</v>
      </c>
      <c r="C10" s="2055"/>
      <c r="D10" s="2055"/>
      <c r="E10" s="2055" t="s">
        <v>1786</v>
      </c>
      <c r="F10" s="2055"/>
      <c r="G10" s="2055"/>
      <c r="H10" s="2055" t="s">
        <v>1787</v>
      </c>
      <c r="I10" s="2055"/>
      <c r="J10" s="2055"/>
      <c r="K10" s="2055" t="s">
        <v>1784</v>
      </c>
      <c r="L10" s="2055"/>
    </row>
    <row r="11" spans="1:12" ht="3.75" customHeight="1" x14ac:dyDescent="0.35">
      <c r="A11" s="1171"/>
      <c r="B11" s="1171"/>
      <c r="C11" s="1171"/>
      <c r="D11" s="1171"/>
      <c r="E11" s="1171"/>
      <c r="F11" s="1171"/>
      <c r="G11" s="1171"/>
      <c r="H11" s="1171"/>
      <c r="I11" s="1171"/>
      <c r="J11" s="1171"/>
      <c r="K11" s="1171"/>
      <c r="L11" s="1171"/>
    </row>
    <row r="12" spans="1:12" x14ac:dyDescent="0.35">
      <c r="A12" s="2053" t="s">
        <v>63</v>
      </c>
      <c r="B12" s="2053"/>
      <c r="C12" s="2053"/>
      <c r="D12" s="2053"/>
      <c r="E12" s="2053"/>
      <c r="F12" s="2053"/>
      <c r="G12" s="2053"/>
      <c r="H12" s="2053"/>
      <c r="I12" s="2053"/>
      <c r="J12" s="2053"/>
      <c r="K12" s="2053"/>
      <c r="L12" s="2053"/>
    </row>
    <row r="13" spans="1:12" x14ac:dyDescent="0.35">
      <c r="A13" s="2054">
        <v>2020</v>
      </c>
      <c r="B13" s="2054"/>
      <c r="C13" s="2054"/>
      <c r="D13" s="2054"/>
      <c r="E13" s="2054">
        <v>2021</v>
      </c>
      <c r="F13" s="2054"/>
      <c r="G13" s="2054"/>
      <c r="H13" s="2054"/>
      <c r="I13" s="2054"/>
      <c r="J13" s="2054"/>
      <c r="K13" s="2054"/>
      <c r="L13" s="2054"/>
    </row>
    <row r="14" spans="1:12" x14ac:dyDescent="0.35">
      <c r="A14" s="1176" t="s">
        <v>1772</v>
      </c>
      <c r="B14" s="1176" t="s">
        <v>1773</v>
      </c>
      <c r="C14" s="1176" t="s">
        <v>1774</v>
      </c>
      <c r="D14" s="1176" t="s">
        <v>1775</v>
      </c>
      <c r="E14" s="1176" t="s">
        <v>1776</v>
      </c>
      <c r="F14" s="1176" t="s">
        <v>1777</v>
      </c>
      <c r="G14" s="1176" t="s">
        <v>1778</v>
      </c>
      <c r="H14" s="1176" t="s">
        <v>1779</v>
      </c>
      <c r="I14" s="1176" t="s">
        <v>1780</v>
      </c>
      <c r="J14" s="1176" t="s">
        <v>1781</v>
      </c>
      <c r="K14" s="1176" t="s">
        <v>1782</v>
      </c>
      <c r="L14" s="1176" t="s">
        <v>1783</v>
      </c>
    </row>
    <row r="15" spans="1:12" x14ac:dyDescent="0.35">
      <c r="A15" s="1176" t="s">
        <v>1784</v>
      </c>
      <c r="B15" s="2055" t="s">
        <v>1785</v>
      </c>
      <c r="C15" s="2055"/>
      <c r="D15" s="2055"/>
      <c r="E15" s="2055" t="s">
        <v>1786</v>
      </c>
      <c r="F15" s="2055"/>
      <c r="G15" s="2055"/>
      <c r="H15" s="2055" t="s">
        <v>1787</v>
      </c>
      <c r="I15" s="2055"/>
      <c r="J15" s="2055"/>
      <c r="K15" s="2055" t="s">
        <v>1784</v>
      </c>
      <c r="L15" s="2055"/>
    </row>
    <row r="16" spans="1:12" ht="3.75" customHeight="1" x14ac:dyDescent="0.35">
      <c r="A16" s="1171"/>
      <c r="B16" s="1171"/>
      <c r="C16" s="1171"/>
      <c r="D16" s="1171"/>
      <c r="E16" s="1171"/>
      <c r="F16" s="1171"/>
      <c r="G16" s="1171"/>
      <c r="H16" s="1171"/>
      <c r="I16" s="1171"/>
      <c r="J16" s="1171"/>
      <c r="K16" s="1171"/>
      <c r="L16" s="1171"/>
    </row>
    <row r="17" spans="1:12" x14ac:dyDescent="0.35">
      <c r="A17" s="2053" t="s">
        <v>64</v>
      </c>
      <c r="B17" s="2053"/>
      <c r="C17" s="2053"/>
      <c r="D17" s="2053"/>
      <c r="E17" s="2053"/>
      <c r="F17" s="2053"/>
      <c r="G17" s="2053"/>
      <c r="H17" s="2053"/>
      <c r="I17" s="2053"/>
      <c r="J17" s="2053"/>
      <c r="K17" s="2053"/>
      <c r="L17" s="2053"/>
    </row>
    <row r="18" spans="1:12" x14ac:dyDescent="0.35">
      <c r="A18" s="2054">
        <v>2021</v>
      </c>
      <c r="B18" s="2054"/>
      <c r="C18" s="2054"/>
      <c r="D18" s="2054"/>
      <c r="E18" s="2054">
        <v>2022</v>
      </c>
      <c r="F18" s="2054"/>
      <c r="G18" s="2054"/>
      <c r="H18" s="2054"/>
      <c r="I18" s="2054"/>
      <c r="J18" s="2054"/>
      <c r="K18" s="2054"/>
      <c r="L18" s="2054"/>
    </row>
    <row r="19" spans="1:12" x14ac:dyDescent="0.35">
      <c r="A19" s="1176" t="s">
        <v>1772</v>
      </c>
      <c r="B19" s="1176" t="s">
        <v>1773</v>
      </c>
      <c r="C19" s="1176" t="s">
        <v>1774</v>
      </c>
      <c r="D19" s="1176" t="s">
        <v>1775</v>
      </c>
      <c r="E19" s="1176" t="s">
        <v>1776</v>
      </c>
      <c r="F19" s="1176" t="s">
        <v>1777</v>
      </c>
      <c r="G19" s="1176" t="s">
        <v>1778</v>
      </c>
      <c r="H19" s="1176" t="s">
        <v>1779</v>
      </c>
      <c r="I19" s="1176" t="s">
        <v>1780</v>
      </c>
      <c r="J19" s="1176" t="s">
        <v>1781</v>
      </c>
      <c r="K19" s="1176" t="s">
        <v>1782</v>
      </c>
      <c r="L19" s="1176" t="s">
        <v>1783</v>
      </c>
    </row>
    <row r="20" spans="1:12" x14ac:dyDescent="0.35">
      <c r="A20" s="1176" t="s">
        <v>1784</v>
      </c>
      <c r="B20" s="2055" t="s">
        <v>1785</v>
      </c>
      <c r="C20" s="2055"/>
      <c r="D20" s="2055"/>
      <c r="E20" s="2055" t="s">
        <v>1786</v>
      </c>
      <c r="F20" s="2055"/>
      <c r="G20" s="2055"/>
      <c r="H20" s="2055" t="s">
        <v>1787</v>
      </c>
      <c r="I20" s="2055"/>
      <c r="J20" s="2055"/>
      <c r="K20" s="2055" t="s">
        <v>1784</v>
      </c>
      <c r="L20" s="2055"/>
    </row>
    <row r="21" spans="1:12" ht="3.75" customHeight="1" x14ac:dyDescent="0.35">
      <c r="A21" s="1171"/>
      <c r="B21" s="1171"/>
      <c r="C21" s="1171"/>
      <c r="D21" s="1171"/>
      <c r="E21" s="1171"/>
      <c r="F21" s="1171"/>
      <c r="G21" s="1171"/>
      <c r="H21" s="1171"/>
      <c r="I21" s="1171"/>
      <c r="J21" s="1171"/>
      <c r="K21" s="1171"/>
      <c r="L21" s="1171"/>
    </row>
    <row r="22" spans="1:12" x14ac:dyDescent="0.35">
      <c r="A22" s="2053" t="s">
        <v>65</v>
      </c>
      <c r="B22" s="2053"/>
      <c r="C22" s="2053"/>
      <c r="D22" s="2053"/>
      <c r="E22" s="2053"/>
      <c r="F22" s="2053"/>
      <c r="G22" s="2053"/>
      <c r="H22" s="2053"/>
      <c r="I22" s="2053"/>
      <c r="J22" s="2053"/>
      <c r="K22" s="2053"/>
      <c r="L22" s="2053"/>
    </row>
    <row r="23" spans="1:12" x14ac:dyDescent="0.35">
      <c r="A23" s="2054">
        <v>2022</v>
      </c>
      <c r="B23" s="2054"/>
      <c r="C23" s="2054"/>
      <c r="D23" s="2054"/>
      <c r="E23" s="2054">
        <v>2023</v>
      </c>
      <c r="F23" s="2054"/>
      <c r="G23" s="2054"/>
      <c r="H23" s="2054"/>
      <c r="I23" s="2054"/>
      <c r="J23" s="2054"/>
      <c r="K23" s="2054"/>
      <c r="L23" s="2054"/>
    </row>
    <row r="24" spans="1:12" x14ac:dyDescent="0.35">
      <c r="A24" s="1176" t="s">
        <v>1772</v>
      </c>
      <c r="B24" s="1176" t="s">
        <v>1773</v>
      </c>
      <c r="C24" s="1176" t="s">
        <v>1774</v>
      </c>
      <c r="D24" s="1176" t="s">
        <v>1775</v>
      </c>
      <c r="E24" s="1176" t="s">
        <v>1776</v>
      </c>
      <c r="F24" s="1176" t="s">
        <v>1777</v>
      </c>
      <c r="G24" s="1176" t="s">
        <v>1778</v>
      </c>
      <c r="H24" s="1176" t="s">
        <v>1779</v>
      </c>
      <c r="I24" s="1176" t="s">
        <v>1780</v>
      </c>
      <c r="J24" s="1176" t="s">
        <v>1781</v>
      </c>
      <c r="K24" s="1176" t="s">
        <v>1782</v>
      </c>
      <c r="L24" s="1176" t="s">
        <v>1783</v>
      </c>
    </row>
    <row r="25" spans="1:12" x14ac:dyDescent="0.35">
      <c r="A25" s="1176" t="s">
        <v>1784</v>
      </c>
      <c r="B25" s="2055" t="s">
        <v>1785</v>
      </c>
      <c r="C25" s="2055"/>
      <c r="D25" s="2055"/>
      <c r="E25" s="2055" t="s">
        <v>1786</v>
      </c>
      <c r="F25" s="2055"/>
      <c r="G25" s="2055"/>
      <c r="H25" s="2055" t="s">
        <v>1787</v>
      </c>
      <c r="I25" s="2055"/>
      <c r="J25" s="2055"/>
      <c r="K25" s="2055" t="s">
        <v>1784</v>
      </c>
      <c r="L25" s="2055"/>
    </row>
    <row r="26" spans="1:12" ht="3.75" customHeight="1" x14ac:dyDescent="0.35">
      <c r="A26" s="1171"/>
      <c r="B26" s="1171"/>
      <c r="C26" s="1171"/>
      <c r="D26" s="1171"/>
      <c r="E26" s="1171"/>
      <c r="F26" s="1171"/>
      <c r="G26" s="1171"/>
      <c r="H26" s="1171"/>
      <c r="I26" s="1171"/>
      <c r="J26" s="1171"/>
      <c r="K26" s="1171"/>
      <c r="L26" s="1171"/>
    </row>
    <row r="27" spans="1:12" x14ac:dyDescent="0.35">
      <c r="A27" s="2053" t="s">
        <v>66</v>
      </c>
      <c r="B27" s="2053"/>
      <c r="C27" s="2053"/>
      <c r="D27" s="2053"/>
      <c r="E27" s="2053"/>
      <c r="F27" s="2053"/>
      <c r="G27" s="2053"/>
      <c r="H27" s="2053"/>
      <c r="I27" s="2053"/>
      <c r="J27" s="2053"/>
      <c r="K27" s="2053"/>
      <c r="L27" s="2053"/>
    </row>
    <row r="28" spans="1:12" x14ac:dyDescent="0.35">
      <c r="A28" s="2054">
        <v>2023</v>
      </c>
      <c r="B28" s="2054"/>
      <c r="C28" s="2054"/>
      <c r="D28" s="2054"/>
      <c r="E28" s="2054">
        <v>2024</v>
      </c>
      <c r="F28" s="2054"/>
      <c r="G28" s="2054"/>
      <c r="H28" s="2054"/>
      <c r="I28" s="2054"/>
      <c r="J28" s="2054"/>
      <c r="K28" s="2054"/>
      <c r="L28" s="2054"/>
    </row>
    <row r="29" spans="1:12" x14ac:dyDescent="0.35">
      <c r="A29" s="1176" t="s">
        <v>1772</v>
      </c>
      <c r="B29" s="1176" t="s">
        <v>1773</v>
      </c>
      <c r="C29" s="1176" t="s">
        <v>1774</v>
      </c>
      <c r="D29" s="1176" t="s">
        <v>1775</v>
      </c>
      <c r="E29" s="1176" t="s">
        <v>1776</v>
      </c>
      <c r="F29" s="1176" t="s">
        <v>1777</v>
      </c>
      <c r="G29" s="1176" t="s">
        <v>1778</v>
      </c>
      <c r="H29" s="1176" t="s">
        <v>1779</v>
      </c>
      <c r="I29" s="1176" t="s">
        <v>1780</v>
      </c>
      <c r="J29" s="1176" t="s">
        <v>1781</v>
      </c>
      <c r="K29" s="1176" t="s">
        <v>1782</v>
      </c>
      <c r="L29" s="1176" t="s">
        <v>1783</v>
      </c>
    </row>
    <row r="30" spans="1:12" x14ac:dyDescent="0.35">
      <c r="A30" s="1176" t="s">
        <v>1784</v>
      </c>
      <c r="B30" s="2055" t="s">
        <v>1785</v>
      </c>
      <c r="C30" s="2055"/>
      <c r="D30" s="2055"/>
      <c r="E30" s="2055" t="s">
        <v>1786</v>
      </c>
      <c r="F30" s="2055"/>
      <c r="G30" s="2055"/>
      <c r="H30" s="2055" t="s">
        <v>1787</v>
      </c>
      <c r="I30" s="2055"/>
      <c r="J30" s="2055"/>
      <c r="K30" s="2055" t="s">
        <v>1784</v>
      </c>
      <c r="L30" s="2055"/>
    </row>
  </sheetData>
  <mergeCells count="43">
    <mergeCell ref="A27:L27"/>
    <mergeCell ref="A28:D28"/>
    <mergeCell ref="E28:L28"/>
    <mergeCell ref="B30:D30"/>
    <mergeCell ref="E30:G30"/>
    <mergeCell ref="H30:J30"/>
    <mergeCell ref="K30:L30"/>
    <mergeCell ref="A22:L22"/>
    <mergeCell ref="A23:D23"/>
    <mergeCell ref="E23:L23"/>
    <mergeCell ref="B25:D25"/>
    <mergeCell ref="E25:G25"/>
    <mergeCell ref="H25:J25"/>
    <mergeCell ref="K25:L25"/>
    <mergeCell ref="A17:L17"/>
    <mergeCell ref="A18:D18"/>
    <mergeCell ref="E18:L18"/>
    <mergeCell ref="B20:D20"/>
    <mergeCell ref="E20:G20"/>
    <mergeCell ref="H20:J20"/>
    <mergeCell ref="K20:L20"/>
    <mergeCell ref="A12:L12"/>
    <mergeCell ref="A13:D13"/>
    <mergeCell ref="E13:L13"/>
    <mergeCell ref="B15:D15"/>
    <mergeCell ref="E15:G15"/>
    <mergeCell ref="H15:J15"/>
    <mergeCell ref="K15:L15"/>
    <mergeCell ref="A7:L7"/>
    <mergeCell ref="A8:D8"/>
    <mergeCell ref="E8:L8"/>
    <mergeCell ref="B10:D10"/>
    <mergeCell ref="E10:G10"/>
    <mergeCell ref="H10:J10"/>
    <mergeCell ref="K10:L10"/>
    <mergeCell ref="A1:L1"/>
    <mergeCell ref="A2:L2"/>
    <mergeCell ref="A3:D3"/>
    <mergeCell ref="E3:L3"/>
    <mergeCell ref="B5:D5"/>
    <mergeCell ref="E5:G5"/>
    <mergeCell ref="H5:J5"/>
    <mergeCell ref="K5:L5"/>
  </mergeCells>
  <pageMargins left="0.7" right="0.7" top="0.75" bottom="0.75" header="0.51180555555555496" footer="0.51180555555555496"/>
  <pageSetup paperSize="9" firstPageNumber="0"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J24"/>
  <sheetViews>
    <sheetView zoomScale="115" zoomScaleNormal="115" workbookViewId="0">
      <selection activeCell="F20" activeCellId="1" sqref="A36:XFD48 F20"/>
    </sheetView>
  </sheetViews>
  <sheetFormatPr defaultColWidth="9.1796875" defaultRowHeight="14.5" outlineLevelRow="1" x14ac:dyDescent="0.35"/>
  <cols>
    <col min="1" max="1" width="4" customWidth="1"/>
    <col min="2" max="2" width="6.54296875" customWidth="1"/>
    <col min="3" max="3" width="43.26953125" customWidth="1"/>
    <col min="4" max="4" width="14" style="36" hidden="1" customWidth="1"/>
    <col min="5" max="5" width="14" style="36" customWidth="1"/>
    <col min="6" max="6" width="13.54296875" customWidth="1"/>
    <col min="7" max="7" width="16" customWidth="1"/>
    <col min="8" max="8" width="11.54296875" style="151" hidden="1"/>
    <col min="9" max="9" width="15.7265625" hidden="1" customWidth="1"/>
    <col min="10" max="10" width="17.54296875" hidden="1" customWidth="1"/>
    <col min="11" max="1025" width="10.54296875" customWidth="1"/>
  </cols>
  <sheetData>
    <row r="2" spans="2:10" x14ac:dyDescent="0.35">
      <c r="B2" s="1171"/>
      <c r="C2" s="1171"/>
      <c r="D2" s="152" t="s">
        <v>81</v>
      </c>
      <c r="E2" s="152" t="s">
        <v>81</v>
      </c>
      <c r="F2" s="153" t="s">
        <v>612</v>
      </c>
      <c r="G2" s="153" t="s">
        <v>67</v>
      </c>
      <c r="I2" s="1171"/>
      <c r="J2" s="1171"/>
    </row>
    <row r="3" spans="2:10" x14ac:dyDescent="0.35">
      <c r="B3" s="154"/>
      <c r="C3" s="87" t="s">
        <v>613</v>
      </c>
      <c r="D3" s="155">
        <f>+D4+D5+D8+D9+D10+D11</f>
        <v>86000000</v>
      </c>
      <c r="E3" s="155">
        <f>+E4+E5+E8+E9+E10+E11</f>
        <v>75000000</v>
      </c>
      <c r="F3" s="155">
        <f>+F4+F5+F8+F9+F10+F11</f>
        <v>40000000</v>
      </c>
      <c r="G3" s="155">
        <f t="shared" ref="G3:G11" si="0">+E3+F3</f>
        <v>115000000</v>
      </c>
      <c r="I3" s="1171"/>
      <c r="J3" s="1171"/>
    </row>
    <row r="4" spans="2:10" x14ac:dyDescent="0.35">
      <c r="B4" s="156" t="s">
        <v>95</v>
      </c>
      <c r="C4" s="157" t="s">
        <v>93</v>
      </c>
      <c r="D4" s="158">
        <v>31000000</v>
      </c>
      <c r="E4" s="159">
        <v>31000000</v>
      </c>
      <c r="F4" s="160"/>
      <c r="G4" s="161">
        <f t="shared" si="0"/>
        <v>31000000</v>
      </c>
      <c r="I4" s="1171"/>
      <c r="J4" s="1171"/>
    </row>
    <row r="5" spans="2:10" x14ac:dyDescent="0.35">
      <c r="B5" s="156" t="s">
        <v>614</v>
      </c>
      <c r="C5" s="157" t="s">
        <v>173</v>
      </c>
      <c r="D5" s="158">
        <f>+D6+D7</f>
        <v>12000000</v>
      </c>
      <c r="E5" s="159">
        <v>11000000</v>
      </c>
      <c r="F5" s="161">
        <f>+F6+F7</f>
        <v>30000000</v>
      </c>
      <c r="G5" s="161">
        <f t="shared" si="0"/>
        <v>41000000</v>
      </c>
      <c r="I5" s="1171"/>
      <c r="J5" s="1171"/>
    </row>
    <row r="6" spans="2:10" ht="43.5" hidden="1" outlineLevel="1" x14ac:dyDescent="0.35">
      <c r="B6" s="156" t="s">
        <v>139</v>
      </c>
      <c r="C6" s="162" t="s">
        <v>615</v>
      </c>
      <c r="D6" s="161">
        <v>10000000</v>
      </c>
      <c r="E6" s="159"/>
      <c r="F6" s="161">
        <v>0</v>
      </c>
      <c r="G6" s="161">
        <f t="shared" si="0"/>
        <v>0</v>
      </c>
      <c r="I6" s="1171"/>
      <c r="J6" s="1171"/>
    </row>
    <row r="7" spans="2:10" ht="29" hidden="1" outlineLevel="1" x14ac:dyDescent="0.35">
      <c r="B7" s="156" t="s">
        <v>157</v>
      </c>
      <c r="C7" s="162" t="s">
        <v>616</v>
      </c>
      <c r="D7" s="161">
        <v>2000000</v>
      </c>
      <c r="E7" s="159"/>
      <c r="F7" s="161">
        <v>30000000</v>
      </c>
      <c r="G7" s="161">
        <f t="shared" si="0"/>
        <v>30000000</v>
      </c>
      <c r="H7" s="151" t="s">
        <v>617</v>
      </c>
      <c r="I7" s="1171"/>
      <c r="J7" s="1171"/>
    </row>
    <row r="8" spans="2:10" collapsed="1" x14ac:dyDescent="0.35">
      <c r="B8" s="156" t="s">
        <v>166</v>
      </c>
      <c r="C8" s="94" t="s">
        <v>247</v>
      </c>
      <c r="D8" s="159">
        <v>12500000</v>
      </c>
      <c r="E8" s="159">
        <v>9300000</v>
      </c>
      <c r="F8" s="159"/>
      <c r="G8" s="159">
        <f t="shared" si="0"/>
        <v>9300000</v>
      </c>
      <c r="H8" s="163">
        <f>+D8*25%</f>
        <v>3125000</v>
      </c>
      <c r="I8" s="36">
        <f>+D8-H8</f>
        <v>9375000</v>
      </c>
      <c r="J8" s="161">
        <v>12500000</v>
      </c>
    </row>
    <row r="9" spans="2:10" x14ac:dyDescent="0.35">
      <c r="B9" s="156" t="s">
        <v>618</v>
      </c>
      <c r="C9" s="157" t="s">
        <v>473</v>
      </c>
      <c r="D9" s="161">
        <v>17000000</v>
      </c>
      <c r="E9" s="159">
        <v>12000000</v>
      </c>
      <c r="F9" s="161">
        <v>10000000</v>
      </c>
      <c r="G9" s="161">
        <f t="shared" si="0"/>
        <v>22000000</v>
      </c>
      <c r="H9" s="163">
        <f>+D9*25%</f>
        <v>4250000</v>
      </c>
      <c r="I9" s="36">
        <f>+D9-H9</f>
        <v>12750000</v>
      </c>
      <c r="J9" s="161">
        <v>17000000</v>
      </c>
    </row>
    <row r="10" spans="2:10" x14ac:dyDescent="0.35">
      <c r="B10" s="156" t="s">
        <v>619</v>
      </c>
      <c r="C10" s="157" t="s">
        <v>514</v>
      </c>
      <c r="D10" s="161">
        <v>7500000</v>
      </c>
      <c r="E10" s="159">
        <v>5500000</v>
      </c>
      <c r="F10" s="160"/>
      <c r="G10" s="161">
        <f t="shared" si="0"/>
        <v>5500000</v>
      </c>
      <c r="H10" s="163">
        <f>+D10*25%</f>
        <v>1875000</v>
      </c>
      <c r="I10" s="36">
        <f>+D10-H10</f>
        <v>5625000</v>
      </c>
      <c r="J10" s="161">
        <v>7500000</v>
      </c>
    </row>
    <row r="11" spans="2:10" x14ac:dyDescent="0.35">
      <c r="B11" s="156" t="s">
        <v>620</v>
      </c>
      <c r="C11" s="157" t="s">
        <v>551</v>
      </c>
      <c r="D11" s="161">
        <v>6000000</v>
      </c>
      <c r="E11" s="159">
        <v>6200000</v>
      </c>
      <c r="F11" s="160"/>
      <c r="G11" s="161">
        <f t="shared" si="0"/>
        <v>6200000</v>
      </c>
      <c r="H11" s="163">
        <f>+D11*25%</f>
        <v>1500000</v>
      </c>
      <c r="I11" s="36">
        <f>+D11-H11</f>
        <v>4500000</v>
      </c>
      <c r="J11" s="161">
        <v>6000000</v>
      </c>
    </row>
    <row r="13" spans="2:10" x14ac:dyDescent="0.35">
      <c r="B13" s="1171"/>
      <c r="C13" s="164" t="s">
        <v>81</v>
      </c>
      <c r="E13" s="36">
        <v>75000000</v>
      </c>
      <c r="F13" s="1171"/>
      <c r="G13" s="36"/>
      <c r="I13" s="1171"/>
      <c r="J13" s="1171"/>
    </row>
    <row r="14" spans="2:10" x14ac:dyDescent="0.35">
      <c r="B14" s="1171"/>
      <c r="C14" s="164" t="s">
        <v>621</v>
      </c>
      <c r="E14" s="36">
        <v>10000000</v>
      </c>
      <c r="F14" s="1171"/>
      <c r="G14" s="36"/>
      <c r="I14" s="1171"/>
      <c r="J14" s="1171"/>
    </row>
    <row r="19" spans="8:8" x14ac:dyDescent="0.35">
      <c r="H19" s="151">
        <v>31</v>
      </c>
    </row>
    <row r="20" spans="8:8" x14ac:dyDescent="0.35">
      <c r="H20" s="151">
        <v>26</v>
      </c>
    </row>
    <row r="21" spans="8:8" x14ac:dyDescent="0.35">
      <c r="H21" s="151">
        <v>12.5</v>
      </c>
    </row>
    <row r="22" spans="8:8" x14ac:dyDescent="0.35">
      <c r="H22" s="151">
        <v>17</v>
      </c>
    </row>
    <row r="23" spans="8:8" x14ac:dyDescent="0.35">
      <c r="H23" s="151">
        <v>7.5</v>
      </c>
    </row>
    <row r="24" spans="8:8" x14ac:dyDescent="0.35">
      <c r="H24" s="151">
        <v>6</v>
      </c>
    </row>
  </sheetData>
  <pageMargins left="0.7" right="0.7" top="0.75" bottom="0.75" header="0.51180555555555496" footer="0.51180555555555496"/>
  <pageSetup firstPageNumber="0"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H11"/>
  <sheetViews>
    <sheetView showGridLines="0" zoomScale="120" zoomScaleNormal="120" workbookViewId="0">
      <selection activeCell="E6" activeCellId="1" sqref="A36:XFD48 E6"/>
    </sheetView>
  </sheetViews>
  <sheetFormatPr defaultColWidth="9.1796875" defaultRowHeight="14.5" x14ac:dyDescent="0.35"/>
  <cols>
    <col min="1" max="1" width="4.7265625" customWidth="1"/>
    <col min="2" max="2" width="50.7265625" style="165" customWidth="1"/>
    <col min="3" max="3" width="14.1796875" style="36" customWidth="1"/>
    <col min="4" max="4" width="14.1796875" style="166" customWidth="1"/>
    <col min="5" max="5" width="14.1796875" style="36" customWidth="1"/>
    <col min="6" max="6" width="10" style="36" customWidth="1"/>
    <col min="7" max="7" width="14.1796875" style="36" customWidth="1"/>
    <col min="8" max="8" width="17.1796875" style="167" customWidth="1"/>
    <col min="9" max="1025" width="10.54296875" customWidth="1"/>
  </cols>
  <sheetData>
    <row r="2" spans="1:8" ht="18.5" x14ac:dyDescent="0.45">
      <c r="A2" s="1610" t="s">
        <v>622</v>
      </c>
      <c r="B2" s="1610"/>
      <c r="C2" s="1610"/>
      <c r="D2" s="1610"/>
      <c r="E2" s="1610"/>
      <c r="F2" s="1610"/>
      <c r="G2" s="1610"/>
      <c r="H2" s="1610"/>
    </row>
    <row r="4" spans="1:8" ht="30" customHeight="1" x14ac:dyDescent="0.35">
      <c r="A4" s="1611"/>
      <c r="B4" s="1612" t="s">
        <v>623</v>
      </c>
      <c r="C4" s="168" t="s">
        <v>67</v>
      </c>
      <c r="D4" s="169" t="s">
        <v>624</v>
      </c>
      <c r="E4" s="170" t="str">
        <f>+'Presupuesto Inicial'!I1</f>
        <v>Primera Etapa</v>
      </c>
      <c r="F4" s="171" t="s">
        <v>624</v>
      </c>
      <c r="G4" s="172" t="str">
        <f>+'Presupuesto Inicial'!K1</f>
        <v xml:space="preserve">Segunda Etapa </v>
      </c>
      <c r="H4" s="1613" t="s">
        <v>94</v>
      </c>
    </row>
    <row r="5" spans="1:8" x14ac:dyDescent="0.35">
      <c r="A5" s="1611"/>
      <c r="B5" s="1612"/>
      <c r="C5" s="168">
        <f>+'Presupuesto Inicial'!C4</f>
        <v>173260000</v>
      </c>
      <c r="D5" s="169">
        <v>1</v>
      </c>
      <c r="E5" s="170">
        <f>+'Presupuesto Inicial'!J4</f>
        <v>100000000</v>
      </c>
      <c r="F5" s="171">
        <v>1</v>
      </c>
      <c r="G5" s="172">
        <f>+'Presupuesto Inicial'!K4</f>
        <v>73260000</v>
      </c>
      <c r="H5" s="1613"/>
    </row>
    <row r="6" spans="1:8" s="177" customFormat="1" x14ac:dyDescent="0.35">
      <c r="A6" s="173">
        <f>+'Presupuesto Inicial'!A5</f>
        <v>1</v>
      </c>
      <c r="B6" s="174" t="str">
        <f>+'Presupuesto Inicial'!B5</f>
        <v>Componente 1:  Registro de Personas e Identidad Digital</v>
      </c>
      <c r="C6" s="175">
        <f>+'Presupuesto Inicial'!C5</f>
        <v>45000000</v>
      </c>
      <c r="D6" s="176">
        <f>+'Presupuesto Inicial'!G5</f>
        <v>0.25972526838277732</v>
      </c>
      <c r="E6" s="175">
        <f>+'Presupuesto Inicial'!J5</f>
        <v>31000000</v>
      </c>
      <c r="F6" s="176">
        <f t="shared" ref="F6:F11" si="0">+E6/$E$5</f>
        <v>0.31</v>
      </c>
      <c r="G6" s="175">
        <f>+'Presupuesto Inicial'!K5</f>
        <v>10000000</v>
      </c>
      <c r="H6" s="175" t="str">
        <f>+'Presupuesto Inicial'!H5</f>
        <v>RNP</v>
      </c>
    </row>
    <row r="7" spans="1:8" s="177" customFormat="1" ht="29" x14ac:dyDescent="0.35">
      <c r="A7" s="173">
        <f>+'Presupuesto Inicial'!A16</f>
        <v>2</v>
      </c>
      <c r="B7" s="174" t="str">
        <f>+'Presupuesto Inicial'!B16</f>
        <v>Componente 2: Despliegue de Infraestructura de Telecomunicaciones</v>
      </c>
      <c r="C7" s="175">
        <f>+'Presupuesto Inicial'!C16</f>
        <v>67260000</v>
      </c>
      <c r="D7" s="176">
        <f>+'Presupuesto Inicial'!G16</f>
        <v>0.38820270114279121</v>
      </c>
      <c r="E7" s="175">
        <f>+'Presupuesto Inicial'!J16</f>
        <v>26000000</v>
      </c>
      <c r="F7" s="176">
        <f t="shared" si="0"/>
        <v>0.26</v>
      </c>
      <c r="G7" s="175">
        <f>+'Presupuesto Inicial'!K16</f>
        <v>44260000</v>
      </c>
      <c r="H7" s="178" t="str">
        <f>+'Presupuesto Inicial'!H16</f>
        <v>SCGG</v>
      </c>
    </row>
    <row r="8" spans="1:8" s="177" customFormat="1" ht="22.5" customHeight="1" x14ac:dyDescent="0.35">
      <c r="A8" s="173">
        <f>+'Presupuesto Inicial'!A28</f>
        <v>3</v>
      </c>
      <c r="B8" s="174" t="str">
        <f>+'Presupuesto Inicial'!B28</f>
        <v>Componente 3: Gobierno Digital</v>
      </c>
      <c r="C8" s="175">
        <f>+'Presupuesto Inicial'!C28</f>
        <v>18000000</v>
      </c>
      <c r="D8" s="176">
        <f>+'Presupuesto Inicial'!G28</f>
        <v>0.10389010735311092</v>
      </c>
      <c r="E8" s="175">
        <f>+'Presupuesto Inicial'!J28</f>
        <v>12500000</v>
      </c>
      <c r="F8" s="176">
        <f t="shared" si="0"/>
        <v>0.125</v>
      </c>
      <c r="G8" s="175">
        <f>+'Presupuesto Inicial'!K28</f>
        <v>9000000</v>
      </c>
      <c r="H8" s="178" t="str">
        <f>+'Presupuesto Inicial'!H28</f>
        <v>SCGG</v>
      </c>
    </row>
    <row r="9" spans="1:8" s="177" customFormat="1" x14ac:dyDescent="0.35">
      <c r="A9" s="173">
        <f>+'Presupuesto Inicial'!A33</f>
        <v>4</v>
      </c>
      <c r="B9" s="174" t="str">
        <f>+'Presupuesto Inicial'!B33</f>
        <v xml:space="preserve">Componente 4: Apoyo al desarrollo de la economía digital </v>
      </c>
      <c r="C9" s="175">
        <f>+'Presupuesto Inicial'!C33</f>
        <v>18000000</v>
      </c>
      <c r="D9" s="176">
        <f>+'Presupuesto Inicial'!G33</f>
        <v>0.10389010735311092</v>
      </c>
      <c r="E9" s="175">
        <f>+'Presupuesto Inicial'!J33</f>
        <v>17000000</v>
      </c>
      <c r="F9" s="176">
        <f t="shared" si="0"/>
        <v>0.17</v>
      </c>
      <c r="G9" s="175">
        <f>+'Presupuesto Inicial'!K33</f>
        <v>2500000</v>
      </c>
      <c r="H9" s="178" t="s">
        <v>625</v>
      </c>
    </row>
    <row r="10" spans="1:8" s="177" customFormat="1" x14ac:dyDescent="0.35">
      <c r="A10" s="173">
        <f>+'Presupuesto Inicial'!A38</f>
        <v>5</v>
      </c>
      <c r="B10" s="174" t="str">
        <f>+'Presupuesto Inicial'!B38</f>
        <v>Componente 5: Ciudad Inteligente</v>
      </c>
      <c r="C10" s="175">
        <f>+'Presupuesto Inicial'!C38</f>
        <v>15000000</v>
      </c>
      <c r="D10" s="176">
        <f>+'Presupuesto Inicial'!G38</f>
        <v>8.6575089460925778E-2</v>
      </c>
      <c r="E10" s="175">
        <f>+'Presupuesto Inicial'!J38</f>
        <v>7500000</v>
      </c>
      <c r="F10" s="176">
        <f t="shared" si="0"/>
        <v>7.4999999999999997E-2</v>
      </c>
      <c r="G10" s="175">
        <f>+'Presupuesto Inicial'!K38</f>
        <v>7500000</v>
      </c>
      <c r="H10" s="178" t="s">
        <v>626</v>
      </c>
    </row>
    <row r="11" spans="1:8" s="177" customFormat="1" x14ac:dyDescent="0.35">
      <c r="A11" s="173">
        <f>+'Presupuesto Inicial'!A45</f>
        <v>6</v>
      </c>
      <c r="B11" s="174" t="str">
        <f>+'Presupuesto Inicial'!B45</f>
        <v>Administración,  Auditoria y Evaluación</v>
      </c>
      <c r="C11" s="175">
        <f>+'Presupuesto Inicial'!C45</f>
        <v>10000000</v>
      </c>
      <c r="D11" s="176">
        <f>+'Presupuesto Inicial'!G45</f>
        <v>5.7716726307283854E-2</v>
      </c>
      <c r="E11" s="175">
        <f>+'Presupuesto Inicial'!J45</f>
        <v>6000000</v>
      </c>
      <c r="F11" s="176">
        <f t="shared" si="0"/>
        <v>0.06</v>
      </c>
      <c r="G11" s="179" t="s">
        <v>627</v>
      </c>
      <c r="H11" s="178" t="s">
        <v>628</v>
      </c>
    </row>
  </sheetData>
  <mergeCells count="4">
    <mergeCell ref="A2:H2"/>
    <mergeCell ref="A4:A5"/>
    <mergeCell ref="B4:B5"/>
    <mergeCell ref="H4:H5"/>
  </mergeCells>
  <pageMargins left="0.7" right="0.7" top="0.75" bottom="0.75" header="0.51180555555555496" footer="0.51180555555555496"/>
  <pageSetup firstPageNumber="0"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K45"/>
  <sheetViews>
    <sheetView zoomScaleNormal="100" workbookViewId="0">
      <pane xSplit="2" ySplit="2" topLeftCell="C3" activePane="bottomRight" state="frozen"/>
      <selection pane="topRight" activeCell="C1" sqref="C1"/>
      <selection pane="bottomLeft" activeCell="A3" sqref="A3"/>
      <selection pane="bottomRight" activeCell="C12" activeCellId="1" sqref="A36:XFD48 C12"/>
    </sheetView>
  </sheetViews>
  <sheetFormatPr defaultColWidth="9.1796875" defaultRowHeight="14.5" outlineLevelRow="1" outlineLevelCol="1" x14ac:dyDescent="0.35"/>
  <cols>
    <col min="1" max="1" width="8.453125" style="180" customWidth="1"/>
    <col min="2" max="2" width="58.81640625" style="181" customWidth="1"/>
    <col min="3" max="3" width="15.81640625" style="182" customWidth="1"/>
    <col min="4" max="6" width="15.81640625" style="182" hidden="1" customWidth="1" outlineLevel="1"/>
    <col min="7" max="7" width="11.26953125" style="183" customWidth="1" collapsed="1"/>
    <col min="8" max="8" width="12.1796875" style="184" hidden="1" customWidth="1"/>
    <col min="9" max="10" width="19.453125" style="185" customWidth="1"/>
    <col min="11" max="11" width="15.453125" style="185" customWidth="1"/>
    <col min="12" max="12" width="16.1796875" style="186" customWidth="1"/>
    <col min="13" max="13" width="13.81640625" style="186" customWidth="1"/>
    <col min="14" max="14" width="17.81640625" style="186" customWidth="1"/>
    <col min="15" max="1025" width="11.453125" style="186"/>
  </cols>
  <sheetData>
    <row r="1" spans="1:14" ht="15" customHeight="1" x14ac:dyDescent="0.35">
      <c r="A1" s="1614" t="s">
        <v>629</v>
      </c>
      <c r="B1" s="1614"/>
      <c r="C1" s="1614"/>
      <c r="D1" s="1614"/>
      <c r="E1" s="1614"/>
      <c r="F1" s="1614"/>
      <c r="G1" s="1614"/>
      <c r="H1" s="187"/>
      <c r="I1" s="1615" t="s">
        <v>630</v>
      </c>
      <c r="J1" s="1616" t="s">
        <v>631</v>
      </c>
      <c r="K1" s="1615" t="s">
        <v>632</v>
      </c>
    </row>
    <row r="2" spans="1:14" x14ac:dyDescent="0.35">
      <c r="A2" s="1614"/>
      <c r="B2" s="1614"/>
      <c r="C2" s="1614"/>
      <c r="D2" s="1614"/>
      <c r="E2" s="1614"/>
      <c r="F2" s="1614"/>
      <c r="G2" s="1614"/>
      <c r="H2" s="188"/>
      <c r="I2" s="1615"/>
      <c r="J2" s="1616"/>
      <c r="K2" s="1615"/>
    </row>
    <row r="3" spans="1:14" ht="15" customHeight="1" x14ac:dyDescent="0.35">
      <c r="A3" s="1617" t="s">
        <v>633</v>
      </c>
      <c r="B3" s="1617"/>
      <c r="C3" s="189" t="s">
        <v>634</v>
      </c>
      <c r="D3" s="189" t="s">
        <v>81</v>
      </c>
      <c r="E3" s="189" t="s">
        <v>621</v>
      </c>
      <c r="F3" s="189" t="s">
        <v>635</v>
      </c>
      <c r="G3" s="190" t="s">
        <v>624</v>
      </c>
      <c r="H3" s="191"/>
      <c r="I3" s="192"/>
      <c r="J3" s="192"/>
      <c r="K3" s="192"/>
    </row>
    <row r="4" spans="1:14" x14ac:dyDescent="0.35">
      <c r="A4" s="1617"/>
      <c r="B4" s="1617"/>
      <c r="C4" s="193">
        <f>+C5+C28+C33+C38+C16+C45</f>
        <v>173260000</v>
      </c>
      <c r="D4" s="193">
        <v>55000000</v>
      </c>
      <c r="E4" s="193">
        <v>20000000</v>
      </c>
      <c r="F4" s="193">
        <v>30000000</v>
      </c>
      <c r="G4" s="194"/>
      <c r="H4" s="193"/>
      <c r="I4" s="193">
        <f>+I5+I28+I33+I38+I16+I45</f>
        <v>100000000</v>
      </c>
      <c r="J4" s="193">
        <f>+J5+J28+J33+J38+J16+J45</f>
        <v>100000000</v>
      </c>
      <c r="K4" s="193">
        <f>+K5+K28+K33+K38+K16+K45</f>
        <v>73260000</v>
      </c>
      <c r="M4" s="195"/>
      <c r="N4" s="196"/>
    </row>
    <row r="5" spans="1:14" x14ac:dyDescent="0.35">
      <c r="A5" s="197">
        <v>1</v>
      </c>
      <c r="B5" s="198" t="s">
        <v>636</v>
      </c>
      <c r="C5" s="199">
        <f>+C6+C12</f>
        <v>45000000</v>
      </c>
      <c r="D5" s="199"/>
      <c r="E5" s="199"/>
      <c r="F5" s="199"/>
      <c r="G5" s="200">
        <f>+C5/C4</f>
        <v>0.25972526838277732</v>
      </c>
      <c r="H5" s="201" t="s">
        <v>637</v>
      </c>
      <c r="I5" s="199">
        <v>35000000</v>
      </c>
      <c r="J5" s="199">
        <v>31000000</v>
      </c>
      <c r="K5" s="199">
        <v>10000000</v>
      </c>
      <c r="M5" s="195"/>
      <c r="N5" s="196"/>
    </row>
    <row r="6" spans="1:14" x14ac:dyDescent="0.35">
      <c r="A6" s="202" t="s">
        <v>95</v>
      </c>
      <c r="B6" s="203" t="s">
        <v>638</v>
      </c>
      <c r="C6" s="204">
        <f>SUM(C7:C11)</f>
        <v>22000000</v>
      </c>
      <c r="D6" s="204"/>
      <c r="E6" s="204">
        <f>SUM(E7:E11)</f>
        <v>0</v>
      </c>
      <c r="F6" s="204">
        <f>SUM(F7:F11)</f>
        <v>0</v>
      </c>
      <c r="G6" s="205"/>
      <c r="H6" s="206"/>
      <c r="I6" s="207"/>
      <c r="J6" s="207"/>
      <c r="K6" s="207"/>
      <c r="M6" s="195"/>
      <c r="N6" s="196"/>
    </row>
    <row r="7" spans="1:14" outlineLevel="1" x14ac:dyDescent="0.35">
      <c r="A7" s="208" t="s">
        <v>99</v>
      </c>
      <c r="B7" s="209" t="s">
        <v>639</v>
      </c>
      <c r="C7" s="210">
        <v>1000000</v>
      </c>
      <c r="D7" s="210"/>
      <c r="E7" s="210"/>
      <c r="F7" s="210"/>
      <c r="G7" s="176"/>
      <c r="H7" s="211"/>
      <c r="I7" s="212"/>
      <c r="J7" s="212"/>
      <c r="K7" s="212"/>
      <c r="M7" s="195"/>
      <c r="N7" s="196"/>
    </row>
    <row r="8" spans="1:14" outlineLevel="1" x14ac:dyDescent="0.35">
      <c r="A8" s="208" t="s">
        <v>108</v>
      </c>
      <c r="B8" s="209" t="s">
        <v>640</v>
      </c>
      <c r="C8" s="210">
        <v>7000000</v>
      </c>
      <c r="D8" s="210"/>
      <c r="E8" s="210"/>
      <c r="F8" s="210"/>
      <c r="G8" s="176"/>
      <c r="H8" s="211"/>
      <c r="I8" s="212"/>
      <c r="J8" s="212"/>
      <c r="K8" s="212"/>
      <c r="M8" s="195"/>
      <c r="N8" s="196"/>
    </row>
    <row r="9" spans="1:14" outlineLevel="1" x14ac:dyDescent="0.35">
      <c r="A9" s="208" t="s">
        <v>112</v>
      </c>
      <c r="B9" s="209" t="s">
        <v>641</v>
      </c>
      <c r="C9" s="210">
        <v>5000000</v>
      </c>
      <c r="D9" s="210"/>
      <c r="E9" s="210"/>
      <c r="F9" s="210"/>
      <c r="G9" s="176"/>
      <c r="H9" s="211"/>
      <c r="I9" s="212"/>
      <c r="J9" s="212"/>
      <c r="K9" s="212"/>
      <c r="M9" s="195"/>
      <c r="N9" s="196"/>
    </row>
    <row r="10" spans="1:14" outlineLevel="1" x14ac:dyDescent="0.35">
      <c r="A10" s="208" t="s">
        <v>115</v>
      </c>
      <c r="B10" s="209" t="s">
        <v>262</v>
      </c>
      <c r="C10" s="210">
        <v>2000000</v>
      </c>
      <c r="D10" s="210"/>
      <c r="E10" s="210"/>
      <c r="F10" s="210"/>
      <c r="G10" s="176"/>
      <c r="H10" s="211"/>
      <c r="I10" s="212"/>
      <c r="J10" s="212"/>
      <c r="K10" s="212"/>
      <c r="M10" s="195"/>
      <c r="N10" s="196"/>
    </row>
    <row r="11" spans="1:14" ht="29" outlineLevel="1" x14ac:dyDescent="0.35">
      <c r="A11" s="208" t="s">
        <v>118</v>
      </c>
      <c r="B11" s="213" t="s">
        <v>642</v>
      </c>
      <c r="C11" s="210">
        <v>7000000</v>
      </c>
      <c r="D11" s="210"/>
      <c r="E11" s="210"/>
      <c r="F11" s="210"/>
      <c r="G11" s="176"/>
      <c r="H11" s="211"/>
      <c r="I11" s="212"/>
      <c r="J11" s="212"/>
      <c r="K11" s="212"/>
      <c r="M11" s="195"/>
      <c r="N11" s="196"/>
    </row>
    <row r="12" spans="1:14" x14ac:dyDescent="0.35">
      <c r="A12" s="202" t="s">
        <v>614</v>
      </c>
      <c r="B12" s="203" t="s">
        <v>643</v>
      </c>
      <c r="C12" s="204">
        <f>SUM(C13:C15)</f>
        <v>23000000</v>
      </c>
      <c r="D12" s="204"/>
      <c r="E12" s="204">
        <f>SUM(E13:E15)</f>
        <v>0</v>
      </c>
      <c r="F12" s="204">
        <f>SUM(F13:F15)</f>
        <v>0</v>
      </c>
      <c r="G12" s="205"/>
      <c r="H12" s="206"/>
      <c r="I12" s="207"/>
      <c r="J12" s="207"/>
      <c r="K12" s="207"/>
      <c r="M12" s="195"/>
      <c r="N12" s="196"/>
    </row>
    <row r="13" spans="1:14" outlineLevel="1" x14ac:dyDescent="0.35">
      <c r="A13" s="208" t="s">
        <v>135</v>
      </c>
      <c r="B13" s="209" t="s">
        <v>644</v>
      </c>
      <c r="C13" s="210">
        <v>13000000</v>
      </c>
      <c r="D13" s="210"/>
      <c r="E13" s="210"/>
      <c r="F13" s="210"/>
      <c r="G13" s="176"/>
      <c r="H13" s="211"/>
      <c r="I13" s="212"/>
      <c r="J13" s="212"/>
      <c r="K13" s="212"/>
      <c r="M13" s="195"/>
      <c r="N13" s="196"/>
    </row>
    <row r="14" spans="1:14" outlineLevel="1" x14ac:dyDescent="0.35">
      <c r="A14" s="208" t="s">
        <v>137</v>
      </c>
      <c r="B14" s="209" t="s">
        <v>645</v>
      </c>
      <c r="C14" s="210">
        <v>5000000</v>
      </c>
      <c r="D14" s="210"/>
      <c r="E14" s="210"/>
      <c r="F14" s="210"/>
      <c r="G14" s="176"/>
      <c r="H14" s="211"/>
      <c r="I14" s="212"/>
      <c r="J14" s="212"/>
      <c r="K14" s="212"/>
      <c r="M14" s="195"/>
      <c r="N14" s="196"/>
    </row>
    <row r="15" spans="1:14" outlineLevel="1" x14ac:dyDescent="0.35">
      <c r="A15" s="208" t="s">
        <v>646</v>
      </c>
      <c r="B15" s="209" t="s">
        <v>647</v>
      </c>
      <c r="C15" s="210">
        <v>5000000</v>
      </c>
      <c r="D15" s="210"/>
      <c r="E15" s="210"/>
      <c r="F15" s="210"/>
      <c r="G15" s="176"/>
      <c r="H15" s="211"/>
      <c r="I15" s="212"/>
      <c r="J15" s="212"/>
      <c r="K15" s="212"/>
      <c r="M15" s="195"/>
      <c r="N15" s="196"/>
    </row>
    <row r="16" spans="1:14" ht="29" x14ac:dyDescent="0.35">
      <c r="A16" s="197">
        <v>2</v>
      </c>
      <c r="B16" s="198" t="s">
        <v>648</v>
      </c>
      <c r="C16" s="199">
        <f>SUM(C17:C27)</f>
        <v>67260000</v>
      </c>
      <c r="D16" s="199"/>
      <c r="E16" s="199">
        <v>0</v>
      </c>
      <c r="F16" s="199">
        <f>+E16+C16</f>
        <v>67260000</v>
      </c>
      <c r="G16" s="200">
        <f>+C16/$C$4</f>
        <v>0.38820270114279121</v>
      </c>
      <c r="H16" s="201" t="s">
        <v>649</v>
      </c>
      <c r="I16" s="199">
        <v>23000000</v>
      </c>
      <c r="J16" s="199">
        <v>26000000</v>
      </c>
      <c r="K16" s="199">
        <f>+C16-I16</f>
        <v>44260000</v>
      </c>
      <c r="M16" s="195"/>
      <c r="N16" s="196"/>
    </row>
    <row r="17" spans="1:14" outlineLevel="1" x14ac:dyDescent="0.35">
      <c r="A17" s="208" t="s">
        <v>174</v>
      </c>
      <c r="B17" s="213" t="s">
        <v>650</v>
      </c>
      <c r="C17" s="210">
        <v>17500000</v>
      </c>
      <c r="D17" s="210"/>
      <c r="E17" s="210"/>
      <c r="F17" s="210"/>
      <c r="G17" s="176"/>
      <c r="H17" s="211"/>
      <c r="I17" s="212"/>
      <c r="J17" s="212"/>
      <c r="K17" s="212"/>
      <c r="M17" s="195"/>
      <c r="N17" s="196"/>
    </row>
    <row r="18" spans="1:14" outlineLevel="1" x14ac:dyDescent="0.35">
      <c r="A18" s="208" t="s">
        <v>221</v>
      </c>
      <c r="B18" s="213" t="s">
        <v>651</v>
      </c>
      <c r="C18" s="210">
        <v>10600000</v>
      </c>
      <c r="D18" s="210"/>
      <c r="E18" s="210"/>
      <c r="F18" s="210"/>
      <c r="G18" s="176"/>
      <c r="H18" s="211"/>
      <c r="I18" s="212"/>
      <c r="J18" s="212"/>
      <c r="K18" s="212"/>
      <c r="M18" s="195"/>
      <c r="N18" s="196"/>
    </row>
    <row r="19" spans="1:14" outlineLevel="1" x14ac:dyDescent="0.35">
      <c r="A19" s="208" t="s">
        <v>652</v>
      </c>
      <c r="B19" s="213" t="s">
        <v>653</v>
      </c>
      <c r="C19" s="210">
        <v>21200000</v>
      </c>
      <c r="D19" s="210"/>
      <c r="E19" s="210"/>
      <c r="F19" s="210"/>
      <c r="G19" s="176"/>
      <c r="H19" s="211"/>
      <c r="I19" s="212"/>
      <c r="J19" s="212"/>
      <c r="K19" s="212"/>
      <c r="L19" s="181"/>
      <c r="M19" s="195"/>
      <c r="N19" s="196"/>
    </row>
    <row r="20" spans="1:14" outlineLevel="1" x14ac:dyDescent="0.35">
      <c r="A20" s="208" t="s">
        <v>654</v>
      </c>
      <c r="B20" s="213" t="s">
        <v>655</v>
      </c>
      <c r="C20" s="210">
        <v>1150000</v>
      </c>
      <c r="D20" s="210"/>
      <c r="E20" s="210"/>
      <c r="F20" s="210"/>
      <c r="G20" s="176"/>
      <c r="H20" s="211"/>
      <c r="I20" s="212"/>
      <c r="J20" s="212"/>
      <c r="K20" s="212"/>
      <c r="M20" s="195"/>
      <c r="N20" s="196"/>
    </row>
    <row r="21" spans="1:14" outlineLevel="1" x14ac:dyDescent="0.35">
      <c r="A21" s="208" t="s">
        <v>656</v>
      </c>
      <c r="B21" s="213" t="s">
        <v>657</v>
      </c>
      <c r="C21" s="210">
        <v>6600000</v>
      </c>
      <c r="D21" s="210"/>
      <c r="E21" s="210"/>
      <c r="F21" s="210"/>
      <c r="G21" s="176"/>
      <c r="H21" s="211"/>
      <c r="I21" s="212"/>
      <c r="J21" s="212"/>
      <c r="K21" s="212"/>
      <c r="M21" s="195"/>
      <c r="N21" s="196"/>
    </row>
    <row r="22" spans="1:14" outlineLevel="1" x14ac:dyDescent="0.35">
      <c r="A22" s="208" t="s">
        <v>658</v>
      </c>
      <c r="B22" s="213" t="s">
        <v>659</v>
      </c>
      <c r="C22" s="210">
        <v>560000</v>
      </c>
      <c r="D22" s="210"/>
      <c r="E22" s="210"/>
      <c r="F22" s="210"/>
      <c r="G22" s="176"/>
      <c r="H22" s="211"/>
      <c r="I22" s="212"/>
      <c r="J22" s="212"/>
      <c r="K22" s="212"/>
      <c r="M22" s="195"/>
      <c r="N22" s="196"/>
    </row>
    <row r="23" spans="1:14" outlineLevel="1" x14ac:dyDescent="0.35">
      <c r="A23" s="208" t="s">
        <v>660</v>
      </c>
      <c r="B23" s="213" t="s">
        <v>661</v>
      </c>
      <c r="C23" s="210">
        <v>800000</v>
      </c>
      <c r="D23" s="210"/>
      <c r="E23" s="210"/>
      <c r="F23" s="210"/>
      <c r="G23" s="176"/>
      <c r="H23" s="211"/>
      <c r="I23" s="212"/>
      <c r="J23" s="212"/>
      <c r="K23" s="212"/>
      <c r="M23" s="195"/>
      <c r="N23" s="196"/>
    </row>
    <row r="24" spans="1:14" outlineLevel="1" x14ac:dyDescent="0.35">
      <c r="A24" s="208" t="s">
        <v>662</v>
      </c>
      <c r="B24" s="213" t="s">
        <v>663</v>
      </c>
      <c r="C24" s="210">
        <v>680000</v>
      </c>
      <c r="D24" s="210"/>
      <c r="E24" s="210"/>
      <c r="F24" s="210"/>
      <c r="G24" s="176"/>
      <c r="H24" s="211"/>
      <c r="I24" s="212"/>
      <c r="J24" s="212"/>
      <c r="K24" s="212"/>
      <c r="M24" s="195"/>
      <c r="N24" s="196"/>
    </row>
    <row r="25" spans="1:14" outlineLevel="1" x14ac:dyDescent="0.35">
      <c r="A25" s="208" t="s">
        <v>664</v>
      </c>
      <c r="B25" s="213" t="s">
        <v>665</v>
      </c>
      <c r="C25" s="210">
        <v>630000</v>
      </c>
      <c r="D25" s="210"/>
      <c r="E25" s="210"/>
      <c r="F25" s="210"/>
      <c r="G25" s="176"/>
      <c r="H25" s="211"/>
      <c r="I25" s="212"/>
      <c r="J25" s="212"/>
      <c r="K25" s="212"/>
      <c r="M25" s="195"/>
      <c r="N25" s="196"/>
    </row>
    <row r="26" spans="1:14" outlineLevel="1" x14ac:dyDescent="0.35">
      <c r="A26" s="208" t="s">
        <v>666</v>
      </c>
      <c r="B26" s="213" t="s">
        <v>667</v>
      </c>
      <c r="C26" s="210">
        <v>40000</v>
      </c>
      <c r="D26" s="210"/>
      <c r="E26" s="210"/>
      <c r="F26" s="210"/>
      <c r="G26" s="176"/>
      <c r="H26" s="211"/>
      <c r="I26" s="212"/>
      <c r="J26" s="212"/>
      <c r="K26" s="212"/>
      <c r="M26" s="195"/>
      <c r="N26" s="196"/>
    </row>
    <row r="27" spans="1:14" outlineLevel="1" x14ac:dyDescent="0.35">
      <c r="A27" s="208" t="s">
        <v>668</v>
      </c>
      <c r="B27" s="213" t="s">
        <v>669</v>
      </c>
      <c r="C27" s="210">
        <v>7500000</v>
      </c>
      <c r="D27" s="210"/>
      <c r="E27" s="210"/>
      <c r="F27" s="210"/>
      <c r="G27" s="176"/>
      <c r="H27" s="211"/>
      <c r="I27" s="212"/>
      <c r="J27" s="212"/>
      <c r="K27" s="212"/>
      <c r="M27" s="195"/>
      <c r="N27" s="196"/>
    </row>
    <row r="28" spans="1:14" x14ac:dyDescent="0.35">
      <c r="A28" s="197">
        <v>3</v>
      </c>
      <c r="B28" s="198" t="s">
        <v>670</v>
      </c>
      <c r="C28" s="199">
        <f>SUM(C29:C32)</f>
        <v>18000000</v>
      </c>
      <c r="D28" s="199"/>
      <c r="E28" s="199">
        <v>0</v>
      </c>
      <c r="F28" s="199"/>
      <c r="G28" s="200">
        <f>+C28/$C$4</f>
        <v>0.10389010735311092</v>
      </c>
      <c r="H28" s="201" t="s">
        <v>649</v>
      </c>
      <c r="I28" s="214">
        <f>SUM(I29:I32)</f>
        <v>9000000</v>
      </c>
      <c r="J28" s="214">
        <v>12500000</v>
      </c>
      <c r="K28" s="214">
        <f>SUM(K29:K32)</f>
        <v>9000000</v>
      </c>
      <c r="M28" s="195"/>
      <c r="N28" s="196"/>
    </row>
    <row r="29" spans="1:14" outlineLevel="1" x14ac:dyDescent="0.35">
      <c r="A29" s="208" t="s">
        <v>248</v>
      </c>
      <c r="B29" s="215" t="s">
        <v>671</v>
      </c>
      <c r="C29" s="210">
        <v>5000000</v>
      </c>
      <c r="D29" s="210"/>
      <c r="E29" s="210"/>
      <c r="F29" s="210"/>
      <c r="G29" s="176"/>
      <c r="H29" s="211"/>
      <c r="I29" s="216">
        <f>+C29*50%</f>
        <v>2500000</v>
      </c>
      <c r="J29" s="210"/>
      <c r="K29" s="210">
        <f>+C29-I29</f>
        <v>2500000</v>
      </c>
      <c r="M29" s="195"/>
      <c r="N29" s="196"/>
    </row>
    <row r="30" spans="1:14" outlineLevel="1" x14ac:dyDescent="0.35">
      <c r="A30" s="208" t="s">
        <v>267</v>
      </c>
      <c r="B30" s="215" t="s">
        <v>672</v>
      </c>
      <c r="C30" s="210">
        <v>7000000</v>
      </c>
      <c r="D30" s="210"/>
      <c r="E30" s="210"/>
      <c r="F30" s="210"/>
      <c r="G30" s="176"/>
      <c r="H30" s="211"/>
      <c r="I30" s="216">
        <f>+C30*50%</f>
        <v>3500000</v>
      </c>
      <c r="J30" s="210"/>
      <c r="K30" s="210">
        <f>+C30-I30</f>
        <v>3500000</v>
      </c>
      <c r="M30" s="195"/>
      <c r="N30" s="196"/>
    </row>
    <row r="31" spans="1:14" ht="29" outlineLevel="1" x14ac:dyDescent="0.35">
      <c r="A31" s="208" t="s">
        <v>298</v>
      </c>
      <c r="B31" s="215" t="s">
        <v>673</v>
      </c>
      <c r="C31" s="210">
        <v>4500000</v>
      </c>
      <c r="D31" s="210"/>
      <c r="E31" s="210"/>
      <c r="F31" s="210"/>
      <c r="G31" s="176"/>
      <c r="H31" s="211"/>
      <c r="I31" s="216">
        <f>+C31*50%</f>
        <v>2250000</v>
      </c>
      <c r="J31" s="210"/>
      <c r="K31" s="210">
        <f>+C31-I31</f>
        <v>2250000</v>
      </c>
      <c r="M31" s="195"/>
      <c r="N31" s="196"/>
    </row>
    <row r="32" spans="1:14" ht="29" outlineLevel="1" x14ac:dyDescent="0.35">
      <c r="A32" s="208" t="s">
        <v>330</v>
      </c>
      <c r="B32" s="215" t="s">
        <v>674</v>
      </c>
      <c r="C32" s="210">
        <v>1500000</v>
      </c>
      <c r="D32" s="210"/>
      <c r="E32" s="210"/>
      <c r="F32" s="210"/>
      <c r="G32" s="176"/>
      <c r="H32" s="211"/>
      <c r="I32" s="210">
        <f>+C32*50%</f>
        <v>750000</v>
      </c>
      <c r="J32" s="210"/>
      <c r="K32" s="210">
        <f>+C32-I32</f>
        <v>750000</v>
      </c>
      <c r="M32" s="195"/>
      <c r="N32" s="196"/>
    </row>
    <row r="33" spans="1:14" x14ac:dyDescent="0.35">
      <c r="A33" s="197">
        <v>4</v>
      </c>
      <c r="B33" s="198" t="s">
        <v>675</v>
      </c>
      <c r="C33" s="199">
        <f>+C34+C35+C36+C37</f>
        <v>18000000</v>
      </c>
      <c r="D33" s="199"/>
      <c r="E33" s="199">
        <v>0</v>
      </c>
      <c r="F33" s="199">
        <f>+E33+C33</f>
        <v>18000000</v>
      </c>
      <c r="G33" s="200">
        <f>+C33/$C$4</f>
        <v>0.10389010735311092</v>
      </c>
      <c r="H33" s="201"/>
      <c r="I33" s="214">
        <f>SUM(I34:I37)</f>
        <v>15500000</v>
      </c>
      <c r="J33" s="214">
        <v>17000000</v>
      </c>
      <c r="K33" s="214">
        <f>SUM(K34:K37)</f>
        <v>2500000</v>
      </c>
      <c r="M33" s="195"/>
      <c r="N33" s="196"/>
    </row>
    <row r="34" spans="1:14" ht="29" outlineLevel="1" x14ac:dyDescent="0.35">
      <c r="A34" s="208" t="s">
        <v>174</v>
      </c>
      <c r="B34" s="213" t="s">
        <v>676</v>
      </c>
      <c r="C34" s="210">
        <v>2000000</v>
      </c>
      <c r="D34" s="210"/>
      <c r="E34" s="210"/>
      <c r="F34" s="210"/>
      <c r="G34" s="176"/>
      <c r="H34" s="211"/>
      <c r="I34" s="210">
        <f>+C34*50%</f>
        <v>1000000</v>
      </c>
      <c r="J34" s="210"/>
      <c r="K34" s="210">
        <f>+C34-I34</f>
        <v>1000000</v>
      </c>
      <c r="M34" s="195"/>
      <c r="N34" s="196"/>
    </row>
    <row r="35" spans="1:14" ht="29" outlineLevel="1" x14ac:dyDescent="0.35">
      <c r="A35" s="208" t="s">
        <v>221</v>
      </c>
      <c r="B35" s="213" t="s">
        <v>677</v>
      </c>
      <c r="C35" s="210">
        <v>3000000</v>
      </c>
      <c r="D35" s="210"/>
      <c r="E35" s="210"/>
      <c r="F35" s="210"/>
      <c r="G35" s="176"/>
      <c r="H35" s="211"/>
      <c r="I35" s="210">
        <f>+C35*50%</f>
        <v>1500000</v>
      </c>
      <c r="J35" s="210"/>
      <c r="K35" s="210">
        <f>+C35-I35</f>
        <v>1500000</v>
      </c>
      <c r="M35" s="195"/>
      <c r="N35" s="196"/>
    </row>
    <row r="36" spans="1:14" ht="43.5" outlineLevel="1" x14ac:dyDescent="0.35">
      <c r="A36" s="208" t="s">
        <v>652</v>
      </c>
      <c r="B36" s="213" t="s">
        <v>678</v>
      </c>
      <c r="C36" s="210">
        <v>3000000</v>
      </c>
      <c r="D36" s="210"/>
      <c r="E36" s="210"/>
      <c r="F36" s="210"/>
      <c r="G36" s="176"/>
      <c r="H36" s="211"/>
      <c r="I36" s="210">
        <f>+C36</f>
        <v>3000000</v>
      </c>
      <c r="J36" s="210"/>
      <c r="K36" s="210">
        <f>+C36-I36</f>
        <v>0</v>
      </c>
      <c r="M36" s="195"/>
      <c r="N36" s="196"/>
    </row>
    <row r="37" spans="1:14" ht="29" outlineLevel="1" x14ac:dyDescent="0.35">
      <c r="A37" s="208" t="s">
        <v>654</v>
      </c>
      <c r="B37" s="213" t="s">
        <v>679</v>
      </c>
      <c r="C37" s="210">
        <v>10000000</v>
      </c>
      <c r="D37" s="210"/>
      <c r="E37" s="210"/>
      <c r="F37" s="210"/>
      <c r="G37" s="176"/>
      <c r="H37" s="211" t="s">
        <v>626</v>
      </c>
      <c r="I37" s="210">
        <f>+C37</f>
        <v>10000000</v>
      </c>
      <c r="J37" s="210"/>
      <c r="K37" s="210">
        <f>+C37-I37</f>
        <v>0</v>
      </c>
      <c r="M37" s="195"/>
      <c r="N37" s="196"/>
    </row>
    <row r="38" spans="1:14" x14ac:dyDescent="0.35">
      <c r="A38" s="197">
        <v>5</v>
      </c>
      <c r="B38" s="198" t="s">
        <v>680</v>
      </c>
      <c r="C38" s="199">
        <v>15000000</v>
      </c>
      <c r="D38" s="199"/>
      <c r="E38" s="199">
        <v>0</v>
      </c>
      <c r="F38" s="199">
        <f t="shared" ref="F38:F45" si="0">+E38+C38</f>
        <v>15000000</v>
      </c>
      <c r="G38" s="200">
        <f>+C38/$C$4</f>
        <v>8.6575089460925778E-2</v>
      </c>
      <c r="H38" s="201"/>
      <c r="I38" s="214">
        <f>+C38*50%</f>
        <v>7500000</v>
      </c>
      <c r="J38" s="214">
        <v>7500000</v>
      </c>
      <c r="K38" s="214">
        <f>+C38-I38</f>
        <v>7500000</v>
      </c>
      <c r="M38" s="195"/>
      <c r="N38" s="196"/>
    </row>
    <row r="39" spans="1:14" ht="43.5" outlineLevel="1" x14ac:dyDescent="0.35">
      <c r="A39" s="208" t="s">
        <v>474</v>
      </c>
      <c r="B39" s="209" t="s">
        <v>681</v>
      </c>
      <c r="C39" s="210"/>
      <c r="D39" s="210"/>
      <c r="E39" s="210"/>
      <c r="F39" s="210">
        <f t="shared" si="0"/>
        <v>0</v>
      </c>
      <c r="G39" s="176"/>
      <c r="H39" s="211"/>
      <c r="I39" s="212"/>
      <c r="J39" s="212"/>
      <c r="K39" s="212"/>
      <c r="M39" s="195"/>
      <c r="N39" s="196"/>
    </row>
    <row r="40" spans="1:14" ht="58" outlineLevel="1" x14ac:dyDescent="0.35">
      <c r="A40" s="208" t="s">
        <v>488</v>
      </c>
      <c r="B40" s="209" t="s">
        <v>682</v>
      </c>
      <c r="C40" s="210"/>
      <c r="D40" s="210"/>
      <c r="E40" s="210"/>
      <c r="F40" s="210">
        <f t="shared" si="0"/>
        <v>0</v>
      </c>
      <c r="G40" s="176"/>
      <c r="H40" s="211"/>
      <c r="I40" s="212"/>
      <c r="J40" s="212"/>
      <c r="K40" s="212"/>
      <c r="M40" s="195"/>
      <c r="N40" s="196"/>
    </row>
    <row r="41" spans="1:14" ht="29" outlineLevel="1" x14ac:dyDescent="0.35">
      <c r="A41" s="208" t="s">
        <v>506</v>
      </c>
      <c r="B41" s="209" t="s">
        <v>683</v>
      </c>
      <c r="C41" s="210"/>
      <c r="D41" s="210"/>
      <c r="E41" s="210"/>
      <c r="F41" s="210">
        <f t="shared" si="0"/>
        <v>0</v>
      </c>
      <c r="G41" s="176"/>
      <c r="H41" s="211"/>
      <c r="I41" s="212"/>
      <c r="J41" s="212"/>
      <c r="K41" s="212"/>
      <c r="M41" s="195"/>
      <c r="N41" s="196"/>
    </row>
    <row r="42" spans="1:14" ht="72.5" outlineLevel="1" x14ac:dyDescent="0.35">
      <c r="A42" s="208" t="s">
        <v>684</v>
      </c>
      <c r="B42" s="209" t="s">
        <v>685</v>
      </c>
      <c r="C42" s="210"/>
      <c r="D42" s="210"/>
      <c r="E42" s="210"/>
      <c r="F42" s="210">
        <f t="shared" si="0"/>
        <v>0</v>
      </c>
      <c r="G42" s="176"/>
      <c r="H42" s="211"/>
      <c r="I42" s="212"/>
      <c r="J42" s="212"/>
      <c r="K42" s="212"/>
      <c r="M42" s="195"/>
      <c r="N42" s="196"/>
    </row>
    <row r="43" spans="1:14" outlineLevel="1" x14ac:dyDescent="0.35">
      <c r="A43" s="208" t="s">
        <v>686</v>
      </c>
      <c r="B43" s="213" t="s">
        <v>687</v>
      </c>
      <c r="C43" s="210"/>
      <c r="D43" s="210"/>
      <c r="E43" s="210"/>
      <c r="F43" s="210">
        <f t="shared" si="0"/>
        <v>0</v>
      </c>
      <c r="G43" s="176"/>
      <c r="H43" s="211"/>
      <c r="I43" s="212"/>
      <c r="J43" s="212"/>
      <c r="K43" s="212"/>
      <c r="M43" s="195"/>
      <c r="N43" s="196"/>
    </row>
    <row r="44" spans="1:14" ht="43.5" outlineLevel="1" x14ac:dyDescent="0.35">
      <c r="A44" s="208" t="s">
        <v>688</v>
      </c>
      <c r="B44" s="209" t="s">
        <v>689</v>
      </c>
      <c r="C44" s="210"/>
      <c r="D44" s="210"/>
      <c r="E44" s="210"/>
      <c r="F44" s="210">
        <f t="shared" si="0"/>
        <v>0</v>
      </c>
      <c r="G44" s="176"/>
      <c r="H44" s="211"/>
      <c r="I44" s="212"/>
      <c r="J44" s="212"/>
      <c r="K44" s="212"/>
      <c r="M44" s="195"/>
      <c r="N44" s="196"/>
    </row>
    <row r="45" spans="1:14" x14ac:dyDescent="0.35">
      <c r="A45" s="197">
        <v>6</v>
      </c>
      <c r="B45" s="198" t="s">
        <v>690</v>
      </c>
      <c r="C45" s="199">
        <v>10000000</v>
      </c>
      <c r="D45" s="199"/>
      <c r="E45" s="199"/>
      <c r="F45" s="199">
        <f t="shared" si="0"/>
        <v>10000000</v>
      </c>
      <c r="G45" s="200">
        <f>+C45/$C$4</f>
        <v>5.7716726307283854E-2</v>
      </c>
      <c r="H45" s="201"/>
      <c r="I45" s="214">
        <f>+C45</f>
        <v>10000000</v>
      </c>
      <c r="J45" s="214">
        <v>6000000</v>
      </c>
      <c r="K45" s="217"/>
      <c r="M45" s="195"/>
      <c r="N45" s="196"/>
    </row>
  </sheetData>
  <mergeCells count="5">
    <mergeCell ref="A1:G2"/>
    <mergeCell ref="I1:I2"/>
    <mergeCell ref="J1:J2"/>
    <mergeCell ref="K1:K2"/>
    <mergeCell ref="A3:B4"/>
  </mergeCells>
  <pageMargins left="0.7" right="0.7" top="0.75" bottom="0.75" header="0.51180555555555496" footer="0.51180555555555496"/>
  <pageSetup firstPageNumber="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F17"/>
  <sheetViews>
    <sheetView zoomScaleNormal="100" workbookViewId="0">
      <selection activeCell="D4" sqref="D4"/>
    </sheetView>
  </sheetViews>
  <sheetFormatPr defaultColWidth="9.1796875" defaultRowHeight="14.5" x14ac:dyDescent="0.35"/>
  <cols>
    <col min="1" max="1" width="10.54296875" customWidth="1"/>
    <col min="2" max="2" width="35.453125" customWidth="1"/>
    <col min="3" max="4" width="10.54296875" customWidth="1"/>
    <col min="5" max="6" width="11.453125" style="36"/>
    <col min="7" max="1025" width="10.54296875" customWidth="1"/>
  </cols>
  <sheetData>
    <row r="3" spans="2:6" x14ac:dyDescent="0.35">
      <c r="B3" s="218" t="s">
        <v>649</v>
      </c>
      <c r="C3" s="218"/>
      <c r="D3" s="218"/>
      <c r="E3" s="219"/>
      <c r="F3" s="219">
        <f>SUM(F4:F8)</f>
        <v>3550000</v>
      </c>
    </row>
    <row r="4" spans="2:6" x14ac:dyDescent="0.35">
      <c r="B4" s="1171" t="s">
        <v>691</v>
      </c>
      <c r="C4" s="1171">
        <v>1</v>
      </c>
      <c r="D4" s="1171">
        <f>5*12</f>
        <v>60</v>
      </c>
      <c r="E4" s="36">
        <v>4500</v>
      </c>
      <c r="F4" s="36">
        <f>+C4*D4*E4</f>
        <v>270000</v>
      </c>
    </row>
    <row r="5" spans="2:6" x14ac:dyDescent="0.35">
      <c r="B5" s="1171" t="s">
        <v>692</v>
      </c>
      <c r="C5" s="1171">
        <v>8</v>
      </c>
      <c r="D5" s="1171">
        <v>60</v>
      </c>
      <c r="E5" s="36">
        <v>4000</v>
      </c>
      <c r="F5" s="36">
        <f>+C5*D5*E5</f>
        <v>1920000</v>
      </c>
    </row>
    <row r="6" spans="2:6" x14ac:dyDescent="0.35">
      <c r="B6" s="1171" t="s">
        <v>693</v>
      </c>
      <c r="C6" s="1171">
        <v>4</v>
      </c>
      <c r="D6" s="1171">
        <v>60</v>
      </c>
      <c r="E6" s="36">
        <v>3000</v>
      </c>
      <c r="F6" s="36">
        <f>+C6*D6*E6</f>
        <v>720000</v>
      </c>
    </row>
    <row r="7" spans="2:6" x14ac:dyDescent="0.35">
      <c r="B7" s="1171" t="s">
        <v>694</v>
      </c>
      <c r="C7" s="1171">
        <v>5</v>
      </c>
      <c r="D7" s="1171">
        <v>60</v>
      </c>
      <c r="E7" s="36">
        <v>1800</v>
      </c>
      <c r="F7" s="36">
        <f>+C7*D7*E7</f>
        <v>540000</v>
      </c>
    </row>
    <row r="8" spans="2:6" x14ac:dyDescent="0.35">
      <c r="B8" s="1171" t="s">
        <v>695</v>
      </c>
      <c r="C8" s="1171">
        <v>1</v>
      </c>
      <c r="D8" s="1171">
        <v>1</v>
      </c>
      <c r="E8" s="36">
        <v>100000</v>
      </c>
      <c r="F8" s="36">
        <f>+C8*D8*E8</f>
        <v>100000</v>
      </c>
    </row>
    <row r="10" spans="2:6" x14ac:dyDescent="0.35">
      <c r="B10" s="218" t="s">
        <v>696</v>
      </c>
      <c r="C10" s="218"/>
      <c r="D10" s="218"/>
      <c r="E10" s="219"/>
      <c r="F10" s="219">
        <f>SUM(F11:F14)</f>
        <v>1210000</v>
      </c>
    </row>
    <row r="11" spans="2:6" x14ac:dyDescent="0.35">
      <c r="B11" s="1171" t="s">
        <v>691</v>
      </c>
      <c r="C11" s="1171">
        <v>1</v>
      </c>
      <c r="D11" s="1171">
        <f>5*12</f>
        <v>60</v>
      </c>
      <c r="E11" s="36">
        <v>4500</v>
      </c>
      <c r="F11" s="36">
        <f>+C11*D11*E11</f>
        <v>270000</v>
      </c>
    </row>
    <row r="12" spans="2:6" x14ac:dyDescent="0.35">
      <c r="B12" s="1171" t="s">
        <v>692</v>
      </c>
      <c r="C12" s="1171">
        <v>2</v>
      </c>
      <c r="D12" s="1171">
        <v>60</v>
      </c>
      <c r="E12" s="36">
        <v>4000</v>
      </c>
      <c r="F12" s="36">
        <f>+C12*D12*E12</f>
        <v>480000</v>
      </c>
    </row>
    <row r="13" spans="2:6" x14ac:dyDescent="0.35">
      <c r="B13" s="1171" t="s">
        <v>693</v>
      </c>
      <c r="C13" s="1171">
        <v>2</v>
      </c>
      <c r="D13" s="1171">
        <v>60</v>
      </c>
      <c r="E13" s="36">
        <v>3000</v>
      </c>
      <c r="F13" s="36">
        <f>+C13*D13*E13</f>
        <v>360000</v>
      </c>
    </row>
    <row r="14" spans="2:6" x14ac:dyDescent="0.35">
      <c r="B14" s="1171" t="s">
        <v>695</v>
      </c>
      <c r="C14" s="1171">
        <v>1</v>
      </c>
      <c r="D14" s="1171">
        <v>1</v>
      </c>
      <c r="E14" s="36">
        <v>100000</v>
      </c>
      <c r="F14" s="36">
        <f>+C14*D14*E14</f>
        <v>100000</v>
      </c>
    </row>
    <row r="17" spans="6:6" x14ac:dyDescent="0.35">
      <c r="F17" s="36">
        <f>F10+F3</f>
        <v>4760000</v>
      </c>
    </row>
  </sheetData>
  <pageMargins left="0.7" right="0.7" top="0.75" bottom="0.75" header="0.51180555555555496" footer="0.51180555555555496"/>
  <pageSetup paperSize="9" firstPageNumber="0"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E26"/>
  <sheetViews>
    <sheetView topLeftCell="A9" workbookViewId="0">
      <selection activeCell="B25" activeCellId="6" sqref="B17 B18 B19 B21 B22 B24 B25"/>
    </sheetView>
  </sheetViews>
  <sheetFormatPr defaultColWidth="11.453125" defaultRowHeight="14.5" x14ac:dyDescent="0.35"/>
  <cols>
    <col min="1" max="1" width="47.1796875" customWidth="1"/>
    <col min="2" max="2" width="24.1796875" customWidth="1"/>
    <col min="3" max="3" width="23" customWidth="1"/>
  </cols>
  <sheetData>
    <row r="3" spans="1:5" x14ac:dyDescent="0.35">
      <c r="A3" s="1618" t="s">
        <v>697</v>
      </c>
      <c r="B3" s="1618"/>
      <c r="C3" s="1618"/>
      <c r="D3" s="1171"/>
      <c r="E3" s="1171"/>
    </row>
    <row r="4" spans="1:5" ht="15" thickBot="1" x14ac:dyDescent="0.4">
      <c r="A4" s="1619" t="s">
        <v>698</v>
      </c>
      <c r="B4" s="1619"/>
      <c r="C4" s="1619"/>
      <c r="D4" s="1171"/>
      <c r="E4" s="1171"/>
    </row>
    <row r="5" spans="1:5" ht="15" thickBot="1" x14ac:dyDescent="0.4">
      <c r="A5" s="714" t="s">
        <v>699</v>
      </c>
      <c r="B5" s="715" t="s">
        <v>700</v>
      </c>
      <c r="C5" s="715" t="s">
        <v>67</v>
      </c>
      <c r="D5" s="729"/>
      <c r="E5" s="729"/>
    </row>
    <row r="6" spans="1:5" ht="15" thickBot="1" x14ac:dyDescent="0.4">
      <c r="A6" s="716" t="s">
        <v>701</v>
      </c>
      <c r="B6" s="717"/>
      <c r="C6" s="718" t="s">
        <v>702</v>
      </c>
      <c r="D6" s="729"/>
      <c r="E6" s="729"/>
    </row>
    <row r="7" spans="1:5" ht="15" thickBot="1" x14ac:dyDescent="0.4">
      <c r="A7" s="719" t="s">
        <v>703</v>
      </c>
      <c r="B7" s="717"/>
      <c r="C7" s="720" t="s">
        <v>704</v>
      </c>
      <c r="D7" s="729"/>
      <c r="E7" s="729"/>
    </row>
    <row r="8" spans="1:5" ht="15" thickBot="1" x14ac:dyDescent="0.4">
      <c r="A8" s="716" t="s">
        <v>705</v>
      </c>
      <c r="B8" s="721" t="s">
        <v>706</v>
      </c>
      <c r="C8" s="722"/>
      <c r="D8" s="729">
        <v>2200000</v>
      </c>
      <c r="E8" s="729" t="s">
        <v>707</v>
      </c>
    </row>
    <row r="9" spans="1:5" ht="26.5" thickBot="1" x14ac:dyDescent="0.4">
      <c r="A9" s="716" t="s">
        <v>708</v>
      </c>
      <c r="B9" s="721" t="s">
        <v>709</v>
      </c>
      <c r="C9" s="722"/>
      <c r="D9" s="729"/>
      <c r="E9" s="729"/>
    </row>
    <row r="10" spans="1:5" ht="15" thickBot="1" x14ac:dyDescent="0.4">
      <c r="A10" s="727" t="s">
        <v>710</v>
      </c>
      <c r="B10" s="728" t="s">
        <v>711</v>
      </c>
      <c r="C10" s="722"/>
      <c r="D10" s="729"/>
      <c r="E10" s="729"/>
    </row>
    <row r="11" spans="1:5" ht="15" thickBot="1" x14ac:dyDescent="0.4">
      <c r="A11" s="717" t="s">
        <v>712</v>
      </c>
      <c r="B11" s="721" t="s">
        <v>713</v>
      </c>
      <c r="C11" s="722"/>
      <c r="D11" s="729"/>
      <c r="E11" s="729"/>
    </row>
    <row r="12" spans="1:5" ht="15" thickBot="1" x14ac:dyDescent="0.4">
      <c r="A12" s="717" t="s">
        <v>714</v>
      </c>
      <c r="B12" s="721" t="s">
        <v>715</v>
      </c>
      <c r="C12" s="722"/>
      <c r="D12" s="729"/>
      <c r="E12" s="729"/>
    </row>
    <row r="13" spans="1:5" ht="15" thickBot="1" x14ac:dyDescent="0.4">
      <c r="A13" s="723" t="s">
        <v>716</v>
      </c>
      <c r="B13" s="716"/>
      <c r="C13" s="718" t="s">
        <v>717</v>
      </c>
      <c r="D13" s="729"/>
      <c r="E13" s="729"/>
    </row>
    <row r="14" spans="1:5" x14ac:dyDescent="0.35">
      <c r="A14" s="724" t="s">
        <v>718</v>
      </c>
      <c r="B14" s="725"/>
      <c r="C14" s="731" t="s">
        <v>719</v>
      </c>
      <c r="D14" s="729"/>
      <c r="E14" s="729"/>
    </row>
    <row r="15" spans="1:5" x14ac:dyDescent="0.35">
      <c r="A15" s="726" t="s">
        <v>720</v>
      </c>
      <c r="B15" s="1171"/>
      <c r="C15" s="729">
        <v>7441300</v>
      </c>
      <c r="D15" s="1171"/>
      <c r="E15" s="1171"/>
    </row>
    <row r="16" spans="1:5" x14ac:dyDescent="0.35">
      <c r="A16" s="1171"/>
      <c r="B16" s="729"/>
      <c r="C16" s="729"/>
      <c r="D16" s="1171"/>
      <c r="E16" s="1171"/>
    </row>
    <row r="17" spans="1:3" x14ac:dyDescent="0.35">
      <c r="A17" s="732" t="s">
        <v>721</v>
      </c>
      <c r="B17" s="729">
        <v>600000</v>
      </c>
      <c r="C17" s="729"/>
    </row>
    <row r="18" spans="1:3" x14ac:dyDescent="0.35">
      <c r="A18" s="732" t="s">
        <v>722</v>
      </c>
      <c r="B18" s="729">
        <v>500000</v>
      </c>
      <c r="C18" s="729"/>
    </row>
    <row r="19" spans="1:3" x14ac:dyDescent="0.35">
      <c r="A19" s="732" t="s">
        <v>723</v>
      </c>
      <c r="B19" s="729">
        <v>120000</v>
      </c>
      <c r="C19" s="729"/>
    </row>
    <row r="20" spans="1:3" x14ac:dyDescent="0.35">
      <c r="A20" s="1171" t="s">
        <v>724</v>
      </c>
      <c r="B20" s="729">
        <v>2200000</v>
      </c>
      <c r="C20" s="729"/>
    </row>
    <row r="21" spans="1:3" x14ac:dyDescent="0.35">
      <c r="A21" s="732" t="s">
        <v>725</v>
      </c>
      <c r="B21" s="729">
        <v>300000</v>
      </c>
      <c r="C21" s="729"/>
    </row>
    <row r="22" spans="1:3" x14ac:dyDescent="0.35">
      <c r="A22" s="732" t="s">
        <v>726</v>
      </c>
      <c r="B22" s="729">
        <v>330000</v>
      </c>
      <c r="C22" s="729"/>
    </row>
    <row r="23" spans="1:3" ht="29" x14ac:dyDescent="0.35">
      <c r="A23" s="165" t="s">
        <v>708</v>
      </c>
      <c r="B23" s="729">
        <v>1487000</v>
      </c>
      <c r="C23" s="1171"/>
    </row>
    <row r="24" spans="1:3" x14ac:dyDescent="0.35">
      <c r="A24" s="733" t="s">
        <v>714</v>
      </c>
      <c r="B24" s="729">
        <v>305000</v>
      </c>
      <c r="C24" s="1171"/>
    </row>
    <row r="25" spans="1:3" ht="15" thickBot="1" x14ac:dyDescent="0.4">
      <c r="A25" s="717" t="s">
        <v>712</v>
      </c>
      <c r="B25" s="729">
        <v>575000</v>
      </c>
      <c r="C25" s="1171"/>
    </row>
    <row r="26" spans="1:3" x14ac:dyDescent="0.35">
      <c r="A26" s="1171" t="s">
        <v>67</v>
      </c>
      <c r="B26" s="730">
        <f>+SUM(B17:B25)</f>
        <v>6417000</v>
      </c>
      <c r="C26" s="730">
        <f>+C15-B26</f>
        <v>1024300</v>
      </c>
    </row>
  </sheetData>
  <mergeCells count="2">
    <mergeCell ref="A3:C3"/>
    <mergeCell ref="A4:C4"/>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AMK187"/>
  <sheetViews>
    <sheetView topLeftCell="A91" zoomScale="90" zoomScaleNormal="90" workbookViewId="0">
      <selection activeCell="A13" sqref="A13:B15"/>
    </sheetView>
  </sheetViews>
  <sheetFormatPr defaultColWidth="9.1796875" defaultRowHeight="14.5" outlineLevelRow="1" x14ac:dyDescent="0.35"/>
  <cols>
    <col min="1" max="1" width="4.81640625" style="222" customWidth="1"/>
    <col min="2" max="2" width="26.26953125" style="222" customWidth="1"/>
    <col min="3" max="3" width="11.1796875" style="222" customWidth="1"/>
    <col min="4" max="4" width="5" style="222" customWidth="1"/>
    <col min="5" max="5" width="10.54296875" style="222" customWidth="1"/>
    <col min="6" max="11" width="12.81640625" style="222" customWidth="1"/>
    <col min="12" max="12" width="15.54296875" style="222" customWidth="1"/>
    <col min="13" max="13" width="9.81640625" style="222" customWidth="1"/>
    <col min="14" max="14" width="12" style="222" customWidth="1"/>
    <col min="15" max="15" width="35.7265625" style="222" customWidth="1"/>
    <col min="16" max="1025" width="12" style="222" customWidth="1"/>
  </cols>
  <sheetData>
    <row r="1" spans="1:15" s="229" customFormat="1" ht="15.5" x14ac:dyDescent="0.35">
      <c r="A1" s="223" t="s">
        <v>727</v>
      </c>
      <c r="B1" s="223"/>
      <c r="C1" s="223"/>
      <c r="D1" s="224"/>
      <c r="E1" s="225"/>
      <c r="F1" s="225"/>
      <c r="G1" s="225"/>
      <c r="H1" s="226"/>
      <c r="I1" s="225"/>
      <c r="J1" s="225"/>
      <c r="K1" s="227"/>
      <c r="L1" s="225"/>
      <c r="M1" s="228"/>
    </row>
    <row r="2" spans="1:15" s="229" customFormat="1" ht="13" x14ac:dyDescent="0.35">
      <c r="A2" s="227"/>
      <c r="B2" s="225"/>
      <c r="C2" s="225"/>
      <c r="D2" s="225"/>
      <c r="E2" s="225"/>
      <c r="F2" s="225"/>
      <c r="G2" s="225"/>
      <c r="H2" s="225"/>
      <c r="I2" s="225"/>
      <c r="J2" s="225"/>
      <c r="K2" s="227"/>
      <c r="L2" s="225"/>
      <c r="M2" s="228"/>
    </row>
    <row r="3" spans="1:15" s="230" customFormat="1" ht="17.25" customHeight="1" x14ac:dyDescent="0.35">
      <c r="A3" s="1620" t="s">
        <v>728</v>
      </c>
      <c r="B3" s="1620"/>
      <c r="C3" s="1621"/>
      <c r="D3" s="1621"/>
      <c r="E3" s="1621"/>
      <c r="F3" s="1621"/>
      <c r="G3" s="1621"/>
      <c r="H3" s="1621"/>
      <c r="I3" s="1621"/>
      <c r="J3" s="1621"/>
      <c r="K3" s="1621"/>
      <c r="L3" s="1621"/>
      <c r="M3" s="1621"/>
      <c r="N3" s="1621"/>
      <c r="O3" s="1621"/>
    </row>
    <row r="4" spans="1:15" s="230" customFormat="1" ht="27" customHeight="1" x14ac:dyDescent="0.35">
      <c r="A4" s="1621" t="s">
        <v>729</v>
      </c>
      <c r="B4" s="1621"/>
      <c r="C4" s="1622"/>
      <c r="D4" s="1622"/>
      <c r="E4" s="1622"/>
      <c r="F4" s="1622"/>
      <c r="G4" s="1622"/>
      <c r="H4" s="1622"/>
      <c r="I4" s="1622"/>
      <c r="J4" s="1622"/>
      <c r="K4" s="1622"/>
      <c r="L4" s="1622"/>
      <c r="M4" s="1622"/>
      <c r="N4" s="1622"/>
      <c r="O4" s="1622"/>
    </row>
    <row r="5" spans="1:15" s="230" customFormat="1" ht="48" customHeight="1" x14ac:dyDescent="0.35">
      <c r="A5" s="1621" t="s">
        <v>730</v>
      </c>
      <c r="B5" s="1621"/>
      <c r="C5" s="1622"/>
      <c r="D5" s="1622"/>
      <c r="E5" s="1622"/>
      <c r="F5" s="1622"/>
      <c r="G5" s="1622"/>
      <c r="H5" s="1622"/>
      <c r="I5" s="1622"/>
      <c r="J5" s="1622"/>
      <c r="K5" s="1622"/>
      <c r="L5" s="1622"/>
      <c r="M5" s="1622"/>
      <c r="N5" s="1622"/>
      <c r="O5" s="1622"/>
    </row>
    <row r="6" spans="1:15" s="229" customFormat="1" ht="17.25" customHeight="1" x14ac:dyDescent="0.35">
      <c r="A6" s="1623" t="s">
        <v>731</v>
      </c>
      <c r="B6" s="1623"/>
      <c r="C6" s="1623"/>
      <c r="D6" s="1623"/>
      <c r="E6" s="1623"/>
      <c r="F6" s="1623"/>
      <c r="G6" s="1623"/>
      <c r="H6" s="1623"/>
      <c r="I6" s="1623"/>
      <c r="J6" s="1623"/>
      <c r="K6" s="1623"/>
      <c r="L6" s="1623"/>
      <c r="M6" s="1623"/>
      <c r="N6" s="1623"/>
      <c r="O6" s="1623"/>
    </row>
    <row r="7" spans="1:15" s="229" customFormat="1" ht="17.25" customHeight="1" x14ac:dyDescent="0.35">
      <c r="A7" s="1624" t="s">
        <v>732</v>
      </c>
      <c r="B7" s="1624"/>
      <c r="C7" s="1624"/>
      <c r="D7" s="1624"/>
      <c r="E7" s="1624"/>
      <c r="F7" s="1624"/>
      <c r="G7" s="1624"/>
      <c r="H7" s="1624"/>
      <c r="I7" s="1624"/>
      <c r="J7" s="1624"/>
      <c r="K7" s="1624"/>
      <c r="L7" s="1624"/>
      <c r="M7" s="1624"/>
      <c r="N7" s="1624"/>
      <c r="O7" s="1624"/>
    </row>
    <row r="8" spans="1:15" s="229" customFormat="1" ht="18.75" customHeight="1" x14ac:dyDescent="0.35">
      <c r="A8" s="1625" t="s">
        <v>733</v>
      </c>
      <c r="B8" s="1625"/>
      <c r="C8" s="1625" t="s">
        <v>74</v>
      </c>
      <c r="D8" s="1626"/>
      <c r="E8" s="1626" t="s">
        <v>734</v>
      </c>
      <c r="F8" s="1626" t="s">
        <v>735</v>
      </c>
      <c r="G8" s="1626" t="s">
        <v>736</v>
      </c>
      <c r="H8" s="1626"/>
      <c r="I8" s="1626"/>
      <c r="J8" s="1626"/>
      <c r="K8" s="1626"/>
      <c r="L8" s="1626"/>
      <c r="M8" s="1625" t="s">
        <v>737</v>
      </c>
      <c r="N8" s="1625" t="s">
        <v>738</v>
      </c>
      <c r="O8" s="1625" t="s">
        <v>739</v>
      </c>
    </row>
    <row r="9" spans="1:15" s="229" customFormat="1" ht="14.25" customHeight="1" x14ac:dyDescent="0.35">
      <c r="A9" s="1625"/>
      <c r="B9" s="1625"/>
      <c r="C9" s="1625"/>
      <c r="D9" s="1626"/>
      <c r="E9" s="1626"/>
      <c r="F9" s="1626"/>
      <c r="G9" s="1157" t="s">
        <v>61</v>
      </c>
      <c r="H9" s="1157" t="s">
        <v>62</v>
      </c>
      <c r="I9" s="1157" t="s">
        <v>63</v>
      </c>
      <c r="J9" s="1157" t="s">
        <v>64</v>
      </c>
      <c r="K9" s="1157" t="s">
        <v>65</v>
      </c>
      <c r="L9" s="1157" t="s">
        <v>66</v>
      </c>
      <c r="M9" s="1625"/>
      <c r="N9" s="1625"/>
      <c r="O9" s="1625"/>
    </row>
    <row r="10" spans="1:15" s="229" customFormat="1" ht="18" customHeight="1" x14ac:dyDescent="0.35">
      <c r="A10" s="1627"/>
      <c r="B10" s="1627"/>
      <c r="C10" s="1628"/>
      <c r="D10" s="231" t="s">
        <v>249</v>
      </c>
      <c r="E10" s="232"/>
      <c r="F10" s="233"/>
      <c r="G10" s="232"/>
      <c r="H10" s="232"/>
      <c r="I10" s="232"/>
      <c r="J10" s="232"/>
      <c r="K10" s="232"/>
      <c r="L10" s="232"/>
      <c r="M10" s="1629"/>
      <c r="N10" s="1630"/>
      <c r="O10" s="1631"/>
    </row>
    <row r="11" spans="1:15" s="229" customFormat="1" ht="18" customHeight="1" x14ac:dyDescent="0.35">
      <c r="A11" s="1627"/>
      <c r="B11" s="1627"/>
      <c r="C11" s="1628"/>
      <c r="D11" s="234" t="s">
        <v>740</v>
      </c>
      <c r="E11" s="235"/>
      <c r="F11" s="235"/>
      <c r="G11" s="235"/>
      <c r="H11" s="235"/>
      <c r="I11" s="235"/>
      <c r="J11" s="235"/>
      <c r="K11" s="235"/>
      <c r="L11" s="235"/>
      <c r="M11" s="1629"/>
      <c r="N11" s="1630"/>
      <c r="O11" s="1631"/>
    </row>
    <row r="12" spans="1:15" s="229" customFormat="1" ht="18" customHeight="1" x14ac:dyDescent="0.35">
      <c r="A12" s="1627"/>
      <c r="B12" s="1627"/>
      <c r="C12" s="1628"/>
      <c r="D12" s="236" t="s">
        <v>741</v>
      </c>
      <c r="E12" s="747"/>
      <c r="F12" s="20"/>
      <c r="G12" s="20"/>
      <c r="H12" s="20"/>
      <c r="I12" s="20"/>
      <c r="J12" s="20"/>
      <c r="K12" s="20"/>
      <c r="L12" s="20"/>
      <c r="M12" s="1629"/>
      <c r="N12" s="1630"/>
      <c r="O12" s="1631"/>
    </row>
    <row r="13" spans="1:15" s="229" customFormat="1" ht="18" customHeight="1" x14ac:dyDescent="0.35">
      <c r="A13" s="1627"/>
      <c r="B13" s="1627"/>
      <c r="C13" s="1628"/>
      <c r="D13" s="231" t="s">
        <v>249</v>
      </c>
      <c r="E13" s="232"/>
      <c r="F13" s="233"/>
      <c r="G13" s="232"/>
      <c r="H13" s="232"/>
      <c r="I13" s="232"/>
      <c r="J13" s="232"/>
      <c r="K13" s="232"/>
      <c r="L13" s="232"/>
      <c r="M13" s="1629"/>
      <c r="N13" s="1630"/>
      <c r="O13" s="1631"/>
    </row>
    <row r="14" spans="1:15" s="229" customFormat="1" ht="18" customHeight="1" x14ac:dyDescent="0.35">
      <c r="A14" s="1627"/>
      <c r="B14" s="1627"/>
      <c r="C14" s="1628"/>
      <c r="D14" s="234" t="s">
        <v>740</v>
      </c>
      <c r="E14" s="235"/>
      <c r="F14" s="235"/>
      <c r="G14" s="235"/>
      <c r="H14" s="235"/>
      <c r="I14" s="235"/>
      <c r="J14" s="235"/>
      <c r="K14" s="235"/>
      <c r="L14" s="235"/>
      <c r="M14" s="1629"/>
      <c r="N14" s="1630"/>
      <c r="O14" s="1631"/>
    </row>
    <row r="15" spans="1:15" s="229" customFormat="1" ht="18" customHeight="1" x14ac:dyDescent="0.35">
      <c r="A15" s="1627"/>
      <c r="B15" s="1627"/>
      <c r="C15" s="1628"/>
      <c r="D15" s="236" t="s">
        <v>741</v>
      </c>
      <c r="E15" s="747"/>
      <c r="F15" s="20"/>
      <c r="G15" s="20"/>
      <c r="H15" s="20"/>
      <c r="I15" s="20"/>
      <c r="J15" s="20"/>
      <c r="K15" s="20"/>
      <c r="L15" s="20"/>
      <c r="M15" s="1629"/>
      <c r="N15" s="1630"/>
      <c r="O15" s="1631"/>
    </row>
    <row r="16" spans="1:15" s="229" customFormat="1" ht="18" customHeight="1" x14ac:dyDescent="0.35">
      <c r="A16" s="1627"/>
      <c r="B16" s="1627"/>
      <c r="C16" s="1628"/>
      <c r="D16" s="231" t="s">
        <v>249</v>
      </c>
      <c r="E16" s="232"/>
      <c r="F16" s="233"/>
      <c r="G16" s="232"/>
      <c r="H16" s="232"/>
      <c r="I16" s="232"/>
      <c r="J16" s="232"/>
      <c r="K16" s="232"/>
      <c r="L16" s="232"/>
      <c r="M16" s="1629"/>
      <c r="N16" s="1630"/>
      <c r="O16" s="1631"/>
    </row>
    <row r="17" spans="1:15" s="229" customFormat="1" ht="18" customHeight="1" x14ac:dyDescent="0.35">
      <c r="A17" s="1627"/>
      <c r="B17" s="1627"/>
      <c r="C17" s="1628"/>
      <c r="D17" s="234" t="s">
        <v>740</v>
      </c>
      <c r="E17" s="235"/>
      <c r="F17" s="235"/>
      <c r="G17" s="235"/>
      <c r="H17" s="235"/>
      <c r="I17" s="235"/>
      <c r="J17" s="235"/>
      <c r="K17" s="235"/>
      <c r="L17" s="235"/>
      <c r="M17" s="1629"/>
      <c r="N17" s="1630"/>
      <c r="O17" s="1631"/>
    </row>
    <row r="18" spans="1:15" s="229" customFormat="1" ht="18" customHeight="1" x14ac:dyDescent="0.35">
      <c r="A18" s="1627"/>
      <c r="B18" s="1627"/>
      <c r="C18" s="1628"/>
      <c r="D18" s="236" t="s">
        <v>741</v>
      </c>
      <c r="E18" s="747"/>
      <c r="F18" s="20"/>
      <c r="G18" s="20"/>
      <c r="H18" s="20"/>
      <c r="I18" s="20"/>
      <c r="J18" s="20"/>
      <c r="K18" s="20"/>
      <c r="L18" s="20"/>
      <c r="M18" s="1629"/>
      <c r="N18" s="1630"/>
      <c r="O18" s="1631"/>
    </row>
    <row r="19" spans="1:15" s="229" customFormat="1" ht="18" customHeight="1" x14ac:dyDescent="0.35">
      <c r="A19" s="1627"/>
      <c r="B19" s="1627"/>
      <c r="C19" s="1628"/>
      <c r="D19" s="231" t="s">
        <v>249</v>
      </c>
      <c r="E19" s="232"/>
      <c r="F19" s="233"/>
      <c r="G19" s="232"/>
      <c r="H19" s="232"/>
      <c r="I19" s="232"/>
      <c r="J19" s="232"/>
      <c r="K19" s="232"/>
      <c r="L19" s="232"/>
      <c r="M19" s="1632"/>
      <c r="N19" s="1630"/>
      <c r="O19" s="1633"/>
    </row>
    <row r="20" spans="1:15" s="229" customFormat="1" ht="18" customHeight="1" x14ac:dyDescent="0.35">
      <c r="A20" s="1627"/>
      <c r="B20" s="1627"/>
      <c r="C20" s="1628"/>
      <c r="D20" s="234" t="s">
        <v>740</v>
      </c>
      <c r="E20" s="235"/>
      <c r="F20" s="235"/>
      <c r="G20" s="235"/>
      <c r="H20" s="235"/>
      <c r="I20" s="235"/>
      <c r="J20" s="235"/>
      <c r="K20" s="235"/>
      <c r="L20" s="235"/>
      <c r="M20" s="1632"/>
      <c r="N20" s="1630"/>
      <c r="O20" s="1633"/>
    </row>
    <row r="21" spans="1:15" s="229" customFormat="1" ht="18" customHeight="1" x14ac:dyDescent="0.35">
      <c r="A21" s="1627"/>
      <c r="B21" s="1627"/>
      <c r="C21" s="1628"/>
      <c r="D21" s="236" t="s">
        <v>741</v>
      </c>
      <c r="E21" s="747"/>
      <c r="F21" s="20"/>
      <c r="G21" s="20"/>
      <c r="H21" s="20"/>
      <c r="I21" s="20"/>
      <c r="J21" s="20"/>
      <c r="K21" s="20"/>
      <c r="L21" s="20"/>
      <c r="M21" s="1632"/>
      <c r="N21" s="1630"/>
      <c r="O21" s="1633"/>
    </row>
    <row r="22" spans="1:15" s="229" customFormat="1" ht="17.25" customHeight="1" x14ac:dyDescent="0.35">
      <c r="A22" s="1624" t="s">
        <v>742</v>
      </c>
      <c r="B22" s="1624"/>
      <c r="C22" s="1624"/>
      <c r="D22" s="1624"/>
      <c r="E22" s="1624"/>
      <c r="F22" s="1624"/>
      <c r="G22" s="1624"/>
      <c r="H22" s="1624"/>
      <c r="I22" s="1624"/>
      <c r="J22" s="1624"/>
      <c r="K22" s="1624"/>
      <c r="L22" s="1624"/>
      <c r="M22" s="1624"/>
      <c r="N22" s="1624"/>
      <c r="O22" s="1624"/>
    </row>
    <row r="23" spans="1:15" s="229" customFormat="1" ht="18.75" customHeight="1" x14ac:dyDescent="0.35">
      <c r="A23" s="1625" t="s">
        <v>733</v>
      </c>
      <c r="B23" s="1625"/>
      <c r="C23" s="1625" t="s">
        <v>74</v>
      </c>
      <c r="D23" s="237"/>
      <c r="E23" s="1626" t="s">
        <v>734</v>
      </c>
      <c r="F23" s="1626" t="s">
        <v>735</v>
      </c>
      <c r="G23" s="1626" t="s">
        <v>736</v>
      </c>
      <c r="H23" s="1626"/>
      <c r="I23" s="1626"/>
      <c r="J23" s="1626"/>
      <c r="K23" s="1626"/>
      <c r="L23" s="1626"/>
      <c r="M23" s="1625" t="s">
        <v>737</v>
      </c>
      <c r="N23" s="1625" t="s">
        <v>738</v>
      </c>
      <c r="O23" s="1625" t="s">
        <v>739</v>
      </c>
    </row>
    <row r="24" spans="1:15" s="229" customFormat="1" ht="17.25" customHeight="1" x14ac:dyDescent="0.35">
      <c r="A24" s="1625"/>
      <c r="B24" s="1625"/>
      <c r="C24" s="1625"/>
      <c r="D24" s="237"/>
      <c r="E24" s="1626"/>
      <c r="F24" s="1626"/>
      <c r="G24" s="1157" t="s">
        <v>61</v>
      </c>
      <c r="H24" s="1157" t="s">
        <v>62</v>
      </c>
      <c r="I24" s="1157" t="s">
        <v>63</v>
      </c>
      <c r="J24" s="1157" t="s">
        <v>64</v>
      </c>
      <c r="K24" s="1157" t="s">
        <v>65</v>
      </c>
      <c r="L24" s="1157" t="s">
        <v>66</v>
      </c>
      <c r="M24" s="1625"/>
      <c r="N24" s="1625"/>
      <c r="O24" s="1625"/>
    </row>
    <row r="25" spans="1:15" s="229" customFormat="1" ht="25.5" customHeight="1" x14ac:dyDescent="0.35">
      <c r="A25" s="1627"/>
      <c r="B25" s="1627"/>
      <c r="C25" s="1628"/>
      <c r="D25" s="231" t="s">
        <v>249</v>
      </c>
      <c r="E25" s="232"/>
      <c r="F25" s="233"/>
      <c r="G25" s="232"/>
      <c r="H25" s="232"/>
      <c r="I25" s="232"/>
      <c r="J25" s="232"/>
      <c r="K25" s="232"/>
      <c r="L25" s="232"/>
      <c r="M25" s="1629"/>
      <c r="N25" s="1630"/>
      <c r="O25" s="1631"/>
    </row>
    <row r="26" spans="1:15" s="229" customFormat="1" ht="25.5" customHeight="1" x14ac:dyDescent="0.35">
      <c r="A26" s="1627"/>
      <c r="B26" s="1627"/>
      <c r="C26" s="1628"/>
      <c r="D26" s="234" t="s">
        <v>740</v>
      </c>
      <c r="E26" s="235"/>
      <c r="F26" s="235"/>
      <c r="G26" s="235"/>
      <c r="H26" s="235"/>
      <c r="I26" s="235"/>
      <c r="J26" s="235"/>
      <c r="K26" s="235"/>
      <c r="L26" s="235"/>
      <c r="M26" s="1629"/>
      <c r="N26" s="1630"/>
      <c r="O26" s="1631"/>
    </row>
    <row r="27" spans="1:15" s="229" customFormat="1" ht="25.5" customHeight="1" x14ac:dyDescent="0.35">
      <c r="A27" s="1627"/>
      <c r="B27" s="1627"/>
      <c r="C27" s="1628"/>
      <c r="D27" s="236" t="s">
        <v>741</v>
      </c>
      <c r="E27" s="747"/>
      <c r="F27" s="20"/>
      <c r="G27" s="20"/>
      <c r="H27" s="20"/>
      <c r="I27" s="20"/>
      <c r="J27" s="20"/>
      <c r="K27" s="20"/>
      <c r="L27" s="20"/>
      <c r="M27" s="1629"/>
      <c r="N27" s="1630"/>
      <c r="O27" s="1631"/>
    </row>
    <row r="28" spans="1:15" s="229" customFormat="1" ht="25.5" customHeight="1" x14ac:dyDescent="0.35">
      <c r="A28" s="1627"/>
      <c r="B28" s="1627"/>
      <c r="C28" s="1628"/>
      <c r="D28" s="231" t="s">
        <v>249</v>
      </c>
      <c r="E28" s="232"/>
      <c r="F28" s="233"/>
      <c r="G28" s="232"/>
      <c r="H28" s="232"/>
      <c r="I28" s="232"/>
      <c r="J28" s="232"/>
      <c r="K28" s="232"/>
      <c r="L28" s="238"/>
      <c r="M28" s="1632"/>
      <c r="N28" s="1630"/>
      <c r="O28" s="1631"/>
    </row>
    <row r="29" spans="1:15" s="229" customFormat="1" ht="25.5" customHeight="1" x14ac:dyDescent="0.35">
      <c r="A29" s="1627"/>
      <c r="B29" s="1627"/>
      <c r="C29" s="1628"/>
      <c r="D29" s="234" t="s">
        <v>740</v>
      </c>
      <c r="E29" s="235"/>
      <c r="F29" s="235"/>
      <c r="G29" s="235"/>
      <c r="H29" s="235"/>
      <c r="I29" s="235"/>
      <c r="J29" s="235"/>
      <c r="K29" s="235"/>
      <c r="L29" s="235"/>
      <c r="M29" s="1632"/>
      <c r="N29" s="1630"/>
      <c r="O29" s="1631"/>
    </row>
    <row r="30" spans="1:15" s="229" customFormat="1" ht="25.5" customHeight="1" x14ac:dyDescent="0.35">
      <c r="A30" s="1627"/>
      <c r="B30" s="1627"/>
      <c r="C30" s="1628"/>
      <c r="D30" s="236" t="s">
        <v>741</v>
      </c>
      <c r="E30" s="747"/>
      <c r="F30" s="20"/>
      <c r="G30" s="20"/>
      <c r="H30" s="20"/>
      <c r="I30" s="20"/>
      <c r="J30" s="20"/>
      <c r="K30" s="20"/>
      <c r="L30" s="20"/>
      <c r="M30" s="1632"/>
      <c r="N30" s="1630"/>
      <c r="O30" s="1631"/>
    </row>
    <row r="31" spans="1:15" s="229" customFormat="1" ht="20.25" customHeight="1" x14ac:dyDescent="0.35">
      <c r="A31" s="1627"/>
      <c r="B31" s="1627"/>
      <c r="C31" s="1628"/>
      <c r="D31" s="231" t="s">
        <v>249</v>
      </c>
      <c r="E31" s="232"/>
      <c r="F31" s="233"/>
      <c r="G31" s="232"/>
      <c r="H31" s="232"/>
      <c r="I31" s="232"/>
      <c r="J31" s="232"/>
      <c r="K31" s="232"/>
      <c r="L31" s="232"/>
      <c r="M31" s="1629"/>
      <c r="N31" s="1630"/>
      <c r="O31" s="1631"/>
    </row>
    <row r="32" spans="1:15" s="229" customFormat="1" ht="20.25" customHeight="1" x14ac:dyDescent="0.35">
      <c r="A32" s="1627"/>
      <c r="B32" s="1627"/>
      <c r="C32" s="1628"/>
      <c r="D32" s="234" t="s">
        <v>740</v>
      </c>
      <c r="E32" s="235"/>
      <c r="F32" s="235"/>
      <c r="G32" s="235"/>
      <c r="H32" s="235"/>
      <c r="I32" s="235"/>
      <c r="J32" s="235"/>
      <c r="K32" s="235"/>
      <c r="L32" s="235"/>
      <c r="M32" s="1629"/>
      <c r="N32" s="1630"/>
      <c r="O32" s="1631"/>
    </row>
    <row r="33" spans="1:15" s="229" customFormat="1" ht="20.25" customHeight="1" x14ac:dyDescent="0.35">
      <c r="A33" s="1627"/>
      <c r="B33" s="1627"/>
      <c r="C33" s="1628"/>
      <c r="D33" s="236" t="s">
        <v>741</v>
      </c>
      <c r="E33" s="747"/>
      <c r="F33" s="20"/>
      <c r="G33" s="20"/>
      <c r="H33" s="20"/>
      <c r="I33" s="20"/>
      <c r="J33" s="20"/>
      <c r="K33" s="20"/>
      <c r="L33" s="20"/>
      <c r="M33" s="1629"/>
      <c r="N33" s="1630"/>
      <c r="O33" s="1631"/>
    </row>
    <row r="34" spans="1:15" s="243" customFormat="1" ht="17.25" customHeight="1" x14ac:dyDescent="0.35">
      <c r="A34" s="239"/>
      <c r="B34" s="240"/>
      <c r="C34" s="240"/>
      <c r="D34" s="240"/>
      <c r="E34" s="240"/>
      <c r="F34" s="240"/>
      <c r="G34" s="240"/>
      <c r="H34" s="240"/>
      <c r="I34" s="240"/>
      <c r="J34" s="240"/>
      <c r="K34" s="240"/>
      <c r="L34" s="241"/>
      <c r="M34" s="242"/>
    </row>
    <row r="35" spans="1:15" s="243" customFormat="1" ht="17.25" customHeight="1" x14ac:dyDescent="0.35">
      <c r="A35" s="239"/>
      <c r="B35" s="240"/>
      <c r="C35" s="240"/>
      <c r="D35" s="240"/>
      <c r="E35" s="240"/>
      <c r="F35" s="240"/>
      <c r="G35" s="240"/>
      <c r="H35" s="240"/>
      <c r="I35" s="240"/>
      <c r="J35" s="240"/>
      <c r="K35" s="240"/>
      <c r="L35" s="241"/>
      <c r="M35" s="242"/>
    </row>
    <row r="36" spans="1:15" s="229" customFormat="1" ht="17.25" customHeight="1" x14ac:dyDescent="0.35">
      <c r="A36" s="244"/>
      <c r="B36" s="245"/>
      <c r="C36" s="245"/>
      <c r="D36" s="245"/>
      <c r="E36" s="245"/>
      <c r="F36" s="245"/>
      <c r="G36" s="245"/>
      <c r="H36" s="245"/>
      <c r="I36" s="245"/>
      <c r="J36" s="245"/>
      <c r="K36" s="245"/>
      <c r="L36" s="246"/>
      <c r="M36" s="228"/>
    </row>
    <row r="37" spans="1:15" s="229" customFormat="1" ht="16.5" customHeight="1" x14ac:dyDescent="0.35">
      <c r="A37" s="1634" t="s">
        <v>743</v>
      </c>
      <c r="B37" s="1634"/>
      <c r="C37" s="1634"/>
      <c r="D37" s="1634"/>
      <c r="E37" s="1634"/>
      <c r="F37" s="1634"/>
      <c r="G37" s="1634"/>
      <c r="H37" s="1634"/>
      <c r="I37" s="1634"/>
      <c r="J37" s="1634"/>
      <c r="K37" s="1634"/>
      <c r="L37" s="1634"/>
      <c r="M37" s="1634"/>
      <c r="N37" s="1634"/>
      <c r="O37" s="1634"/>
    </row>
    <row r="38" spans="1:15" s="229" customFormat="1" ht="12.75" customHeight="1" x14ac:dyDescent="0.35">
      <c r="A38" s="1635" t="s">
        <v>55</v>
      </c>
      <c r="B38" s="1636" t="s">
        <v>744</v>
      </c>
      <c r="C38" s="1637" t="s">
        <v>59</v>
      </c>
      <c r="D38" s="1637"/>
      <c r="E38" s="1637" t="s">
        <v>745</v>
      </c>
      <c r="F38" s="1637" t="s">
        <v>746</v>
      </c>
      <c r="G38" s="1637" t="s">
        <v>747</v>
      </c>
      <c r="H38" s="1637" t="s">
        <v>748</v>
      </c>
      <c r="I38" s="1637" t="s">
        <v>749</v>
      </c>
      <c r="J38" s="1637" t="s">
        <v>750</v>
      </c>
      <c r="K38" s="1637" t="s">
        <v>751</v>
      </c>
      <c r="L38" s="1637" t="s">
        <v>67</v>
      </c>
      <c r="M38" s="1638" t="s">
        <v>752</v>
      </c>
      <c r="N38" s="1638"/>
      <c r="O38" s="1639" t="s">
        <v>739</v>
      </c>
    </row>
    <row r="39" spans="1:15" s="229" customFormat="1" ht="15" customHeight="1" x14ac:dyDescent="0.35">
      <c r="A39" s="1635">
        <v>0</v>
      </c>
      <c r="B39" s="1636">
        <v>0</v>
      </c>
      <c r="C39" s="1637"/>
      <c r="D39" s="1637"/>
      <c r="E39" s="1637">
        <v>0</v>
      </c>
      <c r="F39" s="1637">
        <v>0</v>
      </c>
      <c r="G39" s="1637">
        <v>0</v>
      </c>
      <c r="H39" s="1637">
        <v>0</v>
      </c>
      <c r="I39" s="1637">
        <v>0</v>
      </c>
      <c r="J39" s="1637">
        <v>0</v>
      </c>
      <c r="K39" s="1637">
        <v>0</v>
      </c>
      <c r="L39" s="1637">
        <v>0</v>
      </c>
      <c r="M39" s="1638"/>
      <c r="N39" s="1638"/>
      <c r="O39" s="1639"/>
    </row>
    <row r="40" spans="1:15" s="250" customFormat="1" ht="14.25" customHeight="1" x14ac:dyDescent="0.35">
      <c r="A40" s="247" t="s">
        <v>92</v>
      </c>
      <c r="B40" s="248" t="e">
        <f>+'8_MP'!#REF!</f>
        <v>#REF!</v>
      </c>
      <c r="C40" s="249"/>
      <c r="D40" s="249"/>
      <c r="E40" s="249"/>
      <c r="F40" s="249"/>
      <c r="G40" s="249"/>
      <c r="H40" s="249"/>
      <c r="I40" s="249"/>
      <c r="J40" s="249"/>
      <c r="K40" s="249"/>
      <c r="L40" s="247"/>
      <c r="M40" s="1640"/>
      <c r="N40" s="1640"/>
      <c r="O40" s="1640"/>
    </row>
    <row r="41" spans="1:15" s="250" customFormat="1" ht="15" customHeight="1" x14ac:dyDescent="0.35">
      <c r="A41" s="1641" t="e">
        <f>+'8_MP'!#REF!</f>
        <v>#REF!</v>
      </c>
      <c r="B41" s="1642" t="e">
        <f>+'8_MP'!#REF!</f>
        <v>#REF!</v>
      </c>
      <c r="C41" s="1643"/>
      <c r="D41" s="231" t="s">
        <v>249</v>
      </c>
      <c r="E41" s="232"/>
      <c r="F41" s="232"/>
      <c r="G41" s="232"/>
      <c r="H41" s="232"/>
      <c r="I41" s="232"/>
      <c r="J41" s="232"/>
      <c r="K41" s="232"/>
      <c r="L41" s="232">
        <f t="shared" ref="L41:L46" si="0">SUM(E41:K41)</f>
        <v>0</v>
      </c>
      <c r="M41" s="1644"/>
      <c r="N41" s="1644"/>
      <c r="O41" s="1645"/>
    </row>
    <row r="42" spans="1:15" s="251" customFormat="1" ht="14.25" customHeight="1" outlineLevel="1" x14ac:dyDescent="0.35">
      <c r="A42" s="1641"/>
      <c r="B42" s="1642"/>
      <c r="C42" s="1643"/>
      <c r="D42" s="234" t="s">
        <v>740</v>
      </c>
      <c r="E42" s="235"/>
      <c r="F42" s="235"/>
      <c r="G42" s="235"/>
      <c r="H42" s="235"/>
      <c r="I42" s="235"/>
      <c r="J42" s="235"/>
      <c r="K42" s="235"/>
      <c r="L42" s="235">
        <f t="shared" si="0"/>
        <v>0</v>
      </c>
      <c r="M42" s="1644"/>
      <c r="N42" s="1644"/>
      <c r="O42" s="1645"/>
    </row>
    <row r="43" spans="1:15" s="251" customFormat="1" ht="51.75" customHeight="1" outlineLevel="1" x14ac:dyDescent="0.35">
      <c r="A43" s="1641"/>
      <c r="B43" s="1642"/>
      <c r="C43" s="1643"/>
      <c r="D43" s="236" t="s">
        <v>741</v>
      </c>
      <c r="E43" s="252"/>
      <c r="F43" s="252"/>
      <c r="G43" s="252"/>
      <c r="H43" s="252"/>
      <c r="I43" s="252"/>
      <c r="J43" s="252"/>
      <c r="K43" s="252"/>
      <c r="L43" s="252">
        <f t="shared" si="0"/>
        <v>0</v>
      </c>
      <c r="M43" s="1644"/>
      <c r="N43" s="1644"/>
      <c r="O43" s="1645"/>
    </row>
    <row r="44" spans="1:15" s="251" customFormat="1" ht="12.75" customHeight="1" outlineLevel="1" x14ac:dyDescent="0.35">
      <c r="A44" s="1646" t="e">
        <f>+'8_MP'!#REF!</f>
        <v>#REF!</v>
      </c>
      <c r="B44" s="1642" t="e">
        <f>+'8_MP'!#REF!</f>
        <v>#REF!</v>
      </c>
      <c r="C44" s="1643"/>
      <c r="D44" s="231" t="s">
        <v>249</v>
      </c>
      <c r="E44" s="232"/>
      <c r="F44" s="232"/>
      <c r="G44" s="232"/>
      <c r="H44" s="232"/>
      <c r="I44" s="232"/>
      <c r="J44" s="232"/>
      <c r="K44" s="232"/>
      <c r="L44" s="232">
        <f t="shared" si="0"/>
        <v>0</v>
      </c>
      <c r="M44" s="1644"/>
      <c r="N44" s="1644"/>
      <c r="O44" s="1647"/>
    </row>
    <row r="45" spans="1:15" s="251" customFormat="1" ht="13.5" customHeight="1" outlineLevel="1" x14ac:dyDescent="0.35">
      <c r="A45" s="1646"/>
      <c r="B45" s="1642"/>
      <c r="C45" s="1643"/>
      <c r="D45" s="234" t="s">
        <v>740</v>
      </c>
      <c r="E45" s="235"/>
      <c r="F45" s="235"/>
      <c r="G45" s="235"/>
      <c r="H45" s="235"/>
      <c r="I45" s="235"/>
      <c r="J45" s="235"/>
      <c r="K45" s="235"/>
      <c r="L45" s="235">
        <f t="shared" si="0"/>
        <v>0</v>
      </c>
      <c r="M45" s="1644"/>
      <c r="N45" s="1644"/>
      <c r="O45" s="1647"/>
    </row>
    <row r="46" spans="1:15" s="251" customFormat="1" ht="33" customHeight="1" outlineLevel="1" x14ac:dyDescent="0.35">
      <c r="A46" s="1646"/>
      <c r="B46" s="1642"/>
      <c r="C46" s="1643"/>
      <c r="D46" s="236" t="s">
        <v>741</v>
      </c>
      <c r="E46" s="252"/>
      <c r="F46" s="252"/>
      <c r="G46" s="252"/>
      <c r="H46" s="252"/>
      <c r="I46" s="252"/>
      <c r="J46" s="252"/>
      <c r="K46" s="252"/>
      <c r="L46" s="252">
        <f t="shared" si="0"/>
        <v>0</v>
      </c>
      <c r="M46" s="1644"/>
      <c r="N46" s="1644"/>
      <c r="O46" s="1647"/>
    </row>
    <row r="47" spans="1:15" s="251" customFormat="1" ht="13" outlineLevel="1" x14ac:dyDescent="0.35">
      <c r="A47" s="1162"/>
      <c r="B47" s="253"/>
      <c r="C47" s="254"/>
      <c r="D47" s="253"/>
      <c r="E47" s="254"/>
      <c r="F47" s="254"/>
      <c r="G47" s="254"/>
      <c r="H47" s="254"/>
      <c r="I47" s="254"/>
      <c r="J47" s="254"/>
      <c r="K47" s="254"/>
      <c r="L47" s="254"/>
      <c r="M47" s="1648"/>
      <c r="N47" s="1648"/>
      <c r="O47" s="1648"/>
    </row>
    <row r="48" spans="1:15" s="251" customFormat="1" ht="13" outlineLevel="1" x14ac:dyDescent="0.35">
      <c r="A48" s="1643"/>
      <c r="B48" s="1649" t="e">
        <f>+'8_MP'!#REF!</f>
        <v>#REF!</v>
      </c>
      <c r="C48" s="1650"/>
      <c r="D48" s="231" t="s">
        <v>249</v>
      </c>
      <c r="E48" s="232"/>
      <c r="F48" s="232"/>
      <c r="G48" s="232"/>
      <c r="H48" s="232"/>
      <c r="I48" s="232"/>
      <c r="J48" s="232"/>
      <c r="K48" s="232"/>
      <c r="L48" s="232">
        <f t="shared" ref="L48:L80" si="1">SUM(E48:K48)</f>
        <v>0</v>
      </c>
      <c r="M48" s="1644"/>
      <c r="N48" s="1644"/>
      <c r="O48" s="1645"/>
    </row>
    <row r="49" spans="1:15" s="251" customFormat="1" ht="12" customHeight="1" outlineLevel="1" x14ac:dyDescent="0.35">
      <c r="A49" s="1643"/>
      <c r="B49" s="1649"/>
      <c r="C49" s="1650"/>
      <c r="D49" s="234" t="s">
        <v>740</v>
      </c>
      <c r="E49" s="235"/>
      <c r="F49" s="235"/>
      <c r="G49" s="235"/>
      <c r="H49" s="235"/>
      <c r="I49" s="235"/>
      <c r="J49" s="235"/>
      <c r="K49" s="235"/>
      <c r="L49" s="235">
        <f t="shared" si="1"/>
        <v>0</v>
      </c>
      <c r="M49" s="1644"/>
      <c r="N49" s="1644"/>
      <c r="O49" s="1645"/>
    </row>
    <row r="50" spans="1:15" s="251" customFormat="1" ht="33" customHeight="1" outlineLevel="1" x14ac:dyDescent="0.35">
      <c r="A50" s="1643"/>
      <c r="B50" s="1649"/>
      <c r="C50" s="1650"/>
      <c r="D50" s="236" t="s">
        <v>741</v>
      </c>
      <c r="E50" s="252"/>
      <c r="F50" s="252"/>
      <c r="G50" s="252"/>
      <c r="H50" s="252"/>
      <c r="I50" s="252"/>
      <c r="J50" s="252"/>
      <c r="K50" s="252"/>
      <c r="L50" s="252">
        <f t="shared" si="1"/>
        <v>0</v>
      </c>
      <c r="M50" s="1644"/>
      <c r="N50" s="1644"/>
      <c r="O50" s="1645"/>
    </row>
    <row r="51" spans="1:15" s="250" customFormat="1" ht="13" x14ac:dyDescent="0.35">
      <c r="A51" s="1651"/>
      <c r="B51" s="1649" t="e">
        <f>+'8_MP'!#REF!</f>
        <v>#REF!</v>
      </c>
      <c r="C51" s="1650"/>
      <c r="D51" s="231" t="s">
        <v>249</v>
      </c>
      <c r="E51" s="232"/>
      <c r="F51" s="232"/>
      <c r="G51" s="232"/>
      <c r="H51" s="232"/>
      <c r="I51" s="232"/>
      <c r="J51" s="232"/>
      <c r="K51" s="232"/>
      <c r="L51" s="232">
        <f t="shared" si="1"/>
        <v>0</v>
      </c>
      <c r="M51" s="1644"/>
      <c r="N51" s="1644"/>
      <c r="O51" s="1644"/>
    </row>
    <row r="52" spans="1:15" s="251" customFormat="1" ht="14.25" customHeight="1" outlineLevel="1" x14ac:dyDescent="0.35">
      <c r="A52" s="1651"/>
      <c r="B52" s="1649"/>
      <c r="C52" s="1650"/>
      <c r="D52" s="234" t="s">
        <v>740</v>
      </c>
      <c r="E52" s="235"/>
      <c r="F52" s="235"/>
      <c r="G52" s="235"/>
      <c r="H52" s="235"/>
      <c r="I52" s="235"/>
      <c r="J52" s="235"/>
      <c r="K52" s="235"/>
      <c r="L52" s="235">
        <f t="shared" si="1"/>
        <v>0</v>
      </c>
      <c r="M52" s="1644"/>
      <c r="N52" s="1644"/>
      <c r="O52" s="1644"/>
    </row>
    <row r="53" spans="1:15" s="251" customFormat="1" ht="13" outlineLevel="1" x14ac:dyDescent="0.35">
      <c r="A53" s="1651"/>
      <c r="B53" s="1649"/>
      <c r="C53" s="1650"/>
      <c r="D53" s="236" t="s">
        <v>741</v>
      </c>
      <c r="E53" s="252"/>
      <c r="F53" s="252"/>
      <c r="G53" s="252"/>
      <c r="H53" s="252"/>
      <c r="I53" s="252"/>
      <c r="J53" s="252"/>
      <c r="K53" s="252"/>
      <c r="L53" s="252">
        <f t="shared" si="1"/>
        <v>0</v>
      </c>
      <c r="M53" s="1644"/>
      <c r="N53" s="1644"/>
      <c r="O53" s="1644"/>
    </row>
    <row r="54" spans="1:15" s="250" customFormat="1" ht="12.75" customHeight="1" x14ac:dyDescent="0.35">
      <c r="A54" s="1651"/>
      <c r="B54" s="1649" t="e">
        <f>+'8_MP'!#REF!</f>
        <v>#REF!</v>
      </c>
      <c r="C54" s="1650"/>
      <c r="D54" s="231" t="s">
        <v>249</v>
      </c>
      <c r="E54" s="232"/>
      <c r="F54" s="232"/>
      <c r="G54" s="232"/>
      <c r="H54" s="232"/>
      <c r="I54" s="232"/>
      <c r="J54" s="232"/>
      <c r="K54" s="232"/>
      <c r="L54" s="232">
        <f t="shared" si="1"/>
        <v>0</v>
      </c>
      <c r="M54" s="1644"/>
      <c r="N54" s="1644"/>
      <c r="O54" s="1644"/>
    </row>
    <row r="55" spans="1:15" s="251" customFormat="1" ht="14.25" customHeight="1" outlineLevel="1" x14ac:dyDescent="0.35">
      <c r="A55" s="1651"/>
      <c r="B55" s="1649"/>
      <c r="C55" s="1650"/>
      <c r="D55" s="234" t="s">
        <v>740</v>
      </c>
      <c r="E55" s="235"/>
      <c r="F55" s="235"/>
      <c r="G55" s="235"/>
      <c r="H55" s="235"/>
      <c r="I55" s="235"/>
      <c r="J55" s="235"/>
      <c r="K55" s="235"/>
      <c r="L55" s="235">
        <f t="shared" si="1"/>
        <v>0</v>
      </c>
      <c r="M55" s="1644"/>
      <c r="N55" s="1644"/>
      <c r="O55" s="1644"/>
    </row>
    <row r="56" spans="1:15" s="251" customFormat="1" ht="13" outlineLevel="1" x14ac:dyDescent="0.35">
      <c r="A56" s="1651"/>
      <c r="B56" s="1649"/>
      <c r="C56" s="1650"/>
      <c r="D56" s="236" t="s">
        <v>741</v>
      </c>
      <c r="E56" s="252"/>
      <c r="F56" s="252"/>
      <c r="G56" s="252"/>
      <c r="H56" s="252"/>
      <c r="I56" s="252"/>
      <c r="J56" s="252"/>
      <c r="K56" s="252"/>
      <c r="L56" s="252">
        <f t="shared" si="1"/>
        <v>0</v>
      </c>
      <c r="M56" s="1644"/>
      <c r="N56" s="1644"/>
      <c r="O56" s="1644"/>
    </row>
    <row r="57" spans="1:15" s="250" customFormat="1" ht="12.75" customHeight="1" x14ac:dyDescent="0.35">
      <c r="A57" s="1651"/>
      <c r="B57" s="1649" t="e">
        <f>+'8_MP'!#REF!</f>
        <v>#REF!</v>
      </c>
      <c r="C57" s="1650"/>
      <c r="D57" s="231" t="s">
        <v>249</v>
      </c>
      <c r="E57" s="232"/>
      <c r="F57" s="232"/>
      <c r="G57" s="232"/>
      <c r="H57" s="232"/>
      <c r="I57" s="232"/>
      <c r="J57" s="232"/>
      <c r="K57" s="232"/>
      <c r="L57" s="232">
        <f t="shared" si="1"/>
        <v>0</v>
      </c>
      <c r="M57" s="1644"/>
      <c r="N57" s="1644"/>
      <c r="O57" s="1644"/>
    </row>
    <row r="58" spans="1:15" s="251" customFormat="1" ht="14.25" customHeight="1" outlineLevel="1" x14ac:dyDescent="0.35">
      <c r="A58" s="1651"/>
      <c r="B58" s="1649"/>
      <c r="C58" s="1650"/>
      <c r="D58" s="234" t="s">
        <v>740</v>
      </c>
      <c r="E58" s="235"/>
      <c r="F58" s="235"/>
      <c r="G58" s="235"/>
      <c r="H58" s="235"/>
      <c r="I58" s="235"/>
      <c r="J58" s="235"/>
      <c r="K58" s="235"/>
      <c r="L58" s="235">
        <f t="shared" si="1"/>
        <v>0</v>
      </c>
      <c r="M58" s="1644"/>
      <c r="N58" s="1644"/>
      <c r="O58" s="1644"/>
    </row>
    <row r="59" spans="1:15" s="251" customFormat="1" ht="13" outlineLevel="1" x14ac:dyDescent="0.35">
      <c r="A59" s="1651"/>
      <c r="B59" s="1649"/>
      <c r="C59" s="1650"/>
      <c r="D59" s="236" t="s">
        <v>741</v>
      </c>
      <c r="E59" s="252"/>
      <c r="F59" s="252"/>
      <c r="G59" s="252"/>
      <c r="H59" s="252"/>
      <c r="I59" s="252"/>
      <c r="J59" s="252"/>
      <c r="K59" s="252"/>
      <c r="L59" s="252">
        <f t="shared" si="1"/>
        <v>0</v>
      </c>
      <c r="M59" s="1644"/>
      <c r="N59" s="1644"/>
      <c r="O59" s="1644"/>
    </row>
    <row r="60" spans="1:15" s="250" customFormat="1" ht="12.75" customHeight="1" x14ac:dyDescent="0.35">
      <c r="A60" s="1651"/>
      <c r="B60" s="1649" t="e">
        <f>+'8_MP'!#REF!</f>
        <v>#REF!</v>
      </c>
      <c r="C60" s="1643"/>
      <c r="D60" s="231" t="s">
        <v>249</v>
      </c>
      <c r="E60" s="232"/>
      <c r="F60" s="232"/>
      <c r="G60" s="232"/>
      <c r="H60" s="232"/>
      <c r="I60" s="232"/>
      <c r="J60" s="232"/>
      <c r="K60" s="232"/>
      <c r="L60" s="232">
        <f t="shared" si="1"/>
        <v>0</v>
      </c>
      <c r="M60" s="1644"/>
      <c r="N60" s="1644"/>
      <c r="O60" s="1644"/>
    </row>
    <row r="61" spans="1:15" s="251" customFormat="1" ht="14.25" customHeight="1" outlineLevel="1" x14ac:dyDescent="0.35">
      <c r="A61" s="1651"/>
      <c r="B61" s="1649"/>
      <c r="C61" s="1643"/>
      <c r="D61" s="234" t="s">
        <v>740</v>
      </c>
      <c r="E61" s="235"/>
      <c r="F61" s="235"/>
      <c r="G61" s="235"/>
      <c r="H61" s="235"/>
      <c r="I61" s="235"/>
      <c r="J61" s="235"/>
      <c r="K61" s="235"/>
      <c r="L61" s="235">
        <f t="shared" si="1"/>
        <v>0</v>
      </c>
      <c r="M61" s="1644"/>
      <c r="N61" s="1644"/>
      <c r="O61" s="1644"/>
    </row>
    <row r="62" spans="1:15" s="251" customFormat="1" ht="13" outlineLevel="1" x14ac:dyDescent="0.35">
      <c r="A62" s="1651"/>
      <c r="B62" s="1649"/>
      <c r="C62" s="1643"/>
      <c r="D62" s="236" t="s">
        <v>741</v>
      </c>
      <c r="E62" s="252"/>
      <c r="F62" s="252"/>
      <c r="G62" s="252"/>
      <c r="H62" s="252"/>
      <c r="I62" s="252"/>
      <c r="J62" s="252"/>
      <c r="K62" s="252"/>
      <c r="L62" s="252">
        <f t="shared" si="1"/>
        <v>0</v>
      </c>
      <c r="M62" s="1644"/>
      <c r="N62" s="1644"/>
      <c r="O62" s="1644"/>
    </row>
    <row r="63" spans="1:15" s="250" customFormat="1" ht="12.75" customHeight="1" x14ac:dyDescent="0.35">
      <c r="A63" s="1652"/>
      <c r="B63" s="1649" t="e">
        <f>+'8_MP'!#REF!</f>
        <v>#REF!</v>
      </c>
      <c r="C63" s="1650"/>
      <c r="D63" s="255" t="s">
        <v>249</v>
      </c>
      <c r="E63" s="256"/>
      <c r="F63" s="256"/>
      <c r="G63" s="256"/>
      <c r="H63" s="256"/>
      <c r="I63" s="256"/>
      <c r="J63" s="256"/>
      <c r="K63" s="256"/>
      <c r="L63" s="256">
        <f t="shared" si="1"/>
        <v>0</v>
      </c>
      <c r="M63" s="1644"/>
      <c r="N63" s="1644"/>
      <c r="O63" s="1644"/>
    </row>
    <row r="64" spans="1:15" s="251" customFormat="1" ht="14.25" customHeight="1" outlineLevel="1" x14ac:dyDescent="0.35">
      <c r="A64" s="1652"/>
      <c r="B64" s="1649"/>
      <c r="C64" s="1650"/>
      <c r="D64" s="234" t="s">
        <v>740</v>
      </c>
      <c r="E64" s="235"/>
      <c r="F64" s="235"/>
      <c r="G64" s="235"/>
      <c r="H64" s="235"/>
      <c r="I64" s="235"/>
      <c r="J64" s="235"/>
      <c r="K64" s="235"/>
      <c r="L64" s="235">
        <f t="shared" si="1"/>
        <v>0</v>
      </c>
      <c r="M64" s="1644"/>
      <c r="N64" s="1644"/>
      <c r="O64" s="1644"/>
    </row>
    <row r="65" spans="1:15" s="251" customFormat="1" ht="13" outlineLevel="1" x14ac:dyDescent="0.35">
      <c r="A65" s="1652"/>
      <c r="B65" s="1649"/>
      <c r="C65" s="1650"/>
      <c r="D65" s="236" t="s">
        <v>741</v>
      </c>
      <c r="E65" s="252"/>
      <c r="F65" s="252"/>
      <c r="G65" s="252"/>
      <c r="H65" s="252"/>
      <c r="I65" s="252"/>
      <c r="J65" s="252"/>
      <c r="K65" s="252"/>
      <c r="L65" s="252">
        <f t="shared" si="1"/>
        <v>0</v>
      </c>
      <c r="M65" s="1644"/>
      <c r="N65" s="1644"/>
      <c r="O65" s="1644"/>
    </row>
    <row r="66" spans="1:15" s="250" customFormat="1" ht="13" x14ac:dyDescent="0.35">
      <c r="A66" s="1641" t="e">
        <f>+'8_MP'!#REF!</f>
        <v>#REF!</v>
      </c>
      <c r="B66" s="1642" t="e">
        <f>+'8_MP'!#REF!</f>
        <v>#REF!</v>
      </c>
      <c r="C66" s="1643"/>
      <c r="D66" s="231" t="s">
        <v>249</v>
      </c>
      <c r="E66" s="232"/>
      <c r="F66" s="232"/>
      <c r="G66" s="232"/>
      <c r="H66" s="232"/>
      <c r="I66" s="232"/>
      <c r="J66" s="232"/>
      <c r="K66" s="232"/>
      <c r="L66" s="232">
        <f t="shared" si="1"/>
        <v>0</v>
      </c>
      <c r="M66" s="1644"/>
      <c r="N66" s="1644"/>
      <c r="O66" s="1645"/>
    </row>
    <row r="67" spans="1:15" s="251" customFormat="1" ht="14.25" customHeight="1" outlineLevel="1" x14ac:dyDescent="0.35">
      <c r="A67" s="1641"/>
      <c r="B67" s="1642"/>
      <c r="C67" s="1643"/>
      <c r="D67" s="234" t="s">
        <v>740</v>
      </c>
      <c r="E67" s="235"/>
      <c r="F67" s="235"/>
      <c r="G67" s="235"/>
      <c r="H67" s="235"/>
      <c r="I67" s="235"/>
      <c r="J67" s="235"/>
      <c r="K67" s="235"/>
      <c r="L67" s="235">
        <f t="shared" si="1"/>
        <v>0</v>
      </c>
      <c r="M67" s="1644"/>
      <c r="N67" s="1644"/>
      <c r="O67" s="1645"/>
    </row>
    <row r="68" spans="1:15" s="251" customFormat="1" ht="17.25" customHeight="1" outlineLevel="1" x14ac:dyDescent="0.35">
      <c r="A68" s="1641"/>
      <c r="B68" s="1642"/>
      <c r="C68" s="1643"/>
      <c r="D68" s="236" t="s">
        <v>741</v>
      </c>
      <c r="E68" s="252"/>
      <c r="F68" s="252"/>
      <c r="G68" s="252"/>
      <c r="H68" s="252"/>
      <c r="I68" s="252"/>
      <c r="J68" s="252"/>
      <c r="K68" s="252"/>
      <c r="L68" s="252">
        <f t="shared" si="1"/>
        <v>0</v>
      </c>
      <c r="M68" s="1644"/>
      <c r="N68" s="1644"/>
      <c r="O68" s="1645"/>
    </row>
    <row r="69" spans="1:15" s="250" customFormat="1" ht="13" x14ac:dyDescent="0.35">
      <c r="A69" s="1641" t="e">
        <f>+'8_MP'!#REF!</f>
        <v>#REF!</v>
      </c>
      <c r="B69" s="1642" t="e">
        <f>+'8_MP'!#REF!</f>
        <v>#REF!</v>
      </c>
      <c r="C69" s="1644"/>
      <c r="D69" s="231" t="s">
        <v>249</v>
      </c>
      <c r="E69" s="232"/>
      <c r="F69" s="232"/>
      <c r="G69" s="232"/>
      <c r="H69" s="232"/>
      <c r="I69" s="232"/>
      <c r="J69" s="232"/>
      <c r="K69" s="232"/>
      <c r="L69" s="232">
        <f t="shared" si="1"/>
        <v>0</v>
      </c>
      <c r="M69" s="1644"/>
      <c r="N69" s="1644"/>
      <c r="O69" s="1645"/>
    </row>
    <row r="70" spans="1:15" s="251" customFormat="1" ht="14.25" customHeight="1" outlineLevel="1" x14ac:dyDescent="0.35">
      <c r="A70" s="1641"/>
      <c r="B70" s="1642"/>
      <c r="C70" s="1642"/>
      <c r="D70" s="234" t="s">
        <v>740</v>
      </c>
      <c r="E70" s="235"/>
      <c r="F70" s="235"/>
      <c r="G70" s="235"/>
      <c r="H70" s="235"/>
      <c r="I70" s="235"/>
      <c r="J70" s="235"/>
      <c r="K70" s="235"/>
      <c r="L70" s="235">
        <f t="shared" si="1"/>
        <v>0</v>
      </c>
      <c r="M70" s="1644"/>
      <c r="N70" s="1644"/>
      <c r="O70" s="1645"/>
    </row>
    <row r="71" spans="1:15" s="251" customFormat="1" ht="42.75" customHeight="1" outlineLevel="1" x14ac:dyDescent="0.35">
      <c r="A71" s="1641"/>
      <c r="B71" s="1642"/>
      <c r="C71" s="1642"/>
      <c r="D71" s="236" t="s">
        <v>741</v>
      </c>
      <c r="E71" s="252"/>
      <c r="F71" s="252"/>
      <c r="G71" s="252"/>
      <c r="H71" s="252"/>
      <c r="I71" s="252"/>
      <c r="J71" s="252"/>
      <c r="K71" s="252"/>
      <c r="L71" s="252">
        <f t="shared" si="1"/>
        <v>0</v>
      </c>
      <c r="M71" s="1644"/>
      <c r="N71" s="1644"/>
      <c r="O71" s="1645"/>
    </row>
    <row r="72" spans="1:15" s="250" customFormat="1" ht="13" x14ac:dyDescent="0.35">
      <c r="A72" s="1641" t="e">
        <f>+'8_MP'!#REF!</f>
        <v>#REF!</v>
      </c>
      <c r="B72" s="1642" t="e">
        <f>+'8_MP'!#REF!</f>
        <v>#REF!</v>
      </c>
      <c r="C72" s="1644"/>
      <c r="D72" s="231" t="s">
        <v>249</v>
      </c>
      <c r="E72" s="232"/>
      <c r="F72" s="232"/>
      <c r="G72" s="232"/>
      <c r="H72" s="232"/>
      <c r="I72" s="232"/>
      <c r="J72" s="232"/>
      <c r="K72" s="232"/>
      <c r="L72" s="232">
        <f t="shared" si="1"/>
        <v>0</v>
      </c>
      <c r="M72" s="1644"/>
      <c r="N72" s="1644"/>
      <c r="O72" s="1644"/>
    </row>
    <row r="73" spans="1:15" s="251" customFormat="1" ht="14.25" customHeight="1" outlineLevel="1" x14ac:dyDescent="0.35">
      <c r="A73" s="1641"/>
      <c r="B73" s="1642"/>
      <c r="C73" s="1642"/>
      <c r="D73" s="234" t="s">
        <v>740</v>
      </c>
      <c r="E73" s="235"/>
      <c r="F73" s="235"/>
      <c r="G73" s="235"/>
      <c r="H73" s="235"/>
      <c r="I73" s="235"/>
      <c r="J73" s="235"/>
      <c r="K73" s="235"/>
      <c r="L73" s="235">
        <f t="shared" si="1"/>
        <v>0</v>
      </c>
      <c r="M73" s="1644"/>
      <c r="N73" s="1644"/>
      <c r="O73" s="1644"/>
    </row>
    <row r="74" spans="1:15" s="251" customFormat="1" ht="24.75" customHeight="1" outlineLevel="1" x14ac:dyDescent="0.35">
      <c r="A74" s="1641"/>
      <c r="B74" s="1642"/>
      <c r="C74" s="1642"/>
      <c r="D74" s="236" t="s">
        <v>741</v>
      </c>
      <c r="E74" s="252"/>
      <c r="F74" s="252"/>
      <c r="G74" s="252"/>
      <c r="H74" s="252"/>
      <c r="I74" s="252"/>
      <c r="J74" s="252"/>
      <c r="K74" s="252"/>
      <c r="L74" s="252">
        <f t="shared" si="1"/>
        <v>0</v>
      </c>
      <c r="M74" s="1644"/>
      <c r="N74" s="1644"/>
      <c r="O74" s="1644"/>
    </row>
    <row r="75" spans="1:15" s="250" customFormat="1" ht="15" customHeight="1" x14ac:dyDescent="0.35">
      <c r="A75" s="1641" t="e">
        <f>+'8_MP'!#REF!</f>
        <v>#REF!</v>
      </c>
      <c r="B75" s="1642" t="e">
        <f>+'8_MP'!#REF!</f>
        <v>#REF!</v>
      </c>
      <c r="C75" s="1644"/>
      <c r="D75" s="231" t="s">
        <v>249</v>
      </c>
      <c r="E75" s="232"/>
      <c r="F75" s="232"/>
      <c r="G75" s="232"/>
      <c r="H75" s="232"/>
      <c r="I75" s="232"/>
      <c r="J75" s="232"/>
      <c r="K75" s="232"/>
      <c r="L75" s="232">
        <f t="shared" si="1"/>
        <v>0</v>
      </c>
      <c r="M75" s="1644"/>
      <c r="N75" s="1644"/>
      <c r="O75" s="1645"/>
    </row>
    <row r="76" spans="1:15" s="251" customFormat="1" ht="15" customHeight="1" outlineLevel="1" x14ac:dyDescent="0.35">
      <c r="A76" s="1641"/>
      <c r="B76" s="1642"/>
      <c r="C76" s="1642"/>
      <c r="D76" s="234" t="s">
        <v>740</v>
      </c>
      <c r="E76" s="235"/>
      <c r="F76" s="235"/>
      <c r="G76" s="235"/>
      <c r="H76" s="235"/>
      <c r="I76" s="235"/>
      <c r="J76" s="235"/>
      <c r="K76" s="235"/>
      <c r="L76" s="235">
        <f t="shared" si="1"/>
        <v>0</v>
      </c>
      <c r="M76" s="1644"/>
      <c r="N76" s="1644"/>
      <c r="O76" s="1645"/>
    </row>
    <row r="77" spans="1:15" s="251" customFormat="1" ht="17.25" customHeight="1" outlineLevel="1" x14ac:dyDescent="0.35">
      <c r="A77" s="1641"/>
      <c r="B77" s="1642"/>
      <c r="C77" s="1642"/>
      <c r="D77" s="236" t="s">
        <v>741</v>
      </c>
      <c r="E77" s="252"/>
      <c r="F77" s="252"/>
      <c r="G77" s="252"/>
      <c r="H77" s="252"/>
      <c r="I77" s="252"/>
      <c r="J77" s="252"/>
      <c r="K77" s="252"/>
      <c r="L77" s="252">
        <f t="shared" si="1"/>
        <v>0</v>
      </c>
      <c r="M77" s="1644"/>
      <c r="N77" s="1644"/>
      <c r="O77" s="1645"/>
    </row>
    <row r="78" spans="1:15" s="250" customFormat="1" ht="14.25" customHeight="1" x14ac:dyDescent="0.35">
      <c r="A78" s="1641" t="e">
        <f>+'8_MP'!#REF!</f>
        <v>#REF!</v>
      </c>
      <c r="B78" s="1642" t="e">
        <f>+'8_MP'!#REF!</f>
        <v>#REF!</v>
      </c>
      <c r="C78" s="1644"/>
      <c r="D78" s="231" t="s">
        <v>249</v>
      </c>
      <c r="E78" s="232"/>
      <c r="F78" s="232"/>
      <c r="G78" s="232"/>
      <c r="H78" s="232"/>
      <c r="I78" s="232"/>
      <c r="J78" s="232"/>
      <c r="K78" s="232"/>
      <c r="L78" s="232">
        <f t="shared" si="1"/>
        <v>0</v>
      </c>
      <c r="M78" s="1644"/>
      <c r="N78" s="1644"/>
      <c r="O78" s="1645"/>
    </row>
    <row r="79" spans="1:15" s="251" customFormat="1" ht="14.25" customHeight="1" outlineLevel="1" x14ac:dyDescent="0.35">
      <c r="A79" s="1641"/>
      <c r="B79" s="1642"/>
      <c r="C79" s="1642"/>
      <c r="D79" s="234" t="s">
        <v>740</v>
      </c>
      <c r="E79" s="235"/>
      <c r="F79" s="235"/>
      <c r="G79" s="235"/>
      <c r="H79" s="235"/>
      <c r="I79" s="235"/>
      <c r="J79" s="235"/>
      <c r="K79" s="235"/>
      <c r="L79" s="235">
        <f t="shared" si="1"/>
        <v>0</v>
      </c>
      <c r="M79" s="1644"/>
      <c r="N79" s="1644"/>
      <c r="O79" s="1645"/>
    </row>
    <row r="80" spans="1:15" s="251" customFormat="1" ht="23.25" customHeight="1" outlineLevel="1" x14ac:dyDescent="0.35">
      <c r="A80" s="1641"/>
      <c r="B80" s="1642"/>
      <c r="C80" s="1642"/>
      <c r="D80" s="236" t="s">
        <v>741</v>
      </c>
      <c r="E80" s="252"/>
      <c r="F80" s="252"/>
      <c r="G80" s="252"/>
      <c r="H80" s="252"/>
      <c r="I80" s="252"/>
      <c r="J80" s="252"/>
      <c r="K80" s="252"/>
      <c r="L80" s="252">
        <f t="shared" si="1"/>
        <v>0</v>
      </c>
      <c r="M80" s="1644"/>
      <c r="N80" s="1644"/>
      <c r="O80" s="1645"/>
    </row>
    <row r="81" spans="1:15" s="250" customFormat="1" ht="14.25" customHeight="1" x14ac:dyDescent="0.35">
      <c r="A81" s="1641" t="e">
        <f>+'8_MP'!#REF!</f>
        <v>#REF!</v>
      </c>
      <c r="B81" s="1642" t="e">
        <f>+'8_MP'!#REF!</f>
        <v>#REF!</v>
      </c>
      <c r="C81" s="1644"/>
      <c r="D81" s="231" t="s">
        <v>249</v>
      </c>
      <c r="E81" s="232"/>
      <c r="F81" s="232"/>
      <c r="G81" s="232"/>
      <c r="H81" s="232"/>
      <c r="I81" s="232"/>
      <c r="J81" s="232"/>
      <c r="K81" s="232"/>
      <c r="L81" s="232">
        <v>21</v>
      </c>
      <c r="M81" s="1644"/>
      <c r="N81" s="1644"/>
      <c r="O81" s="1645"/>
    </row>
    <row r="82" spans="1:15" s="251" customFormat="1" ht="14.25" customHeight="1" outlineLevel="1" x14ac:dyDescent="0.35">
      <c r="A82" s="1641"/>
      <c r="B82" s="1642"/>
      <c r="C82" s="1642"/>
      <c r="D82" s="234" t="s">
        <v>740</v>
      </c>
      <c r="E82" s="235"/>
      <c r="F82" s="235"/>
      <c r="G82" s="235"/>
      <c r="H82" s="235"/>
      <c r="I82" s="235"/>
      <c r="J82" s="235"/>
      <c r="K82" s="235"/>
      <c r="L82" s="235">
        <f t="shared" ref="L82:L98" si="2">SUM(E82:K82)</f>
        <v>0</v>
      </c>
      <c r="M82" s="1644"/>
      <c r="N82" s="1644"/>
      <c r="O82" s="1645"/>
    </row>
    <row r="83" spans="1:15" s="251" customFormat="1" ht="14.25" customHeight="1" outlineLevel="1" x14ac:dyDescent="0.35">
      <c r="A83" s="1641"/>
      <c r="B83" s="1642"/>
      <c r="C83" s="1642"/>
      <c r="D83" s="236" t="s">
        <v>741</v>
      </c>
      <c r="E83" s="252"/>
      <c r="F83" s="252"/>
      <c r="G83" s="252"/>
      <c r="H83" s="252"/>
      <c r="I83" s="252"/>
      <c r="J83" s="252"/>
      <c r="K83" s="252"/>
      <c r="L83" s="252">
        <f t="shared" si="2"/>
        <v>0</v>
      </c>
      <c r="M83" s="1644"/>
      <c r="N83" s="1644"/>
      <c r="O83" s="1645"/>
    </row>
    <row r="84" spans="1:15" s="250" customFormat="1" ht="14.25" customHeight="1" x14ac:dyDescent="0.35">
      <c r="A84" s="1641" t="e">
        <f>+'8_MP'!#REF!</f>
        <v>#REF!</v>
      </c>
      <c r="B84" s="1642" t="e">
        <f>+'8_MP'!#REF!</f>
        <v>#REF!</v>
      </c>
      <c r="C84" s="1644"/>
      <c r="D84" s="231" t="s">
        <v>249</v>
      </c>
      <c r="E84" s="232"/>
      <c r="F84" s="232"/>
      <c r="G84" s="232"/>
      <c r="H84" s="232"/>
      <c r="I84" s="232"/>
      <c r="J84" s="232"/>
      <c r="K84" s="232"/>
      <c r="L84" s="232">
        <f t="shared" si="2"/>
        <v>0</v>
      </c>
      <c r="M84" s="1644"/>
      <c r="N84" s="1644"/>
      <c r="O84" s="1645"/>
    </row>
    <row r="85" spans="1:15" s="251" customFormat="1" ht="14.25" customHeight="1" outlineLevel="1" x14ac:dyDescent="0.35">
      <c r="A85" s="1641"/>
      <c r="B85" s="1642"/>
      <c r="C85" s="1642"/>
      <c r="D85" s="234" t="s">
        <v>740</v>
      </c>
      <c r="E85" s="235"/>
      <c r="F85" s="235"/>
      <c r="G85" s="235"/>
      <c r="H85" s="235"/>
      <c r="I85" s="235"/>
      <c r="J85" s="235"/>
      <c r="K85" s="235"/>
      <c r="L85" s="235">
        <f t="shared" si="2"/>
        <v>0</v>
      </c>
      <c r="M85" s="1644"/>
      <c r="N85" s="1644"/>
      <c r="O85" s="1645"/>
    </row>
    <row r="86" spans="1:15" s="251" customFormat="1" ht="14.25" customHeight="1" outlineLevel="1" x14ac:dyDescent="0.35">
      <c r="A86" s="1641"/>
      <c r="B86" s="1642"/>
      <c r="C86" s="1642"/>
      <c r="D86" s="236" t="s">
        <v>741</v>
      </c>
      <c r="E86" s="252"/>
      <c r="F86" s="252"/>
      <c r="G86" s="252"/>
      <c r="H86" s="252"/>
      <c r="I86" s="252"/>
      <c r="J86" s="252"/>
      <c r="K86" s="252"/>
      <c r="L86" s="252">
        <f t="shared" si="2"/>
        <v>0</v>
      </c>
      <c r="M86" s="1644"/>
      <c r="N86" s="1644"/>
      <c r="O86" s="1645"/>
    </row>
    <row r="87" spans="1:15" s="250" customFormat="1" ht="13" x14ac:dyDescent="0.35">
      <c r="A87" s="1641" t="e">
        <f>+'8_MP'!#REF!</f>
        <v>#REF!</v>
      </c>
      <c r="B87" s="1642" t="e">
        <f>+'8_MP'!#REF!</f>
        <v>#REF!</v>
      </c>
      <c r="C87" s="1644"/>
      <c r="D87" s="231" t="s">
        <v>249</v>
      </c>
      <c r="E87" s="232"/>
      <c r="F87" s="232"/>
      <c r="G87" s="232"/>
      <c r="H87" s="232"/>
      <c r="I87" s="232"/>
      <c r="J87" s="257"/>
      <c r="K87" s="232"/>
      <c r="L87" s="258">
        <f t="shared" si="2"/>
        <v>0</v>
      </c>
      <c r="M87" s="1644"/>
      <c r="N87" s="1644"/>
      <c r="O87" s="1645"/>
    </row>
    <row r="88" spans="1:15" s="251" customFormat="1" ht="14.25" customHeight="1" outlineLevel="1" x14ac:dyDescent="0.35">
      <c r="A88" s="1641"/>
      <c r="B88" s="1642"/>
      <c r="C88" s="1642"/>
      <c r="D88" s="234" t="s">
        <v>740</v>
      </c>
      <c r="E88" s="235"/>
      <c r="F88" s="235"/>
      <c r="G88" s="235"/>
      <c r="H88" s="235"/>
      <c r="I88" s="235"/>
      <c r="J88" s="235"/>
      <c r="K88" s="235"/>
      <c r="L88" s="235">
        <f t="shared" si="2"/>
        <v>0</v>
      </c>
      <c r="M88" s="1644"/>
      <c r="N88" s="1644"/>
      <c r="O88" s="1645"/>
    </row>
    <row r="89" spans="1:15" s="251" customFormat="1" ht="13.5" customHeight="1" outlineLevel="1" x14ac:dyDescent="0.35">
      <c r="A89" s="1641"/>
      <c r="B89" s="1642"/>
      <c r="C89" s="1642"/>
      <c r="D89" s="236" t="s">
        <v>741</v>
      </c>
      <c r="E89" s="252"/>
      <c r="F89" s="252"/>
      <c r="G89" s="252"/>
      <c r="H89" s="252"/>
      <c r="I89" s="252"/>
      <c r="J89" s="252"/>
      <c r="K89" s="252"/>
      <c r="L89" s="252">
        <f t="shared" si="2"/>
        <v>0</v>
      </c>
      <c r="M89" s="1644"/>
      <c r="N89" s="1644"/>
      <c r="O89" s="1645"/>
    </row>
    <row r="90" spans="1:15" s="250" customFormat="1" ht="13" x14ac:dyDescent="0.35">
      <c r="A90" s="1641" t="e">
        <f>+'8_MP'!#REF!</f>
        <v>#REF!</v>
      </c>
      <c r="B90" s="1642" t="e">
        <f>+'8_MP'!#REF!</f>
        <v>#REF!</v>
      </c>
      <c r="C90" s="1644"/>
      <c r="D90" s="231" t="s">
        <v>249</v>
      </c>
      <c r="E90" s="232"/>
      <c r="F90" s="232"/>
      <c r="G90" s="232"/>
      <c r="H90" s="232"/>
      <c r="I90" s="232"/>
      <c r="J90" s="232"/>
      <c r="K90" s="232"/>
      <c r="L90" s="232">
        <f t="shared" si="2"/>
        <v>0</v>
      </c>
      <c r="M90" s="1644"/>
      <c r="N90" s="1644"/>
      <c r="O90" s="1644"/>
    </row>
    <row r="91" spans="1:15" s="251" customFormat="1" ht="14.25" customHeight="1" outlineLevel="1" x14ac:dyDescent="0.35">
      <c r="A91" s="1641"/>
      <c r="B91" s="1642"/>
      <c r="C91" s="1642"/>
      <c r="D91" s="234" t="s">
        <v>740</v>
      </c>
      <c r="E91" s="235"/>
      <c r="F91" s="235"/>
      <c r="G91" s="235"/>
      <c r="H91" s="235"/>
      <c r="I91" s="235"/>
      <c r="J91" s="235"/>
      <c r="K91" s="235"/>
      <c r="L91" s="235">
        <f t="shared" si="2"/>
        <v>0</v>
      </c>
      <c r="M91" s="1644"/>
      <c r="N91" s="1644"/>
      <c r="O91" s="1644"/>
    </row>
    <row r="92" spans="1:15" s="251" customFormat="1" ht="13" outlineLevel="1" x14ac:dyDescent="0.35">
      <c r="A92" s="1641"/>
      <c r="B92" s="1642"/>
      <c r="C92" s="1642"/>
      <c r="D92" s="236" t="s">
        <v>741</v>
      </c>
      <c r="E92" s="252"/>
      <c r="F92" s="252"/>
      <c r="G92" s="252"/>
      <c r="H92" s="252"/>
      <c r="I92" s="252"/>
      <c r="J92" s="252"/>
      <c r="K92" s="252"/>
      <c r="L92" s="252">
        <f t="shared" si="2"/>
        <v>0</v>
      </c>
      <c r="M92" s="1644"/>
      <c r="N92" s="1644"/>
      <c r="O92" s="1644"/>
    </row>
    <row r="93" spans="1:15" s="250" customFormat="1" ht="15" customHeight="1" x14ac:dyDescent="0.35">
      <c r="A93" s="1641" t="e">
        <f>+'8_MP'!#REF!</f>
        <v>#REF!</v>
      </c>
      <c r="B93" s="1642" t="e">
        <f>+'8_MP'!#REF!</f>
        <v>#REF!</v>
      </c>
      <c r="C93" s="1644"/>
      <c r="D93" s="231" t="s">
        <v>249</v>
      </c>
      <c r="E93" s="232"/>
      <c r="F93" s="232"/>
      <c r="G93" s="232"/>
      <c r="H93" s="232"/>
      <c r="I93" s="232"/>
      <c r="J93" s="232"/>
      <c r="K93" s="232"/>
      <c r="L93" s="232">
        <f t="shared" si="2"/>
        <v>0</v>
      </c>
      <c r="M93" s="1644"/>
      <c r="N93" s="1644"/>
      <c r="O93" s="1644"/>
    </row>
    <row r="94" spans="1:15" s="251" customFormat="1" ht="15" customHeight="1" outlineLevel="1" x14ac:dyDescent="0.35">
      <c r="A94" s="1641"/>
      <c r="B94" s="1642"/>
      <c r="C94" s="1642"/>
      <c r="D94" s="234" t="s">
        <v>740</v>
      </c>
      <c r="E94" s="235"/>
      <c r="F94" s="235"/>
      <c r="G94" s="235"/>
      <c r="H94" s="235"/>
      <c r="I94" s="235"/>
      <c r="J94" s="235"/>
      <c r="K94" s="235"/>
      <c r="L94" s="235">
        <f t="shared" si="2"/>
        <v>0</v>
      </c>
      <c r="M94" s="1644"/>
      <c r="N94" s="1644"/>
      <c r="O94" s="1644"/>
    </row>
    <row r="95" spans="1:15" s="251" customFormat="1" ht="15" customHeight="1" outlineLevel="1" x14ac:dyDescent="0.35">
      <c r="A95" s="1641"/>
      <c r="B95" s="1642"/>
      <c r="C95" s="1642"/>
      <c r="D95" s="236" t="s">
        <v>741</v>
      </c>
      <c r="E95" s="252"/>
      <c r="F95" s="252"/>
      <c r="G95" s="252"/>
      <c r="H95" s="252"/>
      <c r="I95" s="252"/>
      <c r="J95" s="252"/>
      <c r="K95" s="252"/>
      <c r="L95" s="252">
        <f t="shared" si="2"/>
        <v>0</v>
      </c>
      <c r="M95" s="1644"/>
      <c r="N95" s="1644"/>
      <c r="O95" s="1644"/>
    </row>
    <row r="96" spans="1:15" s="250" customFormat="1" ht="14.25" customHeight="1" x14ac:dyDescent="0.35">
      <c r="A96" s="1641" t="e">
        <f>+'8_MP'!#REF!</f>
        <v>#REF!</v>
      </c>
      <c r="B96" s="1642" t="e">
        <f>+'8_MP'!#REF!</f>
        <v>#REF!</v>
      </c>
      <c r="C96" s="1644"/>
      <c r="D96" s="231" t="s">
        <v>249</v>
      </c>
      <c r="E96" s="232"/>
      <c r="F96" s="232"/>
      <c r="G96" s="232"/>
      <c r="H96" s="232"/>
      <c r="I96" s="232"/>
      <c r="J96" s="232"/>
      <c r="K96" s="232"/>
      <c r="L96" s="232">
        <f t="shared" si="2"/>
        <v>0</v>
      </c>
      <c r="M96" s="1644"/>
      <c r="N96" s="1644"/>
      <c r="O96" s="1645"/>
    </row>
    <row r="97" spans="1:15" s="251" customFormat="1" ht="14.25" customHeight="1" outlineLevel="1" x14ac:dyDescent="0.35">
      <c r="A97" s="1641"/>
      <c r="B97" s="1642"/>
      <c r="C97" s="1642"/>
      <c r="D97" s="234" t="s">
        <v>740</v>
      </c>
      <c r="E97" s="235"/>
      <c r="F97" s="235"/>
      <c r="G97" s="235"/>
      <c r="H97" s="235"/>
      <c r="I97" s="235"/>
      <c r="J97" s="235"/>
      <c r="K97" s="235"/>
      <c r="L97" s="235">
        <f t="shared" si="2"/>
        <v>0</v>
      </c>
      <c r="M97" s="1644"/>
      <c r="N97" s="1644"/>
      <c r="O97" s="1645"/>
    </row>
    <row r="98" spans="1:15" s="251" customFormat="1" ht="14.25" customHeight="1" outlineLevel="1" x14ac:dyDescent="0.35">
      <c r="A98" s="1641"/>
      <c r="B98" s="1642"/>
      <c r="C98" s="1642"/>
      <c r="D98" s="236" t="s">
        <v>741</v>
      </c>
      <c r="E98" s="252"/>
      <c r="F98" s="252"/>
      <c r="G98" s="252"/>
      <c r="H98" s="252"/>
      <c r="I98" s="252"/>
      <c r="J98" s="252"/>
      <c r="K98" s="252"/>
      <c r="L98" s="252">
        <f t="shared" si="2"/>
        <v>0</v>
      </c>
      <c r="M98" s="1644"/>
      <c r="N98" s="1644"/>
      <c r="O98" s="1645"/>
    </row>
    <row r="99" spans="1:15" s="250" customFormat="1" ht="17.25" customHeight="1" x14ac:dyDescent="0.35">
      <c r="A99" s="247">
        <v>2</v>
      </c>
      <c r="B99" s="248" t="s">
        <v>753</v>
      </c>
      <c r="C99" s="249"/>
      <c r="D99" s="249"/>
      <c r="E99" s="249"/>
      <c r="F99" s="249"/>
      <c r="G99" s="249"/>
      <c r="H99" s="249"/>
      <c r="I99" s="249"/>
      <c r="J99" s="249"/>
      <c r="K99" s="249"/>
      <c r="L99" s="247"/>
      <c r="M99" s="1653"/>
      <c r="N99" s="1653"/>
      <c r="O99" s="1653"/>
    </row>
    <row r="100" spans="1:15" s="250" customFormat="1" ht="14.25" customHeight="1" x14ac:dyDescent="0.35">
      <c r="A100" s="1641" t="e">
        <f>+'8_MP'!#REF!</f>
        <v>#REF!</v>
      </c>
      <c r="B100" s="1642" t="e">
        <f>+'8_MP'!#REF!</f>
        <v>#REF!</v>
      </c>
      <c r="C100" s="1644"/>
      <c r="D100" s="231" t="s">
        <v>249</v>
      </c>
      <c r="E100" s="232"/>
      <c r="F100" s="232"/>
      <c r="G100" s="232"/>
      <c r="H100" s="232"/>
      <c r="I100" s="232"/>
      <c r="J100" s="232"/>
      <c r="K100" s="232"/>
      <c r="L100" s="232">
        <f t="shared" ref="L100:L114" si="3">SUM(E100:K100)</f>
        <v>0</v>
      </c>
      <c r="M100" s="1644"/>
      <c r="N100" s="1644"/>
      <c r="O100" s="1644"/>
    </row>
    <row r="101" spans="1:15" s="251" customFormat="1" ht="14.25" customHeight="1" outlineLevel="1" x14ac:dyDescent="0.35">
      <c r="A101" s="1641"/>
      <c r="B101" s="1642"/>
      <c r="C101" s="1642"/>
      <c r="D101" s="234" t="s">
        <v>740</v>
      </c>
      <c r="E101" s="235"/>
      <c r="F101" s="235"/>
      <c r="G101" s="235"/>
      <c r="H101" s="235"/>
      <c r="I101" s="235"/>
      <c r="J101" s="235"/>
      <c r="K101" s="235"/>
      <c r="L101" s="235">
        <f t="shared" si="3"/>
        <v>0</v>
      </c>
      <c r="M101" s="1644"/>
      <c r="N101" s="1644"/>
      <c r="O101" s="1644"/>
    </row>
    <row r="102" spans="1:15" s="251" customFormat="1" ht="21" customHeight="1" outlineLevel="1" x14ac:dyDescent="0.35">
      <c r="A102" s="1641"/>
      <c r="B102" s="1642"/>
      <c r="C102" s="1642"/>
      <c r="D102" s="236" t="s">
        <v>741</v>
      </c>
      <c r="E102" s="252"/>
      <c r="F102" s="252"/>
      <c r="G102" s="252"/>
      <c r="H102" s="252"/>
      <c r="I102" s="252"/>
      <c r="J102" s="252"/>
      <c r="K102" s="252"/>
      <c r="L102" s="252">
        <f t="shared" si="3"/>
        <v>0</v>
      </c>
      <c r="M102" s="1644"/>
      <c r="N102" s="1644"/>
      <c r="O102" s="1644"/>
    </row>
    <row r="103" spans="1:15" s="250" customFormat="1" ht="14.25" customHeight="1" x14ac:dyDescent="0.35">
      <c r="A103" s="1641" t="e">
        <f>+'8_MP'!#REF!</f>
        <v>#REF!</v>
      </c>
      <c r="B103" s="1642" t="e">
        <f>+'8_MP'!#REF!</f>
        <v>#REF!</v>
      </c>
      <c r="C103" s="1644"/>
      <c r="D103" s="231" t="s">
        <v>249</v>
      </c>
      <c r="E103" s="232"/>
      <c r="F103" s="232"/>
      <c r="G103" s="232"/>
      <c r="H103" s="232"/>
      <c r="I103" s="232"/>
      <c r="J103" s="232"/>
      <c r="K103" s="232"/>
      <c r="L103" s="232">
        <f t="shared" si="3"/>
        <v>0</v>
      </c>
      <c r="M103" s="1644"/>
      <c r="N103" s="1644"/>
      <c r="O103" s="1644"/>
    </row>
    <row r="104" spans="1:15" s="251" customFormat="1" ht="14.25" customHeight="1" outlineLevel="1" x14ac:dyDescent="0.35">
      <c r="A104" s="1641"/>
      <c r="B104" s="1642"/>
      <c r="C104" s="1642"/>
      <c r="D104" s="234" t="s">
        <v>740</v>
      </c>
      <c r="E104" s="235"/>
      <c r="F104" s="235"/>
      <c r="G104" s="235"/>
      <c r="H104" s="235"/>
      <c r="I104" s="235"/>
      <c r="J104" s="235"/>
      <c r="K104" s="235"/>
      <c r="L104" s="235">
        <f t="shared" si="3"/>
        <v>0</v>
      </c>
      <c r="M104" s="1644"/>
      <c r="N104" s="1644"/>
      <c r="O104" s="1644"/>
    </row>
    <row r="105" spans="1:15" s="251" customFormat="1" ht="21.75" customHeight="1" outlineLevel="1" x14ac:dyDescent="0.35">
      <c r="A105" s="1641"/>
      <c r="B105" s="1642"/>
      <c r="C105" s="1642"/>
      <c r="D105" s="236" t="s">
        <v>741</v>
      </c>
      <c r="E105" s="252"/>
      <c r="F105" s="252"/>
      <c r="G105" s="252"/>
      <c r="H105" s="252"/>
      <c r="I105" s="252"/>
      <c r="J105" s="252"/>
      <c r="K105" s="252"/>
      <c r="L105" s="252">
        <f t="shared" si="3"/>
        <v>0</v>
      </c>
      <c r="M105" s="1644"/>
      <c r="N105" s="1644"/>
      <c r="O105" s="1644"/>
    </row>
    <row r="106" spans="1:15" s="250" customFormat="1" ht="14.25" customHeight="1" x14ac:dyDescent="0.35">
      <c r="A106" s="1641" t="s">
        <v>95</v>
      </c>
      <c r="B106" s="1642" t="s">
        <v>754</v>
      </c>
      <c r="C106" s="1644"/>
      <c r="D106" s="231" t="s">
        <v>249</v>
      </c>
      <c r="E106" s="232"/>
      <c r="F106" s="232"/>
      <c r="G106" s="232"/>
      <c r="H106" s="232"/>
      <c r="I106" s="232"/>
      <c r="J106" s="232"/>
      <c r="K106" s="232"/>
      <c r="L106" s="232">
        <f t="shared" si="3"/>
        <v>0</v>
      </c>
      <c r="M106" s="1644"/>
      <c r="N106" s="1644"/>
      <c r="O106" s="1644"/>
    </row>
    <row r="107" spans="1:15" s="251" customFormat="1" ht="14.25" customHeight="1" outlineLevel="1" x14ac:dyDescent="0.35">
      <c r="A107" s="1641"/>
      <c r="B107" s="1642"/>
      <c r="C107" s="1642"/>
      <c r="D107" s="234" t="s">
        <v>740</v>
      </c>
      <c r="E107" s="235"/>
      <c r="F107" s="235"/>
      <c r="G107" s="235"/>
      <c r="H107" s="235"/>
      <c r="I107" s="235"/>
      <c r="J107" s="235"/>
      <c r="K107" s="235"/>
      <c r="L107" s="235">
        <f t="shared" si="3"/>
        <v>0</v>
      </c>
      <c r="M107" s="1644"/>
      <c r="N107" s="1644"/>
      <c r="O107" s="1644"/>
    </row>
    <row r="108" spans="1:15" s="251" customFormat="1" ht="21" customHeight="1" outlineLevel="1" x14ac:dyDescent="0.35">
      <c r="A108" s="1641"/>
      <c r="B108" s="1642"/>
      <c r="C108" s="1642"/>
      <c r="D108" s="236" t="s">
        <v>741</v>
      </c>
      <c r="E108" s="252"/>
      <c r="F108" s="252"/>
      <c r="G108" s="252"/>
      <c r="H108" s="252"/>
      <c r="I108" s="252"/>
      <c r="J108" s="252"/>
      <c r="K108" s="252"/>
      <c r="L108" s="252">
        <f t="shared" si="3"/>
        <v>0</v>
      </c>
      <c r="M108" s="1644"/>
      <c r="N108" s="1644"/>
      <c r="O108" s="1644"/>
    </row>
    <row r="109" spans="1:15" s="250" customFormat="1" ht="14.25" customHeight="1" x14ac:dyDescent="0.35">
      <c r="A109" s="1641" t="e">
        <f>+'8_MP'!#REF!</f>
        <v>#REF!</v>
      </c>
      <c r="B109" s="1642" t="e">
        <f>+'8_MP'!#REF!</f>
        <v>#REF!</v>
      </c>
      <c r="C109" s="1644"/>
      <c r="D109" s="231" t="s">
        <v>249</v>
      </c>
      <c r="E109" s="232"/>
      <c r="F109" s="232"/>
      <c r="G109" s="232"/>
      <c r="H109" s="232"/>
      <c r="I109" s="232"/>
      <c r="J109" s="232"/>
      <c r="K109" s="232"/>
      <c r="L109" s="232">
        <f t="shared" si="3"/>
        <v>0</v>
      </c>
      <c r="M109" s="1644"/>
      <c r="N109" s="1644"/>
      <c r="O109" s="1644"/>
    </row>
    <row r="110" spans="1:15" s="251" customFormat="1" ht="14.25" customHeight="1" outlineLevel="1" x14ac:dyDescent="0.35">
      <c r="A110" s="1641"/>
      <c r="B110" s="1642"/>
      <c r="C110" s="1642"/>
      <c r="D110" s="234" t="s">
        <v>740</v>
      </c>
      <c r="E110" s="235"/>
      <c r="F110" s="235"/>
      <c r="G110" s="235"/>
      <c r="H110" s="235"/>
      <c r="I110" s="235"/>
      <c r="J110" s="235"/>
      <c r="K110" s="235"/>
      <c r="L110" s="235">
        <f t="shared" si="3"/>
        <v>0</v>
      </c>
      <c r="M110" s="1644"/>
      <c r="N110" s="1644"/>
      <c r="O110" s="1644"/>
    </row>
    <row r="111" spans="1:15" s="251" customFormat="1" ht="14.25" customHeight="1" outlineLevel="1" x14ac:dyDescent="0.35">
      <c r="A111" s="1641"/>
      <c r="B111" s="1642"/>
      <c r="C111" s="1642"/>
      <c r="D111" s="236" t="s">
        <v>741</v>
      </c>
      <c r="E111" s="252"/>
      <c r="F111" s="252"/>
      <c r="G111" s="252"/>
      <c r="H111" s="252"/>
      <c r="I111" s="252"/>
      <c r="J111" s="252"/>
      <c r="K111" s="252"/>
      <c r="L111" s="252">
        <f t="shared" si="3"/>
        <v>0</v>
      </c>
      <c r="M111" s="1644"/>
      <c r="N111" s="1644"/>
      <c r="O111" s="1644"/>
    </row>
    <row r="112" spans="1:15" s="250" customFormat="1" ht="18.75" customHeight="1" x14ac:dyDescent="0.35">
      <c r="A112" s="1641" t="e">
        <f>+'8_MP'!#REF!</f>
        <v>#REF!</v>
      </c>
      <c r="B112" s="1642" t="e">
        <f>+'8_MP'!#REF!</f>
        <v>#REF!</v>
      </c>
      <c r="C112" s="1644"/>
      <c r="D112" s="231" t="s">
        <v>249</v>
      </c>
      <c r="E112" s="232"/>
      <c r="F112" s="232"/>
      <c r="G112" s="232"/>
      <c r="H112" s="232"/>
      <c r="I112" s="232"/>
      <c r="J112" s="232"/>
      <c r="K112" s="232"/>
      <c r="L112" s="232">
        <f t="shared" si="3"/>
        <v>0</v>
      </c>
      <c r="M112" s="1644"/>
      <c r="N112" s="1644"/>
      <c r="O112" s="1644"/>
    </row>
    <row r="113" spans="1:15" s="251" customFormat="1" ht="14.25" customHeight="1" outlineLevel="1" x14ac:dyDescent="0.35">
      <c r="A113" s="1641"/>
      <c r="B113" s="1642"/>
      <c r="C113" s="1642"/>
      <c r="D113" s="234" t="s">
        <v>740</v>
      </c>
      <c r="E113" s="235"/>
      <c r="F113" s="235"/>
      <c r="G113" s="235"/>
      <c r="H113" s="235"/>
      <c r="I113" s="235"/>
      <c r="J113" s="235"/>
      <c r="K113" s="235"/>
      <c r="L113" s="235">
        <f t="shared" si="3"/>
        <v>0</v>
      </c>
      <c r="M113" s="1644"/>
      <c r="N113" s="1644"/>
      <c r="O113" s="1644"/>
    </row>
    <row r="114" spans="1:15" s="251" customFormat="1" ht="14.25" customHeight="1" outlineLevel="1" x14ac:dyDescent="0.35">
      <c r="A114" s="1641"/>
      <c r="B114" s="1642"/>
      <c r="C114" s="1642"/>
      <c r="D114" s="236" t="s">
        <v>741</v>
      </c>
      <c r="E114" s="252"/>
      <c r="F114" s="252"/>
      <c r="G114" s="252"/>
      <c r="H114" s="252"/>
      <c r="I114" s="252"/>
      <c r="J114" s="252"/>
      <c r="K114" s="252"/>
      <c r="L114" s="252">
        <f t="shared" si="3"/>
        <v>0</v>
      </c>
      <c r="M114" s="1644"/>
      <c r="N114" s="1644"/>
      <c r="O114" s="1644"/>
    </row>
    <row r="115" spans="1:15" x14ac:dyDescent="0.35">
      <c r="A115" s="300"/>
      <c r="B115" s="300"/>
      <c r="C115" s="300"/>
      <c r="D115" s="300"/>
      <c r="E115" s="300"/>
      <c r="F115" s="300"/>
      <c r="G115" s="300"/>
      <c r="H115" s="300"/>
      <c r="I115" s="300"/>
      <c r="J115" s="300"/>
      <c r="K115" s="300"/>
      <c r="L115" s="300"/>
      <c r="M115" s="343"/>
      <c r="N115" s="343"/>
      <c r="O115" s="343"/>
    </row>
    <row r="116" spans="1:15" s="229" customFormat="1" ht="16.5" customHeight="1" x14ac:dyDescent="0.35">
      <c r="A116" s="1654" t="s">
        <v>755</v>
      </c>
      <c r="B116" s="1654"/>
      <c r="C116" s="1654"/>
      <c r="D116" s="1654"/>
      <c r="E116" s="1654"/>
      <c r="F116" s="1654"/>
      <c r="G116" s="1654"/>
      <c r="H116" s="1654"/>
      <c r="I116" s="1654"/>
      <c r="J116" s="1654"/>
      <c r="K116" s="1654"/>
      <c r="L116" s="1654"/>
      <c r="M116" s="1654"/>
      <c r="N116" s="1654"/>
      <c r="O116" s="1654"/>
    </row>
    <row r="117" spans="1:15" s="229" customFormat="1" ht="12.75" customHeight="1" x14ac:dyDescent="0.35">
      <c r="A117" s="1655" t="s">
        <v>55</v>
      </c>
      <c r="B117" s="1656" t="s">
        <v>744</v>
      </c>
      <c r="C117" s="1657" t="s">
        <v>59</v>
      </c>
      <c r="D117" s="1657"/>
      <c r="E117" s="1657" t="s">
        <v>745</v>
      </c>
      <c r="F117" s="1657" t="s">
        <v>746</v>
      </c>
      <c r="G117" s="1657" t="s">
        <v>747</v>
      </c>
      <c r="H117" s="1657" t="s">
        <v>748</v>
      </c>
      <c r="I117" s="1657" t="s">
        <v>749</v>
      </c>
      <c r="J117" s="1657" t="s">
        <v>750</v>
      </c>
      <c r="K117" s="1657" t="s">
        <v>751</v>
      </c>
      <c r="L117" s="1657" t="s">
        <v>67</v>
      </c>
      <c r="M117" s="1658" t="s">
        <v>756</v>
      </c>
      <c r="N117" s="1658"/>
      <c r="O117" s="1658"/>
    </row>
    <row r="118" spans="1:15" s="229" customFormat="1" ht="15" customHeight="1" x14ac:dyDescent="0.35">
      <c r="A118" s="1655">
        <v>0</v>
      </c>
      <c r="B118" s="1656">
        <v>0</v>
      </c>
      <c r="C118" s="1657"/>
      <c r="D118" s="1657"/>
      <c r="E118" s="1657">
        <v>0</v>
      </c>
      <c r="F118" s="1657">
        <v>0</v>
      </c>
      <c r="G118" s="1657">
        <v>0</v>
      </c>
      <c r="H118" s="1657">
        <v>0</v>
      </c>
      <c r="I118" s="1657">
        <v>0</v>
      </c>
      <c r="J118" s="1657">
        <v>0</v>
      </c>
      <c r="K118" s="1657">
        <v>0</v>
      </c>
      <c r="L118" s="1657">
        <v>0</v>
      </c>
      <c r="M118" s="1658"/>
      <c r="N118" s="1658"/>
      <c r="O118" s="1658"/>
    </row>
    <row r="119" spans="1:15" s="250" customFormat="1" ht="16.5" customHeight="1" x14ac:dyDescent="0.35">
      <c r="A119" s="247" t="s">
        <v>92</v>
      </c>
      <c r="B119" s="248" t="e">
        <f>+'8_MP'!#REF!</f>
        <v>#REF!</v>
      </c>
      <c r="C119" s="249"/>
      <c r="D119" s="249"/>
      <c r="E119" s="249"/>
      <c r="F119" s="249"/>
      <c r="G119" s="249"/>
      <c r="H119" s="249"/>
      <c r="I119" s="249"/>
      <c r="J119" s="249"/>
      <c r="K119" s="249"/>
      <c r="L119" s="247"/>
      <c r="M119" s="1659"/>
      <c r="N119" s="1659"/>
      <c r="O119" s="1659"/>
    </row>
    <row r="120" spans="1:15" s="250" customFormat="1" ht="15" customHeight="1" x14ac:dyDescent="0.35">
      <c r="A120" s="1651" t="s">
        <v>95</v>
      </c>
      <c r="B120" s="1644" t="s">
        <v>757</v>
      </c>
      <c r="C120" s="1643"/>
      <c r="D120" s="259" t="s">
        <v>249</v>
      </c>
      <c r="E120" s="238" t="e">
        <v>#VALUE!</v>
      </c>
      <c r="F120" s="238" t="e">
        <v>#VALUE!</v>
      </c>
      <c r="G120" s="238" t="e">
        <v>#VALUE!</v>
      </c>
      <c r="H120" s="238" t="e">
        <v>#VALUE!</v>
      </c>
      <c r="I120" s="238" t="e">
        <v>#VALUE!</v>
      </c>
      <c r="J120" s="238" t="e">
        <v>#VALUE!</v>
      </c>
      <c r="K120" s="238" t="e">
        <v>#VALUE!</v>
      </c>
      <c r="L120" s="238" t="e">
        <f t="shared" ref="L120:L158" si="4">SUM(E120:K120)</f>
        <v>#VALUE!</v>
      </c>
      <c r="M120" s="1647"/>
      <c r="N120" s="1647"/>
      <c r="O120" s="1647"/>
    </row>
    <row r="121" spans="1:15" s="251" customFormat="1" ht="14.25" customHeight="1" outlineLevel="1" x14ac:dyDescent="0.35">
      <c r="A121" s="1651"/>
      <c r="B121" s="1644"/>
      <c r="C121" s="1643"/>
      <c r="D121" s="234" t="s">
        <v>740</v>
      </c>
      <c r="E121" s="260"/>
      <c r="F121" s="260"/>
      <c r="G121" s="260"/>
      <c r="H121" s="260"/>
      <c r="I121" s="260"/>
      <c r="J121" s="260"/>
      <c r="K121" s="260"/>
      <c r="L121" s="260">
        <f t="shared" si="4"/>
        <v>0</v>
      </c>
      <c r="M121" s="1647"/>
      <c r="N121" s="1647"/>
      <c r="O121" s="1647"/>
    </row>
    <row r="122" spans="1:15" s="251" customFormat="1" ht="15" customHeight="1" outlineLevel="1" x14ac:dyDescent="0.35">
      <c r="A122" s="1651"/>
      <c r="B122" s="1644"/>
      <c r="C122" s="1643"/>
      <c r="D122" s="236" t="s">
        <v>741</v>
      </c>
      <c r="E122" s="261"/>
      <c r="F122" s="261"/>
      <c r="G122" s="261"/>
      <c r="H122" s="261"/>
      <c r="I122" s="261"/>
      <c r="J122" s="261"/>
      <c r="K122" s="261"/>
      <c r="L122" s="261">
        <f t="shared" si="4"/>
        <v>0</v>
      </c>
      <c r="M122" s="1647"/>
      <c r="N122" s="1647"/>
      <c r="O122" s="1647"/>
    </row>
    <row r="123" spans="1:15" s="250" customFormat="1" ht="12.75" customHeight="1" x14ac:dyDescent="0.35">
      <c r="A123" s="1651" t="s">
        <v>614</v>
      </c>
      <c r="B123" s="1644" t="s">
        <v>758</v>
      </c>
      <c r="C123" s="1643"/>
      <c r="D123" s="262" t="s">
        <v>249</v>
      </c>
      <c r="E123" s="263" t="e">
        <v>#VALUE!</v>
      </c>
      <c r="F123" s="263" t="e">
        <v>#VALUE!</v>
      </c>
      <c r="G123" s="263" t="e">
        <v>#VALUE!</v>
      </c>
      <c r="H123" s="263" t="e">
        <v>#VALUE!</v>
      </c>
      <c r="I123" s="263" t="e">
        <v>#VALUE!</v>
      </c>
      <c r="J123" s="263" t="e">
        <v>#VALUE!</v>
      </c>
      <c r="K123" s="263" t="e">
        <v>#VALUE!</v>
      </c>
      <c r="L123" s="263" t="e">
        <f t="shared" si="4"/>
        <v>#VALUE!</v>
      </c>
      <c r="M123" s="1647"/>
      <c r="N123" s="1647"/>
      <c r="O123" s="1647"/>
    </row>
    <row r="124" spans="1:15" s="251" customFormat="1" ht="14.25" customHeight="1" outlineLevel="1" x14ac:dyDescent="0.35">
      <c r="A124" s="1651"/>
      <c r="B124" s="1644"/>
      <c r="C124" s="1643"/>
      <c r="D124" s="264" t="s">
        <v>740</v>
      </c>
      <c r="E124" s="265"/>
      <c r="F124" s="265"/>
      <c r="G124" s="265"/>
      <c r="H124" s="265"/>
      <c r="I124" s="265"/>
      <c r="J124" s="265"/>
      <c r="K124" s="265"/>
      <c r="L124" s="260">
        <f t="shared" si="4"/>
        <v>0</v>
      </c>
      <c r="M124" s="1647"/>
      <c r="N124" s="1647"/>
      <c r="O124" s="1647"/>
    </row>
    <row r="125" spans="1:15" s="251" customFormat="1" ht="13" outlineLevel="1" x14ac:dyDescent="0.35">
      <c r="A125" s="1651"/>
      <c r="B125" s="1644"/>
      <c r="C125" s="1643"/>
      <c r="D125" s="266" t="s">
        <v>741</v>
      </c>
      <c r="E125" s="267"/>
      <c r="F125" s="267"/>
      <c r="G125" s="267"/>
      <c r="H125" s="261"/>
      <c r="I125" s="261"/>
      <c r="J125" s="261"/>
      <c r="K125" s="261"/>
      <c r="L125" s="261">
        <f t="shared" si="4"/>
        <v>0</v>
      </c>
      <c r="M125" s="1647"/>
      <c r="N125" s="1647"/>
      <c r="O125" s="1647"/>
    </row>
    <row r="126" spans="1:15" s="250" customFormat="1" ht="12.75" customHeight="1" x14ac:dyDescent="0.35">
      <c r="A126" s="1651" t="s">
        <v>139</v>
      </c>
      <c r="B126" s="1644" t="s">
        <v>759</v>
      </c>
      <c r="C126" s="1643"/>
      <c r="D126" s="259" t="s">
        <v>249</v>
      </c>
      <c r="E126" s="238" t="e">
        <v>#VALUE!</v>
      </c>
      <c r="F126" s="238" t="e">
        <v>#VALUE!</v>
      </c>
      <c r="G126" s="238" t="e">
        <v>#VALUE!</v>
      </c>
      <c r="H126" s="238" t="e">
        <v>#VALUE!</v>
      </c>
      <c r="I126" s="238" t="e">
        <v>#VALUE!</v>
      </c>
      <c r="J126" s="238" t="e">
        <v>#VALUE!</v>
      </c>
      <c r="K126" s="238" t="e">
        <v>#VALUE!</v>
      </c>
      <c r="L126" s="238" t="e">
        <f t="shared" si="4"/>
        <v>#VALUE!</v>
      </c>
      <c r="M126" s="1647"/>
      <c r="N126" s="1647"/>
      <c r="O126" s="1647"/>
    </row>
    <row r="127" spans="1:15" s="251" customFormat="1" ht="14.25" customHeight="1" outlineLevel="1" x14ac:dyDescent="0.35">
      <c r="A127" s="1651"/>
      <c r="B127" s="1644"/>
      <c r="C127" s="1643"/>
      <c r="D127" s="264" t="s">
        <v>740</v>
      </c>
      <c r="E127" s="265"/>
      <c r="F127" s="265"/>
      <c r="G127" s="265"/>
      <c r="H127" s="265"/>
      <c r="I127" s="265"/>
      <c r="J127" s="265"/>
      <c r="K127" s="265"/>
      <c r="L127" s="260">
        <f t="shared" si="4"/>
        <v>0</v>
      </c>
      <c r="M127" s="1647"/>
      <c r="N127" s="1647"/>
      <c r="O127" s="1647"/>
    </row>
    <row r="128" spans="1:15" s="251" customFormat="1" ht="13" outlineLevel="1" x14ac:dyDescent="0.35">
      <c r="A128" s="1651"/>
      <c r="B128" s="1644"/>
      <c r="C128" s="1643"/>
      <c r="D128" s="266" t="s">
        <v>741</v>
      </c>
      <c r="E128" s="267"/>
      <c r="F128" s="267"/>
      <c r="G128" s="267"/>
      <c r="H128" s="261"/>
      <c r="I128" s="261"/>
      <c r="J128" s="261"/>
      <c r="K128" s="261"/>
      <c r="L128" s="261">
        <f t="shared" si="4"/>
        <v>0</v>
      </c>
      <c r="M128" s="1647"/>
      <c r="N128" s="1647"/>
      <c r="O128" s="1647"/>
    </row>
    <row r="129" spans="1:15" s="250" customFormat="1" ht="12.75" customHeight="1" x14ac:dyDescent="0.35">
      <c r="A129" s="1651" t="s">
        <v>157</v>
      </c>
      <c r="B129" s="1644" t="s">
        <v>760</v>
      </c>
      <c r="C129" s="1643"/>
      <c r="D129" s="259" t="s">
        <v>249</v>
      </c>
      <c r="E129" s="238" t="e">
        <v>#VALUE!</v>
      </c>
      <c r="F129" s="238" t="e">
        <v>#VALUE!</v>
      </c>
      <c r="G129" s="238" t="e">
        <v>#VALUE!</v>
      </c>
      <c r="H129" s="238" t="e">
        <v>#VALUE!</v>
      </c>
      <c r="I129" s="238" t="e">
        <v>#VALUE!</v>
      </c>
      <c r="J129" s="238" t="e">
        <v>#VALUE!</v>
      </c>
      <c r="K129" s="238" t="e">
        <v>#VALUE!</v>
      </c>
      <c r="L129" s="238" t="e">
        <f t="shared" si="4"/>
        <v>#VALUE!</v>
      </c>
      <c r="M129" s="1647"/>
      <c r="N129" s="1647"/>
      <c r="O129" s="1647"/>
    </row>
    <row r="130" spans="1:15" s="251" customFormat="1" ht="14.25" customHeight="1" outlineLevel="1" x14ac:dyDescent="0.35">
      <c r="A130" s="1651"/>
      <c r="B130" s="1644"/>
      <c r="C130" s="1643"/>
      <c r="D130" s="264" t="s">
        <v>740</v>
      </c>
      <c r="E130" s="265"/>
      <c r="F130" s="265"/>
      <c r="G130" s="265"/>
      <c r="H130" s="265"/>
      <c r="I130" s="265"/>
      <c r="J130" s="265"/>
      <c r="K130" s="265"/>
      <c r="L130" s="260">
        <f t="shared" si="4"/>
        <v>0</v>
      </c>
      <c r="M130" s="1647"/>
      <c r="N130" s="1647"/>
      <c r="O130" s="1647"/>
    </row>
    <row r="131" spans="1:15" s="251" customFormat="1" ht="13" outlineLevel="1" x14ac:dyDescent="0.35">
      <c r="A131" s="1651"/>
      <c r="B131" s="1644"/>
      <c r="C131" s="1643"/>
      <c r="D131" s="266" t="s">
        <v>741</v>
      </c>
      <c r="E131" s="267"/>
      <c r="F131" s="267"/>
      <c r="G131" s="267"/>
      <c r="H131" s="261"/>
      <c r="I131" s="261"/>
      <c r="J131" s="261"/>
      <c r="K131" s="261"/>
      <c r="L131" s="261">
        <f t="shared" si="4"/>
        <v>0</v>
      </c>
      <c r="M131" s="1647"/>
      <c r="N131" s="1647"/>
      <c r="O131" s="1647"/>
    </row>
    <row r="132" spans="1:15" s="250" customFormat="1" ht="12.75" customHeight="1" x14ac:dyDescent="0.35">
      <c r="A132" s="1651" t="s">
        <v>166</v>
      </c>
      <c r="B132" s="1644" t="s">
        <v>761</v>
      </c>
      <c r="C132" s="1643"/>
      <c r="D132" s="259" t="s">
        <v>249</v>
      </c>
      <c r="E132" s="238" t="e">
        <v>#VALUE!</v>
      </c>
      <c r="F132" s="238" t="e">
        <v>#VALUE!</v>
      </c>
      <c r="G132" s="238" t="e">
        <v>#VALUE!</v>
      </c>
      <c r="H132" s="238" t="e">
        <v>#VALUE!</v>
      </c>
      <c r="I132" s="238" t="e">
        <v>#VALUE!</v>
      </c>
      <c r="J132" s="238" t="e">
        <v>#VALUE!</v>
      </c>
      <c r="K132" s="238" t="e">
        <v>#VALUE!</v>
      </c>
      <c r="L132" s="238" t="e">
        <f t="shared" si="4"/>
        <v>#VALUE!</v>
      </c>
      <c r="M132" s="1647"/>
      <c r="N132" s="1647"/>
      <c r="O132" s="1647"/>
    </row>
    <row r="133" spans="1:15" s="251" customFormat="1" ht="14.25" customHeight="1" outlineLevel="1" x14ac:dyDescent="0.35">
      <c r="A133" s="1651"/>
      <c r="B133" s="1644"/>
      <c r="C133" s="1643"/>
      <c r="D133" s="264" t="s">
        <v>740</v>
      </c>
      <c r="E133" s="265"/>
      <c r="F133" s="265"/>
      <c r="G133" s="265"/>
      <c r="H133" s="265"/>
      <c r="I133" s="265"/>
      <c r="J133" s="265"/>
      <c r="K133" s="265"/>
      <c r="L133" s="260">
        <f t="shared" si="4"/>
        <v>0</v>
      </c>
      <c r="M133" s="1647"/>
      <c r="N133" s="1647"/>
      <c r="O133" s="1647"/>
    </row>
    <row r="134" spans="1:15" s="251" customFormat="1" ht="13" outlineLevel="1" x14ac:dyDescent="0.35">
      <c r="A134" s="1651"/>
      <c r="B134" s="1644"/>
      <c r="C134" s="1643"/>
      <c r="D134" s="266" t="s">
        <v>741</v>
      </c>
      <c r="E134" s="267"/>
      <c r="F134" s="267"/>
      <c r="G134" s="267"/>
      <c r="H134" s="261"/>
      <c r="I134" s="261"/>
      <c r="J134" s="261"/>
      <c r="K134" s="261"/>
      <c r="L134" s="261">
        <f t="shared" si="4"/>
        <v>0</v>
      </c>
      <c r="M134" s="1647"/>
      <c r="N134" s="1647"/>
      <c r="O134" s="1647"/>
    </row>
    <row r="135" spans="1:15" s="250" customFormat="1" ht="12.75" customHeight="1" x14ac:dyDescent="0.35">
      <c r="A135" s="1651" t="s">
        <v>618</v>
      </c>
      <c r="B135" s="1644" t="s">
        <v>762</v>
      </c>
      <c r="C135" s="1643"/>
      <c r="D135" s="259" t="s">
        <v>249</v>
      </c>
      <c r="E135" s="238" t="e">
        <v>#VALUE!</v>
      </c>
      <c r="F135" s="238" t="e">
        <v>#VALUE!</v>
      </c>
      <c r="G135" s="238" t="e">
        <v>#VALUE!</v>
      </c>
      <c r="H135" s="238" t="e">
        <v>#VALUE!</v>
      </c>
      <c r="I135" s="238" t="e">
        <v>#VALUE!</v>
      </c>
      <c r="J135" s="238" t="e">
        <v>#VALUE!</v>
      </c>
      <c r="K135" s="238" t="e">
        <v>#VALUE!</v>
      </c>
      <c r="L135" s="238" t="e">
        <f t="shared" si="4"/>
        <v>#VALUE!</v>
      </c>
      <c r="M135" s="1647"/>
      <c r="N135" s="1647"/>
      <c r="O135" s="1647"/>
    </row>
    <row r="136" spans="1:15" s="251" customFormat="1" ht="14.25" customHeight="1" outlineLevel="1" x14ac:dyDescent="0.35">
      <c r="A136" s="1651"/>
      <c r="B136" s="1644"/>
      <c r="C136" s="1643"/>
      <c r="D136" s="264" t="s">
        <v>740</v>
      </c>
      <c r="E136" s="265"/>
      <c r="F136" s="265"/>
      <c r="G136" s="265"/>
      <c r="H136" s="265"/>
      <c r="I136" s="265"/>
      <c r="J136" s="265"/>
      <c r="K136" s="265"/>
      <c r="L136" s="260">
        <f t="shared" si="4"/>
        <v>0</v>
      </c>
      <c r="M136" s="1647"/>
      <c r="N136" s="1647"/>
      <c r="O136" s="1647"/>
    </row>
    <row r="137" spans="1:15" s="251" customFormat="1" ht="13" outlineLevel="1" x14ac:dyDescent="0.35">
      <c r="A137" s="1651"/>
      <c r="B137" s="1644"/>
      <c r="C137" s="1643"/>
      <c r="D137" s="266" t="s">
        <v>741</v>
      </c>
      <c r="E137" s="267"/>
      <c r="F137" s="267"/>
      <c r="G137" s="267"/>
      <c r="H137" s="261"/>
      <c r="I137" s="261"/>
      <c r="J137" s="261"/>
      <c r="K137" s="261"/>
      <c r="L137" s="261">
        <f t="shared" si="4"/>
        <v>0</v>
      </c>
      <c r="M137" s="1647"/>
      <c r="N137" s="1647"/>
      <c r="O137" s="1647"/>
    </row>
    <row r="138" spans="1:15" s="250" customFormat="1" ht="12.75" customHeight="1" x14ac:dyDescent="0.35">
      <c r="A138" s="1651" t="s">
        <v>619</v>
      </c>
      <c r="B138" s="1644" t="s">
        <v>763</v>
      </c>
      <c r="C138" s="1643"/>
      <c r="D138" s="259" t="s">
        <v>249</v>
      </c>
      <c r="E138" s="238" t="e">
        <v>#VALUE!</v>
      </c>
      <c r="F138" s="238" t="e">
        <v>#VALUE!</v>
      </c>
      <c r="G138" s="238" t="e">
        <v>#VALUE!</v>
      </c>
      <c r="H138" s="238" t="e">
        <v>#VALUE!</v>
      </c>
      <c r="I138" s="238" t="e">
        <v>#VALUE!</v>
      </c>
      <c r="J138" s="238" t="e">
        <v>#VALUE!</v>
      </c>
      <c r="K138" s="238" t="e">
        <v>#VALUE!</v>
      </c>
      <c r="L138" s="238" t="e">
        <f t="shared" si="4"/>
        <v>#VALUE!</v>
      </c>
      <c r="M138" s="1647"/>
      <c r="N138" s="1647"/>
      <c r="O138" s="1647"/>
    </row>
    <row r="139" spans="1:15" s="251" customFormat="1" ht="14.25" customHeight="1" outlineLevel="1" x14ac:dyDescent="0.35">
      <c r="A139" s="1651"/>
      <c r="B139" s="1644"/>
      <c r="C139" s="1643"/>
      <c r="D139" s="264" t="s">
        <v>740</v>
      </c>
      <c r="E139" s="265"/>
      <c r="F139" s="265"/>
      <c r="G139" s="265"/>
      <c r="H139" s="265"/>
      <c r="I139" s="265"/>
      <c r="J139" s="265"/>
      <c r="K139" s="265"/>
      <c r="L139" s="260">
        <f t="shared" si="4"/>
        <v>0</v>
      </c>
      <c r="M139" s="1647"/>
      <c r="N139" s="1647"/>
      <c r="O139" s="1647"/>
    </row>
    <row r="140" spans="1:15" s="251" customFormat="1" ht="34.5" customHeight="1" outlineLevel="1" x14ac:dyDescent="0.35">
      <c r="A140" s="1651"/>
      <c r="B140" s="1644"/>
      <c r="C140" s="1643"/>
      <c r="D140" s="266" t="s">
        <v>741</v>
      </c>
      <c r="E140" s="267"/>
      <c r="F140" s="267"/>
      <c r="G140" s="267"/>
      <c r="H140" s="261"/>
      <c r="I140" s="261"/>
      <c r="J140" s="261"/>
      <c r="K140" s="261"/>
      <c r="L140" s="261">
        <f t="shared" si="4"/>
        <v>0</v>
      </c>
      <c r="M140" s="1647"/>
      <c r="N140" s="1647"/>
      <c r="O140" s="1647"/>
    </row>
    <row r="141" spans="1:15" s="250" customFormat="1" ht="12.75" customHeight="1" x14ac:dyDescent="0.35">
      <c r="A141" s="1651" t="s">
        <v>620</v>
      </c>
      <c r="B141" s="1644" t="s">
        <v>764</v>
      </c>
      <c r="C141" s="1644"/>
      <c r="D141" s="259" t="s">
        <v>249</v>
      </c>
      <c r="E141" s="238" t="e">
        <v>#VALUE!</v>
      </c>
      <c r="F141" s="238" t="e">
        <v>#VALUE!</v>
      </c>
      <c r="G141" s="238" t="e">
        <v>#VALUE!</v>
      </c>
      <c r="H141" s="238" t="e">
        <v>#VALUE!</v>
      </c>
      <c r="I141" s="238" t="e">
        <v>#VALUE!</v>
      </c>
      <c r="J141" s="238" t="e">
        <v>#VALUE!</v>
      </c>
      <c r="K141" s="238" t="e">
        <v>#VALUE!</v>
      </c>
      <c r="L141" s="238" t="e">
        <f t="shared" si="4"/>
        <v>#VALUE!</v>
      </c>
      <c r="M141" s="1647"/>
      <c r="N141" s="1647"/>
      <c r="O141" s="1647"/>
    </row>
    <row r="142" spans="1:15" s="251" customFormat="1" ht="14.25" customHeight="1" outlineLevel="1" x14ac:dyDescent="0.35">
      <c r="A142" s="1651"/>
      <c r="B142" s="1644"/>
      <c r="C142" s="1644"/>
      <c r="D142" s="264" t="s">
        <v>740</v>
      </c>
      <c r="E142" s="265"/>
      <c r="F142" s="265"/>
      <c r="G142" s="265"/>
      <c r="H142" s="265"/>
      <c r="I142" s="265"/>
      <c r="J142" s="265"/>
      <c r="K142" s="265"/>
      <c r="L142" s="260">
        <f t="shared" si="4"/>
        <v>0</v>
      </c>
      <c r="M142" s="1647"/>
      <c r="N142" s="1647"/>
      <c r="O142" s="1647"/>
    </row>
    <row r="143" spans="1:15" s="251" customFormat="1" ht="13" outlineLevel="1" x14ac:dyDescent="0.35">
      <c r="A143" s="1651"/>
      <c r="B143" s="1644"/>
      <c r="C143" s="1644"/>
      <c r="D143" s="266" t="s">
        <v>741</v>
      </c>
      <c r="E143" s="267"/>
      <c r="F143" s="267"/>
      <c r="G143" s="267"/>
      <c r="H143" s="261"/>
      <c r="I143" s="261"/>
      <c r="J143" s="261"/>
      <c r="K143" s="261"/>
      <c r="L143" s="261">
        <f t="shared" si="4"/>
        <v>0</v>
      </c>
      <c r="M143" s="1647"/>
      <c r="N143" s="1647"/>
      <c r="O143" s="1647"/>
    </row>
    <row r="144" spans="1:15" s="250" customFormat="1" ht="12.75" customHeight="1" x14ac:dyDescent="0.35">
      <c r="A144" s="1651" t="s">
        <v>765</v>
      </c>
      <c r="B144" s="1644" t="s">
        <v>766</v>
      </c>
      <c r="C144" s="1644"/>
      <c r="D144" s="259" t="s">
        <v>249</v>
      </c>
      <c r="E144" s="238" t="e">
        <v>#VALUE!</v>
      </c>
      <c r="F144" s="238" t="e">
        <v>#VALUE!</v>
      </c>
      <c r="G144" s="238" t="e">
        <v>#VALUE!</v>
      </c>
      <c r="H144" s="238" t="e">
        <v>#VALUE!</v>
      </c>
      <c r="I144" s="238" t="e">
        <v>#VALUE!</v>
      </c>
      <c r="J144" s="238" t="e">
        <v>#VALUE!</v>
      </c>
      <c r="K144" s="238" t="e">
        <v>#VALUE!</v>
      </c>
      <c r="L144" s="238" t="e">
        <f t="shared" si="4"/>
        <v>#VALUE!</v>
      </c>
      <c r="M144" s="1647"/>
      <c r="N144" s="1647"/>
      <c r="O144" s="1647"/>
    </row>
    <row r="145" spans="1:15" s="251" customFormat="1" ht="14.25" customHeight="1" outlineLevel="1" x14ac:dyDescent="0.35">
      <c r="A145" s="1651"/>
      <c r="B145" s="1644"/>
      <c r="C145" s="1644"/>
      <c r="D145" s="264" t="s">
        <v>740</v>
      </c>
      <c r="E145" s="265"/>
      <c r="F145" s="265"/>
      <c r="G145" s="265"/>
      <c r="H145" s="265"/>
      <c r="I145" s="265"/>
      <c r="J145" s="265"/>
      <c r="K145" s="265"/>
      <c r="L145" s="260">
        <f t="shared" si="4"/>
        <v>0</v>
      </c>
      <c r="M145" s="1647"/>
      <c r="N145" s="1647"/>
      <c r="O145" s="1647"/>
    </row>
    <row r="146" spans="1:15" s="251" customFormat="1" ht="13" outlineLevel="1" x14ac:dyDescent="0.35">
      <c r="A146" s="1651"/>
      <c r="B146" s="1644"/>
      <c r="C146" s="1644"/>
      <c r="D146" s="266" t="s">
        <v>741</v>
      </c>
      <c r="E146" s="267"/>
      <c r="F146" s="267"/>
      <c r="G146" s="267"/>
      <c r="H146" s="261"/>
      <c r="I146" s="261"/>
      <c r="J146" s="261"/>
      <c r="K146" s="261"/>
      <c r="L146" s="261">
        <f t="shared" si="4"/>
        <v>0</v>
      </c>
      <c r="M146" s="1647"/>
      <c r="N146" s="1647"/>
      <c r="O146" s="1647"/>
    </row>
    <row r="147" spans="1:15" s="250" customFormat="1" ht="13.5" customHeight="1" x14ac:dyDescent="0.35">
      <c r="A147" s="1651" t="s">
        <v>767</v>
      </c>
      <c r="B147" s="1644" t="s">
        <v>768</v>
      </c>
      <c r="C147" s="1644"/>
      <c r="D147" s="259" t="s">
        <v>249</v>
      </c>
      <c r="E147" s="238" t="e">
        <v>#VALUE!</v>
      </c>
      <c r="F147" s="238" t="e">
        <v>#VALUE!</v>
      </c>
      <c r="G147" s="238" t="e">
        <v>#VALUE!</v>
      </c>
      <c r="H147" s="238" t="e">
        <v>#VALUE!</v>
      </c>
      <c r="I147" s="238" t="e">
        <v>#VALUE!</v>
      </c>
      <c r="J147" s="238" t="e">
        <v>#VALUE!</v>
      </c>
      <c r="K147" s="238" t="e">
        <v>#VALUE!</v>
      </c>
      <c r="L147" s="238" t="e">
        <f t="shared" si="4"/>
        <v>#VALUE!</v>
      </c>
      <c r="M147" s="1647"/>
      <c r="N147" s="1647"/>
      <c r="O147" s="1647"/>
    </row>
    <row r="148" spans="1:15" s="251" customFormat="1" ht="13.5" customHeight="1" outlineLevel="1" x14ac:dyDescent="0.35">
      <c r="A148" s="1651"/>
      <c r="B148" s="1644"/>
      <c r="C148" s="1644"/>
      <c r="D148" s="264" t="s">
        <v>740</v>
      </c>
      <c r="E148" s="265"/>
      <c r="F148" s="265"/>
      <c r="G148" s="265"/>
      <c r="H148" s="265"/>
      <c r="I148" s="265"/>
      <c r="J148" s="265"/>
      <c r="K148" s="265"/>
      <c r="L148" s="260">
        <f t="shared" si="4"/>
        <v>0</v>
      </c>
      <c r="M148" s="1647"/>
      <c r="N148" s="1647"/>
      <c r="O148" s="1647"/>
    </row>
    <row r="149" spans="1:15" s="251" customFormat="1" ht="13.5" customHeight="1" outlineLevel="1" x14ac:dyDescent="0.35">
      <c r="A149" s="1651"/>
      <c r="B149" s="1644"/>
      <c r="C149" s="1644"/>
      <c r="D149" s="266" t="s">
        <v>741</v>
      </c>
      <c r="E149" s="267"/>
      <c r="F149" s="267"/>
      <c r="G149" s="267"/>
      <c r="H149" s="261"/>
      <c r="I149" s="261"/>
      <c r="J149" s="261"/>
      <c r="K149" s="261"/>
      <c r="L149" s="261">
        <f t="shared" si="4"/>
        <v>0</v>
      </c>
      <c r="M149" s="1647"/>
      <c r="N149" s="1647"/>
      <c r="O149" s="1647"/>
    </row>
    <row r="150" spans="1:15" s="250" customFormat="1" ht="15.75" customHeight="1" x14ac:dyDescent="0.35">
      <c r="A150" s="1651" t="s">
        <v>769</v>
      </c>
      <c r="B150" s="1644" t="s">
        <v>770</v>
      </c>
      <c r="C150" s="1644"/>
      <c r="D150" s="259" t="s">
        <v>249</v>
      </c>
      <c r="E150" s="238" t="e">
        <v>#VALUE!</v>
      </c>
      <c r="F150" s="238" t="e">
        <v>#VALUE!</v>
      </c>
      <c r="G150" s="238" t="e">
        <v>#VALUE!</v>
      </c>
      <c r="H150" s="238" t="e">
        <v>#VALUE!</v>
      </c>
      <c r="I150" s="238" t="e">
        <v>#VALUE!</v>
      </c>
      <c r="J150" s="238" t="e">
        <v>#VALUE!</v>
      </c>
      <c r="K150" s="238" t="e">
        <v>#VALUE!</v>
      </c>
      <c r="L150" s="238" t="e">
        <f t="shared" si="4"/>
        <v>#VALUE!</v>
      </c>
      <c r="M150" s="1647"/>
      <c r="N150" s="1647"/>
      <c r="O150" s="1647"/>
    </row>
    <row r="151" spans="1:15" s="251" customFormat="1" ht="18" customHeight="1" outlineLevel="1" x14ac:dyDescent="0.35">
      <c r="A151" s="1651"/>
      <c r="B151" s="1644"/>
      <c r="C151" s="1644"/>
      <c r="D151" s="264" t="s">
        <v>740</v>
      </c>
      <c r="E151" s="265"/>
      <c r="F151" s="265"/>
      <c r="G151" s="265"/>
      <c r="H151" s="265"/>
      <c r="I151" s="265"/>
      <c r="J151" s="265"/>
      <c r="K151" s="265"/>
      <c r="L151" s="260">
        <f t="shared" si="4"/>
        <v>0</v>
      </c>
      <c r="M151" s="1647"/>
      <c r="N151" s="1647"/>
      <c r="O151" s="1647"/>
    </row>
    <row r="152" spans="1:15" s="251" customFormat="1" ht="24" customHeight="1" outlineLevel="1" x14ac:dyDescent="0.35">
      <c r="A152" s="1651"/>
      <c r="B152" s="1644"/>
      <c r="C152" s="1644"/>
      <c r="D152" s="266" t="s">
        <v>741</v>
      </c>
      <c r="E152" s="267"/>
      <c r="F152" s="267"/>
      <c r="G152" s="267"/>
      <c r="H152" s="261"/>
      <c r="I152" s="261"/>
      <c r="J152" s="261"/>
      <c r="K152" s="261"/>
      <c r="L152" s="261">
        <f t="shared" si="4"/>
        <v>0</v>
      </c>
      <c r="M152" s="1647"/>
      <c r="N152" s="1647"/>
      <c r="O152" s="1647"/>
    </row>
    <row r="153" spans="1:15" s="250" customFormat="1" ht="15.75" customHeight="1" x14ac:dyDescent="0.35">
      <c r="A153" s="1651" t="s">
        <v>771</v>
      </c>
      <c r="B153" s="1644" t="s">
        <v>772</v>
      </c>
      <c r="C153" s="1644"/>
      <c r="D153" s="259" t="s">
        <v>249</v>
      </c>
      <c r="E153" s="238" t="e">
        <v>#VALUE!</v>
      </c>
      <c r="F153" s="238" t="e">
        <v>#VALUE!</v>
      </c>
      <c r="G153" s="238" t="e">
        <v>#VALUE!</v>
      </c>
      <c r="H153" s="238" t="e">
        <v>#VALUE!</v>
      </c>
      <c r="I153" s="238" t="e">
        <v>#VALUE!</v>
      </c>
      <c r="J153" s="238" t="e">
        <v>#VALUE!</v>
      </c>
      <c r="K153" s="238" t="e">
        <v>#VALUE!</v>
      </c>
      <c r="L153" s="238" t="e">
        <f t="shared" si="4"/>
        <v>#VALUE!</v>
      </c>
      <c r="M153" s="1647"/>
      <c r="N153" s="1647"/>
      <c r="O153" s="1647"/>
    </row>
    <row r="154" spans="1:15" s="251" customFormat="1" ht="15.75" customHeight="1" outlineLevel="1" x14ac:dyDescent="0.35">
      <c r="A154" s="1651"/>
      <c r="B154" s="1644"/>
      <c r="C154" s="1644"/>
      <c r="D154" s="264" t="s">
        <v>740</v>
      </c>
      <c r="E154" s="265"/>
      <c r="F154" s="265"/>
      <c r="G154" s="265"/>
      <c r="H154" s="265"/>
      <c r="I154" s="265"/>
      <c r="J154" s="265"/>
      <c r="K154" s="265"/>
      <c r="L154" s="260">
        <f t="shared" si="4"/>
        <v>0</v>
      </c>
      <c r="M154" s="1647"/>
      <c r="N154" s="1647"/>
      <c r="O154" s="1647"/>
    </row>
    <row r="155" spans="1:15" s="251" customFormat="1" ht="15.75" customHeight="1" outlineLevel="1" x14ac:dyDescent="0.35">
      <c r="A155" s="1651"/>
      <c r="B155" s="1644"/>
      <c r="C155" s="1644"/>
      <c r="D155" s="266" t="s">
        <v>741</v>
      </c>
      <c r="E155" s="267"/>
      <c r="F155" s="267"/>
      <c r="G155" s="267"/>
      <c r="H155" s="261"/>
      <c r="I155" s="261"/>
      <c r="J155" s="261"/>
      <c r="K155" s="261"/>
      <c r="L155" s="261">
        <f t="shared" si="4"/>
        <v>0</v>
      </c>
      <c r="M155" s="1647"/>
      <c r="N155" s="1647"/>
      <c r="O155" s="1647"/>
    </row>
    <row r="156" spans="1:15" s="250" customFormat="1" ht="14.25" customHeight="1" x14ac:dyDescent="0.35">
      <c r="A156" s="1651" t="s">
        <v>773</v>
      </c>
      <c r="B156" s="1644" t="s">
        <v>774</v>
      </c>
      <c r="C156" s="1644"/>
      <c r="D156" s="259" t="s">
        <v>249</v>
      </c>
      <c r="E156" s="238" t="e">
        <v>#VALUE!</v>
      </c>
      <c r="F156" s="238" t="e">
        <v>#VALUE!</v>
      </c>
      <c r="G156" s="238" t="e">
        <v>#VALUE!</v>
      </c>
      <c r="H156" s="238" t="e">
        <v>#VALUE!</v>
      </c>
      <c r="I156" s="238" t="e">
        <v>#VALUE!</v>
      </c>
      <c r="J156" s="238" t="e">
        <v>#VALUE!</v>
      </c>
      <c r="K156" s="238" t="e">
        <v>#VALUE!</v>
      </c>
      <c r="L156" s="238" t="e">
        <f t="shared" si="4"/>
        <v>#VALUE!</v>
      </c>
      <c r="M156" s="1647"/>
      <c r="N156" s="1647"/>
      <c r="O156" s="1647"/>
    </row>
    <row r="157" spans="1:15" s="251" customFormat="1" ht="14.25" customHeight="1" outlineLevel="1" x14ac:dyDescent="0.35">
      <c r="A157" s="1651"/>
      <c r="B157" s="1644"/>
      <c r="C157" s="1644"/>
      <c r="D157" s="264" t="s">
        <v>740</v>
      </c>
      <c r="E157" s="265"/>
      <c r="F157" s="265"/>
      <c r="G157" s="265"/>
      <c r="H157" s="265"/>
      <c r="I157" s="265"/>
      <c r="J157" s="265"/>
      <c r="K157" s="265"/>
      <c r="L157" s="260">
        <f t="shared" si="4"/>
        <v>0</v>
      </c>
      <c r="M157" s="1647"/>
      <c r="N157" s="1647"/>
      <c r="O157" s="1647"/>
    </row>
    <row r="158" spans="1:15" s="251" customFormat="1" ht="14.25" customHeight="1" outlineLevel="1" x14ac:dyDescent="0.35">
      <c r="A158" s="1651"/>
      <c r="B158" s="1644"/>
      <c r="C158" s="1644"/>
      <c r="D158" s="266" t="s">
        <v>741</v>
      </c>
      <c r="E158" s="267"/>
      <c r="F158" s="267"/>
      <c r="G158" s="267"/>
      <c r="H158" s="261"/>
      <c r="I158" s="261"/>
      <c r="J158" s="261"/>
      <c r="K158" s="261"/>
      <c r="L158" s="261">
        <f t="shared" si="4"/>
        <v>0</v>
      </c>
      <c r="M158" s="1647"/>
      <c r="N158" s="1647"/>
      <c r="O158" s="1647"/>
    </row>
    <row r="159" spans="1:15" s="250" customFormat="1" ht="15.75" customHeight="1" x14ac:dyDescent="0.35">
      <c r="A159" s="247">
        <v>2</v>
      </c>
      <c r="B159" s="248" t="s">
        <v>753</v>
      </c>
      <c r="C159" s="249"/>
      <c r="D159" s="249"/>
      <c r="E159" s="268"/>
      <c r="F159" s="268"/>
      <c r="G159" s="268"/>
      <c r="H159" s="268"/>
      <c r="I159" s="268"/>
      <c r="J159" s="268"/>
      <c r="K159" s="268"/>
      <c r="L159" s="269"/>
      <c r="M159" s="1653"/>
      <c r="N159" s="1653"/>
      <c r="O159" s="1653"/>
    </row>
    <row r="160" spans="1:15" s="250" customFormat="1" ht="15" customHeight="1" x14ac:dyDescent="0.35">
      <c r="A160" s="1641" t="s">
        <v>174</v>
      </c>
      <c r="B160" s="1642" t="s">
        <v>775</v>
      </c>
      <c r="C160" s="1644"/>
      <c r="D160" s="259" t="s">
        <v>249</v>
      </c>
      <c r="E160" s="238" t="e">
        <v>#VALUE!</v>
      </c>
      <c r="F160" s="238" t="e">
        <v>#VALUE!</v>
      </c>
      <c r="G160" s="238" t="e">
        <v>#VALUE!</v>
      </c>
      <c r="H160" s="238" t="e">
        <v>#VALUE!</v>
      </c>
      <c r="I160" s="238" t="e">
        <v>#VALUE!</v>
      </c>
      <c r="J160" s="238" t="e">
        <v>#VALUE!</v>
      </c>
      <c r="K160" s="238" t="e">
        <v>#VALUE!</v>
      </c>
      <c r="L160" s="238" t="e">
        <f t="shared" ref="L160:L174" si="5">SUM(E160:K160)</f>
        <v>#VALUE!</v>
      </c>
      <c r="M160" s="1647"/>
      <c r="N160" s="1647"/>
      <c r="O160" s="1647"/>
    </row>
    <row r="161" spans="1:15" s="251" customFormat="1" ht="14.25" customHeight="1" outlineLevel="1" x14ac:dyDescent="0.35">
      <c r="A161" s="1641"/>
      <c r="B161" s="1642"/>
      <c r="C161" s="1642"/>
      <c r="D161" s="234" t="s">
        <v>740</v>
      </c>
      <c r="E161" s="260"/>
      <c r="F161" s="260"/>
      <c r="G161" s="260"/>
      <c r="H161" s="260"/>
      <c r="I161" s="260"/>
      <c r="J161" s="260"/>
      <c r="K161" s="260"/>
      <c r="L161" s="260">
        <f t="shared" si="5"/>
        <v>0</v>
      </c>
      <c r="M161" s="1647"/>
      <c r="N161" s="1647"/>
      <c r="O161" s="1647"/>
    </row>
    <row r="162" spans="1:15" s="251" customFormat="1" ht="15" customHeight="1" outlineLevel="1" x14ac:dyDescent="0.35">
      <c r="A162" s="1641"/>
      <c r="B162" s="1642"/>
      <c r="C162" s="1642"/>
      <c r="D162" s="236" t="s">
        <v>741</v>
      </c>
      <c r="E162" s="261"/>
      <c r="F162" s="261"/>
      <c r="G162" s="261"/>
      <c r="H162" s="261"/>
      <c r="I162" s="261"/>
      <c r="J162" s="261"/>
      <c r="K162" s="261"/>
      <c r="L162" s="261">
        <f t="shared" si="5"/>
        <v>0</v>
      </c>
      <c r="M162" s="1647"/>
      <c r="N162" s="1647"/>
      <c r="O162" s="1647"/>
    </row>
    <row r="163" spans="1:15" s="250" customFormat="1" ht="12.75" customHeight="1" x14ac:dyDescent="0.35">
      <c r="A163" s="1641" t="s">
        <v>221</v>
      </c>
      <c r="B163" s="1642" t="s">
        <v>776</v>
      </c>
      <c r="C163" s="1644"/>
      <c r="D163" s="262" t="s">
        <v>249</v>
      </c>
      <c r="E163" s="263" t="e">
        <v>#VALUE!</v>
      </c>
      <c r="F163" s="263" t="e">
        <v>#VALUE!</v>
      </c>
      <c r="G163" s="263" t="e">
        <v>#VALUE!</v>
      </c>
      <c r="H163" s="263" t="e">
        <v>#VALUE!</v>
      </c>
      <c r="I163" s="263" t="e">
        <v>#VALUE!</v>
      </c>
      <c r="J163" s="263" t="e">
        <v>#VALUE!</v>
      </c>
      <c r="K163" s="263" t="e">
        <v>#VALUE!</v>
      </c>
      <c r="L163" s="263" t="e">
        <f t="shared" si="5"/>
        <v>#VALUE!</v>
      </c>
      <c r="M163" s="1647"/>
      <c r="N163" s="1647"/>
      <c r="O163" s="1647"/>
    </row>
    <row r="164" spans="1:15" s="251" customFormat="1" ht="14.25" customHeight="1" outlineLevel="1" x14ac:dyDescent="0.35">
      <c r="A164" s="1641"/>
      <c r="B164" s="1642"/>
      <c r="C164" s="1642"/>
      <c r="D164" s="264" t="s">
        <v>740</v>
      </c>
      <c r="E164" s="265"/>
      <c r="F164" s="265"/>
      <c r="G164" s="265"/>
      <c r="H164" s="265"/>
      <c r="I164" s="265"/>
      <c r="J164" s="265"/>
      <c r="K164" s="265"/>
      <c r="L164" s="260">
        <f t="shared" si="5"/>
        <v>0</v>
      </c>
      <c r="M164" s="1647"/>
      <c r="N164" s="1647"/>
      <c r="O164" s="1647"/>
    </row>
    <row r="165" spans="1:15" s="251" customFormat="1" ht="13" outlineLevel="1" x14ac:dyDescent="0.35">
      <c r="A165" s="1641"/>
      <c r="B165" s="1642"/>
      <c r="C165" s="1642"/>
      <c r="D165" s="266" t="s">
        <v>741</v>
      </c>
      <c r="E165" s="267"/>
      <c r="F165" s="267"/>
      <c r="G165" s="267"/>
      <c r="H165" s="261"/>
      <c r="I165" s="261"/>
      <c r="J165" s="261"/>
      <c r="K165" s="261"/>
      <c r="L165" s="261">
        <f t="shared" si="5"/>
        <v>0</v>
      </c>
      <c r="M165" s="1647"/>
      <c r="N165" s="1647"/>
      <c r="O165" s="1647"/>
    </row>
    <row r="166" spans="1:15" s="250" customFormat="1" ht="12.75" customHeight="1" x14ac:dyDescent="0.35">
      <c r="A166" s="1641" t="s">
        <v>652</v>
      </c>
      <c r="B166" s="1642" t="s">
        <v>777</v>
      </c>
      <c r="C166" s="1644"/>
      <c r="D166" s="259" t="s">
        <v>249</v>
      </c>
      <c r="E166" s="238">
        <v>0</v>
      </c>
      <c r="F166" s="238">
        <v>0</v>
      </c>
      <c r="G166" s="238">
        <v>0</v>
      </c>
      <c r="H166" s="238">
        <v>0</v>
      </c>
      <c r="I166" s="238">
        <v>0</v>
      </c>
      <c r="J166" s="238">
        <v>0</v>
      </c>
      <c r="K166" s="238">
        <v>0</v>
      </c>
      <c r="L166" s="238">
        <f t="shared" si="5"/>
        <v>0</v>
      </c>
      <c r="M166" s="1647"/>
      <c r="N166" s="1647"/>
      <c r="O166" s="1647"/>
    </row>
    <row r="167" spans="1:15" s="251" customFormat="1" ht="14.25" customHeight="1" outlineLevel="1" x14ac:dyDescent="0.35">
      <c r="A167" s="1641"/>
      <c r="B167" s="1642"/>
      <c r="C167" s="1642"/>
      <c r="D167" s="264" t="s">
        <v>740</v>
      </c>
      <c r="E167" s="265"/>
      <c r="F167" s="265"/>
      <c r="G167" s="265"/>
      <c r="H167" s="265"/>
      <c r="I167" s="265"/>
      <c r="J167" s="265"/>
      <c r="K167" s="265"/>
      <c r="L167" s="260">
        <f t="shared" si="5"/>
        <v>0</v>
      </c>
      <c r="M167" s="1647"/>
      <c r="N167" s="1647"/>
      <c r="O167" s="1647"/>
    </row>
    <row r="168" spans="1:15" s="251" customFormat="1" ht="13" outlineLevel="1" x14ac:dyDescent="0.35">
      <c r="A168" s="1641"/>
      <c r="B168" s="1642"/>
      <c r="C168" s="1642"/>
      <c r="D168" s="266" t="s">
        <v>741</v>
      </c>
      <c r="E168" s="267"/>
      <c r="F168" s="267"/>
      <c r="G168" s="267"/>
      <c r="H168" s="261"/>
      <c r="I168" s="261"/>
      <c r="J168" s="261"/>
      <c r="K168" s="261"/>
      <c r="L168" s="261">
        <f t="shared" si="5"/>
        <v>0</v>
      </c>
      <c r="M168" s="1647"/>
      <c r="N168" s="1647"/>
      <c r="O168" s="1647"/>
    </row>
    <row r="169" spans="1:15" s="250" customFormat="1" ht="12.75" customHeight="1" x14ac:dyDescent="0.35">
      <c r="A169" s="1641" t="s">
        <v>654</v>
      </c>
      <c r="B169" s="1642" t="s">
        <v>778</v>
      </c>
      <c r="C169" s="1644"/>
      <c r="D169" s="259" t="s">
        <v>249</v>
      </c>
      <c r="E169" s="238" t="e">
        <v>#VALUE!</v>
      </c>
      <c r="F169" s="238" t="e">
        <v>#VALUE!</v>
      </c>
      <c r="G169" s="238" t="e">
        <v>#VALUE!</v>
      </c>
      <c r="H169" s="238" t="e">
        <v>#VALUE!</v>
      </c>
      <c r="I169" s="238" t="e">
        <v>#VALUE!</v>
      </c>
      <c r="J169" s="238" t="e">
        <v>#VALUE!</v>
      </c>
      <c r="K169" s="238" t="e">
        <v>#VALUE!</v>
      </c>
      <c r="L169" s="238" t="e">
        <f t="shared" si="5"/>
        <v>#VALUE!</v>
      </c>
      <c r="M169" s="1647"/>
      <c r="N169" s="1647"/>
      <c r="O169" s="1647"/>
    </row>
    <row r="170" spans="1:15" s="251" customFormat="1" ht="14.25" customHeight="1" outlineLevel="1" x14ac:dyDescent="0.35">
      <c r="A170" s="1641"/>
      <c r="B170" s="1642"/>
      <c r="C170" s="1642"/>
      <c r="D170" s="264" t="s">
        <v>740</v>
      </c>
      <c r="E170" s="265"/>
      <c r="F170" s="265"/>
      <c r="G170" s="265"/>
      <c r="H170" s="265"/>
      <c r="I170" s="265"/>
      <c r="J170" s="265"/>
      <c r="K170" s="265"/>
      <c r="L170" s="260">
        <f t="shared" si="5"/>
        <v>0</v>
      </c>
      <c r="M170" s="1647"/>
      <c r="N170" s="1647"/>
      <c r="O170" s="1647"/>
    </row>
    <row r="171" spans="1:15" s="251" customFormat="1" ht="13" outlineLevel="1" x14ac:dyDescent="0.35">
      <c r="A171" s="1641"/>
      <c r="B171" s="1642"/>
      <c r="C171" s="1642"/>
      <c r="D171" s="266" t="s">
        <v>741</v>
      </c>
      <c r="E171" s="267"/>
      <c r="F171" s="267"/>
      <c r="G171" s="267"/>
      <c r="H171" s="261"/>
      <c r="I171" s="261"/>
      <c r="J171" s="261"/>
      <c r="K171" s="261"/>
      <c r="L171" s="261">
        <f t="shared" si="5"/>
        <v>0</v>
      </c>
      <c r="M171" s="1647"/>
      <c r="N171" s="1647"/>
      <c r="O171" s="1647"/>
    </row>
    <row r="172" spans="1:15" s="250" customFormat="1" ht="12.75" customHeight="1" x14ac:dyDescent="0.35">
      <c r="A172" s="1641" t="s">
        <v>656</v>
      </c>
      <c r="B172" s="1642" t="s">
        <v>779</v>
      </c>
      <c r="C172" s="1644"/>
      <c r="D172" s="259" t="s">
        <v>249</v>
      </c>
      <c r="E172" s="238" t="e">
        <v>#VALUE!</v>
      </c>
      <c r="F172" s="238" t="e">
        <v>#VALUE!</v>
      </c>
      <c r="G172" s="238" t="e">
        <v>#VALUE!</v>
      </c>
      <c r="H172" s="238" t="e">
        <v>#VALUE!</v>
      </c>
      <c r="I172" s="238" t="e">
        <v>#VALUE!</v>
      </c>
      <c r="J172" s="238" t="e">
        <v>#VALUE!</v>
      </c>
      <c r="K172" s="238" t="e">
        <v>#VALUE!</v>
      </c>
      <c r="L172" s="238" t="e">
        <f t="shared" si="5"/>
        <v>#VALUE!</v>
      </c>
      <c r="M172" s="1647"/>
      <c r="N172" s="1647"/>
      <c r="O172" s="1647"/>
    </row>
    <row r="173" spans="1:15" s="251" customFormat="1" ht="14.25" customHeight="1" outlineLevel="1" x14ac:dyDescent="0.35">
      <c r="A173" s="1641"/>
      <c r="B173" s="1642"/>
      <c r="C173" s="1642"/>
      <c r="D173" s="264" t="s">
        <v>740</v>
      </c>
      <c r="E173" s="265"/>
      <c r="F173" s="265"/>
      <c r="G173" s="265"/>
      <c r="H173" s="265"/>
      <c r="I173" s="265"/>
      <c r="J173" s="265"/>
      <c r="K173" s="265"/>
      <c r="L173" s="260">
        <f t="shared" si="5"/>
        <v>0</v>
      </c>
      <c r="M173" s="1647"/>
      <c r="N173" s="1647"/>
      <c r="O173" s="1647"/>
    </row>
    <row r="174" spans="1:15" s="251" customFormat="1" ht="13" outlineLevel="1" x14ac:dyDescent="0.35">
      <c r="A174" s="1641"/>
      <c r="B174" s="1642"/>
      <c r="C174" s="1642"/>
      <c r="D174" s="266" t="s">
        <v>741</v>
      </c>
      <c r="E174" s="267"/>
      <c r="F174" s="267"/>
      <c r="G174" s="267"/>
      <c r="H174" s="261"/>
      <c r="I174" s="261"/>
      <c r="J174" s="261"/>
      <c r="K174" s="261"/>
      <c r="L174" s="261">
        <f t="shared" si="5"/>
        <v>0</v>
      </c>
      <c r="M174" s="1647"/>
      <c r="N174" s="1647"/>
      <c r="O174" s="1647"/>
    </row>
    <row r="175" spans="1:15" s="250" customFormat="1" ht="15.75" customHeight="1" x14ac:dyDescent="0.35">
      <c r="A175" s="247">
        <v>3</v>
      </c>
      <c r="B175" s="270" t="s">
        <v>780</v>
      </c>
      <c r="C175" s="249"/>
      <c r="D175" s="249"/>
      <c r="E175" s="268"/>
      <c r="F175" s="268"/>
      <c r="G175" s="268"/>
      <c r="H175" s="268"/>
      <c r="I175" s="268"/>
      <c r="J175" s="268"/>
      <c r="K175" s="268"/>
      <c r="L175" s="269"/>
      <c r="M175" s="1653"/>
      <c r="N175" s="1653"/>
      <c r="O175" s="1653"/>
    </row>
    <row r="176" spans="1:15" s="250" customFormat="1" ht="14.25" customHeight="1" x14ac:dyDescent="0.35">
      <c r="A176" s="1651" t="s">
        <v>248</v>
      </c>
      <c r="B176" s="1644" t="s">
        <v>553</v>
      </c>
      <c r="C176" s="1644"/>
      <c r="D176" s="231" t="s">
        <v>249</v>
      </c>
      <c r="E176" s="238">
        <v>0</v>
      </c>
      <c r="F176" s="238">
        <v>0</v>
      </c>
      <c r="G176" s="238">
        <v>0</v>
      </c>
      <c r="H176" s="238">
        <v>0</v>
      </c>
      <c r="I176" s="238">
        <v>0</v>
      </c>
      <c r="J176" s="238">
        <v>0</v>
      </c>
      <c r="K176" s="238">
        <v>0</v>
      </c>
      <c r="L176" s="238">
        <f t="shared" ref="L176:L187" si="6">SUM(E176:K176)</f>
        <v>0</v>
      </c>
      <c r="M176" s="1647"/>
      <c r="N176" s="1647"/>
      <c r="O176" s="1647"/>
    </row>
    <row r="177" spans="1:15" s="251" customFormat="1" ht="14.25" customHeight="1" outlineLevel="1" x14ac:dyDescent="0.35">
      <c r="A177" s="1651"/>
      <c r="B177" s="1644"/>
      <c r="C177" s="1644"/>
      <c r="D177" s="234" t="s">
        <v>740</v>
      </c>
      <c r="E177" s="265"/>
      <c r="F177" s="265"/>
      <c r="G177" s="265"/>
      <c r="H177" s="265"/>
      <c r="I177" s="265"/>
      <c r="J177" s="265"/>
      <c r="K177" s="265"/>
      <c r="L177" s="260">
        <f t="shared" si="6"/>
        <v>0</v>
      </c>
      <c r="M177" s="1647"/>
      <c r="N177" s="1647"/>
      <c r="O177" s="1647"/>
    </row>
    <row r="178" spans="1:15" s="251" customFormat="1" ht="14.25" customHeight="1" outlineLevel="1" x14ac:dyDescent="0.35">
      <c r="A178" s="1651"/>
      <c r="B178" s="1644"/>
      <c r="C178" s="1644"/>
      <c r="D178" s="236" t="s">
        <v>741</v>
      </c>
      <c r="E178" s="267"/>
      <c r="F178" s="267"/>
      <c r="G178" s="267"/>
      <c r="H178" s="261"/>
      <c r="I178" s="261"/>
      <c r="J178" s="261"/>
      <c r="K178" s="261"/>
      <c r="L178" s="261">
        <f t="shared" si="6"/>
        <v>0</v>
      </c>
      <c r="M178" s="1647"/>
      <c r="N178" s="1647"/>
      <c r="O178" s="1647"/>
    </row>
    <row r="179" spans="1:15" s="250" customFormat="1" ht="14.25" customHeight="1" x14ac:dyDescent="0.35">
      <c r="A179" s="1651" t="s">
        <v>267</v>
      </c>
      <c r="B179" s="1644" t="s">
        <v>781</v>
      </c>
      <c r="C179" s="1644"/>
      <c r="D179" s="231" t="s">
        <v>249</v>
      </c>
      <c r="E179" s="238">
        <v>0</v>
      </c>
      <c r="F179" s="238">
        <v>0</v>
      </c>
      <c r="G179" s="238">
        <v>0</v>
      </c>
      <c r="H179" s="238">
        <v>0</v>
      </c>
      <c r="I179" s="238">
        <v>0</v>
      </c>
      <c r="J179" s="238">
        <v>0</v>
      </c>
      <c r="K179" s="238">
        <v>0</v>
      </c>
      <c r="L179" s="238">
        <f t="shared" si="6"/>
        <v>0</v>
      </c>
      <c r="M179" s="1647"/>
      <c r="N179" s="1647"/>
      <c r="O179" s="1647"/>
    </row>
    <row r="180" spans="1:15" s="251" customFormat="1" ht="14.25" customHeight="1" outlineLevel="1" x14ac:dyDescent="0.35">
      <c r="A180" s="1651"/>
      <c r="B180" s="1644"/>
      <c r="C180" s="1644"/>
      <c r="D180" s="234" t="s">
        <v>740</v>
      </c>
      <c r="E180" s="265"/>
      <c r="F180" s="265"/>
      <c r="G180" s="265"/>
      <c r="H180" s="265"/>
      <c r="I180" s="265"/>
      <c r="J180" s="265"/>
      <c r="K180" s="265"/>
      <c r="L180" s="260">
        <f t="shared" si="6"/>
        <v>0</v>
      </c>
      <c r="M180" s="1647"/>
      <c r="N180" s="1647"/>
      <c r="O180" s="1647"/>
    </row>
    <row r="181" spans="1:15" s="251" customFormat="1" ht="14.25" customHeight="1" outlineLevel="1" x14ac:dyDescent="0.35">
      <c r="A181" s="1651"/>
      <c r="B181" s="1644"/>
      <c r="C181" s="1644"/>
      <c r="D181" s="236" t="s">
        <v>741</v>
      </c>
      <c r="E181" s="267"/>
      <c r="F181" s="267"/>
      <c r="G181" s="267"/>
      <c r="H181" s="261"/>
      <c r="I181" s="261"/>
      <c r="J181" s="261"/>
      <c r="K181" s="261"/>
      <c r="L181" s="261">
        <f t="shared" si="6"/>
        <v>0</v>
      </c>
      <c r="M181" s="1647"/>
      <c r="N181" s="1647"/>
      <c r="O181" s="1647"/>
    </row>
    <row r="182" spans="1:15" s="250" customFormat="1" ht="14.25" customHeight="1" x14ac:dyDescent="0.35">
      <c r="A182" s="1663" t="s">
        <v>298</v>
      </c>
      <c r="B182" s="1664" t="s">
        <v>782</v>
      </c>
      <c r="C182" s="1664"/>
      <c r="D182" s="231" t="s">
        <v>249</v>
      </c>
      <c r="E182" s="238">
        <v>0</v>
      </c>
      <c r="F182" s="238">
        <v>0</v>
      </c>
      <c r="G182" s="238">
        <v>0</v>
      </c>
      <c r="H182" s="238">
        <v>0</v>
      </c>
      <c r="I182" s="238">
        <v>0</v>
      </c>
      <c r="J182" s="238">
        <v>0</v>
      </c>
      <c r="K182" s="238">
        <v>0</v>
      </c>
      <c r="L182" s="238">
        <f t="shared" si="6"/>
        <v>0</v>
      </c>
      <c r="M182" s="1665"/>
      <c r="N182" s="1665"/>
      <c r="O182" s="1665"/>
    </row>
    <row r="183" spans="1:15" s="251" customFormat="1" ht="14.25" customHeight="1" outlineLevel="1" x14ac:dyDescent="0.35">
      <c r="A183" s="1663"/>
      <c r="B183" s="1664"/>
      <c r="C183" s="1664"/>
      <c r="D183" s="234" t="s">
        <v>740</v>
      </c>
      <c r="E183" s="265"/>
      <c r="F183" s="265"/>
      <c r="G183" s="265"/>
      <c r="H183" s="265"/>
      <c r="I183" s="265"/>
      <c r="J183" s="265"/>
      <c r="K183" s="265"/>
      <c r="L183" s="260">
        <f t="shared" si="6"/>
        <v>0</v>
      </c>
      <c r="M183" s="1665"/>
      <c r="N183" s="1665"/>
      <c r="O183" s="1665"/>
    </row>
    <row r="184" spans="1:15" s="251" customFormat="1" ht="14.25" customHeight="1" outlineLevel="1" x14ac:dyDescent="0.35">
      <c r="A184" s="1663"/>
      <c r="B184" s="1664"/>
      <c r="C184" s="1664"/>
      <c r="D184" s="271" t="s">
        <v>741</v>
      </c>
      <c r="E184" s="272"/>
      <c r="F184" s="272"/>
      <c r="G184" s="272"/>
      <c r="H184" s="273"/>
      <c r="I184" s="273"/>
      <c r="J184" s="273"/>
      <c r="K184" s="273"/>
      <c r="L184" s="273">
        <f t="shared" si="6"/>
        <v>0</v>
      </c>
      <c r="M184" s="1665"/>
      <c r="N184" s="1665"/>
      <c r="O184" s="1665"/>
    </row>
    <row r="185" spans="1:15" ht="13.5" customHeight="1" x14ac:dyDescent="0.35">
      <c r="A185" s="1660"/>
      <c r="B185" s="1661" t="s">
        <v>783</v>
      </c>
      <c r="C185" s="1661"/>
      <c r="D185" s="274" t="s">
        <v>249</v>
      </c>
      <c r="E185" s="275" t="e">
        <f t="shared" ref="E185:K185" si="7">+E120+E123+E126+E129+E132+E135+E138+E141+E144+E147+E150+E153+E156+E160+E163+E166+E169+E172+E176+E179+E182</f>
        <v>#VALUE!</v>
      </c>
      <c r="F185" s="275" t="e">
        <f t="shared" si="7"/>
        <v>#VALUE!</v>
      </c>
      <c r="G185" s="275" t="e">
        <f t="shared" si="7"/>
        <v>#VALUE!</v>
      </c>
      <c r="H185" s="275" t="e">
        <f t="shared" si="7"/>
        <v>#VALUE!</v>
      </c>
      <c r="I185" s="275" t="e">
        <f t="shared" si="7"/>
        <v>#VALUE!</v>
      </c>
      <c r="J185" s="275" t="e">
        <f t="shared" si="7"/>
        <v>#VALUE!</v>
      </c>
      <c r="K185" s="275" t="e">
        <f t="shared" si="7"/>
        <v>#VALUE!</v>
      </c>
      <c r="L185" s="275" t="e">
        <f t="shared" si="6"/>
        <v>#VALUE!</v>
      </c>
      <c r="M185" s="1662"/>
      <c r="N185" s="1662"/>
      <c r="O185" s="1662"/>
    </row>
    <row r="186" spans="1:15" ht="15.75" customHeight="1" x14ac:dyDescent="0.35">
      <c r="A186" s="1660"/>
      <c r="B186" s="1661"/>
      <c r="C186" s="1661"/>
      <c r="D186" s="234" t="s">
        <v>740</v>
      </c>
      <c r="E186" s="265">
        <f>+E121+E124+E127+E130+E133+E136+E139+E142+E145+E148+E151+E154+E157+E161+E164+E167+E170+E173+E177+E180+E183</f>
        <v>0</v>
      </c>
      <c r="F186" s="265">
        <f t="shared" ref="F186:I187" si="8">+F121+F124+F127+F130+F133+F136+F139+F142+F145+F148+F151+F154+F157+F177+F180+F183</f>
        <v>0</v>
      </c>
      <c r="G186" s="265">
        <f t="shared" si="8"/>
        <v>0</v>
      </c>
      <c r="H186" s="265">
        <f t="shared" si="8"/>
        <v>0</v>
      </c>
      <c r="I186" s="265">
        <f t="shared" si="8"/>
        <v>0</v>
      </c>
      <c r="J186" s="265"/>
      <c r="K186" s="265">
        <f>+K121+K124+K127+K130+K133+K136+K139+K142+K145+K148+K151+K154+K157+K177+K180+K183</f>
        <v>0</v>
      </c>
      <c r="L186" s="265">
        <f t="shared" si="6"/>
        <v>0</v>
      </c>
      <c r="M186" s="1662"/>
      <c r="N186" s="1662"/>
      <c r="O186" s="1662"/>
    </row>
    <row r="187" spans="1:15" ht="15.75" customHeight="1" x14ac:dyDescent="0.35">
      <c r="A187" s="1660"/>
      <c r="B187" s="1661"/>
      <c r="C187" s="1661"/>
      <c r="D187" s="276" t="s">
        <v>741</v>
      </c>
      <c r="E187" s="277">
        <f>+E122+E125+E128+E131+E134+E137+E140+E143+E146+E149+E152+E155+E158+E162+E165+E168+E171+E174+E178+E181+E184</f>
        <v>0</v>
      </c>
      <c r="F187" s="277">
        <f t="shared" si="8"/>
        <v>0</v>
      </c>
      <c r="G187" s="277">
        <f t="shared" si="8"/>
        <v>0</v>
      </c>
      <c r="H187" s="277">
        <f t="shared" si="8"/>
        <v>0</v>
      </c>
      <c r="I187" s="277">
        <f t="shared" si="8"/>
        <v>0</v>
      </c>
      <c r="J187" s="277"/>
      <c r="K187" s="277">
        <f>+K122+K125+K128+K131+K134+K137+K140+K143+K146+K149+K152+K155+K158+K178+K181+K184</f>
        <v>0</v>
      </c>
      <c r="L187" s="278">
        <f t="shared" si="6"/>
        <v>0</v>
      </c>
      <c r="M187" s="1662"/>
      <c r="N187" s="1662"/>
      <c r="O187" s="1662"/>
    </row>
  </sheetData>
  <mergeCells count="303">
    <mergeCell ref="A185:A187"/>
    <mergeCell ref="B185:C187"/>
    <mergeCell ref="M185:O187"/>
    <mergeCell ref="A176:A178"/>
    <mergeCell ref="B176:B178"/>
    <mergeCell ref="C176:C178"/>
    <mergeCell ref="M176:O178"/>
    <mergeCell ref="A179:A181"/>
    <mergeCell ref="B179:B181"/>
    <mergeCell ref="C179:C181"/>
    <mergeCell ref="M179:O181"/>
    <mergeCell ref="A182:A184"/>
    <mergeCell ref="B182:B184"/>
    <mergeCell ref="C182:C184"/>
    <mergeCell ref="M182:O184"/>
    <mergeCell ref="A169:A171"/>
    <mergeCell ref="B169:B171"/>
    <mergeCell ref="C169:C171"/>
    <mergeCell ref="M169:O171"/>
    <mergeCell ref="A172:A174"/>
    <mergeCell ref="B172:B174"/>
    <mergeCell ref="C172:C174"/>
    <mergeCell ref="M172:O174"/>
    <mergeCell ref="M175:O175"/>
    <mergeCell ref="A160:A162"/>
    <mergeCell ref="B160:B162"/>
    <mergeCell ref="C160:C162"/>
    <mergeCell ref="M160:O162"/>
    <mergeCell ref="A163:A165"/>
    <mergeCell ref="B163:B165"/>
    <mergeCell ref="C163:C165"/>
    <mergeCell ref="M163:O165"/>
    <mergeCell ref="A166:A168"/>
    <mergeCell ref="B166:B168"/>
    <mergeCell ref="C166:C168"/>
    <mergeCell ref="M166:O168"/>
    <mergeCell ref="A153:A155"/>
    <mergeCell ref="B153:B155"/>
    <mergeCell ref="C153:C155"/>
    <mergeCell ref="M153:O155"/>
    <mergeCell ref="A156:A158"/>
    <mergeCell ref="B156:B158"/>
    <mergeCell ref="C156:C158"/>
    <mergeCell ref="M156:O158"/>
    <mergeCell ref="M159:O159"/>
    <mergeCell ref="A144:A146"/>
    <mergeCell ref="B144:B146"/>
    <mergeCell ref="C144:C146"/>
    <mergeCell ref="M144:O146"/>
    <mergeCell ref="A147:A149"/>
    <mergeCell ref="B147:B149"/>
    <mergeCell ref="C147:C149"/>
    <mergeCell ref="M147:O149"/>
    <mergeCell ref="A150:A152"/>
    <mergeCell ref="B150:B152"/>
    <mergeCell ref="C150:C152"/>
    <mergeCell ref="M150:O152"/>
    <mergeCell ref="A135:A137"/>
    <mergeCell ref="B135:B137"/>
    <mergeCell ref="C135:C137"/>
    <mergeCell ref="M135:O137"/>
    <mergeCell ref="A138:A140"/>
    <mergeCell ref="B138:B140"/>
    <mergeCell ref="C138:C140"/>
    <mergeCell ref="M138:O140"/>
    <mergeCell ref="A141:A143"/>
    <mergeCell ref="B141:B143"/>
    <mergeCell ref="C141:C143"/>
    <mergeCell ref="M141:O143"/>
    <mergeCell ref="A126:A128"/>
    <mergeCell ref="B126:B128"/>
    <mergeCell ref="C126:C128"/>
    <mergeCell ref="M126:O128"/>
    <mergeCell ref="A129:A131"/>
    <mergeCell ref="B129:B131"/>
    <mergeCell ref="C129:C131"/>
    <mergeCell ref="M129:O131"/>
    <mergeCell ref="A132:A134"/>
    <mergeCell ref="B132:B134"/>
    <mergeCell ref="C132:C134"/>
    <mergeCell ref="M132:O134"/>
    <mergeCell ref="M119:O119"/>
    <mergeCell ref="A120:A122"/>
    <mergeCell ref="B120:B122"/>
    <mergeCell ref="C120:C122"/>
    <mergeCell ref="M120:O122"/>
    <mergeCell ref="A123:A125"/>
    <mergeCell ref="B123:B125"/>
    <mergeCell ref="C123:C125"/>
    <mergeCell ref="M123:O125"/>
    <mergeCell ref="A116:O116"/>
    <mergeCell ref="A117:A118"/>
    <mergeCell ref="B117:B118"/>
    <mergeCell ref="C117:C118"/>
    <mergeCell ref="D117:D118"/>
    <mergeCell ref="E117:E118"/>
    <mergeCell ref="F117:F118"/>
    <mergeCell ref="G117:G118"/>
    <mergeCell ref="H117:H118"/>
    <mergeCell ref="I117:I118"/>
    <mergeCell ref="J117:J118"/>
    <mergeCell ref="K117:K118"/>
    <mergeCell ref="L117:L118"/>
    <mergeCell ref="M117:O118"/>
    <mergeCell ref="A109:A111"/>
    <mergeCell ref="B109:B111"/>
    <mergeCell ref="C109:C111"/>
    <mergeCell ref="M109:N111"/>
    <mergeCell ref="O109:O111"/>
    <mergeCell ref="A112:A114"/>
    <mergeCell ref="B112:B114"/>
    <mergeCell ref="C112:C114"/>
    <mergeCell ref="M112:N114"/>
    <mergeCell ref="O112:O114"/>
    <mergeCell ref="A103:A105"/>
    <mergeCell ref="B103:B105"/>
    <mergeCell ref="C103:C105"/>
    <mergeCell ref="M103:N105"/>
    <mergeCell ref="O103:O105"/>
    <mergeCell ref="A106:A108"/>
    <mergeCell ref="B106:B108"/>
    <mergeCell ref="C106:C108"/>
    <mergeCell ref="M106:N108"/>
    <mergeCell ref="O106:O108"/>
    <mergeCell ref="A96:A98"/>
    <mergeCell ref="B96:B98"/>
    <mergeCell ref="C96:C98"/>
    <mergeCell ref="M96:N98"/>
    <mergeCell ref="O96:O98"/>
    <mergeCell ref="M99:O99"/>
    <mergeCell ref="A100:A102"/>
    <mergeCell ref="B100:B102"/>
    <mergeCell ref="C100:C102"/>
    <mergeCell ref="M100:N102"/>
    <mergeCell ref="O100:O102"/>
    <mergeCell ref="A90:A92"/>
    <mergeCell ref="B90:B92"/>
    <mergeCell ref="C90:C92"/>
    <mergeCell ref="M90:N92"/>
    <mergeCell ref="O90:O92"/>
    <mergeCell ref="A93:A95"/>
    <mergeCell ref="B93:B95"/>
    <mergeCell ref="C93:C95"/>
    <mergeCell ref="M93:N95"/>
    <mergeCell ref="O93:O95"/>
    <mergeCell ref="A84:A86"/>
    <mergeCell ref="B84:B86"/>
    <mergeCell ref="C84:C86"/>
    <mergeCell ref="M84:N86"/>
    <mergeCell ref="O84:O86"/>
    <mergeCell ref="A87:A89"/>
    <mergeCell ref="B87:B89"/>
    <mergeCell ref="C87:C89"/>
    <mergeCell ref="M87:N89"/>
    <mergeCell ref="O87:O89"/>
    <mergeCell ref="A78:A80"/>
    <mergeCell ref="B78:B80"/>
    <mergeCell ref="C78:C80"/>
    <mergeCell ref="M78:N80"/>
    <mergeCell ref="O78:O80"/>
    <mergeCell ref="A81:A83"/>
    <mergeCell ref="B81:B83"/>
    <mergeCell ref="C81:C83"/>
    <mergeCell ref="M81:N83"/>
    <mergeCell ref="O81:O83"/>
    <mergeCell ref="A72:A74"/>
    <mergeCell ref="B72:B74"/>
    <mergeCell ref="C72:C74"/>
    <mergeCell ref="M72:N74"/>
    <mergeCell ref="O72:O74"/>
    <mergeCell ref="A75:A77"/>
    <mergeCell ref="B75:B77"/>
    <mergeCell ref="C75:C77"/>
    <mergeCell ref="M75:N77"/>
    <mergeCell ref="O75:O77"/>
    <mergeCell ref="A66:A68"/>
    <mergeCell ref="B66:B68"/>
    <mergeCell ref="C66:C68"/>
    <mergeCell ref="M66:N68"/>
    <mergeCell ref="O66:O68"/>
    <mergeCell ref="A69:A71"/>
    <mergeCell ref="B69:B71"/>
    <mergeCell ref="C69:C71"/>
    <mergeCell ref="M69:N71"/>
    <mergeCell ref="O69:O71"/>
    <mergeCell ref="A60:A62"/>
    <mergeCell ref="B60:B62"/>
    <mergeCell ref="C60:C62"/>
    <mergeCell ref="M60:N62"/>
    <mergeCell ref="O60:O62"/>
    <mergeCell ref="A63:A65"/>
    <mergeCell ref="B63:B65"/>
    <mergeCell ref="C63:C65"/>
    <mergeCell ref="M63:N65"/>
    <mergeCell ref="O63:O65"/>
    <mergeCell ref="A54:A56"/>
    <mergeCell ref="B54:B56"/>
    <mergeCell ref="C54:C56"/>
    <mergeCell ref="M54:N56"/>
    <mergeCell ref="O54:O56"/>
    <mergeCell ref="A57:A59"/>
    <mergeCell ref="B57:B59"/>
    <mergeCell ref="C57:C59"/>
    <mergeCell ref="M57:N59"/>
    <mergeCell ref="O57:O59"/>
    <mergeCell ref="M47:O47"/>
    <mergeCell ref="A48:A50"/>
    <mergeCell ref="B48:B50"/>
    <mergeCell ref="C48:C50"/>
    <mergeCell ref="M48:N50"/>
    <mergeCell ref="O48:O50"/>
    <mergeCell ref="A51:A53"/>
    <mergeCell ref="B51:B53"/>
    <mergeCell ref="C51:C53"/>
    <mergeCell ref="M51:N53"/>
    <mergeCell ref="O51:O53"/>
    <mergeCell ref="M40:O40"/>
    <mergeCell ref="A41:A43"/>
    <mergeCell ref="B41:B43"/>
    <mergeCell ref="C41:C43"/>
    <mergeCell ref="M41:N43"/>
    <mergeCell ref="O41:O43"/>
    <mergeCell ref="A44:A46"/>
    <mergeCell ref="B44:B46"/>
    <mergeCell ref="C44:C46"/>
    <mergeCell ref="M44:N46"/>
    <mergeCell ref="O44:O46"/>
    <mergeCell ref="A31:B33"/>
    <mergeCell ref="C31:C33"/>
    <mergeCell ref="M31:M33"/>
    <mergeCell ref="N31:N33"/>
    <mergeCell ref="O31:O33"/>
    <mergeCell ref="A37:O37"/>
    <mergeCell ref="A38:A39"/>
    <mergeCell ref="B38:B39"/>
    <mergeCell ref="C38:C39"/>
    <mergeCell ref="D38:D39"/>
    <mergeCell ref="E38:E39"/>
    <mergeCell ref="F38:F39"/>
    <mergeCell ref="G38:G39"/>
    <mergeCell ref="H38:H39"/>
    <mergeCell ref="I38:I39"/>
    <mergeCell ref="J38:J39"/>
    <mergeCell ref="K38:K39"/>
    <mergeCell ref="L38:L39"/>
    <mergeCell ref="M38:N39"/>
    <mergeCell ref="O38:O39"/>
    <mergeCell ref="A25:B27"/>
    <mergeCell ref="C25:C27"/>
    <mergeCell ref="M25:M27"/>
    <mergeCell ref="N25:N27"/>
    <mergeCell ref="O25:O27"/>
    <mergeCell ref="A28:B30"/>
    <mergeCell ref="C28:C30"/>
    <mergeCell ref="M28:M30"/>
    <mergeCell ref="N28:N30"/>
    <mergeCell ref="O28:O30"/>
    <mergeCell ref="A22:O22"/>
    <mergeCell ref="A23:B24"/>
    <mergeCell ref="C23:C24"/>
    <mergeCell ref="E23:E24"/>
    <mergeCell ref="F23:F24"/>
    <mergeCell ref="G23:L23"/>
    <mergeCell ref="M23:M24"/>
    <mergeCell ref="N23:N24"/>
    <mergeCell ref="O23:O24"/>
    <mergeCell ref="A16:B18"/>
    <mergeCell ref="C16:C18"/>
    <mergeCell ref="M16:M18"/>
    <mergeCell ref="N16:N18"/>
    <mergeCell ref="O16:O18"/>
    <mergeCell ref="A19:B21"/>
    <mergeCell ref="C19:C21"/>
    <mergeCell ref="M19:M21"/>
    <mergeCell ref="N19:N21"/>
    <mergeCell ref="O19:O21"/>
    <mergeCell ref="A10:B12"/>
    <mergeCell ref="C10:C12"/>
    <mergeCell ref="M10:M12"/>
    <mergeCell ref="N10:N12"/>
    <mergeCell ref="O10:O12"/>
    <mergeCell ref="A13:B15"/>
    <mergeCell ref="C13:C15"/>
    <mergeCell ref="M13:M15"/>
    <mergeCell ref="N13:N15"/>
    <mergeCell ref="O13:O15"/>
    <mergeCell ref="A3:B3"/>
    <mergeCell ref="C3:O3"/>
    <mergeCell ref="A4:B4"/>
    <mergeCell ref="C4:O4"/>
    <mergeCell ref="A5:B5"/>
    <mergeCell ref="C5:O5"/>
    <mergeCell ref="A6:O6"/>
    <mergeCell ref="A7:O7"/>
    <mergeCell ref="A8:B9"/>
    <mergeCell ref="C8:C9"/>
    <mergeCell ref="D8:D9"/>
    <mergeCell ref="E8:E9"/>
    <mergeCell ref="F8:F9"/>
    <mergeCell ref="G8:L8"/>
    <mergeCell ref="M8:M9"/>
    <mergeCell ref="N8:N9"/>
    <mergeCell ref="O8:O9"/>
  </mergeCells>
  <pageMargins left="0.7" right="0.7" top="0.75" bottom="0.75" header="0.51180555555555496" footer="0.51180555555555496"/>
  <pageSetup paperSize="9" firstPageNumber="0"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K29"/>
  <sheetViews>
    <sheetView zoomScaleNormal="100" workbookViewId="0">
      <selection activeCell="B12" activeCellId="1" sqref="A36:XFD48 B12"/>
    </sheetView>
  </sheetViews>
  <sheetFormatPr defaultColWidth="9.1796875" defaultRowHeight="14.5" x14ac:dyDescent="0.35"/>
  <cols>
    <col min="1" max="1" width="11.453125"/>
    <col min="2" max="9" width="12.26953125" customWidth="1"/>
    <col min="10" max="1025" width="11.453125"/>
  </cols>
  <sheetData>
    <row r="1" spans="1:9" x14ac:dyDescent="0.35">
      <c r="A1" s="1666" t="s">
        <v>784</v>
      </c>
      <c r="B1" s="1666"/>
      <c r="C1" s="1666"/>
      <c r="D1" s="1666"/>
      <c r="E1" s="1666"/>
      <c r="F1" s="1666"/>
      <c r="G1" s="1666"/>
      <c r="H1" s="1666"/>
      <c r="I1" s="1666"/>
    </row>
    <row r="2" spans="1:9" x14ac:dyDescent="0.35">
      <c r="A2" s="1667" t="s">
        <v>785</v>
      </c>
      <c r="B2" s="1667"/>
      <c r="C2" s="1667"/>
      <c r="D2" s="1667"/>
      <c r="E2" s="1667"/>
      <c r="F2" s="1667"/>
      <c r="G2" s="1667"/>
      <c r="H2" s="1667"/>
      <c r="I2" s="1667"/>
    </row>
    <row r="3" spans="1:9" ht="7.5" customHeight="1" x14ac:dyDescent="0.35">
      <c r="A3" s="279"/>
      <c r="B3" s="280"/>
      <c r="C3" s="280"/>
      <c r="D3" s="280"/>
      <c r="E3" s="280"/>
      <c r="F3" s="280"/>
      <c r="G3" s="280"/>
      <c r="H3" s="280"/>
      <c r="I3" s="281"/>
    </row>
    <row r="4" spans="1:9" ht="15" customHeight="1" x14ac:dyDescent="0.35">
      <c r="A4" s="282" t="s">
        <v>786</v>
      </c>
      <c r="B4" s="283"/>
      <c r="C4" s="1668" t="s">
        <v>787</v>
      </c>
      <c r="D4" s="1668"/>
      <c r="E4" s="1668"/>
      <c r="F4" s="1668"/>
      <c r="G4" s="1668"/>
      <c r="H4" s="1668"/>
      <c r="I4" s="1668"/>
    </row>
    <row r="5" spans="1:9" x14ac:dyDescent="0.35">
      <c r="A5" s="284" t="s">
        <v>788</v>
      </c>
      <c r="B5" s="285"/>
      <c r="C5" s="286" t="s">
        <v>789</v>
      </c>
      <c r="D5" s="287"/>
      <c r="E5" s="287"/>
      <c r="F5" s="287"/>
      <c r="G5" s="287"/>
      <c r="H5" s="287"/>
      <c r="I5" s="281"/>
    </row>
    <row r="6" spans="1:9" ht="5.25" customHeight="1" x14ac:dyDescent="0.35">
      <c r="A6" s="288"/>
      <c r="B6" s="288"/>
      <c r="C6" s="288"/>
      <c r="D6" s="288"/>
      <c r="E6" s="288"/>
      <c r="F6" s="288"/>
      <c r="G6" s="288"/>
      <c r="H6" s="288"/>
      <c r="I6" s="288"/>
    </row>
    <row r="7" spans="1:9" x14ac:dyDescent="0.35">
      <c r="A7" s="1669" t="s">
        <v>790</v>
      </c>
      <c r="B7" s="1669" t="s">
        <v>61</v>
      </c>
      <c r="C7" s="1669" t="s">
        <v>62</v>
      </c>
      <c r="D7" s="1669" t="s">
        <v>63</v>
      </c>
      <c r="E7" s="1669" t="s">
        <v>64</v>
      </c>
      <c r="F7" s="1669" t="s">
        <v>65</v>
      </c>
      <c r="G7" s="1669" t="s">
        <v>66</v>
      </c>
      <c r="H7" s="1669" t="s">
        <v>67</v>
      </c>
      <c r="I7" s="1669" t="s">
        <v>624</v>
      </c>
    </row>
    <row r="8" spans="1:9" x14ac:dyDescent="0.35">
      <c r="A8" s="1669"/>
      <c r="B8" s="1669"/>
      <c r="C8" s="1669"/>
      <c r="D8" s="1669"/>
      <c r="E8" s="1669"/>
      <c r="F8" s="1669"/>
      <c r="G8" s="1669"/>
      <c r="H8" s="1669"/>
      <c r="I8" s="1669"/>
    </row>
    <row r="9" spans="1:9" x14ac:dyDescent="0.35">
      <c r="A9" s="289" t="s">
        <v>791</v>
      </c>
      <c r="B9" s="290">
        <f>+'9.1 PFM_APry'!C5</f>
        <v>0</v>
      </c>
      <c r="C9" s="290">
        <f>+'9.1 PFM_APry'!D5</f>
        <v>0</v>
      </c>
      <c r="D9" s="290">
        <f>+'9.1 PFM_APry'!E5</f>
        <v>8860534.1651079617</v>
      </c>
      <c r="E9" s="290">
        <f>+'9.1 PFM_APry'!F5</f>
        <v>0</v>
      </c>
      <c r="F9" s="290">
        <f>+'9.1 PFM_APry'!G5</f>
        <v>0</v>
      </c>
      <c r="G9" s="290">
        <f>+'9.1 PFM_APry'!H5</f>
        <v>0</v>
      </c>
      <c r="H9" s="290">
        <f>SUM(B9:G9)</f>
        <v>8860534.1651079617</v>
      </c>
      <c r="I9" s="291"/>
    </row>
    <row r="10" spans="1:9" x14ac:dyDescent="0.35">
      <c r="A10" s="289" t="s">
        <v>792</v>
      </c>
      <c r="B10" s="290">
        <f>+'9.1 PFM_APry'!K5</f>
        <v>0</v>
      </c>
      <c r="C10" s="290">
        <f>+'9.1 PFM_APry'!L5</f>
        <v>0</v>
      </c>
      <c r="D10" s="290">
        <f>+'9.1 PFM_APry'!M5</f>
        <v>0</v>
      </c>
      <c r="E10" s="290">
        <f>+'9.1 PFM_APry'!N5</f>
        <v>0</v>
      </c>
      <c r="F10" s="290">
        <f>+'9.1 PFM_APry'!O5</f>
        <v>0</v>
      </c>
      <c r="G10" s="290">
        <f>+'9.1 PFM_APry'!P5</f>
        <v>0</v>
      </c>
      <c r="H10" s="290">
        <v>0</v>
      </c>
      <c r="I10" s="291"/>
    </row>
    <row r="11" spans="1:9" x14ac:dyDescent="0.35">
      <c r="A11" s="292" t="s">
        <v>67</v>
      </c>
      <c r="B11" s="293">
        <f t="shared" ref="B11:H11" si="0">SUM(B9:B10)</f>
        <v>0</v>
      </c>
      <c r="C11" s="293">
        <f t="shared" si="0"/>
        <v>0</v>
      </c>
      <c r="D11" s="293">
        <f t="shared" si="0"/>
        <v>8860534.1651079617</v>
      </c>
      <c r="E11" s="293">
        <f t="shared" si="0"/>
        <v>0</v>
      </c>
      <c r="F11" s="293">
        <f t="shared" si="0"/>
        <v>0</v>
      </c>
      <c r="G11" s="293">
        <f t="shared" si="0"/>
        <v>0</v>
      </c>
      <c r="H11" s="293">
        <f t="shared" si="0"/>
        <v>8860534.1651079617</v>
      </c>
      <c r="I11" s="291"/>
    </row>
    <row r="12" spans="1:9" x14ac:dyDescent="0.35">
      <c r="A12" s="294" t="s">
        <v>624</v>
      </c>
      <c r="B12" s="295"/>
      <c r="C12" s="295"/>
      <c r="D12" s="295"/>
      <c r="E12" s="295"/>
      <c r="F12" s="295"/>
      <c r="G12" s="295"/>
      <c r="H12" s="294"/>
      <c r="I12" s="296"/>
    </row>
    <row r="13" spans="1:9" ht="5.25" customHeight="1" x14ac:dyDescent="0.35">
      <c r="A13" s="297"/>
      <c r="B13" s="298"/>
      <c r="C13" s="298"/>
      <c r="D13" s="298"/>
      <c r="E13" s="298"/>
      <c r="F13" s="298"/>
      <c r="G13" s="298"/>
      <c r="H13" s="297"/>
      <c r="I13" s="299"/>
    </row>
    <row r="14" spans="1:9" s="16" customFormat="1" ht="10.5" x14ac:dyDescent="0.25">
      <c r="A14" s="300" t="s">
        <v>793</v>
      </c>
      <c r="B14" s="300"/>
      <c r="C14" s="300"/>
      <c r="D14" s="300"/>
      <c r="E14" s="300"/>
      <c r="F14" s="300"/>
      <c r="G14" s="300"/>
      <c r="H14" s="300"/>
      <c r="I14" s="300"/>
    </row>
    <row r="15" spans="1:9" x14ac:dyDescent="0.35">
      <c r="A15" s="343"/>
      <c r="B15" s="343"/>
      <c r="C15" s="343"/>
      <c r="D15" s="343"/>
      <c r="E15" s="343"/>
      <c r="F15" s="343"/>
      <c r="G15" s="343"/>
      <c r="H15" s="302"/>
      <c r="I15" s="303"/>
    </row>
    <row r="16" spans="1:9" x14ac:dyDescent="0.35">
      <c r="A16" s="1666" t="s">
        <v>784</v>
      </c>
      <c r="B16" s="1666"/>
      <c r="C16" s="1666"/>
      <c r="D16" s="1666"/>
      <c r="E16" s="1666"/>
      <c r="F16" s="1666"/>
      <c r="G16" s="1666"/>
      <c r="H16" s="1666"/>
      <c r="I16" s="1666"/>
    </row>
    <row r="17" spans="1:11" x14ac:dyDescent="0.35">
      <c r="A17" s="1667" t="s">
        <v>794</v>
      </c>
      <c r="B17" s="1667"/>
      <c r="C17" s="1667"/>
      <c r="D17" s="1667"/>
      <c r="E17" s="1667"/>
      <c r="F17" s="1667"/>
      <c r="G17" s="1667"/>
      <c r="H17" s="1667"/>
      <c r="I17" s="1667"/>
      <c r="J17" s="1171"/>
      <c r="K17" s="1171"/>
    </row>
    <row r="18" spans="1:11" x14ac:dyDescent="0.35">
      <c r="A18" s="279"/>
      <c r="B18" s="280"/>
      <c r="C18" s="280"/>
      <c r="D18" s="280"/>
      <c r="E18" s="280"/>
      <c r="F18" s="280"/>
      <c r="G18" s="280"/>
      <c r="H18" s="280"/>
      <c r="I18" s="281"/>
      <c r="J18" s="1171"/>
      <c r="K18" s="1171"/>
    </row>
    <row r="19" spans="1:11" ht="15" customHeight="1" x14ac:dyDescent="0.35">
      <c r="A19" s="282" t="s">
        <v>786</v>
      </c>
      <c r="B19" s="283"/>
      <c r="C19" s="1668" t="s">
        <v>787</v>
      </c>
      <c r="D19" s="1668"/>
      <c r="E19" s="1668"/>
      <c r="F19" s="1668"/>
      <c r="G19" s="1668"/>
      <c r="H19" s="1668"/>
      <c r="I19" s="1668"/>
      <c r="J19" s="1171"/>
      <c r="K19" s="1171"/>
    </row>
    <row r="20" spans="1:11" x14ac:dyDescent="0.35">
      <c r="A20" s="284" t="s">
        <v>788</v>
      </c>
      <c r="B20" s="285"/>
      <c r="C20" s="286" t="s">
        <v>789</v>
      </c>
      <c r="D20" s="287"/>
      <c r="E20" s="287"/>
      <c r="F20" s="287"/>
      <c r="G20" s="287"/>
      <c r="H20" s="287"/>
      <c r="I20" s="281"/>
      <c r="J20" s="1171"/>
      <c r="K20" s="1171"/>
    </row>
    <row r="21" spans="1:11" ht="6" customHeight="1" x14ac:dyDescent="0.35">
      <c r="A21" s="288"/>
      <c r="B21" s="288"/>
      <c r="C21" s="288"/>
      <c r="D21" s="288"/>
      <c r="E21" s="288"/>
      <c r="F21" s="288"/>
      <c r="G21" s="288"/>
      <c r="H21" s="288"/>
      <c r="I21" s="288"/>
      <c r="J21" s="1171"/>
      <c r="K21" s="1171"/>
    </row>
    <row r="22" spans="1:11" x14ac:dyDescent="0.35">
      <c r="A22" s="1669" t="s">
        <v>790</v>
      </c>
      <c r="B22" s="1669" t="s">
        <v>61</v>
      </c>
      <c r="C22" s="1669" t="s">
        <v>62</v>
      </c>
      <c r="D22" s="1669" t="s">
        <v>63</v>
      </c>
      <c r="E22" s="1669" t="s">
        <v>64</v>
      </c>
      <c r="F22" s="1669" t="s">
        <v>65</v>
      </c>
      <c r="G22" s="1669" t="s">
        <v>66</v>
      </c>
      <c r="H22" s="1669" t="s">
        <v>67</v>
      </c>
      <c r="I22" s="1669" t="s">
        <v>624</v>
      </c>
      <c r="J22" s="1171"/>
      <c r="K22" s="1171"/>
    </row>
    <row r="23" spans="1:11" x14ac:dyDescent="0.35">
      <c r="A23" s="1669"/>
      <c r="B23" s="1669"/>
      <c r="C23" s="1669"/>
      <c r="D23" s="1669"/>
      <c r="E23" s="1669"/>
      <c r="F23" s="1669"/>
      <c r="G23" s="1669"/>
      <c r="H23" s="1669"/>
      <c r="I23" s="1669"/>
      <c r="J23" s="1171"/>
      <c r="K23" s="1171"/>
    </row>
    <row r="24" spans="1:11" x14ac:dyDescent="0.35">
      <c r="A24" s="289" t="s">
        <v>81</v>
      </c>
      <c r="B24" s="304">
        <v>22.4</v>
      </c>
      <c r="C24" s="304">
        <v>41.4</v>
      </c>
      <c r="D24" s="304">
        <v>49</v>
      </c>
      <c r="E24" s="304">
        <v>66.099999999999994</v>
      </c>
      <c r="F24" s="304">
        <v>51.9</v>
      </c>
      <c r="G24" s="304">
        <v>19.2</v>
      </c>
      <c r="H24" s="304">
        <f>SUM(B24:G24)</f>
        <v>249.99999999999997</v>
      </c>
      <c r="I24" s="291">
        <f>+H24/H26</f>
        <v>0.97847358121330719</v>
      </c>
      <c r="J24" s="1171"/>
      <c r="K24" s="305"/>
    </row>
    <row r="25" spans="1:11" x14ac:dyDescent="0.35">
      <c r="A25" s="289" t="s">
        <v>792</v>
      </c>
      <c r="B25" s="304">
        <v>0.4</v>
      </c>
      <c r="C25" s="304">
        <v>0.9</v>
      </c>
      <c r="D25" s="304">
        <v>1.2</v>
      </c>
      <c r="E25" s="304">
        <v>1.2</v>
      </c>
      <c r="F25" s="304">
        <v>1.2</v>
      </c>
      <c r="G25" s="304">
        <v>0.6</v>
      </c>
      <c r="H25" s="304">
        <f>SUM(B25:G25)</f>
        <v>5.5</v>
      </c>
      <c r="I25" s="291">
        <f>+H25/H26</f>
        <v>2.1526418786692762E-2</v>
      </c>
      <c r="J25" s="1171"/>
      <c r="K25" s="1171"/>
    </row>
    <row r="26" spans="1:11" x14ac:dyDescent="0.35">
      <c r="A26" s="292" t="s">
        <v>67</v>
      </c>
      <c r="B26" s="306">
        <f t="shared" ref="B26:I26" si="1">SUM(B24:B25)</f>
        <v>22.799999999999997</v>
      </c>
      <c r="C26" s="306">
        <f t="shared" si="1"/>
        <v>42.3</v>
      </c>
      <c r="D26" s="306">
        <f t="shared" si="1"/>
        <v>50.2</v>
      </c>
      <c r="E26" s="306">
        <f t="shared" si="1"/>
        <v>67.3</v>
      </c>
      <c r="F26" s="306">
        <f t="shared" si="1"/>
        <v>53.1</v>
      </c>
      <c r="G26" s="306">
        <f t="shared" si="1"/>
        <v>19.8</v>
      </c>
      <c r="H26" s="306">
        <f t="shared" si="1"/>
        <v>255.49999999999997</v>
      </c>
      <c r="I26" s="291">
        <f t="shared" si="1"/>
        <v>1</v>
      </c>
      <c r="J26" s="1171"/>
      <c r="K26" s="1171"/>
    </row>
    <row r="27" spans="1:11" x14ac:dyDescent="0.35">
      <c r="A27" s="294" t="s">
        <v>624</v>
      </c>
      <c r="B27" s="295">
        <f t="shared" ref="B27:G27" si="2">+B26/$H$26</f>
        <v>8.9236790606653613E-2</v>
      </c>
      <c r="C27" s="295">
        <f t="shared" si="2"/>
        <v>0.16555772994129159</v>
      </c>
      <c r="D27" s="295">
        <f t="shared" si="2"/>
        <v>0.19647749510763213</v>
      </c>
      <c r="E27" s="295">
        <f t="shared" si="2"/>
        <v>0.26340508806262231</v>
      </c>
      <c r="F27" s="295">
        <f t="shared" si="2"/>
        <v>0.2078277886497065</v>
      </c>
      <c r="G27" s="295">
        <f t="shared" si="2"/>
        <v>7.749510763209394E-2</v>
      </c>
      <c r="H27" s="295">
        <f>SUM(B27:G27)</f>
        <v>1</v>
      </c>
      <c r="I27" s="296"/>
      <c r="J27" s="1171"/>
      <c r="K27" s="1171"/>
    </row>
    <row r="28" spans="1:11" ht="6" customHeight="1" x14ac:dyDescent="0.35">
      <c r="A28" s="1171"/>
      <c r="B28" s="1171"/>
      <c r="C28" s="1171"/>
      <c r="D28" s="1171"/>
      <c r="E28" s="1171"/>
      <c r="F28" s="1171"/>
      <c r="G28" s="1171"/>
      <c r="H28" s="1171"/>
      <c r="I28" s="1171"/>
      <c r="J28" s="1171"/>
      <c r="K28" s="1171"/>
    </row>
    <row r="29" spans="1:11" x14ac:dyDescent="0.35">
      <c r="A29" s="300" t="s">
        <v>793</v>
      </c>
      <c r="B29" s="305"/>
      <c r="C29" s="1171"/>
      <c r="D29" s="1171"/>
      <c r="E29" s="1171"/>
      <c r="F29" s="1171"/>
      <c r="G29" s="1171"/>
      <c r="H29" s="1171"/>
      <c r="I29" s="1171"/>
      <c r="J29" s="1171"/>
      <c r="K29" s="1171"/>
    </row>
  </sheetData>
  <mergeCells count="24">
    <mergeCell ref="A16:I16"/>
    <mergeCell ref="A17:I17"/>
    <mergeCell ref="C19:I19"/>
    <mergeCell ref="A22:A23"/>
    <mergeCell ref="B22:B23"/>
    <mergeCell ref="C22:C23"/>
    <mergeCell ref="D22:D23"/>
    <mergeCell ref="E22:E23"/>
    <mergeCell ref="F22:F23"/>
    <mergeCell ref="G22:G23"/>
    <mergeCell ref="H22:H23"/>
    <mergeCell ref="I22:I23"/>
    <mergeCell ref="A1:I1"/>
    <mergeCell ref="A2:I2"/>
    <mergeCell ref="C4:I4"/>
    <mergeCell ref="A7:A8"/>
    <mergeCell ref="B7:B8"/>
    <mergeCell ref="C7:C8"/>
    <mergeCell ref="D7:D8"/>
    <mergeCell ref="E7:E8"/>
    <mergeCell ref="F7:F8"/>
    <mergeCell ref="G7:G8"/>
    <mergeCell ref="H7:H8"/>
    <mergeCell ref="I7:I8"/>
  </mergeCells>
  <pageMargins left="0.7" right="0.7" top="0.75" bottom="0.75" header="0.51180555555555496" footer="0.51180555555555496"/>
  <pageSetup paperSize="9" firstPageNumber="0"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haredContentType xmlns="Microsoft.SharePoint.Taxonomy.ContentTypeSync" SourceId="ae61f9b1-e23d-4f49-b3d7-56b991556c4b" ContentTypeId="0x0101001A458A224826124E8B45B1D613300CFC" PreviousValue="false"/>
</file>

<file path=customXml/item2.xml><?xml version="1.0" encoding="utf-8"?>
<ct:contentTypeSchema xmlns:ct="http://schemas.microsoft.com/office/2006/metadata/contentType" xmlns:ma="http://schemas.microsoft.com/office/2006/metadata/properties/metaAttributes" ct:_="" ma:_="" ma:contentTypeName="ez-Disclosure Operations" ma:contentTypeID="0x0101001A458A224826124E8B45B1D613300CFC002C6A72E500BEBC4E8628D0F35D0B981F" ma:contentTypeVersion="4318" ma:contentTypeDescription="A content type to manage public (operations) IDB documents" ma:contentTypeScope="" ma:versionID="2eea9d461668e0425054306d8676ea97">
  <xsd:schema xmlns:xsd="http://www.w3.org/2001/XMLSchema" xmlns:xs="http://www.w3.org/2001/XMLSchema" xmlns:p="http://schemas.microsoft.com/office/2006/metadata/properties" xmlns:ns2="cdc7663a-08f0-4737-9e8c-148ce897a09c" targetNamespace="http://schemas.microsoft.com/office/2006/metadata/properties" ma:root="true" ma:fieldsID="be458e9a7a74465ee295cf52fbf364f6" ns2:_="">
    <xsd:import namespace="cdc7663a-08f0-4737-9e8c-148ce897a09c"/>
    <xsd:element name="properties">
      <xsd:complexType>
        <xsd:sequence>
          <xsd:element name="documentManagement">
            <xsd:complexType>
              <xsd:all>
                <xsd:element ref="ns2:_dlc_DocId" minOccurs="0"/>
                <xsd:element ref="ns2:_dlc_DocIdUrl" minOccurs="0"/>
                <xsd:element ref="ns2:_dlc_DocIdPersistId" minOccurs="0"/>
                <xsd:element ref="ns2:e46fe2894295491da65140ffd2369f49" minOccurs="0"/>
                <xsd:element ref="ns2:TaxCatchAll" minOccurs="0"/>
                <xsd:element ref="ns2:TaxCatchAllLabel" minOccurs="0"/>
                <xsd:element ref="ns2:Access_x0020_to_x0020_Information_x00a0_Policy"/>
                <xsd:element ref="ns2:b26cdb1da78c4bb4b1c1bac2f6ac5911" minOccurs="0"/>
                <xsd:element ref="ns2:Project_x0020_Number"/>
                <xsd:element ref="ns2:Webtopic" minOccurs="0"/>
                <xsd:element ref="ns2:Approval_x0020_Number" minOccurs="0"/>
                <xsd:element ref="ns2:Disclosure_x0020_Activity"/>
                <xsd:element ref="ns2:Document_x0020_Author" minOccurs="0"/>
                <xsd:element ref="ns2:Other_x0020_Author" minOccurs="0"/>
                <xsd:element ref="ns2:g511464f9e53401d84b16fa9b379a574" minOccurs="0"/>
                <xsd:element ref="ns2:nddeef1749674d76abdbe4b239a70bc6" minOccurs="0"/>
                <xsd:element ref="ns2:b2ec7cfb18674cb8803df6b262e8b107" minOccurs="0"/>
                <xsd:element ref="ns2:Document_x0020_Language_x0020_IDB"/>
                <xsd:element ref="ns2:Division_x0020_or_x0020_Unit"/>
                <xsd:element ref="ns2:Identifier" minOccurs="0"/>
                <xsd:element ref="ns2:Fiscal_x0020_Year_x0020_IDB" minOccurs="0"/>
                <xsd:element ref="ns2:ic46d7e087fd4a108fb86518ca413cc6" minOccurs="0"/>
                <xsd:element ref="ns2:Operation_x0020_Type" minOccurs="0"/>
                <xsd:element ref="ns2:Package_x0020_Code" minOccurs="0"/>
                <xsd:element ref="ns2:Phase" minOccurs="0"/>
                <xsd:element ref="ns2:Business_x0020_Area" minOccurs="0"/>
                <xsd:element ref="ns2:Key_x0020_Document" minOccurs="0"/>
                <xsd:element ref="ns2:Project_x0020_Document_x0020_Type" minOccurs="0"/>
                <xsd:element ref="ns2:Abstract" minOccurs="0"/>
                <xsd:element ref="ns2:Migration_x0020_Info" minOccurs="0"/>
                <xsd:element ref="ns2:SISCOR_x0020_Number" minOccurs="0"/>
                <xsd:element ref="ns2:IDBDocs_x0020_Number" minOccurs="0"/>
                <xsd:element ref="ns2:Editor1" minOccurs="0"/>
                <xsd:element ref="ns2:Issue_x0020_Date" minOccurs="0"/>
                <xsd:element ref="ns2:Publishing_x0020_House" minOccurs="0"/>
                <xsd:element ref="ns2:KP_x0020_Topics" minOccurs="0"/>
                <xsd:element ref="ns2:Region" minOccurs="0"/>
                <xsd:element ref="ns2:Publication_x0020_Type" minOccurs="0"/>
                <xsd:element ref="ns2:Disclosed" minOccurs="0"/>
                <xsd:element ref="ns2:Record_x0020_Number" minOccurs="0"/>
                <xsd:element ref="ns2:Related_x0020_SisCor_x0020_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c7663a-08f0-4737-9e8c-148ce897a09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e46fe2894295491da65140ffd2369f49" ma:index="11" ma:taxonomy="true" ma:internalName="e46fe2894295491da65140ffd2369f49" ma:taxonomyFieldName="Function_x0020_Operations_x0020_IDB" ma:displayName="Function Operations IDB" ma:readOnly="false" ma:default="" ma:fieldId="{e46fe289-4295-491d-a651-40ffd2369f49}" ma:sspId="ae61f9b1-e23d-4f49-b3d7-56b991556c4b" ma:termSetId="90662247-c2d7-4c02-8f80-a99fdf3aec79"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21e8572-655e-4c0d-bfdb-c52ee7bb5839}" ma:internalName="TaxCatchAll" ma:showField="CatchAllData"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21e8572-655e-4c0d-bfdb-c52ee7bb5839}" ma:internalName="TaxCatchAllLabel" ma:readOnly="true" ma:showField="CatchAllDataLabel"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Access_x0020_to_x0020_Information_x00a0_Policy" ma:index="15" ma:displayName="Access to Information Policy" ma:default="Confidential" ma:format="Dropdown" ma:internalName="Access_x0020_to_x0020_Information_x00A0_Policy">
      <xsd:simpleType>
        <xsd:restriction base="dms:Choice">
          <xsd:enumeration value="Confidential"/>
          <xsd:enumeration value="Disclosed Over Time - 5 years"/>
          <xsd:enumeration value="Disclosed Over Time - 10 years"/>
          <xsd:enumeration value="Disclosed Over Time - 20 years"/>
          <xsd:enumeration value="Public"/>
          <xsd:enumeration value="Public - Simultaneous Disclosure"/>
        </xsd:restriction>
      </xsd:simpleType>
    </xsd:element>
    <xsd:element name="b26cdb1da78c4bb4b1c1bac2f6ac5911" ma:index="16" nillable="true" ma:taxonomy="true" ma:internalName="b26cdb1da78c4bb4b1c1bac2f6ac5911" ma:taxonomyFieldName="Series_x0020_Operations_x0020_IDB" ma:displayName="Series Operations IDB" ma:default="" ma:fieldId="{b26cdb1d-a78c-4bb4-b1c1-bac2f6ac5911}" ma:sspId="ae61f9b1-e23d-4f49-b3d7-56b991556c4b" ma:termSetId="aa8fb583-e935-416d-8a2e-4b97a8eb0684" ma:anchorId="00000000-0000-0000-0000-000000000000" ma:open="false" ma:isKeyword="false">
      <xsd:complexType>
        <xsd:sequence>
          <xsd:element ref="pc:Terms" minOccurs="0" maxOccurs="1"/>
        </xsd:sequence>
      </xsd:complexType>
    </xsd:element>
    <xsd:element name="Project_x0020_Number" ma:index="18" ma:displayName="Project Number" ma:internalName="Project_x0020_Number" ma:readOnly="false">
      <xsd:simpleType>
        <xsd:restriction base="dms:Text">
          <xsd:maxLength value="255"/>
        </xsd:restriction>
      </xsd:simpleType>
    </xsd:element>
    <xsd:element name="Webtopic" ma:index="19" nillable="true" ma:displayName="Webtopic" ma:internalName="Webtopic">
      <xsd:simpleType>
        <xsd:restriction base="dms:Text">
          <xsd:maxLength value="255"/>
        </xsd:restriction>
      </xsd:simpleType>
    </xsd:element>
    <xsd:element name="Approval_x0020_Number" ma:index="20" nillable="true" ma:displayName="Approval Number" ma:internalName="Approval_x0020_Number">
      <xsd:simpleType>
        <xsd:restriction base="dms:Text">
          <xsd:maxLength value="255"/>
        </xsd:restriction>
      </xsd:simpleType>
    </xsd:element>
    <xsd:element name="Disclosure_x0020_Activity" ma:index="21" ma:displayName="Disclosure Activity" ma:internalName="Disclosure_x0020_Activity" ma:readOnly="false">
      <xsd:simpleType>
        <xsd:restriction base="dms:Text">
          <xsd:maxLength value="255"/>
        </xsd:restriction>
      </xsd:simpleType>
    </xsd:element>
    <xsd:element name="Document_x0020_Author" ma:index="22" nillable="true" ma:displayName="Document Author" ma:internalName="Document_x0020_Author">
      <xsd:simpleType>
        <xsd:restriction base="dms:Text">
          <xsd:maxLength value="255"/>
        </xsd:restriction>
      </xsd:simpleType>
    </xsd:element>
    <xsd:element name="Other_x0020_Author" ma:index="23" nillable="true" ma:displayName="Other Author" ma:internalName="Other_x0020_Author">
      <xsd:simpleType>
        <xsd:restriction base="dms:Text">
          <xsd:maxLength value="255"/>
        </xsd:restriction>
      </xsd:simpleType>
    </xsd:element>
    <xsd:element name="g511464f9e53401d84b16fa9b379a574" ma:index="24" nillable="true" ma:taxonomy="true" ma:internalName="g511464f9e53401d84b16fa9b379a574" ma:taxonomyFieldName="Fund_x0020_IDB" ma:displayName="Fund IDB" ma:default="" ma:fieldId="{0511464f-9e53-401d-84b1-6fa9b379a574}" ma:taxonomyMulti="true" ma:sspId="ae61f9b1-e23d-4f49-b3d7-56b991556c4b" ma:termSetId="69abb71a-f64f-4893-ac0e-66eb1be268a8" ma:anchorId="00000000-0000-0000-0000-000000000000" ma:open="false" ma:isKeyword="false">
      <xsd:complexType>
        <xsd:sequence>
          <xsd:element ref="pc:Terms" minOccurs="0" maxOccurs="1"/>
        </xsd:sequence>
      </xsd:complexType>
    </xsd:element>
    <xsd:element name="nddeef1749674d76abdbe4b239a70bc6" ma:index="26" nillable="true" ma:taxonomy="true" ma:internalName="nddeef1749674d76abdbe4b239a70bc6" ma:taxonomyFieldName="Sector_x0020_IDB" ma:displayName="Sector IDB" ma:default="" ma:fieldId="{7ddeef17-4967-4d76-abdb-e4b239a70bc6}" ma:taxonomyMulti="true" ma:sspId="ae61f9b1-e23d-4f49-b3d7-56b991556c4b" ma:termSetId="12408410-0417-4253-a5ed-d52c55de15dc" ma:anchorId="00000000-0000-0000-0000-000000000000" ma:open="true" ma:isKeyword="false">
      <xsd:complexType>
        <xsd:sequence>
          <xsd:element ref="pc:Terms" minOccurs="0" maxOccurs="1"/>
        </xsd:sequence>
      </xsd:complexType>
    </xsd:element>
    <xsd:element name="b2ec7cfb18674cb8803df6b262e8b107" ma:index="28" nillable="true" ma:taxonomy="true" ma:internalName="b2ec7cfb18674cb8803df6b262e8b107" ma:taxonomyFieldName="Sub_x002d_Sector" ma:displayName="Sub-Sector" ma:default="" ma:fieldId="{b2ec7cfb-1867-4cb8-803d-f6b262e8b107}" ma:taxonomyMulti="true" ma:sspId="ae61f9b1-e23d-4f49-b3d7-56b991556c4b" ma:termSetId="73c9b9c8-b29b-461e-b5a6-c7e93795fb05" ma:anchorId="00000000-0000-0000-0000-000000000000" ma:open="false" ma:isKeyword="false">
      <xsd:complexType>
        <xsd:sequence>
          <xsd:element ref="pc:Terms" minOccurs="0" maxOccurs="1"/>
        </xsd:sequence>
      </xsd:complexType>
    </xsd:element>
    <xsd:element name="Document_x0020_Language_x0020_IDB" ma:index="30" ma:displayName="Document Language IDB" ma:format="Dropdown" ma:internalName="Document_x0020_Language_x0020_IDB" ma:readOnly="false">
      <xsd:simpleType>
        <xsd:restriction base="dms:Choice">
          <xsd:enumeration value="English"/>
          <xsd:enumeration value="French"/>
          <xsd:enumeration value="Italian"/>
          <xsd:enumeration value="Japanese"/>
          <xsd:enumeration value="Korean"/>
          <xsd:enumeration value="Other"/>
          <xsd:enumeration value="Portuguese"/>
          <xsd:enumeration value="Spanish"/>
        </xsd:restriction>
      </xsd:simpleType>
    </xsd:element>
    <xsd:element name="Division_x0020_or_x0020_Unit" ma:index="31" ma:displayName="Division or Unit" ma:internalName="Division_x0020_or_x0020_Unit" ma:readOnly="false">
      <xsd:simpleType>
        <xsd:restriction base="dms:Text">
          <xsd:maxLength value="255"/>
        </xsd:restriction>
      </xsd:simpleType>
    </xsd:element>
    <xsd:element name="Identifier" ma:index="32" nillable="true" ma:displayName="Identifier" ma:internalName="Identifier">
      <xsd:simpleType>
        <xsd:restriction base="dms:Text">
          <xsd:maxLength value="255"/>
        </xsd:restriction>
      </xsd:simpleType>
    </xsd:element>
    <xsd:element name="Fiscal_x0020_Year_x0020_IDB" ma:index="33" nillable="true" ma:displayName="Fiscal Year IDB" ma:internalName="Fiscal_x0020_Year_x0020_IDB">
      <xsd:simpleType>
        <xsd:restriction base="dms:Text">
          <xsd:maxLength value="255"/>
        </xsd:restriction>
      </xsd:simpleType>
    </xsd:element>
    <xsd:element name="ic46d7e087fd4a108fb86518ca413cc6" ma:index="34" nillable="true" ma:taxonomy="true" ma:internalName="ic46d7e087fd4a108fb86518ca413cc6" ma:taxonomyFieldName="Country" ma:displayName="Country" ma:default="" ma:fieldId="{2c46d7e0-87fd-4a10-8fb8-6518ca413cc6}" ma:taxonomyMulti="true" ma:sspId="ae61f9b1-e23d-4f49-b3d7-56b991556c4b" ma:termSetId="e1cf2cf4-6e0f-476b-b38c-a4927f870e86" ma:anchorId="00000000-0000-0000-0000-000000000000" ma:open="false" ma:isKeyword="false">
      <xsd:complexType>
        <xsd:sequence>
          <xsd:element ref="pc:Terms" minOccurs="0" maxOccurs="1"/>
        </xsd:sequence>
      </xsd:complexType>
    </xsd:element>
    <xsd:element name="Operation_x0020_Type" ma:index="36" nillable="true" ma:displayName="Operation Type" ma:internalName="Operation_x0020_Type">
      <xsd:simpleType>
        <xsd:restriction base="dms:Text">
          <xsd:maxLength value="255"/>
        </xsd:restriction>
      </xsd:simpleType>
    </xsd:element>
    <xsd:element name="Package_x0020_Code" ma:index="37" nillable="true" ma:displayName="Package Code" ma:internalName="Package_x0020_Code">
      <xsd:simpleType>
        <xsd:restriction base="dms:Text">
          <xsd:maxLength value="255"/>
        </xsd:restriction>
      </xsd:simpleType>
    </xsd:element>
    <xsd:element name="Phase" ma:index="38" nillable="true" ma:displayName="Phase" ma:internalName="Phase">
      <xsd:simpleType>
        <xsd:restriction base="dms:Text">
          <xsd:maxLength value="255"/>
        </xsd:restriction>
      </xsd:simpleType>
    </xsd:element>
    <xsd:element name="Business_x0020_Area" ma:index="39" nillable="true" ma:displayName="Business Area" ma:internalName="Business_x0020_Area">
      <xsd:simpleType>
        <xsd:restriction base="dms:Text">
          <xsd:maxLength value="255"/>
        </xsd:restriction>
      </xsd:simpleType>
    </xsd:element>
    <xsd:element name="Key_x0020_Document" ma:index="40" nillable="true" ma:displayName="Key Document" ma:default="0" ma:internalName="Key_x0020_Document">
      <xsd:simpleType>
        <xsd:restriction base="dms:Boolean"/>
      </xsd:simpleType>
    </xsd:element>
    <xsd:element name="Project_x0020_Document_x0020_Type" ma:index="41" nillable="true" ma:displayName="Project Document Type" ma:internalName="Project_x0020_Document_x0020_Type">
      <xsd:simpleType>
        <xsd:restriction base="dms:Text">
          <xsd:maxLength value="255"/>
        </xsd:restriction>
      </xsd:simpleType>
    </xsd:element>
    <xsd:element name="Abstract" ma:index="42" nillable="true" ma:displayName="Abstract" ma:internalName="Abstract">
      <xsd:simpleType>
        <xsd:restriction base="dms:Note"/>
      </xsd:simpleType>
    </xsd:element>
    <xsd:element name="Migration_x0020_Info" ma:index="43" nillable="true" ma:displayName="Migration Info" ma:internalName="Migration_x0020_Info">
      <xsd:simpleType>
        <xsd:restriction base="dms:Note"/>
      </xsd:simpleType>
    </xsd:element>
    <xsd:element name="SISCOR_x0020_Number" ma:index="44" nillable="true" ma:displayName="SISCOR Number" ma:internalName="SISCOR_x0020_Number">
      <xsd:simpleType>
        <xsd:restriction base="dms:Text">
          <xsd:maxLength value="255"/>
        </xsd:restriction>
      </xsd:simpleType>
    </xsd:element>
    <xsd:element name="IDBDocs_x0020_Number" ma:index="45" nillable="true" ma:displayName="IDBDocs Number" ma:internalName="IDBDocs_x0020_Number">
      <xsd:simpleType>
        <xsd:restriction base="dms:Text">
          <xsd:maxLength value="255"/>
        </xsd:restriction>
      </xsd:simpleType>
    </xsd:element>
    <xsd:element name="Editor1" ma:index="46" nillable="true" ma:displayName="Editor" ma:internalName="Editor1">
      <xsd:simpleType>
        <xsd:restriction base="dms:Text">
          <xsd:maxLength value="255"/>
        </xsd:restriction>
      </xsd:simpleType>
    </xsd:element>
    <xsd:element name="Issue_x0020_Date" ma:index="47" nillable="true" ma:displayName="Issue Date" ma:format="DateOnly" ma:internalName="Issue_x0020_Date">
      <xsd:simpleType>
        <xsd:restriction base="dms:DateTime"/>
      </xsd:simpleType>
    </xsd:element>
    <xsd:element name="Publishing_x0020_House" ma:index="48" nillable="true" ma:displayName="Publishing House" ma:internalName="Publishing_x0020_House">
      <xsd:simpleType>
        <xsd:restriction base="dms:Text">
          <xsd:maxLength value="255"/>
        </xsd:restriction>
      </xsd:simpleType>
    </xsd:element>
    <xsd:element name="KP_x0020_Topics" ma:index="49" nillable="true" ma:displayName="KP Topics" ma:internalName="KP_x0020_Topics">
      <xsd:simpleType>
        <xsd:restriction base="dms:Text">
          <xsd:maxLength value="255"/>
        </xsd:restriction>
      </xsd:simpleType>
    </xsd:element>
    <xsd:element name="Region" ma:index="50" nillable="true" ma:displayName="Region" ma:internalName="Region">
      <xsd:simpleType>
        <xsd:restriction base="dms:Text">
          <xsd:maxLength value="255"/>
        </xsd:restriction>
      </xsd:simpleType>
    </xsd:element>
    <xsd:element name="Publication_x0020_Type" ma:index="51" nillable="true" ma:displayName="Publication Type" ma:internalName="Publication_x0020_Type">
      <xsd:simpleType>
        <xsd:restriction base="dms:Text">
          <xsd:maxLength value="255"/>
        </xsd:restriction>
      </xsd:simpleType>
    </xsd:element>
    <xsd:element name="Disclosed" ma:index="52" nillable="true" ma:displayName="Disclosed" ma:default="0" ma:internalName="Disclosed">
      <xsd:simpleType>
        <xsd:restriction base="dms:Boolean"/>
      </xsd:simpleType>
    </xsd:element>
    <xsd:element name="Record_x0020_Number" ma:index="53" nillable="true" ma:displayName="Record Number" ma:internalName="Record_x0020_Number">
      <xsd:simpleType>
        <xsd:restriction base="dms:Text">
          <xsd:maxLength value="255"/>
        </xsd:restriction>
      </xsd:simpleType>
    </xsd:element>
    <xsd:element name="Related_x0020_SisCor_x0020_Number" ma:index="54" nillable="true" ma:displayName="Related SisCor Number" ma:internalName="Related_x0020_SisCor_x0020_Numbe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Access_x0020_to_x0020_Information_x00a0_Policy xmlns="cdc7663a-08f0-4737-9e8c-148ce897a09c">Public - Simultaneous Disclosure</Access_x0020_to_x0020_Information_x00a0_Policy>
    <SISCOR_x0020_Number xmlns="cdc7663a-08f0-4737-9e8c-148ce897a09c" xsi:nil="true"/>
    <b26cdb1da78c4bb4b1c1bac2f6ac5911 xmlns="cdc7663a-08f0-4737-9e8c-148ce897a09c">
      <Terms xmlns="http://schemas.microsoft.com/office/infopath/2007/PartnerControls"/>
    </b26cdb1da78c4bb4b1c1bac2f6ac5911>
    <ic46d7e087fd4a108fb86518ca413cc6 xmlns="cdc7663a-08f0-4737-9e8c-148ce897a09c">
      <Terms xmlns="http://schemas.microsoft.com/office/infopath/2007/PartnerControls">
        <TermInfo xmlns="http://schemas.microsoft.com/office/infopath/2007/PartnerControls">
          <TermName xmlns="http://schemas.microsoft.com/office/infopath/2007/PartnerControls">HO</TermName>
          <TermId xmlns="http://schemas.microsoft.com/office/infopath/2007/PartnerControls">0dd9f989-602d-4742-8212-5c1b8b0b74d5</TermId>
        </TermInfo>
      </Terms>
    </ic46d7e087fd4a108fb86518ca413cc6>
    <IDBDocs_x0020_Number xmlns="cdc7663a-08f0-4737-9e8c-148ce897a09c" xsi:nil="true"/>
    <e46fe2894295491da65140ffd2369f49 xmlns="cdc7663a-08f0-4737-9e8c-148ce897a09c">
      <Terms xmlns="http://schemas.microsoft.com/office/infopath/2007/PartnerControls">
        <TermInfo xmlns="http://schemas.microsoft.com/office/infopath/2007/PartnerControls">
          <TermName xmlns="http://schemas.microsoft.com/office/infopath/2007/PartnerControls">Project Preparation, Planning and Design</TermName>
          <TermId xmlns="http://schemas.microsoft.com/office/infopath/2007/PartnerControls">29ca0c72-1fc4-435f-a09c-28585cb5eac9</TermId>
        </TermInfo>
      </Terms>
    </e46fe2894295491da65140ffd2369f49>
    <Disclosure_x0020_Activity xmlns="cdc7663a-08f0-4737-9e8c-148ce897a09c">Loan Proposal</Disclosure_x0020_Activity>
    <Division_x0020_or_x0020_Unit xmlns="cdc7663a-08f0-4737-9e8c-148ce897a09c">IFD/ICS</Division_x0020_or_x0020_Unit>
    <Fiscal_x0020_Year_x0020_IDB xmlns="cdc7663a-08f0-4737-9e8c-148ce897a09c" xsi:nil="true"/>
    <Other_x0020_Author xmlns="cdc7663a-08f0-4737-9e8c-148ce897a09c" xsi:nil="true"/>
    <Migration_x0020_Info xmlns="cdc7663a-08f0-4737-9e8c-148ce897a09c" xsi:nil="true"/>
    <Issue_x0020_Date xmlns="cdc7663a-08f0-4737-9e8c-148ce897a09c" xsi:nil="true"/>
    <Approval_x0020_Number xmlns="cdc7663a-08f0-4737-9e8c-148ce897a09c" xsi:nil="true"/>
    <Phase xmlns="cdc7663a-08f0-4737-9e8c-148ce897a09c" xsi:nil="true"/>
    <KP_x0020_Topics xmlns="cdc7663a-08f0-4737-9e8c-148ce897a09c" xsi:nil="true"/>
    <Disclosed xmlns="cdc7663a-08f0-4737-9e8c-148ce897a09c">false</Disclosed>
    <Document_x0020_Author xmlns="cdc7663a-08f0-4737-9e8c-148ce897a09c">Hoffman, Nathalie Alexandra</Document_x0020_Author>
    <b2ec7cfb18674cb8803df6b262e8b107 xmlns="cdc7663a-08f0-4737-9e8c-148ce897a09c">
      <Terms xmlns="http://schemas.microsoft.com/office/infopath/2007/PartnerControls">
        <TermInfo xmlns="http://schemas.microsoft.com/office/infopath/2007/PartnerControls">
          <TermName xmlns="http://schemas.microsoft.com/office/infopath/2007/PartnerControls">RM-PUB</TermName>
          <TermId xmlns="http://schemas.microsoft.com/office/infopath/2007/PartnerControls">6679f56e-8b55-402b-90a0-8fe4c41c00ba</TermId>
        </TermInfo>
      </Terms>
    </b2ec7cfb18674cb8803df6b262e8b107>
    <Business_x0020_Area xmlns="cdc7663a-08f0-4737-9e8c-148ce897a09c" xsi:nil="true"/>
    <Publication_x0020_Type xmlns="cdc7663a-08f0-4737-9e8c-148ce897a09c" xsi:nil="true"/>
    <Key_x0020_Document xmlns="cdc7663a-08f0-4737-9e8c-148ce897a09c">false</Key_x0020_Document>
    <Editor1 xmlns="cdc7663a-08f0-4737-9e8c-148ce897a09c" xsi:nil="true"/>
    <Region xmlns="cdc7663a-08f0-4737-9e8c-148ce897a09c" xsi:nil="true"/>
    <Document_x0020_Language_x0020_IDB xmlns="cdc7663a-08f0-4737-9e8c-148ce897a09c">English</Document_x0020_Language_x0020_IDB>
    <Project_x0020_Document_x0020_Type xmlns="cdc7663a-08f0-4737-9e8c-148ce897a09c" xsi:nil="true"/>
    <g511464f9e53401d84b16fa9b379a574 xmlns="cdc7663a-08f0-4737-9e8c-148ce897a09c">
      <Terms xmlns="http://schemas.microsoft.com/office/infopath/2007/PartnerControls"/>
    </g511464f9e53401d84b16fa9b379a574>
    <Related_x0020_SisCor_x0020_Number xmlns="cdc7663a-08f0-4737-9e8c-148ce897a09c" xsi:nil="true"/>
    <TaxCatchAll xmlns="cdc7663a-08f0-4737-9e8c-148ce897a09c">
      <Value>300</Value>
      <Value>26</Value>
      <Value>1</Value>
      <Value>98</Value>
    </TaxCatchAll>
    <Operation_x0020_Type xmlns="cdc7663a-08f0-4737-9e8c-148ce897a09c">LON</Operation_x0020_Type>
    <Package_x0020_Code xmlns="cdc7663a-08f0-4737-9e8c-148ce897a09c" xsi:nil="true"/>
    <Identifier xmlns="cdc7663a-08f0-4737-9e8c-148ce897a09c" xsi:nil="true"/>
    <Project_x0020_Number xmlns="cdc7663a-08f0-4737-9e8c-148ce897a09c">HO-L1202</Project_x0020_Number>
    <nddeef1749674d76abdbe4b239a70bc6 xmlns="cdc7663a-08f0-4737-9e8c-148ce897a09c">
      <Terms xmlns="http://schemas.microsoft.com/office/infopath/2007/PartnerControls">
        <TermInfo xmlns="http://schemas.microsoft.com/office/infopath/2007/PartnerControls">
          <TermName xmlns="http://schemas.microsoft.com/office/infopath/2007/PartnerControls">RM</TermName>
          <TermId xmlns="http://schemas.microsoft.com/office/infopath/2007/PartnerControls">c8fda4a7-691a-4c65-b227-9825197b5cd2</TermId>
        </TermInfo>
      </Terms>
    </nddeef1749674d76abdbe4b239a70bc6>
    <Record_x0020_Number xmlns="cdc7663a-08f0-4737-9e8c-148ce897a09c" xsi:nil="true"/>
    <Webtopic xmlns="cdc7663a-08f0-4737-9e8c-148ce897a09c" xsi:nil="true"/>
    <Abstract xmlns="cdc7663a-08f0-4737-9e8c-148ce897a09c" xsi:nil="true"/>
    <Publishing_x0020_House xmlns="cdc7663a-08f0-4737-9e8c-148ce897a09c" xsi:nil="true"/>
    <_dlc_DocId xmlns="cdc7663a-08f0-4737-9e8c-148ce897a09c">EZSHARE-1408832334-57</_dlc_DocId>
    <_dlc_DocIdUrl xmlns="cdc7663a-08f0-4737-9e8c-148ce897a09c">
      <Url>https://idbg.sharepoint.com/teams/EZ-HO-LON/HO-L1202/_layouts/15/DocIdRedir.aspx?ID=EZSHARE-1408832334-57</Url>
      <Description>EZSHARE-1408832334-57</Description>
    </_dlc_DocIdUrl>
  </documentManagement>
</p:properties>
</file>

<file path=customXml/item5.xml><?xml version="1.0" encoding="utf-8"?>
<?mso-contentType ?>
<FormUrls xmlns="http://schemas.microsoft.com/sharepoint/v3/contenttype/forms/url">
  <Display>_catalogs/masterpage/ECMForms/DisclosureOperationsCT/View.aspx</Display>
  <Edit>_catalogs/masterpage/ECMForms/DisclosureOperationsCT/Edit.aspx</Edit>
</FormUrls>
</file>

<file path=customXml/item6.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32D6D96A-CC23-4177-8030-857B0F1B2C1F}">
  <ds:schemaRefs>
    <ds:schemaRef ds:uri="Microsoft.SharePoint.Taxonomy.ContentTypeSync"/>
  </ds:schemaRefs>
</ds:datastoreItem>
</file>

<file path=customXml/itemProps2.xml><?xml version="1.0" encoding="utf-8"?>
<ds:datastoreItem xmlns:ds="http://schemas.openxmlformats.org/officeDocument/2006/customXml" ds:itemID="{0BDCE36C-D84C-4083-9DAF-F3C85DB458BA}"/>
</file>

<file path=customXml/itemProps3.xml><?xml version="1.0" encoding="utf-8"?>
<ds:datastoreItem xmlns:ds="http://schemas.openxmlformats.org/officeDocument/2006/customXml" ds:itemID="{65F83165-591A-41C5-91C0-D66D13B5FE75}">
  <ds:schemaRefs>
    <ds:schemaRef ds:uri="http://schemas.microsoft.com/sharepoint/v3/contenttype/forms"/>
  </ds:schemaRefs>
</ds:datastoreItem>
</file>

<file path=customXml/itemProps4.xml><?xml version="1.0" encoding="utf-8"?>
<ds:datastoreItem xmlns:ds="http://schemas.openxmlformats.org/officeDocument/2006/customXml" ds:itemID="{B752AD41-5CB7-43A5-B3BD-6BC1DBA01F7F}">
  <ds:schemaRefs>
    <ds:schemaRef ds:uri="http://schemas.microsoft.com/office/2006/metadata/properties"/>
    <ds:schemaRef ds:uri="http://purl.org/dc/elements/1.1/"/>
    <ds:schemaRef ds:uri="http://schemas.microsoft.com/office/infopath/2007/PartnerControls"/>
    <ds:schemaRef ds:uri="http://purl.org/dc/terms/"/>
    <ds:schemaRef ds:uri="http://schemas.openxmlformats.org/package/2006/metadata/core-properties"/>
    <ds:schemaRef ds:uri="http://schemas.microsoft.com/office/2006/documentManagement/types"/>
    <ds:schemaRef ds:uri="cdc7663a-08f0-4737-9e8c-148ce897a09c"/>
    <ds:schemaRef ds:uri="http://www.w3.org/XML/1998/namespace"/>
    <ds:schemaRef ds:uri="http://purl.org/dc/dcmitype/"/>
  </ds:schemaRefs>
</ds:datastoreItem>
</file>

<file path=customXml/itemProps5.xml><?xml version="1.0" encoding="utf-8"?>
<ds:datastoreItem xmlns:ds="http://schemas.openxmlformats.org/officeDocument/2006/customXml" ds:itemID="{74447FAB-7275-4F74-B79C-354C29663FCA}">
  <ds:schemaRefs>
    <ds:schemaRef ds:uri="http://schemas.microsoft.com/sharepoint/v3/contenttype/forms/url"/>
  </ds:schemaRefs>
</ds:datastoreItem>
</file>

<file path=customXml/itemProps6.xml><?xml version="1.0" encoding="utf-8"?>
<ds:datastoreItem xmlns:ds="http://schemas.openxmlformats.org/officeDocument/2006/customXml" ds:itemID="{5946CC2D-565D-493F-81B4-54AA62E899B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29</vt:i4>
      </vt:variant>
    </vt:vector>
  </HeadingPairs>
  <TitlesOfParts>
    <vt:vector size="29" baseType="lpstr">
      <vt:lpstr>Índice</vt:lpstr>
      <vt:lpstr>8_MP_Marzo(anterior)</vt:lpstr>
      <vt:lpstr>Presup_Misión</vt:lpstr>
      <vt:lpstr>Resumen </vt:lpstr>
      <vt:lpstr>Presupuesto Inicial</vt:lpstr>
      <vt:lpstr>CA_Adm</vt:lpstr>
      <vt:lpstr>SIAFI</vt:lpstr>
      <vt:lpstr>5_Info_PMR</vt:lpstr>
      <vt:lpstr>6.1_PD_APry</vt:lpstr>
      <vt:lpstr>8.1_POA_1</vt:lpstr>
      <vt:lpstr>9_PFM</vt:lpstr>
      <vt:lpstr>9.1 PFM_APry</vt:lpstr>
      <vt:lpstr>1_MdR</vt:lpstr>
      <vt:lpstr>2_EDT</vt:lpstr>
      <vt:lpstr>3_EE</vt:lpstr>
      <vt:lpstr>4.1_CC C</vt:lpstr>
      <vt:lpstr>4.2_CC P</vt:lpstr>
      <vt:lpstr>4.3_Info PMR</vt:lpstr>
      <vt:lpstr>6.2_PD</vt:lpstr>
      <vt:lpstr>7_Curva S</vt:lpstr>
      <vt:lpstr>8_MP</vt:lpstr>
      <vt:lpstr>10.1_Est_Proy</vt:lpstr>
      <vt:lpstr>10.2_PA</vt:lpstr>
      <vt:lpstr>10.3_PA_Det</vt:lpstr>
      <vt:lpstr>Matriz de Riesgos</vt:lpstr>
      <vt:lpstr>Criterios</vt:lpstr>
      <vt:lpstr>CA1_ET</vt:lpstr>
      <vt:lpstr>CA2_U</vt:lpstr>
      <vt:lpstr>CA3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Grupo von Bargen</dc:creator>
  <cp:keywords/>
  <dc:description/>
  <cp:lastModifiedBy>Hoffman, Nathalie Alexandra</cp:lastModifiedBy>
  <cp:revision>4</cp:revision>
  <dcterms:created xsi:type="dcterms:W3CDTF">2017-06-18T21:54:36Z</dcterms:created>
  <dcterms:modified xsi:type="dcterms:W3CDTF">2019-11-14T22:27:46Z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AuthorIds_UIVersion_4096">
    <vt:lpwstr>14</vt:lpwstr>
  </property>
  <property fmtid="{D5CDD505-2E9C-101B-9397-08002B2CF9AE}" pid="5" name="DocSecurity">
    <vt:i4>0</vt:i4>
  </property>
  <property fmtid="{D5CDD505-2E9C-101B-9397-08002B2CF9AE}" pid="6" name="HyperlinksChanged">
    <vt:bool>false</vt:bool>
  </property>
  <property fmtid="{D5CDD505-2E9C-101B-9397-08002B2CF9AE}" pid="7" name="LinksUpToDate">
    <vt:bool>false</vt:bool>
  </property>
  <property fmtid="{D5CDD505-2E9C-101B-9397-08002B2CF9AE}" pid="8" name="ScaleCrop">
    <vt:bool>false</vt:bool>
  </property>
  <property fmtid="{D5CDD505-2E9C-101B-9397-08002B2CF9AE}" pid="9" name="ShareDoc">
    <vt:bool>false</vt:bool>
  </property>
  <property fmtid="{D5CDD505-2E9C-101B-9397-08002B2CF9AE}" pid="10" name="TaxKeyword">
    <vt:lpwstr/>
  </property>
  <property fmtid="{D5CDD505-2E9C-101B-9397-08002B2CF9AE}" pid="11" name="TaxKeywordTaxHTField">
    <vt:lpwstr/>
  </property>
  <property fmtid="{D5CDD505-2E9C-101B-9397-08002B2CF9AE}" pid="12" name="Series Operations IDB">
    <vt:lpwstr/>
  </property>
  <property fmtid="{D5CDD505-2E9C-101B-9397-08002B2CF9AE}" pid="13" name="Sub-Sector">
    <vt:lpwstr>300;#RM-PUB|6679f56e-8b55-402b-90a0-8fe4c41c00ba</vt:lpwstr>
  </property>
  <property fmtid="{D5CDD505-2E9C-101B-9397-08002B2CF9AE}" pid="14" name="Country">
    <vt:lpwstr>26;#HO|0dd9f989-602d-4742-8212-5c1b8b0b74d5</vt:lpwstr>
  </property>
  <property fmtid="{D5CDD505-2E9C-101B-9397-08002B2CF9AE}" pid="15" name="_dlc_DocIdItemGuid">
    <vt:lpwstr>69e51fd8-d7bc-44e9-aa5b-dd63c7f8693f</vt:lpwstr>
  </property>
  <property fmtid="{D5CDD505-2E9C-101B-9397-08002B2CF9AE}" pid="16" name="Fund IDB">
    <vt:lpwstr/>
  </property>
  <property fmtid="{D5CDD505-2E9C-101B-9397-08002B2CF9AE}" pid="17" name="Sector IDB">
    <vt:lpwstr>98;#RM|c8fda4a7-691a-4c65-b227-9825197b5cd2</vt:lpwstr>
  </property>
  <property fmtid="{D5CDD505-2E9C-101B-9397-08002B2CF9AE}" pid="18" name="Function Operations IDB">
    <vt:lpwstr>1;#Project Preparation, Planning and Design|29ca0c72-1fc4-435f-a09c-28585cb5eac9</vt:lpwstr>
  </property>
  <property fmtid="{D5CDD505-2E9C-101B-9397-08002B2CF9AE}" pid="19" name="ContentTypeId">
    <vt:lpwstr>0x0101001A458A224826124E8B45B1D613300CFC002C6A72E500BEBC4E8628D0F35D0B981F</vt:lpwstr>
  </property>
</Properties>
</file>